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66925"/>
  <mc:AlternateContent xmlns:mc="http://schemas.openxmlformats.org/markup-compatibility/2006">
    <mc:Choice Requires="x15">
      <x15ac:absPath xmlns:x15ac="http://schemas.microsoft.com/office/spreadsheetml/2010/11/ac" url="C:\Users\Domy\Dropbox\Simulación 2020\Guías de Ejercicios\Actividad N° 4 - para corregir\"/>
    </mc:Choice>
  </mc:AlternateContent>
  <xr:revisionPtr revIDLastSave="0" documentId="13_ncr:1_{A37F7488-7972-4729-AD1D-BDDA142F4306}" xr6:coauthVersionLast="45" xr6:coauthVersionMax="45" xr10:uidLastSave="{00000000-0000-0000-0000-000000000000}"/>
  <bookViews>
    <workbookView xWindow="-108" yWindow="-108" windowWidth="23256" windowHeight="12576" activeTab="4" xr2:uid="{00000000-000D-0000-FFFF-FFFF00000000}"/>
  </bookViews>
  <sheets>
    <sheet name="Ej1" sheetId="1" r:id="rId1"/>
    <sheet name="Ej2" sheetId="2" r:id="rId2"/>
    <sheet name="Ej3 " sheetId="3" r:id="rId3"/>
    <sheet name="Ej4 " sheetId="4" r:id="rId4"/>
    <sheet name="Ej" sheetId="5" r:id="rId5"/>
    <sheet name="Ej6" sheetId="6" r:id="rId6"/>
    <sheet name="Ej7" sheetId="7" r:id="rId7"/>
    <sheet name="Ej8" sheetId="8" r:id="rId8"/>
    <sheet name="Ej 9 Facu" sheetId="9" r:id="rId9"/>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0" i="4" l="1"/>
  <c r="I32" i="4"/>
  <c r="I31" i="4"/>
  <c r="L68" i="3" l="1"/>
  <c r="M68" i="3"/>
  <c r="H67" i="3"/>
  <c r="K68" i="3"/>
  <c r="K67" i="3"/>
  <c r="K51" i="3"/>
  <c r="S33" i="1" l="1"/>
  <c r="S26" i="1"/>
  <c r="L86" i="6" l="1"/>
  <c r="L82" i="6"/>
  <c r="L79" i="6"/>
  <c r="L77" i="6"/>
  <c r="L73" i="6"/>
  <c r="L70" i="6"/>
  <c r="L66" i="6"/>
  <c r="L62" i="6"/>
  <c r="L59" i="6"/>
  <c r="L57" i="6"/>
  <c r="L54" i="6"/>
  <c r="L50" i="6"/>
  <c r="L46" i="6"/>
  <c r="G46" i="6"/>
  <c r="L44" i="6"/>
  <c r="G44" i="6"/>
  <c r="L42" i="6"/>
  <c r="G42" i="6"/>
  <c r="L36" i="6"/>
  <c r="G36" i="6"/>
  <c r="L34" i="6"/>
  <c r="G34" i="6"/>
  <c r="J33" i="6"/>
  <c r="G33" i="6"/>
  <c r="L31" i="6"/>
  <c r="G31" i="6"/>
  <c r="L27" i="6"/>
  <c r="G27" i="6"/>
  <c r="L24" i="6"/>
  <c r="L90" i="6" s="1"/>
  <c r="G24" i="6"/>
  <c r="J23" i="6"/>
  <c r="G23" i="6"/>
  <c r="V33" i="7"/>
  <c r="V28" i="7"/>
  <c r="O16" i="6"/>
  <c r="O15" i="6"/>
  <c r="O14" i="6"/>
  <c r="O13" i="6"/>
  <c r="O12" i="6"/>
  <c r="O11" i="6"/>
  <c r="O10" i="6"/>
  <c r="L4" i="6"/>
  <c r="L5" i="6" s="1"/>
  <c r="L6" i="6" s="1"/>
  <c r="N35" i="7"/>
  <c r="N34" i="7"/>
  <c r="L35" i="7"/>
  <c r="N33" i="7"/>
  <c r="L34" i="7"/>
  <c r="N32" i="7"/>
  <c r="L33" i="7"/>
  <c r="N31" i="7"/>
  <c r="N30" i="7"/>
  <c r="L32" i="7"/>
  <c r="N29" i="7"/>
  <c r="L31" i="7"/>
  <c r="L30" i="7"/>
  <c r="L29" i="7"/>
  <c r="N28" i="7"/>
  <c r="L28" i="7"/>
  <c r="N27" i="7"/>
  <c r="L27" i="7"/>
  <c r="N26" i="7"/>
  <c r="L26" i="7"/>
  <c r="L25" i="7"/>
  <c r="L24" i="7"/>
  <c r="N25" i="7"/>
  <c r="F40" i="7"/>
  <c r="G24" i="7"/>
  <c r="G25" i="7" s="1"/>
  <c r="G26" i="7" s="1"/>
  <c r="G27" i="7" s="1"/>
  <c r="L52" i="3"/>
  <c r="L53" i="3"/>
  <c r="L54" i="3"/>
  <c r="L55" i="3"/>
  <c r="L56" i="3"/>
  <c r="L57" i="3"/>
  <c r="L58" i="3"/>
  <c r="L59" i="3"/>
  <c r="L60" i="3"/>
  <c r="L61" i="3"/>
  <c r="L62" i="3"/>
  <c r="L63" i="3"/>
  <c r="L64" i="3"/>
  <c r="L65" i="3"/>
  <c r="L51" i="3"/>
  <c r="K52" i="3"/>
  <c r="K53" i="3"/>
  <c r="K54" i="3"/>
  <c r="K55" i="3"/>
  <c r="K56" i="3"/>
  <c r="K57" i="3"/>
  <c r="K58" i="3"/>
  <c r="K59" i="3"/>
  <c r="K60" i="3"/>
  <c r="K61" i="3"/>
  <c r="K62" i="3"/>
  <c r="K63" i="3"/>
  <c r="K64" i="3"/>
  <c r="K65" i="3"/>
  <c r="V98" i="2" l="1"/>
  <c r="V97" i="2"/>
  <c r="Q98" i="2"/>
  <c r="T98" i="2"/>
  <c r="T97" i="2"/>
  <c r="Q97" i="2"/>
  <c r="O98" i="2"/>
  <c r="O97" i="2"/>
  <c r="P89" i="2"/>
  <c r="W89" i="2" s="1"/>
  <c r="X89" i="2" s="1"/>
  <c r="P90" i="2"/>
  <c r="W90" i="2" s="1"/>
  <c r="X90" i="2" s="1"/>
  <c r="P91" i="2"/>
  <c r="W91" i="2" s="1"/>
  <c r="X91" i="2" s="1"/>
  <c r="P92" i="2"/>
  <c r="W92" i="2" s="1"/>
  <c r="X92" i="2" s="1"/>
  <c r="P93" i="2"/>
  <c r="P94" i="2"/>
  <c r="P95" i="2"/>
  <c r="W95" i="2" s="1"/>
  <c r="X95" i="2" s="1"/>
  <c r="P96" i="2"/>
  <c r="U90" i="2"/>
  <c r="U91" i="2"/>
  <c r="U92" i="2"/>
  <c r="U93" i="2"/>
  <c r="U94" i="2"/>
  <c r="U95" i="2"/>
  <c r="U96" i="2"/>
  <c r="U89" i="2"/>
  <c r="R96" i="2"/>
  <c r="R95" i="2"/>
  <c r="M94" i="2"/>
  <c r="M96" i="2"/>
  <c r="M95" i="2"/>
  <c r="M93" i="2"/>
  <c r="M92" i="2"/>
  <c r="M91" i="2"/>
  <c r="M90" i="2"/>
  <c r="M89" i="2"/>
  <c r="M88" i="2"/>
  <c r="R94" i="2"/>
  <c r="R93" i="2"/>
  <c r="R92" i="2"/>
  <c r="R91" i="2"/>
  <c r="R90" i="2"/>
  <c r="R89" i="2"/>
  <c r="W96" i="2" l="1"/>
  <c r="X96" i="2" s="1"/>
  <c r="W94" i="2"/>
  <c r="X94" i="2" s="1"/>
  <c r="W93" i="2"/>
  <c r="X93" i="2" s="1"/>
  <c r="R88" i="2"/>
  <c r="M87" i="2"/>
  <c r="P87" i="2"/>
  <c r="S87" i="2" s="1"/>
  <c r="U87" i="2" s="1"/>
  <c r="W87" i="2" s="1"/>
  <c r="R87" i="2"/>
  <c r="L88" i="2"/>
  <c r="L89" i="2" s="1"/>
  <c r="L90" i="2" s="1"/>
  <c r="L91" i="2" s="1"/>
  <c r="L92" i="2" s="1"/>
  <c r="L93" i="2" s="1"/>
  <c r="L94" i="2" s="1"/>
  <c r="L95" i="2" s="1"/>
  <c r="L96" i="2" s="1"/>
  <c r="N88" i="2"/>
  <c r="P88" i="2" s="1"/>
  <c r="X73" i="2"/>
  <c r="X74" i="2" s="1"/>
  <c r="X75" i="2" s="1"/>
  <c r="X76" i="2" s="1"/>
  <c r="X77" i="2" s="1"/>
  <c r="X78" i="2" s="1"/>
  <c r="X79" i="2" s="1"/>
  <c r="W80" i="2"/>
  <c r="M55" i="8"/>
  <c r="T53" i="2"/>
  <c r="T54" i="2"/>
  <c r="V54" i="2"/>
  <c r="V53" i="2"/>
  <c r="O53" i="2"/>
  <c r="O54" i="2"/>
  <c r="I53" i="8"/>
  <c r="E52" i="8"/>
  <c r="M50" i="2"/>
  <c r="I51" i="8"/>
  <c r="E51" i="8"/>
  <c r="I50" i="8"/>
  <c r="R49" i="2"/>
  <c r="E50" i="8"/>
  <c r="I48" i="8"/>
  <c r="M49" i="2"/>
  <c r="E48" i="8"/>
  <c r="I46" i="8"/>
  <c r="E46" i="8"/>
  <c r="R48" i="2"/>
  <c r="I44" i="8"/>
  <c r="E44" i="8"/>
  <c r="M48" i="2"/>
  <c r="I42" i="8"/>
  <c r="E42" i="8"/>
  <c r="I40" i="8"/>
  <c r="E40" i="8"/>
  <c r="I38" i="8"/>
  <c r="M47" i="2"/>
  <c r="E37" i="8"/>
  <c r="I36" i="8"/>
  <c r="R46" i="2"/>
  <c r="M46" i="2"/>
  <c r="R45" i="2"/>
  <c r="I35" i="8"/>
  <c r="E35" i="8"/>
  <c r="I33" i="8"/>
  <c r="E34" i="8"/>
  <c r="I32" i="8"/>
  <c r="M45" i="2"/>
  <c r="R44" i="2"/>
  <c r="P46" i="2"/>
  <c r="P47" i="2"/>
  <c r="P48" i="2"/>
  <c r="P49" i="2"/>
  <c r="P50" i="2"/>
  <c r="P51" i="2"/>
  <c r="P52" i="2"/>
  <c r="M44" i="2"/>
  <c r="E31" i="8"/>
  <c r="E30" i="8"/>
  <c r="I29" i="8"/>
  <c r="E29" i="8"/>
  <c r="I28" i="8"/>
  <c r="E28" i="8"/>
  <c r="S88" i="2" l="1"/>
  <c r="U88" i="2" s="1"/>
  <c r="W88" i="2" s="1"/>
  <c r="X88" i="2" s="1"/>
  <c r="X87" i="2"/>
  <c r="R23" i="5"/>
  <c r="J31" i="4" l="1"/>
  <c r="J32" i="4" s="1"/>
  <c r="I33" i="4" s="1"/>
  <c r="J33" i="4" s="1"/>
  <c r="I34" i="4" s="1"/>
  <c r="J34" i="4" s="1"/>
  <c r="I35" i="4" s="1"/>
  <c r="J35" i="4" s="1"/>
  <c r="I36" i="4" s="1"/>
  <c r="J36" i="4" l="1"/>
  <c r="I37" i="4" s="1"/>
  <c r="J37" i="4" s="1"/>
  <c r="I38" i="4" s="1"/>
  <c r="J38" i="4" s="1"/>
  <c r="I39" i="4" s="1"/>
  <c r="J39" i="4" s="1"/>
  <c r="H42" i="4"/>
  <c r="H41" i="4"/>
  <c r="R43" i="2"/>
  <c r="P43" i="2"/>
  <c r="M43" i="2"/>
  <c r="L44" i="2"/>
  <c r="L45" i="2" s="1"/>
  <c r="L46" i="2" s="1"/>
  <c r="L47" i="2" s="1"/>
  <c r="L48" i="2" s="1"/>
  <c r="L49" i="2" s="1"/>
  <c r="L50" i="2" s="1"/>
  <c r="L51" i="2" s="1"/>
  <c r="L52" i="2" s="1"/>
  <c r="P33" i="1"/>
  <c r="M33" i="1"/>
  <c r="K33" i="1"/>
  <c r="P32" i="1"/>
  <c r="P31" i="1"/>
  <c r="M31" i="1"/>
  <c r="K31" i="1"/>
  <c r="P30" i="1"/>
  <c r="M30" i="1"/>
  <c r="K30" i="1"/>
  <c r="P29" i="1"/>
  <c r="M29" i="1"/>
  <c r="S28" i="1"/>
  <c r="K29" i="1"/>
  <c r="P28" i="1"/>
  <c r="J27" i="1"/>
  <c r="S27" i="1" s="1"/>
  <c r="J29" i="1" s="1"/>
  <c r="S29" i="1" s="1"/>
  <c r="J30" i="1" s="1"/>
  <c r="S30" i="1" s="1"/>
  <c r="J31" i="1" s="1"/>
  <c r="S31" i="1" s="1"/>
  <c r="J33" i="1" s="1"/>
  <c r="P27" i="1"/>
  <c r="M27" i="1"/>
  <c r="K27" i="1"/>
  <c r="M26" i="1"/>
  <c r="K26" i="1"/>
  <c r="S43" i="2" l="1"/>
  <c r="U43" i="2" s="1"/>
  <c r="W43" i="2" s="1"/>
  <c r="X43" i="2" s="1"/>
  <c r="N44" i="2"/>
  <c r="P44" i="2" s="1"/>
  <c r="S44" i="2" l="1"/>
  <c r="U44" i="2" s="1"/>
  <c r="W44" i="2" s="1"/>
  <c r="X44" i="2" s="1"/>
  <c r="N45" i="2"/>
  <c r="P45" i="2" s="1"/>
  <c r="Q45" i="2" l="1"/>
  <c r="S45" i="2" s="1"/>
  <c r="U45" i="2" s="1"/>
  <c r="Q46" i="2" l="1"/>
  <c r="S46" i="2" s="1"/>
  <c r="U46" i="2" s="1"/>
  <c r="W45" i="2"/>
  <c r="X45" i="2" s="1"/>
  <c r="W46" i="2" l="1"/>
  <c r="X46" i="2" s="1"/>
  <c r="Q47" i="2"/>
  <c r="S47" i="2" s="1"/>
  <c r="U47" i="2" s="1"/>
  <c r="W47" i="2" l="1"/>
  <c r="X47" i="2" s="1"/>
  <c r="Q48" i="2"/>
  <c r="S48" i="2" s="1"/>
  <c r="U48" i="2" s="1"/>
  <c r="W48" i="2" l="1"/>
  <c r="X48" i="2" s="1"/>
  <c r="Q49" i="2"/>
  <c r="S49" i="2" s="1"/>
  <c r="U49" i="2" s="1"/>
  <c r="W49" i="2" l="1"/>
  <c r="X49" i="2" s="1"/>
  <c r="Q50" i="2"/>
  <c r="S50" i="2" s="1"/>
  <c r="U50" i="2" s="1"/>
  <c r="W50" i="2" l="1"/>
  <c r="X50" i="2" s="1"/>
  <c r="Q51" i="2"/>
  <c r="S51" i="2" s="1"/>
  <c r="U51" i="2" s="1"/>
  <c r="Q52" i="2" s="1"/>
  <c r="W51" i="2" l="1"/>
  <c r="X51" i="2" s="1"/>
  <c r="S52" i="2"/>
  <c r="U52" i="2" s="1"/>
  <c r="W52" i="2" s="1"/>
  <c r="X52" i="2" s="1"/>
  <c r="Q54" i="2"/>
  <c r="Q5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Domy</author>
  </authors>
  <commentList>
    <comment ref="D24" authorId="0" shapeId="0" xr:uid="{9ECD3B5C-E5D2-41D0-AC3E-408552C57054}">
      <text>
        <r>
          <rPr>
            <b/>
            <sz val="9"/>
            <color indexed="81"/>
            <rFont val="Tahoma"/>
            <family val="2"/>
          </rPr>
          <t>Los intervalos están mal armados. Verificar.</t>
        </r>
        <r>
          <rPr>
            <sz val="9"/>
            <color indexed="81"/>
            <rFont val="Tahoma"/>
            <family val="2"/>
          </rPr>
          <t xml:space="preserve">
</t>
        </r>
      </text>
    </comment>
    <comment ref="D34" authorId="0" shapeId="0" xr:uid="{267F5B9F-26FD-41A6-9B60-CE84EA12F2AA}">
      <text>
        <r>
          <rPr>
            <b/>
            <sz val="9"/>
            <color indexed="81"/>
            <rFont val="Tahoma"/>
            <family val="2"/>
          </rPr>
          <t>Los intervalos están mal armados. Verificar.</t>
        </r>
        <r>
          <rPr>
            <sz val="9"/>
            <color indexed="81"/>
            <rFont val="Tahoma"/>
            <family val="2"/>
          </rPr>
          <t xml:space="preserve">
</t>
        </r>
      </text>
    </comment>
    <comment ref="D42" authorId="0" shapeId="0" xr:uid="{996F7A78-D460-435E-8893-9A7BC68F7FB9}">
      <text>
        <r>
          <rPr>
            <b/>
            <sz val="9"/>
            <color indexed="81"/>
            <rFont val="Tahoma"/>
            <family val="2"/>
          </rPr>
          <t>Los intervalos están mal armados. Verificar.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Domy</author>
  </authors>
  <commentList>
    <comment ref="T87" authorId="0" shapeId="0" xr:uid="{7EFC0767-E38D-4C08-89A8-3D4804457224}">
      <text>
        <r>
          <rPr>
            <b/>
            <sz val="9"/>
            <color indexed="81"/>
            <rFont val="Tahoma"/>
            <family val="2"/>
          </rPr>
          <t>El ts para Ray de acuerdo al número aleatorio 0,22889 es de 30 segundos. Lamentablemente arrastran el error hasta el final y se modifican todos los valores y resultados finales.</t>
        </r>
      </text>
    </comment>
    <comment ref="R93" authorId="0" shapeId="0" xr:uid="{36162056-D450-4D12-AAA5-A157CEA1E294}">
      <text>
        <r>
          <rPr>
            <b/>
            <sz val="9"/>
            <color indexed="81"/>
            <rFont val="Tahoma"/>
            <family val="2"/>
          </rPr>
          <t>Este número aleatorio lo usaron dos veces, tanto para Bob como para Ray en el artículo 7. Tienen que recalcular los valores de la tabla utilizando el número aleatorio correspondiente que en este caso, en esta celda, debe ir el valor 0,00597. Al recalcular los valores a partir de esta celda se modifican los resultados finales también y arrastran el error hasta el final.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Domy</author>
  </authors>
  <commentList>
    <comment ref="K71" authorId="0" shapeId="0" xr:uid="{0A4480F1-BB1D-44C9-9AD2-CE4EF707F179}">
      <text>
        <r>
          <rPr>
            <b/>
            <sz val="9"/>
            <color indexed="81"/>
            <rFont val="Tahoma"/>
            <family val="2"/>
          </rPr>
          <t>¿Para qué mantienen esta fila en la regla 2?</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Domy</author>
  </authors>
  <commentList>
    <comment ref="L15" authorId="0" shapeId="0" xr:uid="{9D4589EF-695B-44EC-ACC1-C734758EB599}">
      <text>
        <r>
          <rPr>
            <b/>
            <sz val="9"/>
            <color indexed="81"/>
            <rFont val="Tahoma"/>
            <family val="2"/>
          </rPr>
          <t>Estos son los tiempos entre llegadas. Arrastran el error hasta el final.</t>
        </r>
        <r>
          <rPr>
            <sz val="9"/>
            <color indexed="81"/>
            <rFont val="Tahoma"/>
            <family val="2"/>
          </rPr>
          <t xml:space="preserve">
</t>
        </r>
      </text>
    </comment>
    <comment ref="A33" authorId="0" shapeId="0" xr:uid="{D5B08350-0E91-47EC-AF44-21F73FA6E760}">
      <text>
        <r>
          <rPr>
            <b/>
            <sz val="9"/>
            <color indexed="81"/>
            <rFont val="Tahoma"/>
            <charset val="1"/>
          </rPr>
          <t>¿Qué es esto?</t>
        </r>
      </text>
    </comment>
  </commentList>
</comments>
</file>

<file path=xl/sharedStrings.xml><?xml version="1.0" encoding="utf-8"?>
<sst xmlns="http://schemas.openxmlformats.org/spreadsheetml/2006/main" count="671" uniqueCount="479">
  <si>
    <t>Ejercicio N° 1:</t>
  </si>
  <si>
    <t>Una clínica rural recibe una entrega de plasma fresco una vez por semana por parte del banco central de</t>
  </si>
  <si>
    <t>sangre. El suministro varía de acuerdo con la demanda de otras clínicas hospitales de la región, pero se sitúa</t>
  </si>
  <si>
    <t>entre 4 y 9 pintas del tipo de sangre más ampliamente utilizado, el tipo O. El número de pacientes por semana</t>
  </si>
  <si>
    <t>que requieren este tipo de sangre varía de 0 a 4 y cada uno puede necesitar de 1 a 4 pintas.</t>
  </si>
  <si>
    <t>Dadas las siguientes cantidades de entrega, la distribución de los pacientes y la demanda por paciente, se</t>
  </si>
  <si>
    <t>pide responder las siguientes preguntas para un período de 6 (seis) semanas:</t>
  </si>
  <si>
    <t>• ¿Cuál sería el número de pintas sobrantes? Donde, pintas sobrantes es la cantidad de pintas que</t>
  </si>
  <si>
    <t>R: El numeros de pintas sobrantes es de 18 como se puede observar en la tabla en la variable de suministros sangre final de semana en la semana 6</t>
  </si>
  <si>
    <t>quedaron disponibles satisfaciéndose toda la demanda de pintas por parte de los pacientes.</t>
  </si>
  <si>
    <t>• ¿Cuál sería el número de pintas faltantes? Donde, pintas faltantes es la cantidad de pintas que no</t>
  </si>
  <si>
    <t>R: El numero de pintas faltantes de 0</t>
  </si>
  <si>
    <t>se pudieron satisfacer de acuerdo a la demanda de pintas por parte de los pacientes. Recordar que</t>
  </si>
  <si>
    <t>debe ser un valor positivo.</t>
  </si>
  <si>
    <t>Utilice la simulación para obtener su respuesta. Considere que el plasma se puede almacenar y que</t>
  </si>
  <si>
    <t>actualmente no existe disponibilidad alguna.</t>
  </si>
  <si>
    <t xml:space="preserve">a &lt;= x &lt; b </t>
  </si>
  <si>
    <t>Cantidad de entrega</t>
  </si>
  <si>
    <t>Orden</t>
  </si>
  <si>
    <t>Nros PAleatorios</t>
  </si>
  <si>
    <t>Pintas por semana</t>
  </si>
  <si>
    <t>Probabilidad</t>
  </si>
  <si>
    <t>P. Acumulada</t>
  </si>
  <si>
    <t>Rangos</t>
  </si>
  <si>
    <t>SS FS = SSIS + CE - DS</t>
  </si>
  <si>
    <t>0-0,15999</t>
  </si>
  <si>
    <t>CE</t>
  </si>
  <si>
    <t>C Pacientes</t>
  </si>
  <si>
    <t>Demanda x paciente</t>
  </si>
  <si>
    <t>0,16-0,35999</t>
  </si>
  <si>
    <t>SS IS</t>
  </si>
  <si>
    <t>N aleat</t>
  </si>
  <si>
    <t>CE Gen</t>
  </si>
  <si>
    <t>N Aleat</t>
  </si>
  <si>
    <t>Total Pac</t>
  </si>
  <si>
    <t>N° Aleat</t>
  </si>
  <si>
    <t>C unidades</t>
  </si>
  <si>
    <t>DS</t>
  </si>
  <si>
    <t>SS FS</t>
  </si>
  <si>
    <t>0,36-0,60999</t>
  </si>
  <si>
    <t xml:space="preserve">Semana 1 </t>
  </si>
  <si>
    <t>-</t>
  </si>
  <si>
    <t>0,61-0,75999</t>
  </si>
  <si>
    <t xml:space="preserve">Semana 2 </t>
  </si>
  <si>
    <t>0,76-0,90999</t>
  </si>
  <si>
    <t>0,91-0,99999</t>
  </si>
  <si>
    <t>Semana 3</t>
  </si>
  <si>
    <t>Semana 4</t>
  </si>
  <si>
    <t>Semana 5</t>
  </si>
  <si>
    <t>Distribución de pacientes</t>
  </si>
  <si>
    <t>Pacientes por semana que requieren sangre</t>
  </si>
  <si>
    <t>Prob Acum</t>
  </si>
  <si>
    <t>Intervalos</t>
  </si>
  <si>
    <t>Semana 6</t>
  </si>
  <si>
    <t>0 - 0,2499</t>
  </si>
  <si>
    <t>0,2500 - 0,5099</t>
  </si>
  <si>
    <t>0,5100-0,8099</t>
  </si>
  <si>
    <t>0,8100-0,9599</t>
  </si>
  <si>
    <t>0,9600 - 1</t>
  </si>
  <si>
    <t>Demanda por paciente</t>
  </si>
  <si>
    <t>Pintas</t>
  </si>
  <si>
    <t>0 - 0,49999</t>
  </si>
  <si>
    <t>0,4100 - 0,7999</t>
  </si>
  <si>
    <t>0,7100 - 0,9999</t>
  </si>
  <si>
    <t>0,9100 - 1</t>
  </si>
  <si>
    <t xml:space="preserve">Ejercicio 2 </t>
  </si>
  <si>
    <t>Considere una línea de ensamble, que ensamble un producto de tamaño físico considerable. El tamaño del</t>
  </si>
  <si>
    <t>producto es una consideración importante, ya que el número de productos que puede existir en cada estación</t>
  </si>
  <si>
    <t>de trabajo afecta el desempeño de los trabajadores. Si el producto es grande, las estaciones de trabajo</t>
  </si>
  <si>
    <t>dependen unas de otras.</t>
  </si>
  <si>
    <t>La siguiente figura muestra a Bob y a Ray trabajando en una línea de dos etapas, en donde la producción de</t>
  </si>
  <si>
    <t>Bob en la estación 1 alimenta la de Ray en la estación 2. Si las estaciones de trabajo son adyacentes de</t>
  </si>
  <si>
    <t>manera tal que no haya espacio para artículos en el medio, trabajando despacio Bob pondría a esperar a Ray.</t>
  </si>
  <si>
    <t>De manera inversa, si Bob terminara un artículo rápidamente (o si Ray se demora en acabar la tarea), Bob</t>
  </si>
  <si>
    <t xml:space="preserve">tendría que esperar a Ray. </t>
  </si>
  <si>
    <t>En esta simulación suponga que Bob, el primer trabajador en la línea, puede traer un nuevo artículo para</t>
  </si>
  <si>
    <t>trabajar cuando lo necesite. El análisis se centrará en la interacción entre Bob y Ray.</t>
  </si>
  <si>
    <t>Los tiempos de ejecución de Bob y de Ray se disponen en las siguientes tablas.</t>
  </si>
  <si>
    <t>Se pide, realizar la simulación para 10 artículos para cada opción solicitada:</t>
  </si>
  <si>
    <t>Opción 1: Utilizar para Ray solamente los 50 primeros números e ignorar aquellos que se encuentren por</t>
  </si>
  <si>
    <t>encima, y al finalizar la simulación responder las siguientes preguntas:</t>
  </si>
  <si>
    <t>o ¿Cuál es el tiempo de desempeño promedio de cada trabajador?</t>
  </si>
  <si>
    <t>¿Cuál es el tiempo promedio de producción del artículo en esta línea de ensamble?</t>
  </si>
  <si>
    <t>o ¿Cuánto tiempo espera Bob a Ray?</t>
  </si>
  <si>
    <t>o ¿Cuánto tiempo espera Ray a Bob?</t>
  </si>
  <si>
    <t>o Si el espacio entre las dos estaciones se incrementara, de manera tal que los artículos pudieran</t>
  </si>
  <si>
    <t>almacenarse allí y los trabajadores tuvieran alguna independencia, ¿en qué forma afectaría esto al</t>
  </si>
  <si>
    <t>tiempo promedio de producción, los tiempos de espera, etc.?</t>
  </si>
  <si>
    <t>BOB</t>
  </si>
  <si>
    <t>RAY</t>
  </si>
  <si>
    <t>Tiempos de 
ejercucion de Bob (segundo)</t>
  </si>
  <si>
    <t>Frecuencia de 
tiempo para Bob (operación 1)</t>
  </si>
  <si>
    <t>Probabilidad 
Acumulada</t>
  </si>
  <si>
    <t>Tiempos de ejecucion 
de Ray (seg)</t>
  </si>
  <si>
    <t>Frecuencias de tiempo 
para Ray (Operacion 2 )</t>
  </si>
  <si>
    <t>Opción 2: Utilizar para Ray los 100 números, por lo tanto, deberá duplicar las frecuencias de la tabla</t>
  </si>
  <si>
    <t>0.0000 - 0.0399</t>
  </si>
  <si>
    <t>0,0000 - 0,0399</t>
  </si>
  <si>
    <t>proporcionada (a cada frecuencia deberá multiplicar por 2 y recalcular los intervalos de números aleatorios</t>
  </si>
  <si>
    <t>0.0400 - 0.09999</t>
  </si>
  <si>
    <t>0,0400 - 0,0899</t>
  </si>
  <si>
    <t>que utilizó para resolver el ejercicio con la Opción 1), y al finalizar la simulación responder las siguientes</t>
  </si>
  <si>
    <t>0.1000 - 0.1999</t>
  </si>
  <si>
    <t>0,0900 - 0,1499</t>
  </si>
  <si>
    <t>preguntas:</t>
  </si>
  <si>
    <t>0.2000 - 0.3999</t>
  </si>
  <si>
    <t>0,1500 - 0,2199</t>
  </si>
  <si>
    <t>0.4000 - 0.7999</t>
  </si>
  <si>
    <t>0,2200 - 0,3199</t>
  </si>
  <si>
    <t>o ¿Cuál es el tiempo promedio de producción del artículo en esta línea de ensamble?</t>
  </si>
  <si>
    <t>0.8000 - 0.9099</t>
  </si>
  <si>
    <t>0,3200 - 0,3999</t>
  </si>
  <si>
    <t>0.9100 - 0.9599</t>
  </si>
  <si>
    <t>0,4000 - 0,4599</t>
  </si>
  <si>
    <t>0.9600 - 0.9999</t>
  </si>
  <si>
    <t>0,4600 - 0,4999</t>
  </si>
  <si>
    <t>Tiempo total de producción</t>
  </si>
  <si>
    <t>Tiempo de producción _x000D_
sin espera</t>
  </si>
  <si>
    <t>n articulo</t>
  </si>
  <si>
    <t>n aleatorio</t>
  </si>
  <si>
    <t>ti</t>
  </si>
  <si>
    <t>ts</t>
  </si>
  <si>
    <t>tf</t>
  </si>
  <si>
    <t>Tiempo que Bob espera a Ray</t>
  </si>
  <si>
    <t>tiempo que ray espera a bob</t>
  </si>
  <si>
    <t>TOTALES:</t>
  </si>
  <si>
    <t>PROMEDIOS:</t>
  </si>
  <si>
    <t>RESPUESTAS</t>
  </si>
  <si>
    <t>¿Cuál es el tiempo de desempeño promedio de cada trabajador?</t>
  </si>
  <si>
    <t>El desempeño promedio de Bob = es de 37 segundos y de Ray es de 52 segundos</t>
  </si>
  <si>
    <t>El tiempo promedio de produccion de cada articulo es de 124 segundos</t>
  </si>
  <si>
    <t>El tiempo total que espera Bob a Ray es de 250 seg, lo que muestra en promedio una espera de 25 segundos por articulo</t>
  </si>
  <si>
    <t>El tiempo total que espera Ray a Bob es de 110 seg, lo que muestra en promedio una espera de 11 segundos por articulo</t>
  </si>
  <si>
    <t>Si existera ese tal espacio donde se almacen los articulos hasta que los pueda tomar ray el tiempo de produccion se reduciria a 123 seg por articulo</t>
  </si>
  <si>
    <t>OPCION 2</t>
  </si>
  <si>
    <t>0,0000 - 0,0799</t>
  </si>
  <si>
    <t>0,0800 - 0,01799</t>
  </si>
  <si>
    <t>0,1800- 0,2999</t>
  </si>
  <si>
    <t>0,3000 - 0,4399</t>
  </si>
  <si>
    <t>0,4400 - 0,6399</t>
  </si>
  <si>
    <t>0,6400- 0,7999</t>
  </si>
  <si>
    <t>0,8000 - 0,9199</t>
  </si>
  <si>
    <t>0,9200 - 0,9999</t>
  </si>
  <si>
    <t>El desempeño promedio de Bob = es de 40 segundos y de Ray es de 46 segundos</t>
  </si>
  <si>
    <t>El tiempo promedio de produccion de cada articulo es de 105 segundos</t>
  </si>
  <si>
    <t>El tiempo total que espera Bob a Ray es de 80 seg, lo que muestra en promedio una espera de 8 segundos por articulo</t>
  </si>
  <si>
    <t>El tiempo total que espera Ray a Bob es de 130 seg, lo que muestra en promedio una espera de 13 segundos por articulo</t>
  </si>
  <si>
    <t>Si existiera es tal espacio donde se almacen los articulos hasta que los pueda tomar ray  el tiempo de produccion se reduciria a 101 seg por articulo</t>
  </si>
  <si>
    <t>Ejercicio N° 3:</t>
  </si>
  <si>
    <t>La panadería Sud compra diariamente un cierto número de productos panificados. Se lleva stock de estos</t>
  </si>
  <si>
    <t>productos. Uno de los productos que compra Sud es un pan especial de trigo integral. Sud desea saber cuánto</t>
  </si>
  <si>
    <t>comprar diariamente porque desea maximizar las utilidades (ventas - costos).</t>
  </si>
  <si>
    <t>Si compraba poco se perdían ventas y utilidades, si compraba mucho se desperdiciaba el exceso. Por</t>
  </si>
  <si>
    <t>simplicidad se supondrá que todo el pan no vendido se debe tirar al día siguiente, lo que implica una pérdida</t>
  </si>
  <si>
    <t>total. En la vida real quizá fuera posible vender los remanentes como pan de ayer con una pérdida parcial.</t>
  </si>
  <si>
    <t>Sud obtuvo datos sobre la demanda diaria de ese pan durante 100 días, obteniendo las siguientes frecuencias</t>
  </si>
  <si>
    <t>de demanda:</t>
  </si>
  <si>
    <t>Suponga que el pan se vende a 0,5 UM/u y cuesta 0,25 UM/u comprada al por mayor, (donde UM son</t>
  </si>
  <si>
    <t>Unidades Monetarias).</t>
  </si>
  <si>
    <t>Aplicando el método de simulación Montecarlo, analizar las utilidades de 15 días para las siguientes reglas:</t>
  </si>
  <si>
    <t>• Regla 1: la orden de compra es un número de panes iguales a la demanda del día anterior. Suponer que</t>
  </si>
  <si>
    <t>para el 1º día la demanda del día anterior es de 37 panes.</t>
  </si>
  <si>
    <t>• Regla 2: la orden de compra es de 37 panes por día (cantidad promedio), independiente de la demanda</t>
  </si>
  <si>
    <t>previa.</t>
  </si>
  <si>
    <t>Se pide: Responder para una corrida, ¿cuál regla conviene adoptar en función de las utilidades y cuánto debe</t>
  </si>
  <si>
    <t>comprar diariamente la panadería Sud?, (donde las utilidades $ = ventas $ – costos $).</t>
  </si>
  <si>
    <t>ri</t>
  </si>
  <si>
    <t>Demanda</t>
  </si>
  <si>
    <t>Punto medio</t>
  </si>
  <si>
    <t>Frecuencia</t>
  </si>
  <si>
    <t>Frecuencia Acumulada</t>
  </si>
  <si>
    <t>Intervalo</t>
  </si>
  <si>
    <t>20-24</t>
  </si>
  <si>
    <t>0.00-0.0499</t>
  </si>
  <si>
    <t>25-29</t>
  </si>
  <si>
    <t>0.05-0.1499</t>
  </si>
  <si>
    <t>30-34</t>
  </si>
  <si>
    <t>0.15-0.3499</t>
  </si>
  <si>
    <t>35-39</t>
  </si>
  <si>
    <t>0.35-0.6499</t>
  </si>
  <si>
    <t>40-44</t>
  </si>
  <si>
    <t>0.65-0.8499</t>
  </si>
  <si>
    <t>45-49</t>
  </si>
  <si>
    <t>0.85-0.94</t>
  </si>
  <si>
    <t>50-54</t>
  </si>
  <si>
    <t>0.95-0.9999</t>
  </si>
  <si>
    <t>Regla 1</t>
  </si>
  <si>
    <t>Dia</t>
  </si>
  <si>
    <t xml:space="preserve">N° Aleatorio </t>
  </si>
  <si>
    <t>Ventas</t>
  </si>
  <si>
    <t>Orden de Compra</t>
  </si>
  <si>
    <t>Costos</t>
  </si>
  <si>
    <t>Utilidades</t>
  </si>
  <si>
    <t>Panes Vendidos</t>
  </si>
  <si>
    <t>Quiebre de Stock</t>
  </si>
  <si>
    <t>Total</t>
  </si>
  <si>
    <t>Regla 2</t>
  </si>
  <si>
    <t xml:space="preserve">Conclusion: en terminos de utilidades la regla 2 es la que proporciono mayores beneficios en 15 dias durante la simulacion. </t>
  </si>
  <si>
    <t>Se puede observar que en la regla 1 se tienen 6 quiebres de stock no pudiendo solventar la demanda, en la regla 2 solo se tiene un quiebre de stock</t>
  </si>
  <si>
    <t>Ejercicio 4</t>
  </si>
  <si>
    <t>La Pizzería de Mario está ubicada cerca del campus de una universidad y provee almuerzos.</t>
  </si>
  <si>
    <t>Mario ha recolectado datos el mes pasado acerca del número de pizzas vendidas durante el período del</t>
  </si>
  <si>
    <t>almuerzo en los días hábiles. Se resumen los datos en la siguiente tabla.</t>
  </si>
  <si>
    <t>Mario cada mañana recibe 48 medias mazas de pizza (a partir de ahora MMP).</t>
  </si>
  <si>
    <t>Las MMP no utilizadas se pueden guardar para el día siguiente.</t>
  </si>
  <si>
    <t>Se hace la suposición de que Mario comienza la simulación sin inventario de MMP.</t>
  </si>
  <si>
    <t>Utilizando el método Montecarlo, simular dos semanas (10 días hábiles) de operación para determinar:</t>
  </si>
  <si>
    <t>• El promedio de inventario.</t>
  </si>
  <si>
    <t>• El máximo nivel del inventario.</t>
  </si>
  <si>
    <t>• El número máximo de las rupturas de stock (de todas las veces que no se pudo satisfacer la demanda,</t>
  </si>
  <si>
    <t>cuál es el máximo valor). Recordar que debe ser un valor positivo.</t>
  </si>
  <si>
    <t>• El promedio de las rupturas de stock (de todas las veces que no se pudo satisfacer la demanda, cuál es</t>
  </si>
  <si>
    <t>el valor promedio).</t>
  </si>
  <si>
    <t>Rango</t>
  </si>
  <si>
    <t>N. Aleatorio</t>
  </si>
  <si>
    <t>Stock inicio del dia</t>
  </si>
  <si>
    <t>Stock Fin de Jornada</t>
  </si>
  <si>
    <t>0,0-14999</t>
  </si>
  <si>
    <t>0.15-0.29999</t>
  </si>
  <si>
    <t>0,30000-0,54999</t>
  </si>
  <si>
    <t>0,55-0,74999</t>
  </si>
  <si>
    <t>0,75-0,89999</t>
  </si>
  <si>
    <t>0,9-0.99999</t>
  </si>
  <si>
    <t>Promedio de Inventario</t>
  </si>
  <si>
    <t xml:space="preserve">Maximo </t>
  </si>
  <si>
    <t>No se presentaron quiebres de stock</t>
  </si>
  <si>
    <t>Ejercicio N5</t>
  </si>
  <si>
    <t>Un banco de máquinas, en un taller de manufactura, se averían las mismas de acuerdo con la siguiente tabla</t>
  </si>
  <si>
    <t>de distribución de tiempo entre las llegadas. El tiempo que se toma un técnico en terminar la reparación de</t>
  </si>
  <si>
    <t>una máquina se da en la tabla de distribución del tiempo de servicio:</t>
  </si>
  <si>
    <t>Se hace la suposición de que ambos técnicos no pueden trabajar en la misma máquina.</t>
  </si>
  <si>
    <t>Se pide:</t>
  </si>
  <si>
    <t>• Escribir todas las hipótesis necesarias para realizar la simulación sin contradecir el enunciado.</t>
  </si>
  <si>
    <t>• Simular la avería de 7 (siete) máquinas.</t>
  </si>
  <si>
    <t>• Calcular el tiempo improductivo promedio de las máquinas utilizando dos técnicos. Donde el tiempo</t>
  </si>
  <si>
    <t>improductivo es la cantidad de tiempo que transcurre desde que llegó la máquina hasta que sale del</t>
  </si>
  <si>
    <t>taller.</t>
  </si>
  <si>
    <t>Tiempo Llegada</t>
  </si>
  <si>
    <t>Tiempo Servicio</t>
  </si>
  <si>
    <t>Cola</t>
  </si>
  <si>
    <t>Técnicos</t>
  </si>
  <si>
    <t>T. Improductivo</t>
  </si>
  <si>
    <t>Hora Actual</t>
  </si>
  <si>
    <t>Tiempo entre las llegadas(horas)</t>
  </si>
  <si>
    <t>F acumulada</t>
  </si>
  <si>
    <t>N Maquinas</t>
  </si>
  <si>
    <t>N.A</t>
  </si>
  <si>
    <t>TL</t>
  </si>
  <si>
    <t>TS</t>
  </si>
  <si>
    <t>0,0000-0,2999</t>
  </si>
  <si>
    <t>0,3000-0,5199</t>
  </si>
  <si>
    <t>0,5200-0,6799</t>
  </si>
  <si>
    <t>0,6800-0,7799</t>
  </si>
  <si>
    <t>0,7800-0,9199</t>
  </si>
  <si>
    <t>0,9200-0,9999</t>
  </si>
  <si>
    <t>Tiempo de servicio (horas)</t>
  </si>
  <si>
    <t>Promedio Tiempo Improductivo</t>
  </si>
  <si>
    <t>0,0000-0,2499</t>
  </si>
  <si>
    <t>0,2500-0,4499</t>
  </si>
  <si>
    <t xml:space="preserve">Para esta simulación, se hace uso de una cola de "espera", en donde, la maquina esperará, en caso de que ningúno de los </t>
  </si>
  <si>
    <t>0,4500-0,6999</t>
  </si>
  <si>
    <t>dos técnicos este libre en el momento en que dicha máquina llega. Por ejemplo, la máquina 4 llega en un momento</t>
  </si>
  <si>
    <t>0,7000-0,8499</t>
  </si>
  <si>
    <t>en el que ambos téncnicos están ocupados, colocándose así en la cola de espera. El técnico 1 se libera media hora</t>
  </si>
  <si>
    <t>0,8400-0,9499</t>
  </si>
  <si>
    <t xml:space="preserve">despues de esto, y comienza a trabajar en la máquina 4 que estaba en cola. Una hora despues (coincide con </t>
  </si>
  <si>
    <t>0,9500-0.9999</t>
  </si>
  <si>
    <t xml:space="preserve">el tiempo de servicio de la máquina 4) llega la máquina 5. Para esta máquina, y en este momento, ambos técnicos </t>
  </si>
  <si>
    <t>estan libres (el T1 terminó la máquina 4 y el 3 T2 quedó libre hace media hora), por lo que se le da la máquina</t>
  </si>
  <si>
    <t>al técnico 2 para que continúe trabajando.</t>
  </si>
  <si>
    <t xml:space="preserve">1 columna por cada tabla </t>
  </si>
  <si>
    <t>El tiempo improductivo se basa en el tiempo de servicio propio de cada máquina, así también como el tiempo</t>
  </si>
  <si>
    <t>1 donde dice tiempo entre llegadas y el valor asociado del intervalo</t>
  </si>
  <si>
    <t>improductivo que implicaría el trabajo en la máquina anterior a esta. Por ejemplo,  La máquina 4 tiene un TS de</t>
  </si>
  <si>
    <t>numero aleatorio para el t de servicio y la columna para el t de servicio</t>
  </si>
  <si>
    <t xml:space="preserve">1, pero su T. Improductivo es de 1,5 ,debido a que al técnico 1 aún le faltaba  media hora para terminar con la </t>
  </si>
  <si>
    <t xml:space="preserve">una donde gia el tiempo de permanencia en el taller de la maquina </t>
  </si>
  <si>
    <t>máquina anterior y poder comenzar a trabajar con la máquina 4.</t>
  </si>
  <si>
    <t>como manejo que ambos no trabajen en la misma maquina?</t>
  </si>
  <si>
    <t xml:space="preserve">O pongo una columna o trabajo con una política </t>
  </si>
  <si>
    <t xml:space="preserve">Poner hipotesis de q la empresa tiene una politica de que </t>
  </si>
  <si>
    <t>el técnico 2 siempre le va a tocar trabajar en las maquinas</t>
  </si>
  <si>
    <t>y el técnico 1 trabaja en una maq cdo el tecnico 2 esta ocupado</t>
  </si>
  <si>
    <t>otra ocion, en la tabla usar una bandera. Una columna que maneja</t>
  </si>
  <si>
    <t xml:space="preserve">quien trabajo con que máquina </t>
  </si>
  <si>
    <t>TABLA CLIENTES</t>
  </si>
  <si>
    <t>TABLA PRODUCTO</t>
  </si>
  <si>
    <t>Cantidad de Clientes</t>
  </si>
  <si>
    <t>Frecuencia 
Acumulada</t>
  </si>
  <si>
    <t>Producto</t>
  </si>
  <si>
    <t>Precio</t>
  </si>
  <si>
    <t>0.00 - 0.17999</t>
  </si>
  <si>
    <t>A</t>
  </si>
  <si>
    <t>0.18 - 0.56999</t>
  </si>
  <si>
    <t>B</t>
  </si>
  <si>
    <t>0.57 - 0.84999</t>
  </si>
  <si>
    <t>C</t>
  </si>
  <si>
    <t>0.85 - 0.99999</t>
  </si>
  <si>
    <t>TABLA COMPORTAMIENTO</t>
  </si>
  <si>
    <t>Comportamiento</t>
  </si>
  <si>
    <t>Frecuencia
 Acumulada</t>
  </si>
  <si>
    <t>precio</t>
  </si>
  <si>
    <t>No compra nada</t>
  </si>
  <si>
    <t>0.12</t>
  </si>
  <si>
    <t>0.</t>
  </si>
  <si>
    <t>0-.11999</t>
  </si>
  <si>
    <t>Compra A</t>
  </si>
  <si>
    <t>0.18</t>
  </si>
  <si>
    <t>0.30</t>
  </si>
  <si>
    <t>.12-.29999</t>
  </si>
  <si>
    <t>Compra B</t>
  </si>
  <si>
    <t>0.27</t>
  </si>
  <si>
    <t>0.57</t>
  </si>
  <si>
    <t>.30-.56999</t>
  </si>
  <si>
    <t>Compra C</t>
  </si>
  <si>
    <t>0.09</t>
  </si>
  <si>
    <t>0.66</t>
  </si>
  <si>
    <t>.57-.65999</t>
  </si>
  <si>
    <t>Compra A-B</t>
  </si>
  <si>
    <t>0.17</t>
  </si>
  <si>
    <t>0.83</t>
  </si>
  <si>
    <t>.66-.82999</t>
  </si>
  <si>
    <t>Compra A-C</t>
  </si>
  <si>
    <t>0.92</t>
  </si>
  <si>
    <t>.83-.91999</t>
  </si>
  <si>
    <t>Compra B-C</t>
  </si>
  <si>
    <t>0.06</t>
  </si>
  <si>
    <t>0.98</t>
  </si>
  <si>
    <t>.92-.97999</t>
  </si>
  <si>
    <t>Compra A-B-C</t>
  </si>
  <si>
    <t>0.02</t>
  </si>
  <si>
    <t>.98-.99999</t>
  </si>
  <si>
    <t>Posicion</t>
  </si>
  <si>
    <t>Hora</t>
  </si>
  <si>
    <t>Cant. Clientes</t>
  </si>
  <si>
    <t>Compra</t>
  </si>
  <si>
    <t>NA</t>
  </si>
  <si>
    <t>Cant</t>
  </si>
  <si>
    <t>Cliente</t>
  </si>
  <si>
    <t>Valor</t>
  </si>
  <si>
    <t>Total Hora</t>
  </si>
  <si>
    <t>TOTAL:</t>
  </si>
  <si>
    <t>Hipotesis</t>
  </si>
  <si>
    <t>El primer cliente llega en el instante 0</t>
  </si>
  <si>
    <t>Los minutos obtenidos de los numeros pseudoaletorios para cada cliente se corresponden a la llegada del siguiente cliente</t>
  </si>
  <si>
    <t>El cliente 4 esperó 0.5 horas en cola para ser atendido</t>
  </si>
  <si>
    <t>El cliente 5 esperó 0.5 horas en cola para ser atendido</t>
  </si>
  <si>
    <t>El cliente 12 esperó 1.5 horas para ser antendi</t>
  </si>
  <si>
    <t>Sumando así un total de espera de 2,5 horas en total</t>
  </si>
  <si>
    <t>Dividiendo entonces este total de espera sobre la cantidad</t>
  </si>
  <si>
    <t>Tiempo transcurrido entre las llegadas(minutos)</t>
  </si>
  <si>
    <t>F. Acumulada</t>
  </si>
  <si>
    <t>Tiempo entre llegadas</t>
  </si>
  <si>
    <t>Tiempo de Servicio</t>
  </si>
  <si>
    <t>Caja</t>
  </si>
  <si>
    <t>De personas que esperaron, obtenemos el tiempo</t>
  </si>
  <si>
    <t>0,00-0,0799</t>
  </si>
  <si>
    <t>Clientes</t>
  </si>
  <si>
    <t>Num PAleat</t>
  </si>
  <si>
    <t>Minutos</t>
  </si>
  <si>
    <t>Minuto</t>
  </si>
  <si>
    <t>Tiempo Restante</t>
  </si>
  <si>
    <t>Promedio de espera</t>
  </si>
  <si>
    <t>0,08-0,4299</t>
  </si>
  <si>
    <t>0,43-0,7699</t>
  </si>
  <si>
    <t>0,77-0,9399</t>
  </si>
  <si>
    <t>0,94-0,9999</t>
  </si>
  <si>
    <t>Tiempo oscioso del empleado de la oficina de correos</t>
  </si>
  <si>
    <t>Tiempo promedio de espera</t>
  </si>
  <si>
    <t>(2,5) / 3</t>
  </si>
  <si>
    <t>Tiempo del Servicio</t>
  </si>
  <si>
    <t>0,00 - 0,1199</t>
  </si>
  <si>
    <t>0,12 - 0,3299</t>
  </si>
  <si>
    <t>0,33 - 0,6899</t>
  </si>
  <si>
    <t>0,69 - 0,8799</t>
  </si>
  <si>
    <t>0,88- 0,9499</t>
  </si>
  <si>
    <t>0,95 - 0,9999</t>
  </si>
  <si>
    <t>Ej 8</t>
  </si>
  <si>
    <t>Tienda: Tiempo entre llegadas</t>
  </si>
  <si>
    <t>Tiempo de servicio</t>
  </si>
  <si>
    <t>Tiempo Entre LLegadas</t>
  </si>
  <si>
    <t>Acumulada</t>
  </si>
  <si>
    <t>0-0.04999</t>
  </si>
  <si>
    <t>0-0.09999</t>
  </si>
  <si>
    <t>0.05-0.14999</t>
  </si>
  <si>
    <t>0.10000-0.24999</t>
  </si>
  <si>
    <t>0,15000-0,24999</t>
  </si>
  <si>
    <t>0.25-0.39999</t>
  </si>
  <si>
    <t>0,25-0,39999</t>
  </si>
  <si>
    <t>0.4-0.59999</t>
  </si>
  <si>
    <t>0,40000-0,54999</t>
  </si>
  <si>
    <t>0.6-0.74999</t>
  </si>
  <si>
    <t>0.75-0.84999</t>
  </si>
  <si>
    <t>0,75-0,8499</t>
  </si>
  <si>
    <t>0.85-0.92999</t>
  </si>
  <si>
    <t>0,85-0,92999</t>
  </si>
  <si>
    <t>0.93-0.96999</t>
  </si>
  <si>
    <t>0,93-0,97999</t>
  </si>
  <si>
    <t>0.97-0.98999</t>
  </si>
  <si>
    <t>0,98-0,99999</t>
  </si>
  <si>
    <t>0.99-0.99999</t>
  </si>
  <si>
    <t>Hipotesis:</t>
  </si>
  <si>
    <t>Solo puede haber 5 personas en la tienda a la vez, si la gente ve mas de 5 personas dentro, no entrará a la misma</t>
  </si>
  <si>
    <t>Hay una sola cola de atencion</t>
  </si>
  <si>
    <t>En la cola habra de 0 a 4 personas, y solo se atiende a una persona por vez</t>
  </si>
  <si>
    <t>No se asumen descansos por parte de Jennifer Jones</t>
  </si>
  <si>
    <t>Comenzamos la simulacion con la llegada del primer cliente, es decir, arrancamos con n clientes =1</t>
  </si>
  <si>
    <t>Las celdas pintadas de color verde reflejan cuando un cliente fue atendido.</t>
  </si>
  <si>
    <t>Nº Aleatorio</t>
  </si>
  <si>
    <t>T Llegada</t>
  </si>
  <si>
    <t>Nº Clientes en Cola</t>
  </si>
  <si>
    <t>Clientes en Local</t>
  </si>
  <si>
    <t>T. Atencion</t>
  </si>
  <si>
    <t>Minutos para terminar atencion</t>
  </si>
  <si>
    <t>Clientes Atendidos</t>
  </si>
  <si>
    <t>Tiempo de Espera</t>
  </si>
  <si>
    <t>Promedio de Espera</t>
  </si>
  <si>
    <t>RTA: El promedio de espera fue de 4.27 minutos</t>
  </si>
  <si>
    <t>Ejercicio 9</t>
  </si>
  <si>
    <t>“Eat at Joe’s” ha decidido agregar una ventanilla de atención a los autos en su restaurante. Debido a las</t>
  </si>
  <si>
    <t>limitaciones de capital, hay espacio suficiente sólo para 2 autos en la ventanilla (uno que se está atendiendo</t>
  </si>
  <si>
    <t>y otro que está esperando).</t>
  </si>
  <si>
    <t>Joe quisiera saber cuántos clientes están pasando de largo por su restaurante debido al espacio limitado en</t>
  </si>
  <si>
    <t>la ventanilla.</t>
  </si>
  <si>
    <t>Referencias</t>
  </si>
  <si>
    <t>Simule el intento de 15 autos por utilizar la ventanilla con las siguientes distribuciones:</t>
  </si>
  <si>
    <t>TEL[min]</t>
  </si>
  <si>
    <t>Tiempo entre llegadas(minutos)</t>
  </si>
  <si>
    <t>TS[min]</t>
  </si>
  <si>
    <t>TIempo de servicio(minutos)</t>
  </si>
  <si>
    <t>P.Acumulada</t>
  </si>
  <si>
    <t>CAI</t>
  </si>
  <si>
    <t>Cantidad de autos al Inicio</t>
  </si>
  <si>
    <t>0-0,3999</t>
  </si>
  <si>
    <t>CAF</t>
  </si>
  <si>
    <t>CAntidad de autos al final</t>
  </si>
  <si>
    <t>0,4-0,6999</t>
  </si>
  <si>
    <t>0,7-0,8499</t>
  </si>
  <si>
    <t>Consdieramos el TIempo de llegada incial del primer auto como 0, por ser</t>
  </si>
  <si>
    <t>0,85-0,9999</t>
  </si>
  <si>
    <t>el inicio de la simulación</t>
  </si>
  <si>
    <t>0-0,1999</t>
  </si>
  <si>
    <t>0,2-0,5999</t>
  </si>
  <si>
    <t>0,6-0,9999</t>
  </si>
  <si>
    <t>Orden de Auto</t>
  </si>
  <si>
    <t>T. Llegada</t>
  </si>
  <si>
    <t>Estado</t>
  </si>
  <si>
    <t>N.Aleat</t>
  </si>
  <si>
    <t>TEL</t>
  </si>
  <si>
    <t>T.Salida</t>
  </si>
  <si>
    <t>Ingresa</t>
  </si>
  <si>
    <t>Inrgesa</t>
  </si>
  <si>
    <t>Pasan de largo</t>
  </si>
  <si>
    <t>Cantidad de autos que pasan de largo</t>
  </si>
  <si>
    <t>Porcentaje de autos que pasan de largo</t>
  </si>
  <si>
    <t>Los intervalos de las 3 tablas están mal.</t>
  </si>
  <si>
    <t>¿Qué pasó con el número aleatorio 0,64772?</t>
  </si>
  <si>
    <t xml:space="preserve">Como los intervalos están mal constituidos, se lo ubicó erróneamente </t>
  </si>
  <si>
    <t>al número aleatorio 0,90268 en un intervalo equivocado.</t>
  </si>
  <si>
    <t>Arrastran los errores hasta el final.</t>
  </si>
  <si>
    <t>En la semana 5 al paciente 2 le corresponden 4 pintas de sangre de acuerdo al número aleatorio.</t>
  </si>
  <si>
    <t>Modificar una de las respuestas.</t>
  </si>
  <si>
    <t>¿por qué lo descartan?, solamente se descartan los números</t>
  </si>
  <si>
    <t>que superan 0,499999 para Ray nomás, para Bob no hay problema.</t>
  </si>
  <si>
    <t>Tienen que rehacer a partir del artículo 6 porque descartaron</t>
  </si>
  <si>
    <t>muchos números para Bob, quien no tiene esa restricción.</t>
  </si>
  <si>
    <t xml:space="preserve">Este número aleatorio 0,65133 se tiene que usar para BOB, </t>
  </si>
  <si>
    <t>El tiempo promedio de producción se calcula (tiempo final de Ray/cantidad de unidades terminadas)</t>
  </si>
  <si>
    <t>se puede hacer sobre el total final, un solo cálculo, o lo pueden ir haciendo línea por línea, a medida que se van terminando las unidades.</t>
  </si>
  <si>
    <t>Al utilizar los números aleatorios que fueron descartados erróneamente, cambian los valores de la tabla y se alteran los resultados finales.</t>
  </si>
  <si>
    <t>Este intervalo está MAL, el extremo superior</t>
  </si>
  <si>
    <t>Al igual que le observé al grupo Matrix, controlar la redacción.</t>
  </si>
  <si>
    <t>Falta la columna de Panes Vendidos</t>
  </si>
  <si>
    <t>Coloquen los acentos.</t>
  </si>
  <si>
    <t>Se sacan sobre Stock Fin de Jornada</t>
  </si>
  <si>
    <t>¿En qué momento llega la primera máquina?</t>
  </si>
  <si>
    <t>Rehacer el ejercicio.</t>
  </si>
  <si>
    <t>El tiempo entre llegadas no es lo mismo que el tiempo de llegada.</t>
  </si>
  <si>
    <t>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</si>
</sst>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sz val="11"/>
      <color rgb="FF000000"/>
      <name val="Calibri"/>
      <family val="2"/>
      <scheme val="minor"/>
    </font>
    <font>
      <b/>
      <sz val="20"/>
      <color theme="1"/>
      <name val="Calibri"/>
      <family val="2"/>
      <scheme val="minor"/>
    </font>
    <font>
      <sz val="20"/>
      <color theme="1"/>
      <name val="Calibri"/>
      <family val="2"/>
      <scheme val="minor"/>
    </font>
    <font>
      <b/>
      <sz val="11"/>
      <color theme="1"/>
      <name val="Calibri"/>
      <family val="2"/>
      <scheme val="minor"/>
    </font>
    <font>
      <sz val="11"/>
      <color theme="1"/>
      <name val="Arial"/>
      <family val="2"/>
    </font>
    <font>
      <sz val="11"/>
      <color rgb="FFFF0000"/>
      <name val="Arial"/>
      <family val="2"/>
    </font>
    <font>
      <b/>
      <sz val="11"/>
      <color theme="1"/>
      <name val="Arial"/>
      <family val="2"/>
    </font>
    <font>
      <b/>
      <sz val="11"/>
      <color rgb="FF000000"/>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b/>
      <sz val="14"/>
      <color rgb="FFFF0000"/>
      <name val="Calibri"/>
      <family val="2"/>
      <scheme val="minor"/>
    </font>
    <font>
      <b/>
      <sz val="10"/>
      <color rgb="FFFF0000"/>
      <name val="Arial"/>
      <family val="2"/>
    </font>
    <font>
      <sz val="10"/>
      <name val="Arial"/>
      <family val="2"/>
    </font>
    <font>
      <b/>
      <sz val="9"/>
      <color indexed="81"/>
      <name val="Tahoma"/>
      <charset val="1"/>
    </font>
  </fonts>
  <fills count="26">
    <fill>
      <patternFill patternType="none"/>
    </fill>
    <fill>
      <patternFill patternType="gray125"/>
    </fill>
    <fill>
      <patternFill patternType="solid">
        <fgColor rgb="FFF4B084"/>
        <bgColor indexed="64"/>
      </patternFill>
    </fill>
    <fill>
      <patternFill patternType="solid">
        <fgColor rgb="FF8EA9DB"/>
        <bgColor indexed="64"/>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
      <patternFill patternType="solid">
        <fgColor rgb="FFB4C6E7"/>
        <bgColor indexed="64"/>
      </patternFill>
    </fill>
    <fill>
      <patternFill patternType="solid">
        <fgColor rgb="FF5B9BD5"/>
        <bgColor indexed="64"/>
      </patternFill>
    </fill>
    <fill>
      <patternFill patternType="solid">
        <fgColor rgb="FFFF0000"/>
        <bgColor indexed="64"/>
      </patternFill>
    </fill>
    <fill>
      <patternFill patternType="solid">
        <fgColor rgb="FF70AD47"/>
        <bgColor indexed="64"/>
      </patternFill>
    </fill>
    <fill>
      <patternFill patternType="solid">
        <fgColor rgb="FFF8CBAD"/>
        <bgColor indexed="64"/>
      </patternFill>
    </fill>
    <fill>
      <patternFill patternType="solid">
        <fgColor rgb="FFFFC000"/>
        <bgColor indexed="64"/>
      </patternFill>
    </fill>
    <fill>
      <patternFill patternType="solid">
        <fgColor rgb="FF0070C0"/>
        <bgColor indexed="64"/>
      </patternFill>
    </fill>
    <fill>
      <patternFill patternType="solid">
        <fgColor rgb="FFBF8F00"/>
        <bgColor indexed="64"/>
      </patternFill>
    </fill>
    <fill>
      <patternFill patternType="solid">
        <fgColor rgb="FFFFE699"/>
        <bgColor indexed="64"/>
      </patternFill>
    </fill>
    <fill>
      <patternFill patternType="solid">
        <fgColor rgb="FFA9D08E"/>
        <bgColor indexed="64"/>
      </patternFill>
    </fill>
    <fill>
      <patternFill patternType="solid">
        <fgColor rgb="FFFFF2CC"/>
        <bgColor indexed="64"/>
      </patternFill>
    </fill>
    <fill>
      <patternFill patternType="solid">
        <fgColor rgb="FFC6E0B4"/>
        <bgColor indexed="64"/>
      </patternFill>
    </fill>
    <fill>
      <patternFill patternType="solid">
        <fgColor rgb="FF00B0F0"/>
        <bgColor indexed="64"/>
      </patternFill>
    </fill>
    <fill>
      <patternFill patternType="solid">
        <fgColor rgb="FFFFD966"/>
        <bgColor indexed="64"/>
      </patternFill>
    </fill>
    <fill>
      <patternFill patternType="solid">
        <fgColor rgb="FFBDD7EE"/>
        <bgColor indexed="64"/>
      </patternFill>
    </fill>
    <fill>
      <patternFill patternType="solid">
        <fgColor rgb="FFDDEBF7"/>
        <bgColor indexed="64"/>
      </patternFill>
    </fill>
    <fill>
      <patternFill patternType="solid">
        <fgColor rgb="FFE7E6E6"/>
        <bgColor indexed="64"/>
      </patternFill>
    </fill>
    <fill>
      <patternFill patternType="solid">
        <fgColor rgb="FF9BC2E6"/>
        <bgColor indexed="64"/>
      </patternFill>
    </fill>
    <fill>
      <patternFill patternType="solid">
        <fgColor theme="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16" fillId="0" borderId="0"/>
  </cellStyleXfs>
  <cellXfs count="150">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0" borderId="1" xfId="0" applyBorder="1"/>
    <xf numFmtId="0" fontId="0" fillId="3" borderId="1" xfId="0" applyFill="1" applyBorder="1" applyAlignment="1">
      <alignment horizontal="center" vertical="center"/>
    </xf>
    <xf numFmtId="0" fontId="0" fillId="3" borderId="1" xfId="0" applyFill="1" applyBorder="1"/>
    <xf numFmtId="0" fontId="0" fillId="2" borderId="1" xfId="0" applyFill="1" applyBorder="1"/>
    <xf numFmtId="0" fontId="0" fillId="3" borderId="1" xfId="0" applyFill="1" applyBorder="1" applyAlignment="1">
      <alignment vertical="center"/>
    </xf>
    <xf numFmtId="0" fontId="0" fillId="0" borderId="0" xfId="0" applyBorder="1"/>
    <xf numFmtId="0" fontId="0" fillId="4" borderId="0" xfId="0" applyFill="1" applyBorder="1" applyAlignment="1">
      <alignment horizontal="center"/>
    </xf>
    <xf numFmtId="0" fontId="0" fillId="5" borderId="1" xfId="0" applyFill="1" applyBorder="1"/>
    <xf numFmtId="0" fontId="0" fillId="6" borderId="1" xfId="0" applyFill="1" applyBorder="1"/>
    <xf numFmtId="0" fontId="0" fillId="7" borderId="1" xfId="0" applyFill="1" applyBorder="1"/>
    <xf numFmtId="0" fontId="0" fillId="3" borderId="2" xfId="0" applyFill="1" applyBorder="1" applyAlignment="1">
      <alignment horizontal="center" vertical="center"/>
    </xf>
    <xf numFmtId="0" fontId="0" fillId="9" borderId="1" xfId="0" applyFill="1" applyBorder="1" applyAlignment="1">
      <alignment horizontal="center"/>
    </xf>
    <xf numFmtId="0" fontId="0" fillId="0" borderId="6" xfId="0" applyBorder="1"/>
    <xf numFmtId="0" fontId="0" fillId="0" borderId="5" xfId="0" applyBorder="1"/>
    <xf numFmtId="0" fontId="0" fillId="4" borderId="0" xfId="0" applyFill="1" applyAlignment="1">
      <alignment vertical="center"/>
    </xf>
    <xf numFmtId="0" fontId="0" fillId="4" borderId="0" xfId="0" applyFill="1" applyAlignment="1">
      <alignment horizontal="center"/>
    </xf>
    <xf numFmtId="0" fontId="0" fillId="3" borderId="5" xfId="0" applyFill="1" applyBorder="1"/>
    <xf numFmtId="0" fontId="0" fillId="3" borderId="2" xfId="0" applyFill="1" applyBorder="1"/>
    <xf numFmtId="0" fontId="0" fillId="0" borderId="3" xfId="0" applyBorder="1"/>
    <xf numFmtId="0" fontId="0" fillId="9" borderId="1" xfId="0" applyFill="1" applyBorder="1"/>
    <xf numFmtId="0" fontId="0" fillId="10" borderId="0" xfId="0" applyFill="1"/>
    <xf numFmtId="0" fontId="2" fillId="9" borderId="1" xfId="0" applyFont="1" applyFill="1" applyBorder="1"/>
    <xf numFmtId="0" fontId="2" fillId="8" borderId="1" xfId="0" applyFont="1" applyFill="1" applyBorder="1"/>
    <xf numFmtId="0" fontId="0" fillId="0" borderId="0" xfId="0" applyFont="1"/>
    <xf numFmtId="0" fontId="0" fillId="11" borderId="1" xfId="0" applyFill="1" applyBorder="1"/>
    <xf numFmtId="0" fontId="0" fillId="9" borderId="1" xfId="0" applyFill="1" applyBorder="1" applyAlignment="1">
      <alignment horizontal="center" wrapText="1"/>
    </xf>
    <xf numFmtId="0" fontId="3" fillId="0" borderId="0" xfId="0" applyFont="1"/>
    <xf numFmtId="0" fontId="0" fillId="0" borderId="2" xfId="0" applyBorder="1"/>
    <xf numFmtId="0" fontId="0" fillId="2" borderId="2" xfId="0" applyFill="1" applyBorder="1"/>
    <xf numFmtId="0" fontId="0" fillId="0" borderId="0" xfId="0" applyAlignment="1">
      <alignment horizontal="center"/>
    </xf>
    <xf numFmtId="0" fontId="0" fillId="14" borderId="1" xfId="0" applyFill="1" applyBorder="1"/>
    <xf numFmtId="0" fontId="4" fillId="0" borderId="0" xfId="0" applyFont="1"/>
    <xf numFmtId="0" fontId="0" fillId="16" borderId="1" xfId="0" applyFill="1" applyBorder="1"/>
    <xf numFmtId="0" fontId="0" fillId="17" borderId="1" xfId="0" applyFill="1" applyBorder="1"/>
    <xf numFmtId="0" fontId="0" fillId="13" borderId="1" xfId="0" applyFill="1" applyBorder="1" applyAlignment="1">
      <alignment horizontal="center"/>
    </xf>
    <xf numFmtId="0" fontId="0" fillId="18" borderId="0" xfId="0" applyFill="1"/>
    <xf numFmtId="0" fontId="1" fillId="0" borderId="1" xfId="0" applyFont="1" applyBorder="1"/>
    <xf numFmtId="0" fontId="1" fillId="0" borderId="1" xfId="0" applyFont="1" applyFill="1" applyBorder="1"/>
    <xf numFmtId="0" fontId="0" fillId="4" borderId="0" xfId="0" applyFill="1"/>
    <xf numFmtId="0" fontId="0" fillId="17" borderId="3" xfId="0" applyFill="1" applyBorder="1"/>
    <xf numFmtId="0" fontId="0" fillId="4" borderId="3" xfId="0" applyFill="1" applyBorder="1" applyAlignment="1">
      <alignment horizontal="center"/>
    </xf>
    <xf numFmtId="0" fontId="0" fillId="0" borderId="1" xfId="0" applyFill="1" applyBorder="1" applyAlignment="1">
      <alignment horizontal="center"/>
    </xf>
    <xf numFmtId="0" fontId="0" fillId="17" borderId="5" xfId="0" applyFill="1" applyBorder="1"/>
    <xf numFmtId="0" fontId="0" fillId="4" borderId="1" xfId="0" applyFill="1" applyBorder="1" applyAlignment="1">
      <alignment horizontal="center"/>
    </xf>
    <xf numFmtId="0" fontId="0" fillId="19" borderId="1" xfId="0" applyFill="1" applyBorder="1"/>
    <xf numFmtId="0" fontId="6" fillId="0" borderId="0" xfId="0" applyFont="1"/>
    <xf numFmtId="0" fontId="7" fillId="0" borderId="0" xfId="0" applyFont="1"/>
    <xf numFmtId="0" fontId="8" fillId="0" borderId="0" xfId="0" applyFont="1"/>
    <xf numFmtId="0" fontId="0" fillId="0" borderId="1" xfId="0" applyFill="1" applyBorder="1"/>
    <xf numFmtId="0" fontId="0" fillId="10" borderId="1" xfId="0" applyFill="1" applyBorder="1"/>
    <xf numFmtId="0" fontId="2" fillId="0" borderId="1" xfId="0" applyFont="1" applyFill="1" applyBorder="1"/>
    <xf numFmtId="0" fontId="0" fillId="20" borderId="1" xfId="0" applyFill="1" applyBorder="1"/>
    <xf numFmtId="0" fontId="5" fillId="6" borderId="0" xfId="0" applyFont="1" applyFill="1"/>
    <xf numFmtId="0" fontId="0" fillId="0" borderId="5" xfId="0" applyBorder="1" applyAlignment="1">
      <alignment horizontal="center"/>
    </xf>
    <xf numFmtId="0" fontId="2" fillId="4" borderId="1" xfId="0" applyFont="1" applyFill="1" applyBorder="1"/>
    <xf numFmtId="0" fontId="2" fillId="4" borderId="3" xfId="0" applyFont="1" applyFill="1" applyBorder="1"/>
    <xf numFmtId="0" fontId="2" fillId="4" borderId="5" xfId="0" applyFont="1" applyFill="1" applyBorder="1"/>
    <xf numFmtId="0" fontId="2" fillId="17" borderId="1" xfId="0" applyFont="1" applyFill="1" applyBorder="1"/>
    <xf numFmtId="0" fontId="5" fillId="0" borderId="0" xfId="0" applyFont="1"/>
    <xf numFmtId="0" fontId="0" fillId="4" borderId="1" xfId="0" applyFill="1" applyBorder="1"/>
    <xf numFmtId="0" fontId="0" fillId="21" borderId="1" xfId="0" applyFill="1" applyBorder="1"/>
    <xf numFmtId="0" fontId="0" fillId="11" borderId="2" xfId="0" applyFill="1" applyBorder="1"/>
    <xf numFmtId="0" fontId="0" fillId="21" borderId="2" xfId="0" applyFill="1" applyBorder="1"/>
    <xf numFmtId="0" fontId="5" fillId="9" borderId="1" xfId="0" applyFont="1" applyFill="1" applyBorder="1"/>
    <xf numFmtId="0" fontId="0" fillId="0" borderId="8" xfId="0" applyBorder="1"/>
    <xf numFmtId="0" fontId="5" fillId="9" borderId="5" xfId="0" applyFont="1" applyFill="1" applyBorder="1"/>
    <xf numFmtId="0" fontId="0" fillId="22" borderId="1" xfId="0" applyFill="1" applyBorder="1"/>
    <xf numFmtId="0" fontId="0" fillId="15" borderId="1" xfId="0" applyFill="1" applyBorder="1"/>
    <xf numFmtId="0" fontId="0" fillId="10" borderId="0" xfId="0" applyFill="1" applyAlignment="1">
      <alignment wrapText="1"/>
    </xf>
    <xf numFmtId="0" fontId="0" fillId="0" borderId="1" xfId="0" applyBorder="1" applyAlignment="1">
      <alignment horizontal="left"/>
    </xf>
    <xf numFmtId="0" fontId="0" fillId="10" borderId="1" xfId="0" applyFill="1" applyBorder="1" applyAlignment="1">
      <alignment wrapText="1"/>
    </xf>
    <xf numFmtId="0" fontId="0" fillId="11" borderId="5" xfId="0" applyFill="1" applyBorder="1"/>
    <xf numFmtId="0" fontId="0" fillId="17" borderId="9" xfId="0" applyFill="1" applyBorder="1"/>
    <xf numFmtId="0" fontId="0" fillId="23" borderId="1" xfId="0" applyFill="1" applyBorder="1"/>
    <xf numFmtId="0" fontId="0" fillId="0" borderId="9" xfId="0" applyFill="1" applyBorder="1"/>
    <xf numFmtId="0" fontId="0" fillId="0" borderId="3" xfId="0" applyFill="1" applyBorder="1"/>
    <xf numFmtId="0" fontId="0" fillId="0" borderId="5" xfId="0" applyFill="1" applyBorder="1"/>
    <xf numFmtId="0" fontId="0" fillId="23" borderId="3" xfId="0" applyFill="1" applyBorder="1"/>
    <xf numFmtId="0" fontId="0" fillId="24" borderId="5" xfId="0" applyFill="1" applyBorder="1" applyAlignment="1">
      <alignment horizontal="center"/>
    </xf>
    <xf numFmtId="0" fontId="0" fillId="23" borderId="5" xfId="0" applyFill="1" applyBorder="1"/>
    <xf numFmtId="0" fontId="9" fillId="6" borderId="1" xfId="0" applyFont="1" applyFill="1" applyBorder="1"/>
    <xf numFmtId="0" fontId="0" fillId="0" borderId="1" xfId="0"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12" borderId="1" xfId="0" applyFill="1" applyBorder="1" applyAlignment="1">
      <alignment horizontal="center" wrapText="1"/>
    </xf>
    <xf numFmtId="0" fontId="0" fillId="12" borderId="1" xfId="0" applyFill="1" applyBorder="1" applyAlignment="1">
      <alignment horizontal="center"/>
    </xf>
    <xf numFmtId="0" fontId="0" fillId="5" borderId="1" xfId="0" applyFill="1" applyBorder="1" applyAlignment="1">
      <alignment horizontal="center"/>
    </xf>
    <xf numFmtId="0" fontId="0" fillId="24" borderId="1" xfId="0" applyFill="1" applyBorder="1" applyAlignment="1">
      <alignment horizontal="center"/>
    </xf>
    <xf numFmtId="0" fontId="0" fillId="10" borderId="0" xfId="0" applyFill="1" applyAlignment="1">
      <alignment horizontal="center"/>
    </xf>
    <xf numFmtId="0" fontId="4" fillId="4" borderId="0" xfId="0" applyFont="1" applyFill="1"/>
    <xf numFmtId="0" fontId="0" fillId="0" borderId="1" xfId="0" applyBorder="1" applyAlignment="1">
      <alignment horizontal="center"/>
    </xf>
    <xf numFmtId="0" fontId="0" fillId="9" borderId="1" xfId="0" applyFill="1" applyBorder="1" applyAlignment="1">
      <alignment horizontal="center" vertical="center"/>
    </xf>
    <xf numFmtId="0" fontId="0" fillId="9" borderId="6" xfId="0" applyFill="1" applyBorder="1" applyAlignment="1">
      <alignment horizontal="left" vertical="center"/>
    </xf>
    <xf numFmtId="0" fontId="0" fillId="9" borderId="1" xfId="0" applyFill="1" applyBorder="1" applyAlignment="1">
      <alignment horizontal="left" vertical="center"/>
    </xf>
    <xf numFmtId="2" fontId="0" fillId="9" borderId="1" xfId="0" applyNumberFormat="1" applyFill="1" applyBorder="1"/>
    <xf numFmtId="0" fontId="12" fillId="0" borderId="0" xfId="0" applyFont="1" applyAlignment="1">
      <alignment horizontal="left"/>
    </xf>
    <xf numFmtId="0" fontId="0" fillId="0" borderId="2" xfId="0" applyBorder="1" applyAlignment="1">
      <alignment horizontal="center" vertical="center"/>
    </xf>
    <xf numFmtId="0" fontId="0" fillId="0" borderId="6" xfId="0" applyBorder="1" applyAlignment="1">
      <alignment horizontal="center" vertical="center"/>
    </xf>
    <xf numFmtId="2" fontId="0" fillId="0" borderId="7" xfId="0" applyNumberFormat="1" applyBorder="1" applyAlignment="1">
      <alignment horizontal="center"/>
    </xf>
    <xf numFmtId="2" fontId="0" fillId="0" borderId="2" xfId="0" applyNumberFormat="1" applyBorder="1" applyAlignment="1">
      <alignment horizontal="center"/>
    </xf>
    <xf numFmtId="0" fontId="13" fillId="0" borderId="1" xfId="0" applyFont="1" applyBorder="1"/>
    <xf numFmtId="0" fontId="13" fillId="0" borderId="1" xfId="0" applyFont="1" applyBorder="1" applyAlignment="1">
      <alignment horizontal="center"/>
    </xf>
    <xf numFmtId="0" fontId="13" fillId="5" borderId="1" xfId="0" applyFont="1" applyFill="1" applyBorder="1" applyAlignment="1">
      <alignment horizontal="center"/>
    </xf>
    <xf numFmtId="0" fontId="13" fillId="6" borderId="1" xfId="0" applyFont="1" applyFill="1" applyBorder="1" applyAlignment="1">
      <alignment horizontal="center"/>
    </xf>
    <xf numFmtId="0" fontId="13" fillId="7" borderId="1" xfId="0" applyFont="1" applyFill="1" applyBorder="1" applyAlignment="1">
      <alignment horizontal="center"/>
    </xf>
    <xf numFmtId="0" fontId="13" fillId="8" borderId="1" xfId="0" applyFont="1" applyFill="1" applyBorder="1" applyAlignment="1">
      <alignment horizontal="center"/>
    </xf>
    <xf numFmtId="0" fontId="14" fillId="0" borderId="0" xfId="0" applyFont="1"/>
    <xf numFmtId="0" fontId="12" fillId="25" borderId="1" xfId="0" applyFont="1" applyFill="1" applyBorder="1" applyAlignment="1">
      <alignment horizontal="center"/>
    </xf>
    <xf numFmtId="0" fontId="12" fillId="0" borderId="0" xfId="0" applyFont="1"/>
    <xf numFmtId="0" fontId="13" fillId="9" borderId="3" xfId="0" applyFont="1" applyFill="1" applyBorder="1"/>
    <xf numFmtId="0" fontId="15" fillId="0" borderId="0" xfId="0" applyFont="1"/>
    <xf numFmtId="0" fontId="0" fillId="9" borderId="2" xfId="0" applyFill="1" applyBorder="1" applyAlignment="1">
      <alignment horizontal="center" wrapText="1"/>
    </xf>
    <xf numFmtId="0" fontId="0" fillId="9" borderId="2" xfId="0" applyFill="1" applyBorder="1" applyAlignment="1">
      <alignment horizontal="center"/>
    </xf>
    <xf numFmtId="0" fontId="0" fillId="9" borderId="2" xfId="0" applyFill="1" applyBorder="1"/>
    <xf numFmtId="0" fontId="0" fillId="9" borderId="0" xfId="0" applyFill="1"/>
    <xf numFmtId="0" fontId="15" fillId="0" borderId="0" xfId="1" applyFont="1"/>
    <xf numFmtId="0" fontId="6" fillId="9" borderId="0" xfId="0" applyFont="1" applyFill="1"/>
    <xf numFmtId="0" fontId="0" fillId="0" borderId="10" xfId="0" applyFill="1" applyBorder="1"/>
    <xf numFmtId="0" fontId="13" fillId="0" borderId="1" xfId="0" applyFont="1" applyBorder="1" applyAlignment="1">
      <alignment horizontal="center"/>
    </xf>
    <xf numFmtId="0" fontId="13" fillId="6" borderId="1" xfId="0" applyFont="1" applyFill="1" applyBorder="1" applyAlignment="1">
      <alignment horizontal="center"/>
    </xf>
    <xf numFmtId="0" fontId="13" fillId="7" borderId="1" xfId="0" applyFont="1" applyFill="1" applyBorder="1" applyAlignment="1">
      <alignment horizontal="center"/>
    </xf>
    <xf numFmtId="0" fontId="13" fillId="8" borderId="1" xfId="0" applyFont="1" applyFill="1" applyBorder="1" applyAlignment="1">
      <alignment horizont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applyAlignment="1">
      <alignment horizontal="center"/>
    </xf>
    <xf numFmtId="0" fontId="0" fillId="2" borderId="5" xfId="0"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2" borderId="2"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xf>
    <xf numFmtId="0" fontId="0" fillId="0" borderId="4" xfId="0" applyBorder="1" applyAlignment="1">
      <alignment horizontal="center"/>
    </xf>
    <xf numFmtId="0" fontId="0" fillId="5" borderId="1" xfId="0" applyFill="1" applyBorder="1" applyAlignment="1">
      <alignment horizontal="center"/>
    </xf>
    <xf numFmtId="0" fontId="0" fillId="12" borderId="1" xfId="0" applyFill="1" applyBorder="1" applyAlignment="1">
      <alignment horizontal="center" wrapText="1"/>
    </xf>
    <xf numFmtId="0" fontId="0" fillId="12" borderId="1" xfId="0" applyFill="1" applyBorder="1" applyAlignment="1">
      <alignment horizontal="center"/>
    </xf>
    <xf numFmtId="0" fontId="0" fillId="24" borderId="1" xfId="0" applyFill="1" applyBorder="1" applyAlignment="1">
      <alignment horizontal="center"/>
    </xf>
    <xf numFmtId="0" fontId="0" fillId="11"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cellXfs>
  <cellStyles count="2">
    <cellStyle name="Normal" xfId="0" builtinId="0"/>
    <cellStyle name="Normal 3" xfId="1" xr:uid="{73B7A4FF-C137-4D3F-8065-07134F4CE75F}"/>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11</xdr:col>
      <xdr:colOff>209550</xdr:colOff>
      <xdr:row>3</xdr:row>
      <xdr:rowOff>28575</xdr:rowOff>
    </xdr:from>
    <xdr:to>
      <xdr:col>17</xdr:col>
      <xdr:colOff>676275</xdr:colOff>
      <xdr:row>10</xdr:row>
      <xdr:rowOff>142875</xdr:rowOff>
    </xdr:to>
    <xdr:pic>
      <xdr:nvPicPr>
        <xdr:cNvPr id="5" name="Imagen 4">
          <a:extLst>
            <a:ext uri="{FF2B5EF4-FFF2-40B4-BE49-F238E27FC236}">
              <a16:creationId xmlns:a16="http://schemas.microsoft.com/office/drawing/2014/main" id="{0C50AF2B-258A-4F0B-B951-7DCC2FFF6A89}"/>
            </a:ext>
          </a:extLst>
        </xdr:cNvPr>
        <xdr:cNvPicPr>
          <a:picLocks noChangeAspect="1"/>
        </xdr:cNvPicPr>
      </xdr:nvPicPr>
      <xdr:blipFill>
        <a:blip xmlns:r="http://schemas.openxmlformats.org/officeDocument/2006/relationships" r:embed="rId1"/>
        <a:stretch>
          <a:fillRect/>
        </a:stretch>
      </xdr:blipFill>
      <xdr:spPr>
        <a:xfrm>
          <a:off x="6915150" y="600075"/>
          <a:ext cx="6210300" cy="1447800"/>
        </a:xfrm>
        <a:prstGeom prst="rect">
          <a:avLst/>
        </a:prstGeom>
      </xdr:spPr>
    </xdr:pic>
    <xdr:clientData/>
  </xdr:twoCellAnchor>
  <xdr:twoCellAnchor editAs="oneCell">
    <xdr:from>
      <xdr:col>9</xdr:col>
      <xdr:colOff>571500</xdr:colOff>
      <xdr:row>12</xdr:row>
      <xdr:rowOff>171450</xdr:rowOff>
    </xdr:from>
    <xdr:to>
      <xdr:col>16</xdr:col>
      <xdr:colOff>1943100</xdr:colOff>
      <xdr:row>23</xdr:row>
      <xdr:rowOff>161925</xdr:rowOff>
    </xdr:to>
    <xdr:pic>
      <xdr:nvPicPr>
        <xdr:cNvPr id="18" name="Imagen 17">
          <a:extLst>
            <a:ext uri="{FF2B5EF4-FFF2-40B4-BE49-F238E27FC236}">
              <a16:creationId xmlns:a16="http://schemas.microsoft.com/office/drawing/2014/main" id="{D775FADD-B4C7-4372-B740-3C6F845FDEBA}"/>
            </a:ext>
            <a:ext uri="{147F2762-F138-4A5C-976F-8EAC2B608ADB}">
              <a16:predDERef xmlns:a16="http://schemas.microsoft.com/office/drawing/2014/main" pred="{0C50AF2B-258A-4F0B-B951-7DCC2FFF6A89}"/>
            </a:ext>
          </a:extLst>
        </xdr:cNvPr>
        <xdr:cNvPicPr>
          <a:picLocks noChangeAspect="1"/>
        </xdr:cNvPicPr>
      </xdr:nvPicPr>
      <xdr:blipFill>
        <a:blip xmlns:r="http://schemas.openxmlformats.org/officeDocument/2006/relationships" r:embed="rId2"/>
        <a:stretch>
          <a:fillRect/>
        </a:stretch>
      </xdr:blipFill>
      <xdr:spPr>
        <a:xfrm>
          <a:off x="6057900" y="2457450"/>
          <a:ext cx="6657975" cy="2085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57150</xdr:rowOff>
    </xdr:from>
    <xdr:to>
      <xdr:col>5</xdr:col>
      <xdr:colOff>609600</xdr:colOff>
      <xdr:row>18</xdr:row>
      <xdr:rowOff>152400</xdr:rowOff>
    </xdr:to>
    <xdr:pic>
      <xdr:nvPicPr>
        <xdr:cNvPr id="13" name="Imagen 12">
          <a:extLst>
            <a:ext uri="{FF2B5EF4-FFF2-40B4-BE49-F238E27FC236}">
              <a16:creationId xmlns:a16="http://schemas.microsoft.com/office/drawing/2014/main" id="{36DF1C3D-402F-472A-AAF3-2E9CA24B7109}"/>
            </a:ext>
          </a:extLst>
        </xdr:cNvPr>
        <xdr:cNvPicPr>
          <a:picLocks noChangeAspect="1"/>
        </xdr:cNvPicPr>
      </xdr:nvPicPr>
      <xdr:blipFill>
        <a:blip xmlns:r="http://schemas.openxmlformats.org/officeDocument/2006/relationships" r:embed="rId1"/>
        <a:stretch>
          <a:fillRect/>
        </a:stretch>
      </xdr:blipFill>
      <xdr:spPr>
        <a:xfrm>
          <a:off x="0" y="1771650"/>
          <a:ext cx="4419600" cy="1809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428625</xdr:colOff>
      <xdr:row>4</xdr:row>
      <xdr:rowOff>66675</xdr:rowOff>
    </xdr:from>
    <xdr:to>
      <xdr:col>3</xdr:col>
      <xdr:colOff>266700</xdr:colOff>
      <xdr:row>12</xdr:row>
      <xdr:rowOff>104775</xdr:rowOff>
    </xdr:to>
    <xdr:pic>
      <xdr:nvPicPr>
        <xdr:cNvPr id="2" name="Imagen 1">
          <a:extLst>
            <a:ext uri="{FF2B5EF4-FFF2-40B4-BE49-F238E27FC236}">
              <a16:creationId xmlns:a16="http://schemas.microsoft.com/office/drawing/2014/main" id="{1DF63E5F-96B1-465C-8B3F-F646C6314DCE}"/>
            </a:ext>
          </a:extLst>
        </xdr:cNvPr>
        <xdr:cNvPicPr>
          <a:picLocks noChangeAspect="1"/>
        </xdr:cNvPicPr>
      </xdr:nvPicPr>
      <xdr:blipFill>
        <a:blip xmlns:r="http://schemas.openxmlformats.org/officeDocument/2006/relationships" r:embed="rId1"/>
        <a:stretch>
          <a:fillRect/>
        </a:stretch>
      </xdr:blipFill>
      <xdr:spPr>
        <a:xfrm>
          <a:off x="428625" y="828675"/>
          <a:ext cx="3095625" cy="1562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266700</xdr:colOff>
      <xdr:row>15</xdr:row>
      <xdr:rowOff>180975</xdr:rowOff>
    </xdr:to>
    <xdr:pic>
      <xdr:nvPicPr>
        <xdr:cNvPr id="2" name="Imagen 1">
          <a:extLst>
            <a:ext uri="{FF2B5EF4-FFF2-40B4-BE49-F238E27FC236}">
              <a16:creationId xmlns:a16="http://schemas.microsoft.com/office/drawing/2014/main" id="{DF26774E-14B0-47BF-A558-17248038562F}"/>
            </a:ext>
          </a:extLst>
        </xdr:cNvPr>
        <xdr:cNvPicPr>
          <a:picLocks noChangeAspect="1"/>
        </xdr:cNvPicPr>
      </xdr:nvPicPr>
      <xdr:blipFill>
        <a:blip xmlns:r="http://schemas.openxmlformats.org/officeDocument/2006/relationships" r:embed="rId1"/>
        <a:stretch>
          <a:fillRect/>
        </a:stretch>
      </xdr:blipFill>
      <xdr:spPr>
        <a:xfrm>
          <a:off x="0" y="0"/>
          <a:ext cx="6124575" cy="3419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9</xdr:col>
      <xdr:colOff>409575</xdr:colOff>
      <xdr:row>19</xdr:row>
      <xdr:rowOff>28575</xdr:rowOff>
    </xdr:to>
    <xdr:pic>
      <xdr:nvPicPr>
        <xdr:cNvPr id="3" name="Imagen 2">
          <a:extLst>
            <a:ext uri="{FF2B5EF4-FFF2-40B4-BE49-F238E27FC236}">
              <a16:creationId xmlns:a16="http://schemas.microsoft.com/office/drawing/2014/main" id="{86053F04-F74B-4EA1-8B28-3A0DEA0B0057}"/>
            </a:ext>
          </a:extLst>
        </xdr:cNvPr>
        <xdr:cNvPicPr>
          <a:picLocks noChangeAspect="1"/>
        </xdr:cNvPicPr>
      </xdr:nvPicPr>
      <xdr:blipFill>
        <a:blip xmlns:r="http://schemas.openxmlformats.org/officeDocument/2006/relationships" r:embed="rId1"/>
        <a:stretch>
          <a:fillRect/>
        </a:stretch>
      </xdr:blipFill>
      <xdr:spPr>
        <a:xfrm>
          <a:off x="0" y="38100"/>
          <a:ext cx="8048625" cy="36099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78"/>
  <sheetViews>
    <sheetView topLeftCell="A19" zoomScale="90" zoomScaleNormal="90" workbookViewId="0">
      <selection activeCell="I45" sqref="I45"/>
    </sheetView>
  </sheetViews>
  <sheetFormatPr baseColWidth="10" defaultColWidth="9.109375" defaultRowHeight="14.4" x14ac:dyDescent="0.3"/>
  <cols>
    <col min="1" max="1" width="37.77734375" customWidth="1"/>
    <col min="2" max="3" width="12.33203125" customWidth="1"/>
    <col min="4" max="4" width="14.77734375" bestFit="1" customWidth="1"/>
    <col min="5" max="5" width="4.5546875" customWidth="1"/>
    <col min="6" max="6" width="9.109375" bestFit="1" customWidth="1"/>
    <col min="7" max="7" width="15.33203125" customWidth="1"/>
    <col min="8" max="8" width="6.21875" customWidth="1"/>
    <col min="9" max="9" width="9.33203125" bestFit="1" customWidth="1"/>
    <col min="10" max="10" width="7.6640625" bestFit="1" customWidth="1"/>
    <col min="11" max="11" width="11.44140625" customWidth="1"/>
    <col min="12" max="12" width="7.109375" bestFit="1" customWidth="1"/>
    <col min="13" max="13" width="9.109375" bestFit="1" customWidth="1"/>
    <col min="14" max="14" width="10.88671875" bestFit="1" customWidth="1"/>
    <col min="15" max="15" width="8.88671875" bestFit="1" customWidth="1"/>
    <col min="16" max="16" width="10.109375" customWidth="1"/>
    <col min="17" max="17" width="10.6640625" customWidth="1"/>
    <col min="18" max="18" width="11.21875" customWidth="1"/>
  </cols>
  <sheetData>
    <row r="2" spans="1:8" x14ac:dyDescent="0.3">
      <c r="A2" t="s">
        <v>0</v>
      </c>
    </row>
    <row r="3" spans="1:8" x14ac:dyDescent="0.3">
      <c r="A3" t="s">
        <v>1</v>
      </c>
    </row>
    <row r="4" spans="1:8" x14ac:dyDescent="0.3">
      <c r="A4" t="s">
        <v>2</v>
      </c>
    </row>
    <row r="5" spans="1:8" x14ac:dyDescent="0.3">
      <c r="A5" t="s">
        <v>3</v>
      </c>
    </row>
    <row r="6" spans="1:8" x14ac:dyDescent="0.3">
      <c r="A6" t="s">
        <v>4</v>
      </c>
    </row>
    <row r="8" spans="1:8" x14ac:dyDescent="0.3">
      <c r="A8" t="s">
        <v>5</v>
      </c>
    </row>
    <row r="9" spans="1:8" x14ac:dyDescent="0.3">
      <c r="A9" t="s">
        <v>6</v>
      </c>
    </row>
    <row r="10" spans="1:8" x14ac:dyDescent="0.3">
      <c r="A10" t="s">
        <v>7</v>
      </c>
      <c r="H10" t="s">
        <v>8</v>
      </c>
    </row>
    <row r="11" spans="1:8" x14ac:dyDescent="0.3">
      <c r="A11" t="s">
        <v>9</v>
      </c>
    </row>
    <row r="12" spans="1:8" x14ac:dyDescent="0.3">
      <c r="A12" t="s">
        <v>10</v>
      </c>
      <c r="H12" t="s">
        <v>11</v>
      </c>
    </row>
    <row r="13" spans="1:8" x14ac:dyDescent="0.3">
      <c r="A13" t="s">
        <v>12</v>
      </c>
    </row>
    <row r="14" spans="1:8" x14ac:dyDescent="0.3">
      <c r="A14" t="s">
        <v>13</v>
      </c>
    </row>
    <row r="16" spans="1:8" x14ac:dyDescent="0.3">
      <c r="A16" t="s">
        <v>14</v>
      </c>
    </row>
    <row r="17" spans="1:19" x14ac:dyDescent="0.3">
      <c r="A17" t="s">
        <v>15</v>
      </c>
    </row>
    <row r="19" spans="1:19" x14ac:dyDescent="0.3">
      <c r="D19" s="1"/>
      <c r="E19" s="1"/>
    </row>
    <row r="20" spans="1:19" x14ac:dyDescent="0.3">
      <c r="D20" t="s">
        <v>16</v>
      </c>
      <c r="E20" s="1"/>
    </row>
    <row r="21" spans="1:19" x14ac:dyDescent="0.3">
      <c r="D21" s="1"/>
      <c r="E21" s="1"/>
      <c r="I21" s="41"/>
      <c r="J21" s="41"/>
    </row>
    <row r="22" spans="1:19" x14ac:dyDescent="0.3">
      <c r="A22" s="126" t="s">
        <v>17</v>
      </c>
      <c r="B22" s="127"/>
      <c r="C22" s="127"/>
      <c r="D22" s="128"/>
      <c r="F22" s="6" t="s">
        <v>18</v>
      </c>
      <c r="G22" s="6" t="s">
        <v>19</v>
      </c>
    </row>
    <row r="23" spans="1:19" x14ac:dyDescent="0.3">
      <c r="A23" s="4" t="s">
        <v>20</v>
      </c>
      <c r="B23" s="4" t="s">
        <v>21</v>
      </c>
      <c r="C23" s="4" t="s">
        <v>22</v>
      </c>
      <c r="D23" s="5" t="s">
        <v>23</v>
      </c>
      <c r="F23" s="3">
        <v>1</v>
      </c>
      <c r="G23" s="3">
        <v>0.10655000000000001</v>
      </c>
      <c r="I23" s="122" t="s">
        <v>24</v>
      </c>
      <c r="J23" s="122"/>
      <c r="K23" s="122"/>
      <c r="L23" s="122"/>
      <c r="M23" s="122"/>
      <c r="N23" s="122"/>
      <c r="O23" s="122"/>
      <c r="P23" s="122"/>
      <c r="Q23" s="122"/>
      <c r="R23" s="122"/>
      <c r="S23" s="122"/>
    </row>
    <row r="24" spans="1:19" x14ac:dyDescent="0.3">
      <c r="A24" s="2">
        <v>4</v>
      </c>
      <c r="B24" s="2">
        <v>0.15</v>
      </c>
      <c r="C24" s="3">
        <v>0.15</v>
      </c>
      <c r="D24" s="95" t="s">
        <v>25</v>
      </c>
      <c r="F24" s="3">
        <v>2</v>
      </c>
      <c r="G24" s="3">
        <v>0.22889000000000001</v>
      </c>
      <c r="I24" s="104"/>
      <c r="J24" s="105"/>
      <c r="K24" s="123" t="s">
        <v>26</v>
      </c>
      <c r="L24" s="123"/>
      <c r="M24" s="124" t="s">
        <v>27</v>
      </c>
      <c r="N24" s="124"/>
      <c r="O24" s="124"/>
      <c r="P24" s="125" t="s">
        <v>28</v>
      </c>
      <c r="Q24" s="125"/>
      <c r="R24" s="125"/>
      <c r="S24" s="105"/>
    </row>
    <row r="25" spans="1:19" x14ac:dyDescent="0.3">
      <c r="A25" s="2">
        <v>5</v>
      </c>
      <c r="B25" s="2">
        <v>0.2</v>
      </c>
      <c r="C25" s="3">
        <v>0.35</v>
      </c>
      <c r="D25" s="95" t="s">
        <v>29</v>
      </c>
      <c r="F25" s="3">
        <v>3</v>
      </c>
      <c r="G25" s="3">
        <v>0.10741000000000001</v>
      </c>
      <c r="I25" s="104"/>
      <c r="J25" s="106" t="s">
        <v>30</v>
      </c>
      <c r="K25" s="107" t="s">
        <v>31</v>
      </c>
      <c r="L25" s="107" t="s">
        <v>32</v>
      </c>
      <c r="M25" s="108" t="s">
        <v>33</v>
      </c>
      <c r="N25" s="108" t="s">
        <v>27</v>
      </c>
      <c r="O25" s="108" t="s">
        <v>34</v>
      </c>
      <c r="P25" s="109" t="s">
        <v>35</v>
      </c>
      <c r="Q25" s="109" t="s">
        <v>36</v>
      </c>
      <c r="R25" s="109" t="s">
        <v>37</v>
      </c>
      <c r="S25" s="106" t="s">
        <v>38</v>
      </c>
    </row>
    <row r="26" spans="1:19" x14ac:dyDescent="0.3">
      <c r="A26" s="2">
        <v>6</v>
      </c>
      <c r="B26" s="2">
        <v>0.25</v>
      </c>
      <c r="C26" s="3">
        <v>0.6</v>
      </c>
      <c r="D26" s="95" t="s">
        <v>39</v>
      </c>
      <c r="F26" s="3">
        <v>4</v>
      </c>
      <c r="G26" s="3">
        <v>0.54630000000000001</v>
      </c>
      <c r="I26" s="3" t="s">
        <v>40</v>
      </c>
      <c r="J26" s="90">
        <v>0</v>
      </c>
      <c r="K26" s="85">
        <f>G23</f>
        <v>0.10655000000000001</v>
      </c>
      <c r="L26" s="85">
        <v>4</v>
      </c>
      <c r="M26" s="86">
        <f>G24</f>
        <v>0.22889000000000001</v>
      </c>
      <c r="N26" s="86">
        <v>0</v>
      </c>
      <c r="O26" s="86">
        <v>0</v>
      </c>
      <c r="P26" s="87" t="s">
        <v>41</v>
      </c>
      <c r="Q26" s="87" t="s">
        <v>41</v>
      </c>
      <c r="R26" s="87">
        <v>0</v>
      </c>
      <c r="S26" s="90">
        <f>J26+L26-R26</f>
        <v>4</v>
      </c>
    </row>
    <row r="27" spans="1:19" x14ac:dyDescent="0.3">
      <c r="A27" s="2">
        <v>7</v>
      </c>
      <c r="B27" s="2">
        <v>0.15</v>
      </c>
      <c r="C27" s="3">
        <v>0.75</v>
      </c>
      <c r="D27" s="95" t="s">
        <v>42</v>
      </c>
      <c r="F27" s="3">
        <v>5</v>
      </c>
      <c r="G27" s="3">
        <v>2.7320000000000001E-2</v>
      </c>
      <c r="I27" s="3" t="s">
        <v>43</v>
      </c>
      <c r="J27" s="90">
        <f>S26</f>
        <v>4</v>
      </c>
      <c r="K27" s="85">
        <f>G25</f>
        <v>0.10741000000000001</v>
      </c>
      <c r="L27" s="85">
        <v>4</v>
      </c>
      <c r="M27" s="86">
        <f>G26</f>
        <v>0.54630000000000001</v>
      </c>
      <c r="N27" s="86">
        <v>2</v>
      </c>
      <c r="O27" s="86">
        <v>1</v>
      </c>
      <c r="P27" s="87">
        <f>G27</f>
        <v>2.7320000000000001E-2</v>
      </c>
      <c r="Q27" s="87">
        <v>1</v>
      </c>
      <c r="R27" s="87">
        <v>2</v>
      </c>
      <c r="S27" s="90">
        <f t="shared" ref="S27:S31" si="0">J27+L27-R27</f>
        <v>6</v>
      </c>
    </row>
    <row r="28" spans="1:19" x14ac:dyDescent="0.3">
      <c r="A28" s="2">
        <v>8</v>
      </c>
      <c r="B28" s="2">
        <v>0.15</v>
      </c>
      <c r="C28" s="3">
        <v>0.9</v>
      </c>
      <c r="D28" s="95" t="s">
        <v>44</v>
      </c>
      <c r="F28" s="3">
        <v>6</v>
      </c>
      <c r="G28" s="3">
        <v>0.30298000000000003</v>
      </c>
      <c r="J28" s="14"/>
      <c r="K28" s="14"/>
      <c r="L28" s="14"/>
      <c r="M28" s="14"/>
      <c r="N28" s="14"/>
      <c r="O28" s="86">
        <v>2</v>
      </c>
      <c r="P28" s="87">
        <f>G28</f>
        <v>0.30298000000000003</v>
      </c>
      <c r="Q28" s="87">
        <v>1</v>
      </c>
      <c r="R28" s="14"/>
      <c r="S28" s="14">
        <f t="shared" si="0"/>
        <v>0</v>
      </c>
    </row>
    <row r="29" spans="1:19" x14ac:dyDescent="0.3">
      <c r="A29" s="2">
        <v>9</v>
      </c>
      <c r="B29" s="2">
        <v>0.1</v>
      </c>
      <c r="C29" s="3">
        <v>1</v>
      </c>
      <c r="D29" s="95" t="s">
        <v>45</v>
      </c>
      <c r="F29" s="3">
        <v>7</v>
      </c>
      <c r="G29" s="3">
        <v>0.21035000000000001</v>
      </c>
      <c r="I29" s="3" t="s">
        <v>46</v>
      </c>
      <c r="J29" s="90">
        <f>S27</f>
        <v>6</v>
      </c>
      <c r="K29" s="85">
        <f>G29</f>
        <v>0.21035000000000001</v>
      </c>
      <c r="L29" s="85">
        <v>5</v>
      </c>
      <c r="M29" s="86">
        <f>G30</f>
        <v>0.37186000000000002</v>
      </c>
      <c r="N29" s="86">
        <v>1</v>
      </c>
      <c r="O29" s="86">
        <v>1</v>
      </c>
      <c r="P29" s="87">
        <f>G32</f>
        <v>0.49493999999999999</v>
      </c>
      <c r="Q29" s="87">
        <v>2</v>
      </c>
      <c r="R29" s="87">
        <v>2</v>
      </c>
      <c r="S29" s="90">
        <f t="shared" si="0"/>
        <v>9</v>
      </c>
    </row>
    <row r="30" spans="1:19" x14ac:dyDescent="0.3">
      <c r="F30" s="3">
        <v>8</v>
      </c>
      <c r="G30" s="3">
        <v>0.37186000000000002</v>
      </c>
      <c r="I30" s="3" t="s">
        <v>47</v>
      </c>
      <c r="J30" s="90">
        <f>S29</f>
        <v>9</v>
      </c>
      <c r="K30" s="85">
        <f>G33</f>
        <v>0.38812000000000002</v>
      </c>
      <c r="L30" s="85">
        <v>6</v>
      </c>
      <c r="M30" s="86">
        <f>G34</f>
        <v>0.46655999999999997</v>
      </c>
      <c r="N30" s="86">
        <v>1</v>
      </c>
      <c r="O30" s="86">
        <v>1</v>
      </c>
      <c r="P30" s="87">
        <f>G35</f>
        <v>0.65132999999999996</v>
      </c>
      <c r="Q30" s="87">
        <v>2</v>
      </c>
      <c r="R30" s="87">
        <v>2</v>
      </c>
      <c r="S30" s="90">
        <f t="shared" si="0"/>
        <v>13</v>
      </c>
    </row>
    <row r="31" spans="1:19" x14ac:dyDescent="0.3">
      <c r="F31" s="16">
        <v>9</v>
      </c>
      <c r="G31" s="22">
        <v>0.64771999999999996</v>
      </c>
      <c r="I31" s="3" t="s">
        <v>48</v>
      </c>
      <c r="J31" s="90">
        <f>S30</f>
        <v>13</v>
      </c>
      <c r="K31" s="85">
        <f>G36</f>
        <v>5.9699999999999996E-3</v>
      </c>
      <c r="L31" s="85">
        <v>4</v>
      </c>
      <c r="M31" s="86">
        <f>G37</f>
        <v>0.55389999999999995</v>
      </c>
      <c r="N31" s="86">
        <v>2</v>
      </c>
      <c r="O31" s="86">
        <v>1</v>
      </c>
      <c r="P31" s="87">
        <f>G38</f>
        <v>0.47931000000000001</v>
      </c>
      <c r="Q31" s="87">
        <v>2</v>
      </c>
      <c r="R31" s="87">
        <v>5</v>
      </c>
      <c r="S31" s="90">
        <f t="shared" si="0"/>
        <v>12</v>
      </c>
    </row>
    <row r="32" spans="1:19" x14ac:dyDescent="0.3">
      <c r="A32" s="129" t="s">
        <v>49</v>
      </c>
      <c r="B32" s="129"/>
      <c r="C32" s="130"/>
      <c r="D32" s="130"/>
      <c r="E32" s="18"/>
      <c r="F32" s="3">
        <v>10</v>
      </c>
      <c r="G32" s="21">
        <v>0.49493999999999999</v>
      </c>
      <c r="J32" s="22"/>
      <c r="K32" s="22"/>
      <c r="L32" s="22"/>
      <c r="M32" s="22"/>
      <c r="N32" s="22"/>
      <c r="O32" s="12">
        <v>2</v>
      </c>
      <c r="P32" s="25">
        <f>G39</f>
        <v>0.90268000000000004</v>
      </c>
      <c r="Q32" s="111">
        <v>3</v>
      </c>
      <c r="R32" s="24"/>
      <c r="S32" s="22"/>
    </row>
    <row r="33" spans="1:23" x14ac:dyDescent="0.3">
      <c r="A33" s="7" t="s">
        <v>50</v>
      </c>
      <c r="B33" s="13" t="s">
        <v>21</v>
      </c>
      <c r="C33" s="4" t="s">
        <v>51</v>
      </c>
      <c r="D33" s="4" t="s">
        <v>52</v>
      </c>
      <c r="E33" s="17"/>
      <c r="F33" s="3">
        <v>11</v>
      </c>
      <c r="G33" s="21">
        <v>0.38812000000000002</v>
      </c>
      <c r="I33" s="3" t="s">
        <v>53</v>
      </c>
      <c r="J33" s="23">
        <f>S31</f>
        <v>12</v>
      </c>
      <c r="K33" s="11">
        <f>G40</f>
        <v>0.76002000000000003</v>
      </c>
      <c r="L33" s="11">
        <v>8</v>
      </c>
      <c r="M33" s="12">
        <f>G41</f>
        <v>0.28933999999999999</v>
      </c>
      <c r="N33" s="12">
        <v>1</v>
      </c>
      <c r="O33" s="12">
        <v>1</v>
      </c>
      <c r="P33" s="25">
        <f>G42</f>
        <v>0.47577000000000003</v>
      </c>
      <c r="Q33" s="25">
        <v>2</v>
      </c>
      <c r="R33" s="25">
        <v>2</v>
      </c>
      <c r="S33" s="10">
        <f>J33+L33-R33</f>
        <v>18</v>
      </c>
    </row>
    <row r="34" spans="1:23" x14ac:dyDescent="0.3">
      <c r="A34" s="100">
        <v>0</v>
      </c>
      <c r="B34" s="2">
        <v>0.25</v>
      </c>
      <c r="C34" s="101">
        <v>0.25</v>
      </c>
      <c r="D34" s="96" t="s">
        <v>54</v>
      </c>
      <c r="E34" s="17"/>
      <c r="F34" s="3">
        <v>12</v>
      </c>
      <c r="G34" s="21">
        <v>0.46655999999999997</v>
      </c>
      <c r="Q34" s="8"/>
      <c r="R34" s="8"/>
      <c r="S34" s="8"/>
      <c r="T34" s="8"/>
      <c r="U34" s="8"/>
      <c r="V34" s="8"/>
      <c r="W34" s="8"/>
    </row>
    <row r="35" spans="1:23" x14ac:dyDescent="0.3">
      <c r="A35" s="100">
        <v>1</v>
      </c>
      <c r="B35" s="101">
        <v>0.25</v>
      </c>
      <c r="C35" s="101">
        <v>0.5</v>
      </c>
      <c r="D35" s="96" t="s">
        <v>55</v>
      </c>
      <c r="E35" s="17"/>
      <c r="F35" s="3">
        <v>13</v>
      </c>
      <c r="G35" s="21">
        <v>0.65132999999999996</v>
      </c>
      <c r="Q35" s="8"/>
      <c r="R35" s="9"/>
      <c r="S35" s="9"/>
      <c r="T35" s="9"/>
      <c r="U35" s="9"/>
      <c r="V35" s="9"/>
      <c r="W35" s="8"/>
    </row>
    <row r="36" spans="1:23" ht="18" x14ac:dyDescent="0.35">
      <c r="A36" s="100">
        <v>2</v>
      </c>
      <c r="B36" s="2">
        <v>0.3</v>
      </c>
      <c r="C36" s="2">
        <v>0.8</v>
      </c>
      <c r="D36" s="97" t="s">
        <v>56</v>
      </c>
      <c r="E36" s="17"/>
      <c r="F36" s="3">
        <v>14</v>
      </c>
      <c r="G36" s="21">
        <v>5.9699999999999996E-3</v>
      </c>
      <c r="I36" s="110" t="s">
        <v>456</v>
      </c>
      <c r="Q36" s="8"/>
      <c r="R36" s="9"/>
      <c r="S36" s="9"/>
      <c r="T36" s="9"/>
      <c r="U36" s="9"/>
      <c r="V36" s="9"/>
      <c r="W36" s="8"/>
    </row>
    <row r="37" spans="1:23" ht="18" x14ac:dyDescent="0.35">
      <c r="A37" s="100">
        <v>3</v>
      </c>
      <c r="B37" s="2">
        <v>0.15</v>
      </c>
      <c r="C37" s="2">
        <v>0.95</v>
      </c>
      <c r="D37" s="97" t="s">
        <v>57</v>
      </c>
      <c r="E37" s="17"/>
      <c r="F37" s="3">
        <v>15</v>
      </c>
      <c r="G37" s="21">
        <v>0.55389999999999995</v>
      </c>
      <c r="I37" s="110" t="s">
        <v>460</v>
      </c>
      <c r="Q37" s="8"/>
      <c r="R37" s="8"/>
      <c r="S37" s="8"/>
      <c r="T37" s="8"/>
      <c r="U37" s="8"/>
      <c r="V37" s="8"/>
      <c r="W37" s="8"/>
    </row>
    <row r="38" spans="1:23" ht="18" x14ac:dyDescent="0.35">
      <c r="A38" s="100">
        <v>4</v>
      </c>
      <c r="B38" s="2">
        <v>0.05</v>
      </c>
      <c r="C38" s="2">
        <v>1</v>
      </c>
      <c r="D38" s="97" t="s">
        <v>58</v>
      </c>
      <c r="E38" s="17"/>
      <c r="F38" s="3">
        <v>16</v>
      </c>
      <c r="G38" s="21">
        <v>0.47931000000000001</v>
      </c>
      <c r="I38" s="110" t="s">
        <v>457</v>
      </c>
    </row>
    <row r="39" spans="1:23" ht="18" x14ac:dyDescent="0.35">
      <c r="F39" s="15">
        <v>17</v>
      </c>
      <c r="G39" s="3">
        <v>0.90268000000000004</v>
      </c>
      <c r="I39" s="110" t="s">
        <v>458</v>
      </c>
    </row>
    <row r="40" spans="1:23" ht="18" x14ac:dyDescent="0.35">
      <c r="A40" s="133" t="s">
        <v>59</v>
      </c>
      <c r="B40" s="134"/>
      <c r="C40" s="134"/>
      <c r="D40" s="135"/>
      <c r="F40" s="3">
        <v>18</v>
      </c>
      <c r="G40" s="3">
        <v>0.76002000000000003</v>
      </c>
      <c r="I40" s="110" t="s">
        <v>459</v>
      </c>
    </row>
    <row r="41" spans="1:23" ht="18" x14ac:dyDescent="0.35">
      <c r="A41" s="20" t="s">
        <v>60</v>
      </c>
      <c r="B41" s="5" t="s">
        <v>21</v>
      </c>
      <c r="C41" s="19" t="s">
        <v>51</v>
      </c>
      <c r="D41" s="19" t="s">
        <v>52</v>
      </c>
      <c r="F41" s="3">
        <v>19</v>
      </c>
      <c r="G41" s="3">
        <v>0.28933999999999999</v>
      </c>
      <c r="I41" s="110" t="s">
        <v>461</v>
      </c>
    </row>
    <row r="42" spans="1:23" x14ac:dyDescent="0.3">
      <c r="A42" s="94">
        <v>1</v>
      </c>
      <c r="B42" s="102">
        <v>0.4</v>
      </c>
      <c r="C42" s="94">
        <v>0.4</v>
      </c>
      <c r="D42" s="98" t="s">
        <v>61</v>
      </c>
      <c r="F42" s="3">
        <v>20</v>
      </c>
      <c r="G42" s="3">
        <v>0.47577000000000003</v>
      </c>
    </row>
    <row r="43" spans="1:23" x14ac:dyDescent="0.3">
      <c r="A43" s="94">
        <v>2</v>
      </c>
      <c r="B43" s="103">
        <v>0.3</v>
      </c>
      <c r="C43" s="94">
        <v>0.7</v>
      </c>
      <c r="D43" s="98" t="s">
        <v>62</v>
      </c>
      <c r="F43" s="16">
        <v>21</v>
      </c>
      <c r="G43" s="16">
        <v>9.7339999999999996E-2</v>
      </c>
    </row>
    <row r="44" spans="1:23" x14ac:dyDescent="0.3">
      <c r="A44" s="94">
        <v>3</v>
      </c>
      <c r="B44" s="103">
        <v>0.2</v>
      </c>
      <c r="C44" s="94">
        <v>0.9</v>
      </c>
      <c r="D44" s="98" t="s">
        <v>63</v>
      </c>
      <c r="F44" s="3">
        <v>22</v>
      </c>
      <c r="G44" s="3">
        <v>0.99250000000000005</v>
      </c>
    </row>
    <row r="45" spans="1:23" x14ac:dyDescent="0.3">
      <c r="A45" s="94">
        <v>4</v>
      </c>
      <c r="B45" s="102">
        <v>0.1</v>
      </c>
      <c r="C45" s="94">
        <v>1</v>
      </c>
      <c r="D45" s="98" t="s">
        <v>64</v>
      </c>
      <c r="F45" s="3">
        <v>23</v>
      </c>
      <c r="G45" s="3">
        <v>0.33256000000000002</v>
      </c>
    </row>
    <row r="46" spans="1:23" x14ac:dyDescent="0.3">
      <c r="F46" s="3">
        <v>24</v>
      </c>
      <c r="G46" s="3">
        <v>0.58914999999999995</v>
      </c>
    </row>
    <row r="47" spans="1:23" x14ac:dyDescent="0.3">
      <c r="A47" s="99" t="s">
        <v>455</v>
      </c>
      <c r="F47" s="3">
        <v>25</v>
      </c>
      <c r="G47" s="3">
        <v>1.022E-2</v>
      </c>
    </row>
    <row r="48" spans="1:23" x14ac:dyDescent="0.3">
      <c r="F48" s="3">
        <v>26</v>
      </c>
      <c r="G48" s="3">
        <v>0.15532000000000001</v>
      </c>
    </row>
    <row r="49" spans="6:7" x14ac:dyDescent="0.3">
      <c r="F49" s="3">
        <v>27</v>
      </c>
      <c r="G49" s="3">
        <v>0.67335</v>
      </c>
    </row>
    <row r="50" spans="6:7" x14ac:dyDescent="0.3">
      <c r="F50" s="3">
        <v>28</v>
      </c>
      <c r="G50" s="3">
        <v>0.72926000000000002</v>
      </c>
    </row>
    <row r="51" spans="6:7" x14ac:dyDescent="0.3">
      <c r="F51" s="3">
        <v>29</v>
      </c>
      <c r="G51" s="3">
        <v>0.12611</v>
      </c>
    </row>
    <row r="52" spans="6:7" x14ac:dyDescent="0.3">
      <c r="F52" s="3">
        <v>30</v>
      </c>
      <c r="G52" s="3">
        <v>0.25711000000000001</v>
      </c>
    </row>
    <row r="53" spans="6:7" x14ac:dyDescent="0.3">
      <c r="F53" s="3">
        <v>31</v>
      </c>
      <c r="G53" s="3">
        <v>0.65612000000000004</v>
      </c>
    </row>
    <row r="54" spans="6:7" x14ac:dyDescent="0.3">
      <c r="F54" s="3">
        <v>32</v>
      </c>
      <c r="G54" s="3">
        <v>0.69420999999999999</v>
      </c>
    </row>
    <row r="55" spans="6:7" x14ac:dyDescent="0.3">
      <c r="F55" s="3">
        <v>33</v>
      </c>
      <c r="G55" s="3">
        <v>0.90051999999999999</v>
      </c>
    </row>
    <row r="56" spans="6:7" x14ac:dyDescent="0.3">
      <c r="F56" s="3">
        <v>34</v>
      </c>
      <c r="G56" s="3">
        <v>0.93469999999999998</v>
      </c>
    </row>
    <row r="57" spans="6:7" x14ac:dyDescent="0.3">
      <c r="F57" s="3">
        <v>35</v>
      </c>
      <c r="G57" s="3">
        <v>0.48309000000000002</v>
      </c>
    </row>
    <row r="58" spans="6:7" x14ac:dyDescent="0.3">
      <c r="F58" s="3">
        <v>36</v>
      </c>
      <c r="G58" s="3">
        <v>0.33012999999999998</v>
      </c>
    </row>
    <row r="59" spans="6:7" x14ac:dyDescent="0.3">
      <c r="F59" s="3">
        <v>37</v>
      </c>
      <c r="G59" s="3">
        <v>0.26196999999999998</v>
      </c>
    </row>
    <row r="60" spans="6:7" x14ac:dyDescent="0.3">
      <c r="F60" s="3">
        <v>38</v>
      </c>
      <c r="G60" s="3">
        <v>0.28871000000000002</v>
      </c>
    </row>
    <row r="61" spans="6:7" x14ac:dyDescent="0.3">
      <c r="F61" s="3">
        <v>39</v>
      </c>
      <c r="G61" s="3">
        <v>0.50748000000000004</v>
      </c>
    </row>
    <row r="62" spans="6:7" x14ac:dyDescent="0.3">
      <c r="F62" s="3">
        <v>40</v>
      </c>
      <c r="G62" s="3">
        <v>0.17266000000000001</v>
      </c>
    </row>
    <row r="63" spans="6:7" x14ac:dyDescent="0.3">
      <c r="F63" s="3">
        <v>41</v>
      </c>
      <c r="G63" s="3">
        <v>0.46694000000000002</v>
      </c>
    </row>
    <row r="70" spans="2:13" x14ac:dyDescent="0.3">
      <c r="B70" s="131" t="s">
        <v>24</v>
      </c>
      <c r="C70" s="131"/>
      <c r="D70" s="131"/>
      <c r="E70" s="131"/>
      <c r="F70" s="131"/>
      <c r="G70" s="131"/>
      <c r="H70" s="131"/>
      <c r="I70" s="131"/>
      <c r="J70" s="131"/>
      <c r="K70" s="131"/>
      <c r="L70" s="131"/>
      <c r="M70" s="131"/>
    </row>
    <row r="71" spans="2:13" x14ac:dyDescent="0.3">
      <c r="B71" s="3"/>
      <c r="C71" s="3"/>
      <c r="D71" s="3"/>
      <c r="E71" s="132" t="s">
        <v>26</v>
      </c>
      <c r="F71" s="132"/>
      <c r="G71" s="131" t="s">
        <v>27</v>
      </c>
      <c r="H71" s="131"/>
      <c r="I71" s="131"/>
      <c r="J71" s="131" t="s">
        <v>28</v>
      </c>
      <c r="K71" s="131"/>
      <c r="L71" s="131"/>
      <c r="M71" s="3"/>
    </row>
    <row r="72" spans="2:13" x14ac:dyDescent="0.3">
      <c r="B72" s="3"/>
      <c r="C72" s="3"/>
      <c r="D72" s="10" t="s">
        <v>30</v>
      </c>
      <c r="E72" s="11" t="s">
        <v>31</v>
      </c>
      <c r="F72" s="11" t="s">
        <v>32</v>
      </c>
      <c r="G72" s="3" t="s">
        <v>33</v>
      </c>
      <c r="H72" s="3" t="s">
        <v>27</v>
      </c>
      <c r="I72" s="3" t="s">
        <v>34</v>
      </c>
      <c r="J72" s="3" t="s">
        <v>35</v>
      </c>
      <c r="K72" s="3" t="s">
        <v>36</v>
      </c>
      <c r="L72" s="3" t="s">
        <v>37</v>
      </c>
      <c r="M72" s="10" t="s">
        <v>38</v>
      </c>
    </row>
    <row r="73" spans="2:13" x14ac:dyDescent="0.3">
      <c r="B73" s="3" t="s">
        <v>40</v>
      </c>
      <c r="C73" s="3"/>
      <c r="D73" s="10"/>
      <c r="E73" s="11"/>
      <c r="F73" s="11"/>
      <c r="G73" s="3"/>
      <c r="H73" s="3"/>
      <c r="I73" s="3"/>
      <c r="J73" s="3"/>
      <c r="K73" s="3"/>
      <c r="L73" s="3"/>
      <c r="M73" s="10"/>
    </row>
    <row r="74" spans="2:13" x14ac:dyDescent="0.3">
      <c r="B74" s="3" t="s">
        <v>43</v>
      </c>
      <c r="C74" s="3"/>
      <c r="D74" s="10"/>
      <c r="E74" s="11"/>
      <c r="F74" s="11"/>
      <c r="G74" s="3"/>
      <c r="H74" s="3"/>
      <c r="I74" s="3"/>
      <c r="J74" s="3"/>
      <c r="K74" s="3"/>
      <c r="L74" s="3"/>
      <c r="M74" s="10"/>
    </row>
    <row r="75" spans="2:13" x14ac:dyDescent="0.3">
      <c r="B75" s="3" t="s">
        <v>46</v>
      </c>
      <c r="C75" s="3"/>
      <c r="D75" s="10"/>
      <c r="E75" s="11"/>
      <c r="F75" s="11"/>
      <c r="G75" s="3"/>
      <c r="H75" s="3"/>
      <c r="I75" s="3"/>
      <c r="J75" s="3"/>
      <c r="K75" s="3"/>
      <c r="L75" s="3"/>
      <c r="M75" s="10"/>
    </row>
    <row r="76" spans="2:13" x14ac:dyDescent="0.3">
      <c r="B76" s="3" t="s">
        <v>47</v>
      </c>
      <c r="C76" s="3"/>
      <c r="D76" s="10"/>
      <c r="E76" s="11"/>
      <c r="F76" s="11"/>
      <c r="G76" s="3"/>
      <c r="H76" s="3"/>
      <c r="I76" s="3"/>
      <c r="J76" s="3"/>
      <c r="K76" s="3"/>
      <c r="L76" s="3"/>
      <c r="M76" s="10"/>
    </row>
    <row r="77" spans="2:13" x14ac:dyDescent="0.3">
      <c r="B77" s="3" t="s">
        <v>48</v>
      </c>
      <c r="C77" s="3"/>
      <c r="D77" s="10"/>
      <c r="E77" s="11"/>
      <c r="F77" s="11"/>
      <c r="G77" s="3"/>
      <c r="H77" s="3"/>
      <c r="I77" s="3"/>
      <c r="J77" s="3"/>
      <c r="K77" s="3"/>
      <c r="L77" s="3"/>
      <c r="M77" s="10"/>
    </row>
    <row r="78" spans="2:13" x14ac:dyDescent="0.3">
      <c r="B78" s="3" t="s">
        <v>53</v>
      </c>
      <c r="C78" s="3"/>
      <c r="D78" s="10"/>
      <c r="E78" s="11"/>
      <c r="F78" s="11"/>
      <c r="G78" s="3"/>
      <c r="H78" s="3"/>
      <c r="I78" s="3"/>
      <c r="J78" s="3"/>
      <c r="K78" s="3"/>
      <c r="L78" s="3"/>
      <c r="M78" s="10"/>
    </row>
  </sheetData>
  <mergeCells count="11">
    <mergeCell ref="A32:D32"/>
    <mergeCell ref="G71:I71"/>
    <mergeCell ref="J71:L71"/>
    <mergeCell ref="B70:M70"/>
    <mergeCell ref="E71:F71"/>
    <mergeCell ref="A40:D40"/>
    <mergeCell ref="I23:S23"/>
    <mergeCell ref="K24:L24"/>
    <mergeCell ref="M24:O24"/>
    <mergeCell ref="P24:R24"/>
    <mergeCell ref="A22:D2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3F22-359C-4330-A6DB-6D48C1C45B72}">
  <dimension ref="A2:AG126"/>
  <sheetViews>
    <sheetView topLeftCell="J85" zoomScale="90" zoomScaleNormal="90" workbookViewId="0">
      <selection activeCell="R63" sqref="R63"/>
    </sheetView>
  </sheetViews>
  <sheetFormatPr baseColWidth="10" defaultColWidth="11.44140625" defaultRowHeight="14.4" x14ac:dyDescent="0.3"/>
  <cols>
    <col min="5" max="5" width="15.109375" customWidth="1"/>
    <col min="13" max="13" width="10.88671875" customWidth="1"/>
    <col min="14" max="14" width="12.88671875" customWidth="1"/>
    <col min="17" max="17" width="34.44140625" customWidth="1"/>
    <col min="18" max="18" width="14.44140625" customWidth="1"/>
    <col min="19" max="19" width="13.88671875" customWidth="1"/>
    <col min="20" max="20" width="16.5546875" customWidth="1"/>
    <col min="22" max="22" width="29.6640625" customWidth="1"/>
    <col min="23" max="23" width="14.88671875" customWidth="1"/>
    <col min="24" max="24" width="21.5546875" customWidth="1"/>
    <col min="25" max="25" width="27" customWidth="1"/>
    <col min="26" max="27" width="14.109375" customWidth="1"/>
  </cols>
  <sheetData>
    <row r="2" spans="1:1" x14ac:dyDescent="0.3">
      <c r="A2" t="s">
        <v>65</v>
      </c>
    </row>
    <row r="4" spans="1:1" x14ac:dyDescent="0.3">
      <c r="A4" t="s">
        <v>66</v>
      </c>
    </row>
    <row r="5" spans="1:1" x14ac:dyDescent="0.3">
      <c r="A5" t="s">
        <v>67</v>
      </c>
    </row>
    <row r="6" spans="1:1" x14ac:dyDescent="0.3">
      <c r="A6" t="s">
        <v>68</v>
      </c>
    </row>
    <row r="7" spans="1:1" x14ac:dyDescent="0.3">
      <c r="A7" t="s">
        <v>69</v>
      </c>
    </row>
    <row r="8" spans="1:1" x14ac:dyDescent="0.3">
      <c r="A8" t="s">
        <v>70</v>
      </c>
    </row>
    <row r="9" spans="1:1" x14ac:dyDescent="0.3">
      <c r="A9" t="s">
        <v>71</v>
      </c>
    </row>
    <row r="10" spans="1:1" x14ac:dyDescent="0.3">
      <c r="A10" t="s">
        <v>72</v>
      </c>
    </row>
    <row r="11" spans="1:1" x14ac:dyDescent="0.3">
      <c r="A11" t="s">
        <v>73</v>
      </c>
    </row>
    <row r="12" spans="1:1" x14ac:dyDescent="0.3">
      <c r="A12" t="s">
        <v>74</v>
      </c>
    </row>
    <row r="14" spans="1:1" x14ac:dyDescent="0.3">
      <c r="A14" t="s">
        <v>75</v>
      </c>
    </row>
    <row r="15" spans="1:1" x14ac:dyDescent="0.3">
      <c r="A15" t="s">
        <v>76</v>
      </c>
    </row>
    <row r="16" spans="1:1" x14ac:dyDescent="0.3">
      <c r="A16" t="s">
        <v>77</v>
      </c>
    </row>
    <row r="18" spans="1:25" x14ac:dyDescent="0.3">
      <c r="A18" t="s">
        <v>78</v>
      </c>
    </row>
    <row r="19" spans="1:25" x14ac:dyDescent="0.3">
      <c r="A19" s="26" t="s">
        <v>79</v>
      </c>
    </row>
    <row r="20" spans="1:25" x14ac:dyDescent="0.3">
      <c r="A20" t="s">
        <v>80</v>
      </c>
    </row>
    <row r="21" spans="1:25" x14ac:dyDescent="0.3">
      <c r="A21" t="s">
        <v>81</v>
      </c>
    </row>
    <row r="22" spans="1:25" x14ac:dyDescent="0.3">
      <c r="A22" t="s">
        <v>82</v>
      </c>
    </row>
    <row r="23" spans="1:25" x14ac:dyDescent="0.3">
      <c r="A23" t="s">
        <v>83</v>
      </c>
    </row>
    <row r="24" spans="1:25" x14ac:dyDescent="0.3">
      <c r="A24" t="s">
        <v>84</v>
      </c>
    </row>
    <row r="25" spans="1:25" x14ac:dyDescent="0.3">
      <c r="A25" t="s">
        <v>85</v>
      </c>
    </row>
    <row r="26" spans="1:25" x14ac:dyDescent="0.3">
      <c r="A26" t="s">
        <v>86</v>
      </c>
    </row>
    <row r="27" spans="1:25" ht="17.25" customHeight="1" x14ac:dyDescent="0.3">
      <c r="A27" t="s">
        <v>87</v>
      </c>
      <c r="L27" s="141" t="s">
        <v>88</v>
      </c>
      <c r="M27" s="141"/>
      <c r="N27" s="141"/>
      <c r="O27" s="141"/>
      <c r="P27" s="141"/>
      <c r="Q27" s="141"/>
      <c r="R27" s="141"/>
      <c r="S27" s="141"/>
      <c r="T27" s="141"/>
      <c r="V27" s="141" t="s">
        <v>89</v>
      </c>
      <c r="W27" s="141"/>
      <c r="X27" s="141"/>
      <c r="Y27" s="141"/>
    </row>
    <row r="28" spans="1:25" ht="28.5" customHeight="1" x14ac:dyDescent="0.3">
      <c r="L28" s="142" t="s">
        <v>90</v>
      </c>
      <c r="M28" s="143"/>
      <c r="N28" s="143"/>
      <c r="O28" s="142" t="s">
        <v>91</v>
      </c>
      <c r="P28" s="143"/>
      <c r="Q28" s="143"/>
      <c r="R28" s="143"/>
      <c r="S28" s="88" t="s">
        <v>92</v>
      </c>
      <c r="T28" s="89" t="s">
        <v>23</v>
      </c>
      <c r="V28" s="88" t="s">
        <v>93</v>
      </c>
      <c r="W28" s="88" t="s">
        <v>94</v>
      </c>
      <c r="X28" s="88" t="s">
        <v>92</v>
      </c>
      <c r="Y28" s="89" t="s">
        <v>23</v>
      </c>
    </row>
    <row r="29" spans="1:25" x14ac:dyDescent="0.3">
      <c r="A29" t="s">
        <v>95</v>
      </c>
      <c r="L29" s="131">
        <v>10</v>
      </c>
      <c r="M29" s="131"/>
      <c r="N29" s="131"/>
      <c r="O29" s="131">
        <v>4</v>
      </c>
      <c r="P29" s="131"/>
      <c r="Q29" s="131"/>
      <c r="R29" s="131"/>
      <c r="S29" s="84">
        <v>4</v>
      </c>
      <c r="T29" s="84" t="s">
        <v>96</v>
      </c>
      <c r="V29" s="84">
        <v>10</v>
      </c>
      <c r="W29" s="84">
        <v>4</v>
      </c>
      <c r="X29" s="84">
        <v>4</v>
      </c>
      <c r="Y29" s="84" t="s">
        <v>97</v>
      </c>
    </row>
    <row r="30" spans="1:25" x14ac:dyDescent="0.3">
      <c r="A30" t="s">
        <v>98</v>
      </c>
      <c r="L30" s="131">
        <v>20</v>
      </c>
      <c r="M30" s="131"/>
      <c r="N30" s="131"/>
      <c r="O30" s="131">
        <v>6</v>
      </c>
      <c r="P30" s="131"/>
      <c r="Q30" s="131"/>
      <c r="R30" s="131"/>
      <c r="S30" s="84">
        <v>10</v>
      </c>
      <c r="T30" s="84" t="s">
        <v>99</v>
      </c>
      <c r="V30" s="84">
        <v>20</v>
      </c>
      <c r="W30" s="84">
        <v>5</v>
      </c>
      <c r="X30" s="84">
        <v>9</v>
      </c>
      <c r="Y30" s="84" t="s">
        <v>100</v>
      </c>
    </row>
    <row r="31" spans="1:25" x14ac:dyDescent="0.3">
      <c r="A31" t="s">
        <v>101</v>
      </c>
      <c r="L31" s="131">
        <v>30</v>
      </c>
      <c r="M31" s="131"/>
      <c r="N31" s="131"/>
      <c r="O31" s="131">
        <v>10</v>
      </c>
      <c r="P31" s="131"/>
      <c r="Q31" s="131"/>
      <c r="R31" s="131"/>
      <c r="S31" s="84">
        <v>20</v>
      </c>
      <c r="T31" s="84" t="s">
        <v>102</v>
      </c>
      <c r="V31" s="84">
        <v>30</v>
      </c>
      <c r="W31" s="84">
        <v>6</v>
      </c>
      <c r="X31" s="84">
        <v>15</v>
      </c>
      <c r="Y31" s="84" t="s">
        <v>103</v>
      </c>
    </row>
    <row r="32" spans="1:25" x14ac:dyDescent="0.3">
      <c r="A32" t="s">
        <v>104</v>
      </c>
      <c r="L32" s="131">
        <v>40</v>
      </c>
      <c r="M32" s="131"/>
      <c r="N32" s="131"/>
      <c r="O32" s="131">
        <v>20</v>
      </c>
      <c r="P32" s="131"/>
      <c r="Q32" s="131"/>
      <c r="R32" s="131"/>
      <c r="S32" s="84">
        <v>40</v>
      </c>
      <c r="T32" s="84" t="s">
        <v>105</v>
      </c>
      <c r="V32" s="84">
        <v>40</v>
      </c>
      <c r="W32" s="84">
        <v>7</v>
      </c>
      <c r="X32" s="84">
        <v>22</v>
      </c>
      <c r="Y32" s="84" t="s">
        <v>106</v>
      </c>
    </row>
    <row r="33" spans="1:25" x14ac:dyDescent="0.3">
      <c r="A33" t="s">
        <v>81</v>
      </c>
      <c r="L33" s="131">
        <v>50</v>
      </c>
      <c r="M33" s="131"/>
      <c r="N33" s="131"/>
      <c r="O33" s="131">
        <v>40</v>
      </c>
      <c r="P33" s="131"/>
      <c r="Q33" s="131"/>
      <c r="R33" s="131"/>
      <c r="S33" s="84">
        <v>80</v>
      </c>
      <c r="T33" s="84" t="s">
        <v>107</v>
      </c>
      <c r="V33" s="84">
        <v>50</v>
      </c>
      <c r="W33" s="84">
        <v>10</v>
      </c>
      <c r="X33" s="84">
        <v>32</v>
      </c>
      <c r="Y33" s="84" t="s">
        <v>108</v>
      </c>
    </row>
    <row r="34" spans="1:25" x14ac:dyDescent="0.3">
      <c r="A34" t="s">
        <v>109</v>
      </c>
      <c r="L34" s="131">
        <v>60</v>
      </c>
      <c r="M34" s="131"/>
      <c r="N34" s="131"/>
      <c r="O34" s="131">
        <v>11</v>
      </c>
      <c r="P34" s="131"/>
      <c r="Q34" s="131"/>
      <c r="R34" s="131"/>
      <c r="S34" s="84">
        <v>91</v>
      </c>
      <c r="T34" s="84" t="s">
        <v>110</v>
      </c>
      <c r="V34" s="84">
        <v>60</v>
      </c>
      <c r="W34" s="84">
        <v>8</v>
      </c>
      <c r="X34" s="84">
        <v>40</v>
      </c>
      <c r="Y34" s="84" t="s">
        <v>111</v>
      </c>
    </row>
    <row r="35" spans="1:25" x14ac:dyDescent="0.3">
      <c r="A35" t="s">
        <v>83</v>
      </c>
      <c r="L35" s="131">
        <v>70</v>
      </c>
      <c r="M35" s="131"/>
      <c r="N35" s="131"/>
      <c r="O35" s="131">
        <v>5</v>
      </c>
      <c r="P35" s="131"/>
      <c r="Q35" s="131"/>
      <c r="R35" s="131"/>
      <c r="S35" s="84">
        <v>96</v>
      </c>
      <c r="T35" s="84" t="s">
        <v>112</v>
      </c>
      <c r="V35" s="84">
        <v>70</v>
      </c>
      <c r="W35" s="84">
        <v>6</v>
      </c>
      <c r="X35" s="84">
        <v>46</v>
      </c>
      <c r="Y35" s="84" t="s">
        <v>113</v>
      </c>
    </row>
    <row r="36" spans="1:25" x14ac:dyDescent="0.3">
      <c r="A36" t="s">
        <v>84</v>
      </c>
      <c r="L36" s="131">
        <v>80</v>
      </c>
      <c r="M36" s="131"/>
      <c r="N36" s="131"/>
      <c r="O36" s="131">
        <v>4</v>
      </c>
      <c r="P36" s="131"/>
      <c r="Q36" s="131"/>
      <c r="R36" s="131"/>
      <c r="S36" s="84">
        <v>100</v>
      </c>
      <c r="T36" s="84" t="s">
        <v>114</v>
      </c>
      <c r="V36" s="84">
        <v>80</v>
      </c>
      <c r="W36" s="84">
        <v>4</v>
      </c>
      <c r="X36" s="84">
        <v>50</v>
      </c>
      <c r="Y36" s="84" t="s">
        <v>115</v>
      </c>
    </row>
    <row r="37" spans="1:25" x14ac:dyDescent="0.3">
      <c r="A37" t="s">
        <v>85</v>
      </c>
      <c r="L37" s="136"/>
      <c r="M37" s="140"/>
      <c r="N37" s="137"/>
      <c r="O37" s="131">
        <v>100</v>
      </c>
      <c r="P37" s="131"/>
      <c r="Q37" s="131"/>
      <c r="R37" s="131"/>
      <c r="S37" s="136"/>
      <c r="T37" s="137"/>
      <c r="V37" s="84"/>
      <c r="W37" s="84">
        <v>50</v>
      </c>
      <c r="X37" s="136"/>
      <c r="Y37" s="137"/>
    </row>
    <row r="38" spans="1:25" x14ac:dyDescent="0.3">
      <c r="A38" t="s">
        <v>86</v>
      </c>
    </row>
    <row r="39" spans="1:25" x14ac:dyDescent="0.3">
      <c r="A39" t="s">
        <v>87</v>
      </c>
    </row>
    <row r="40" spans="1:25" ht="18" customHeight="1" x14ac:dyDescent="0.3"/>
    <row r="41" spans="1:25" ht="29.25" customHeight="1" x14ac:dyDescent="0.3">
      <c r="L41" s="84"/>
      <c r="M41" s="138" t="s">
        <v>88</v>
      </c>
      <c r="N41" s="138"/>
      <c r="O41" s="138"/>
      <c r="P41" s="138"/>
      <c r="Q41" s="138"/>
      <c r="R41" s="139" t="s">
        <v>89</v>
      </c>
      <c r="S41" s="139"/>
      <c r="T41" s="139"/>
      <c r="U41" s="139"/>
      <c r="V41" s="139"/>
      <c r="W41" s="28" t="s">
        <v>116</v>
      </c>
      <c r="X41" s="28" t="s">
        <v>117</v>
      </c>
    </row>
    <row r="42" spans="1:25" x14ac:dyDescent="0.3">
      <c r="D42" s="6" t="s">
        <v>18</v>
      </c>
      <c r="E42" s="6" t="s">
        <v>19</v>
      </c>
      <c r="L42" s="84" t="s">
        <v>118</v>
      </c>
      <c r="M42" s="89" t="s">
        <v>119</v>
      </c>
      <c r="N42" s="89" t="s">
        <v>120</v>
      </c>
      <c r="O42" s="89" t="s">
        <v>121</v>
      </c>
      <c r="P42" s="89" t="s">
        <v>122</v>
      </c>
      <c r="Q42" s="89" t="s">
        <v>123</v>
      </c>
      <c r="R42" s="37" t="s">
        <v>119</v>
      </c>
      <c r="S42" s="37" t="s">
        <v>120</v>
      </c>
      <c r="T42" s="37" t="s">
        <v>121</v>
      </c>
      <c r="U42" s="37" t="s">
        <v>122</v>
      </c>
      <c r="V42" s="37" t="s">
        <v>124</v>
      </c>
      <c r="W42" s="14"/>
      <c r="X42" s="14"/>
    </row>
    <row r="43" spans="1:25" x14ac:dyDescent="0.3">
      <c r="D43" s="3">
        <v>1</v>
      </c>
      <c r="E43" s="36">
        <v>0.10655000000000001</v>
      </c>
      <c r="L43" s="84">
        <v>1</v>
      </c>
      <c r="M43" s="84">
        <f>E43</f>
        <v>0.10655000000000001</v>
      </c>
      <c r="N43" s="84">
        <v>0</v>
      </c>
      <c r="O43" s="84">
        <v>30</v>
      </c>
      <c r="P43" s="84">
        <f t="shared" ref="P43:P52" si="0">O43+N43</f>
        <v>30</v>
      </c>
      <c r="Q43" s="84">
        <v>0</v>
      </c>
      <c r="R43" s="84">
        <f>E44</f>
        <v>0.22889000000000001</v>
      </c>
      <c r="S43" s="84">
        <f t="shared" ref="S43:S52" si="1">P43+Q43</f>
        <v>30</v>
      </c>
      <c r="T43" s="84">
        <v>50</v>
      </c>
      <c r="U43" s="84">
        <f t="shared" ref="U43:U52" si="2">S43+T43</f>
        <v>80</v>
      </c>
      <c r="V43" s="84">
        <v>30</v>
      </c>
      <c r="W43" s="14">
        <f t="shared" ref="W43:W52" si="3">P43+U43</f>
        <v>110</v>
      </c>
      <c r="X43" s="14">
        <f t="shared" ref="X43:X52" si="4">W43-V43-Q43</f>
        <v>80</v>
      </c>
    </row>
    <row r="44" spans="1:25" x14ac:dyDescent="0.3">
      <c r="D44" s="3">
        <v>2</v>
      </c>
      <c r="E44" s="36">
        <v>0.22889000000000001</v>
      </c>
      <c r="L44" s="84">
        <f t="shared" ref="L44:L52" si="5">L43+1</f>
        <v>2</v>
      </c>
      <c r="M44" s="84">
        <f>E45</f>
        <v>0.10741000000000001</v>
      </c>
      <c r="N44" s="84">
        <f>P43</f>
        <v>30</v>
      </c>
      <c r="O44" s="84">
        <v>30</v>
      </c>
      <c r="P44" s="84">
        <f t="shared" si="0"/>
        <v>60</v>
      </c>
      <c r="Q44" s="84">
        <v>20</v>
      </c>
      <c r="R44" s="84">
        <f>E47</f>
        <v>2.7320000000000001E-2</v>
      </c>
      <c r="S44" s="84">
        <f t="shared" si="1"/>
        <v>80</v>
      </c>
      <c r="T44" s="84">
        <v>10</v>
      </c>
      <c r="U44" s="84">
        <f t="shared" si="2"/>
        <v>90</v>
      </c>
      <c r="V44" s="84">
        <v>0</v>
      </c>
      <c r="W44" s="14">
        <f t="shared" si="3"/>
        <v>150</v>
      </c>
      <c r="X44" s="14">
        <f t="shared" si="4"/>
        <v>130</v>
      </c>
    </row>
    <row r="45" spans="1:25" x14ac:dyDescent="0.3">
      <c r="D45" s="3">
        <v>3</v>
      </c>
      <c r="E45" s="36">
        <v>0.10741000000000001</v>
      </c>
      <c r="L45" s="84">
        <f t="shared" si="5"/>
        <v>3</v>
      </c>
      <c r="M45" s="84">
        <f>E48</f>
        <v>0.30298000000000003</v>
      </c>
      <c r="N45" s="84">
        <f>P44+Q44</f>
        <v>80</v>
      </c>
      <c r="O45" s="84">
        <v>40</v>
      </c>
      <c r="P45" s="84">
        <f t="shared" si="0"/>
        <v>120</v>
      </c>
      <c r="Q45" s="84">
        <f>IF(P45&gt;=U44,0,T44-N45)</f>
        <v>0</v>
      </c>
      <c r="R45" s="84">
        <f>E49</f>
        <v>0.21035000000000001</v>
      </c>
      <c r="S45" s="84">
        <f t="shared" si="1"/>
        <v>120</v>
      </c>
      <c r="T45" s="84">
        <v>40</v>
      </c>
      <c r="U45" s="84">
        <f t="shared" si="2"/>
        <v>160</v>
      </c>
      <c r="V45" s="84">
        <v>30</v>
      </c>
      <c r="W45" s="14">
        <f t="shared" si="3"/>
        <v>280</v>
      </c>
      <c r="X45" s="14">
        <f t="shared" si="4"/>
        <v>250</v>
      </c>
    </row>
    <row r="46" spans="1:25" x14ac:dyDescent="0.3">
      <c r="D46" s="3">
        <v>4</v>
      </c>
      <c r="E46" s="39">
        <v>0.54630000000000001</v>
      </c>
      <c r="L46" s="84">
        <f t="shared" si="5"/>
        <v>4</v>
      </c>
      <c r="M46" s="84">
        <f>E50</f>
        <v>0.37186000000000002</v>
      </c>
      <c r="N46" s="84">
        <v>120</v>
      </c>
      <c r="O46" s="84">
        <v>40</v>
      </c>
      <c r="P46" s="84">
        <f t="shared" si="0"/>
        <v>160</v>
      </c>
      <c r="Q46" s="84">
        <f>IF(P46&gt;=U45,0,T45-N46)</f>
        <v>0</v>
      </c>
      <c r="R46" s="32">
        <f>E52</f>
        <v>0.49493999999999999</v>
      </c>
      <c r="S46" s="84">
        <f t="shared" si="1"/>
        <v>160</v>
      </c>
      <c r="T46" s="84">
        <v>80</v>
      </c>
      <c r="U46" s="84">
        <f t="shared" si="2"/>
        <v>240</v>
      </c>
      <c r="V46" s="84">
        <v>0</v>
      </c>
      <c r="W46" s="14">
        <f t="shared" si="3"/>
        <v>400</v>
      </c>
      <c r="X46" s="14">
        <f t="shared" si="4"/>
        <v>400</v>
      </c>
    </row>
    <row r="47" spans="1:25" x14ac:dyDescent="0.3">
      <c r="D47" s="3">
        <v>5</v>
      </c>
      <c r="E47" s="36">
        <v>2.7320000000000001E-2</v>
      </c>
      <c r="L47" s="84">
        <f t="shared" si="5"/>
        <v>5</v>
      </c>
      <c r="M47" s="84">
        <f>E53</f>
        <v>0.38812000000000002</v>
      </c>
      <c r="N47" s="84">
        <v>160</v>
      </c>
      <c r="O47" s="84">
        <v>40</v>
      </c>
      <c r="P47" s="84">
        <f t="shared" si="0"/>
        <v>200</v>
      </c>
      <c r="Q47" s="84">
        <f t="shared" ref="Q47:Q52" si="6">IF(P47&gt;=U46,0,U46-P47)</f>
        <v>40</v>
      </c>
      <c r="R47" s="43">
        <v>0.46655999999999997</v>
      </c>
      <c r="S47" s="84">
        <f t="shared" si="1"/>
        <v>240</v>
      </c>
      <c r="T47" s="84">
        <v>80</v>
      </c>
      <c r="U47" s="84">
        <f t="shared" si="2"/>
        <v>320</v>
      </c>
      <c r="V47" s="84">
        <v>0</v>
      </c>
      <c r="W47" s="14">
        <f t="shared" si="3"/>
        <v>520</v>
      </c>
      <c r="X47" s="14">
        <f t="shared" si="4"/>
        <v>480</v>
      </c>
    </row>
    <row r="48" spans="1:25" x14ac:dyDescent="0.3">
      <c r="D48" s="3">
        <v>6</v>
      </c>
      <c r="E48" s="36">
        <v>0.30298000000000003</v>
      </c>
      <c r="L48" s="84">
        <f t="shared" si="5"/>
        <v>6</v>
      </c>
      <c r="M48" s="14">
        <f>E56</f>
        <v>5.9699999999999996E-3</v>
      </c>
      <c r="N48" s="84">
        <v>240</v>
      </c>
      <c r="O48" s="84">
        <v>10</v>
      </c>
      <c r="P48" s="84">
        <f t="shared" si="0"/>
        <v>250</v>
      </c>
      <c r="Q48" s="84">
        <f t="shared" si="6"/>
        <v>70</v>
      </c>
      <c r="R48" s="84">
        <f>E58</f>
        <v>0.47931000000000001</v>
      </c>
      <c r="S48" s="84">
        <f t="shared" si="1"/>
        <v>320</v>
      </c>
      <c r="T48" s="84">
        <v>80</v>
      </c>
      <c r="U48" s="84">
        <f t="shared" si="2"/>
        <v>400</v>
      </c>
      <c r="V48" s="84">
        <v>0</v>
      </c>
      <c r="W48" s="14">
        <f t="shared" si="3"/>
        <v>650</v>
      </c>
      <c r="X48" s="14">
        <f t="shared" si="4"/>
        <v>580</v>
      </c>
    </row>
    <row r="49" spans="4:33" x14ac:dyDescent="0.3">
      <c r="D49" s="3">
        <v>7</v>
      </c>
      <c r="E49" s="36">
        <v>0.21035000000000001</v>
      </c>
      <c r="L49" s="84">
        <f t="shared" si="5"/>
        <v>7</v>
      </c>
      <c r="M49" s="84">
        <f>E61</f>
        <v>0.28933999999999999</v>
      </c>
      <c r="N49" s="84">
        <v>320</v>
      </c>
      <c r="O49" s="84">
        <v>40</v>
      </c>
      <c r="P49" s="84">
        <f t="shared" si="0"/>
        <v>360</v>
      </c>
      <c r="Q49" s="84">
        <f t="shared" si="6"/>
        <v>40</v>
      </c>
      <c r="R49" s="84">
        <f>E62</f>
        <v>0.47577000000000003</v>
      </c>
      <c r="S49" s="84">
        <f t="shared" si="1"/>
        <v>400</v>
      </c>
      <c r="T49" s="84">
        <v>80</v>
      </c>
      <c r="U49" s="84">
        <f t="shared" si="2"/>
        <v>480</v>
      </c>
      <c r="V49" s="44">
        <v>0</v>
      </c>
      <c r="W49" s="14">
        <f t="shared" si="3"/>
        <v>840</v>
      </c>
      <c r="X49" s="14">
        <f t="shared" si="4"/>
        <v>800</v>
      </c>
    </row>
    <row r="50" spans="4:33" x14ac:dyDescent="0.3">
      <c r="D50" s="3">
        <v>8</v>
      </c>
      <c r="E50" s="36">
        <v>0.37186000000000002</v>
      </c>
      <c r="L50" s="84">
        <f t="shared" si="5"/>
        <v>8</v>
      </c>
      <c r="M50" s="84">
        <f>E63</f>
        <v>9.7339999999999996E-2</v>
      </c>
      <c r="N50" s="84">
        <v>400</v>
      </c>
      <c r="O50" s="84">
        <v>10</v>
      </c>
      <c r="P50" s="84">
        <f t="shared" si="0"/>
        <v>410</v>
      </c>
      <c r="Q50" s="84">
        <f t="shared" si="6"/>
        <v>70</v>
      </c>
      <c r="R50" s="46">
        <v>9.7339999999999996E-2</v>
      </c>
      <c r="S50" s="84">
        <f t="shared" si="1"/>
        <v>480</v>
      </c>
      <c r="T50" s="84">
        <v>30</v>
      </c>
      <c r="U50" s="84">
        <f t="shared" si="2"/>
        <v>510</v>
      </c>
      <c r="V50" s="84">
        <v>0</v>
      </c>
      <c r="W50" s="14">
        <f t="shared" si="3"/>
        <v>920</v>
      </c>
      <c r="X50" s="14">
        <f t="shared" si="4"/>
        <v>850</v>
      </c>
    </row>
    <row r="51" spans="4:33" x14ac:dyDescent="0.3">
      <c r="D51" s="16">
        <v>9</v>
      </c>
      <c r="E51" s="40">
        <v>0.64771999999999996</v>
      </c>
      <c r="G51" s="41"/>
      <c r="L51" s="84">
        <f t="shared" si="5"/>
        <v>9</v>
      </c>
      <c r="M51" s="44">
        <v>0.99250000000000005</v>
      </c>
      <c r="N51" s="84">
        <v>480</v>
      </c>
      <c r="O51" s="84">
        <v>80</v>
      </c>
      <c r="P51" s="84">
        <f t="shared" si="0"/>
        <v>560</v>
      </c>
      <c r="Q51" s="84">
        <f t="shared" si="6"/>
        <v>0</v>
      </c>
      <c r="R51" s="84">
        <v>0.33256000000000002</v>
      </c>
      <c r="S51" s="84">
        <f t="shared" si="1"/>
        <v>560</v>
      </c>
      <c r="T51" s="84">
        <v>60</v>
      </c>
      <c r="U51" s="84">
        <f t="shared" si="2"/>
        <v>620</v>
      </c>
      <c r="V51" s="84">
        <v>50</v>
      </c>
      <c r="W51" s="14">
        <f t="shared" si="3"/>
        <v>1180</v>
      </c>
      <c r="X51" s="14">
        <f t="shared" si="4"/>
        <v>1130</v>
      </c>
    </row>
    <row r="52" spans="4:33" x14ac:dyDescent="0.3">
      <c r="D52" s="3">
        <v>10</v>
      </c>
      <c r="E52" s="42">
        <v>0.49493999999999999</v>
      </c>
      <c r="L52" s="84">
        <f t="shared" si="5"/>
        <v>10</v>
      </c>
      <c r="M52" s="84">
        <v>0.58914999999999995</v>
      </c>
      <c r="N52" s="84">
        <v>560</v>
      </c>
      <c r="O52" s="84">
        <v>50</v>
      </c>
      <c r="P52" s="84">
        <f t="shared" si="0"/>
        <v>610</v>
      </c>
      <c r="Q52" s="84">
        <f t="shared" si="6"/>
        <v>10</v>
      </c>
      <c r="R52" s="84">
        <v>1.022E-2</v>
      </c>
      <c r="S52" s="84">
        <f t="shared" si="1"/>
        <v>620</v>
      </c>
      <c r="T52" s="84">
        <v>10</v>
      </c>
      <c r="U52" s="84">
        <f t="shared" si="2"/>
        <v>630</v>
      </c>
      <c r="V52" s="84">
        <v>0</v>
      </c>
      <c r="W52" s="14">
        <f t="shared" si="3"/>
        <v>1240</v>
      </c>
      <c r="X52" s="14">
        <f t="shared" si="4"/>
        <v>1230</v>
      </c>
    </row>
    <row r="53" spans="4:33" x14ac:dyDescent="0.3">
      <c r="D53" s="3">
        <v>11</v>
      </c>
      <c r="E53" s="42">
        <v>0.38812000000000002</v>
      </c>
      <c r="L53" s="10" t="s">
        <v>125</v>
      </c>
      <c r="M53" s="10"/>
      <c r="N53" s="10"/>
      <c r="O53" s="10">
        <f>SUM(O43:O52)</f>
        <v>370</v>
      </c>
      <c r="P53" s="10"/>
      <c r="Q53" s="10">
        <f>SUM(Q43:Q52)</f>
        <v>250</v>
      </c>
      <c r="R53" s="10"/>
      <c r="S53" s="10"/>
      <c r="T53" s="10">
        <f>SUM(T43:T52)</f>
        <v>520</v>
      </c>
      <c r="U53" s="10"/>
      <c r="V53" s="10">
        <f>SUM(V43:V52)</f>
        <v>110</v>
      </c>
      <c r="W53" s="22">
        <v>1240</v>
      </c>
      <c r="X53" s="22">
        <v>1230</v>
      </c>
      <c r="Y53" s="8"/>
      <c r="Z53" s="8"/>
      <c r="AA53" s="8"/>
      <c r="AB53" s="8"/>
      <c r="AC53" s="8"/>
      <c r="AD53" s="8"/>
      <c r="AE53" s="8"/>
      <c r="AF53" s="8"/>
      <c r="AG53" s="8"/>
    </row>
    <row r="54" spans="4:33" x14ac:dyDescent="0.3">
      <c r="D54" s="3">
        <v>12</v>
      </c>
      <c r="E54" s="42">
        <v>0.46655999999999997</v>
      </c>
      <c r="L54" s="47" t="s">
        <v>126</v>
      </c>
      <c r="M54" s="47"/>
      <c r="N54" s="47"/>
      <c r="O54" s="47">
        <f>AVERAGE(O43:O52)</f>
        <v>37</v>
      </c>
      <c r="P54" s="47"/>
      <c r="Q54" s="47">
        <f>AVERAGE(Q43:Q52)</f>
        <v>25</v>
      </c>
      <c r="R54" s="47"/>
      <c r="S54" s="47"/>
      <c r="T54" s="47">
        <f>AVERAGE(T43:T52)</f>
        <v>52</v>
      </c>
      <c r="U54" s="47"/>
      <c r="V54" s="47">
        <f>AVERAGE(V43:V52)</f>
        <v>11</v>
      </c>
      <c r="W54" s="22">
        <v>124</v>
      </c>
      <c r="X54" s="22">
        <v>123</v>
      </c>
    </row>
    <row r="55" spans="4:33" ht="18" x14ac:dyDescent="0.35">
      <c r="D55" s="3">
        <v>13</v>
      </c>
      <c r="E55" s="113">
        <v>0.65132999999999996</v>
      </c>
      <c r="F55" s="112" t="s">
        <v>466</v>
      </c>
      <c r="L55" s="110" t="s">
        <v>469</v>
      </c>
      <c r="W55" s="114" t="s">
        <v>467</v>
      </c>
    </row>
    <row r="56" spans="4:33" x14ac:dyDescent="0.3">
      <c r="D56" s="3">
        <v>14</v>
      </c>
      <c r="E56" s="42">
        <v>5.9699999999999996E-3</v>
      </c>
      <c r="F56" s="112" t="s">
        <v>462</v>
      </c>
      <c r="L56" s="48"/>
      <c r="M56" s="48"/>
      <c r="N56" s="48"/>
      <c r="O56" s="48"/>
      <c r="P56" s="48"/>
      <c r="Q56" s="48"/>
      <c r="R56" s="50" t="s">
        <v>127</v>
      </c>
      <c r="S56" s="48"/>
      <c r="T56" s="48"/>
      <c r="U56" s="48"/>
      <c r="V56" s="48"/>
      <c r="W56" s="114" t="s">
        <v>468</v>
      </c>
    </row>
    <row r="57" spans="4:33" x14ac:dyDescent="0.3">
      <c r="D57" s="3">
        <v>15</v>
      </c>
      <c r="E57" s="42">
        <v>0.55389999999999995</v>
      </c>
      <c r="F57" s="112" t="s">
        <v>463</v>
      </c>
      <c r="L57" s="48" t="s">
        <v>128</v>
      </c>
      <c r="M57" s="48"/>
      <c r="N57" s="48"/>
      <c r="O57" s="48"/>
      <c r="P57" s="49"/>
      <c r="Q57" s="48"/>
      <c r="R57" s="48" t="s">
        <v>129</v>
      </c>
      <c r="S57" s="48"/>
      <c r="T57" s="48"/>
      <c r="U57" s="48"/>
      <c r="V57" s="48"/>
      <c r="W57" s="48"/>
      <c r="X57" s="48"/>
    </row>
    <row r="58" spans="4:33" x14ac:dyDescent="0.3">
      <c r="D58" s="3">
        <v>16</v>
      </c>
      <c r="E58" s="42">
        <v>0.47931000000000001</v>
      </c>
      <c r="F58" s="112" t="s">
        <v>464</v>
      </c>
      <c r="L58" s="48" t="s">
        <v>109</v>
      </c>
      <c r="M58" s="48"/>
      <c r="N58" s="48"/>
      <c r="O58" s="48"/>
      <c r="P58" s="48"/>
      <c r="Q58" s="48"/>
      <c r="R58" s="48" t="s">
        <v>130</v>
      </c>
      <c r="S58" s="48"/>
      <c r="T58" s="48"/>
      <c r="U58" s="48"/>
      <c r="V58" s="48"/>
      <c r="W58" s="48"/>
      <c r="X58" s="48"/>
    </row>
    <row r="59" spans="4:33" x14ac:dyDescent="0.3">
      <c r="D59" s="15">
        <v>17</v>
      </c>
      <c r="E59" s="39">
        <v>0.90268000000000004</v>
      </c>
      <c r="F59" s="112" t="s">
        <v>465</v>
      </c>
      <c r="L59" s="48" t="s">
        <v>83</v>
      </c>
      <c r="M59" s="48"/>
      <c r="N59" s="48"/>
      <c r="O59" s="48"/>
      <c r="P59" s="48"/>
      <c r="Q59" s="48"/>
      <c r="R59" s="48" t="s">
        <v>131</v>
      </c>
      <c r="S59" s="48"/>
      <c r="T59" s="48"/>
      <c r="U59" s="48"/>
      <c r="V59" s="48"/>
      <c r="W59" s="48"/>
      <c r="X59" s="48"/>
    </row>
    <row r="60" spans="4:33" x14ac:dyDescent="0.3">
      <c r="D60" s="3">
        <v>18</v>
      </c>
      <c r="E60" s="39">
        <v>0.76002000000000003</v>
      </c>
      <c r="L60" s="48" t="s">
        <v>84</v>
      </c>
      <c r="M60" s="48"/>
      <c r="N60" s="48"/>
      <c r="O60" s="48"/>
      <c r="P60" s="48"/>
      <c r="Q60" s="48"/>
      <c r="R60" s="48" t="s">
        <v>132</v>
      </c>
      <c r="S60" s="48"/>
      <c r="T60" s="48"/>
      <c r="U60" s="48"/>
      <c r="V60" s="48"/>
      <c r="W60" s="48"/>
      <c r="X60" s="48"/>
    </row>
    <row r="61" spans="4:33" x14ac:dyDescent="0.3">
      <c r="D61" s="3">
        <v>19</v>
      </c>
      <c r="E61" s="36">
        <v>0.28933999999999999</v>
      </c>
      <c r="L61" s="48" t="s">
        <v>85</v>
      </c>
      <c r="M61" s="48"/>
      <c r="N61" s="48"/>
      <c r="O61" s="48"/>
      <c r="P61" s="48"/>
      <c r="Q61" s="48"/>
      <c r="R61" s="120" t="s">
        <v>133</v>
      </c>
      <c r="S61" s="120"/>
      <c r="T61" s="120"/>
      <c r="U61" s="120"/>
      <c r="V61" s="120"/>
      <c r="W61" s="120"/>
      <c r="X61" s="120"/>
      <c r="Y61" s="118"/>
    </row>
    <row r="62" spans="4:33" x14ac:dyDescent="0.3">
      <c r="D62" s="3">
        <v>20</v>
      </c>
      <c r="E62" s="36">
        <v>0.47577000000000003</v>
      </c>
      <c r="L62" s="48" t="s">
        <v>86</v>
      </c>
      <c r="M62" s="48"/>
      <c r="N62" s="48"/>
      <c r="O62" s="48"/>
      <c r="P62" s="48"/>
      <c r="Q62" s="48"/>
      <c r="R62" s="119" t="s">
        <v>471</v>
      </c>
      <c r="S62" s="48"/>
      <c r="T62" s="48"/>
      <c r="U62" s="48"/>
      <c r="V62" s="48"/>
      <c r="W62" s="48"/>
      <c r="X62" s="48"/>
    </row>
    <row r="63" spans="4:33" x14ac:dyDescent="0.3">
      <c r="D63" s="16">
        <v>21</v>
      </c>
      <c r="E63" s="45">
        <v>9.7339999999999996E-2</v>
      </c>
      <c r="L63" s="48" t="s">
        <v>87</v>
      </c>
      <c r="M63" s="48"/>
      <c r="N63" s="48"/>
      <c r="O63" s="48"/>
      <c r="P63" s="48"/>
      <c r="Q63" s="48"/>
      <c r="R63" s="48"/>
      <c r="S63" s="48"/>
      <c r="T63" s="48"/>
      <c r="U63" s="48"/>
      <c r="V63" s="48"/>
      <c r="W63" s="48"/>
      <c r="X63" s="48"/>
    </row>
    <row r="64" spans="4:33" x14ac:dyDescent="0.3">
      <c r="D64" s="3">
        <v>22</v>
      </c>
      <c r="E64" s="39">
        <v>0.99250000000000005</v>
      </c>
    </row>
    <row r="65" spans="4:26" x14ac:dyDescent="0.3">
      <c r="D65" s="3">
        <v>23</v>
      </c>
      <c r="E65" s="36">
        <v>0.33256000000000002</v>
      </c>
    </row>
    <row r="66" spans="4:26" x14ac:dyDescent="0.3">
      <c r="D66" s="3">
        <v>24</v>
      </c>
      <c r="E66" s="36">
        <v>0.58914999999999995</v>
      </c>
    </row>
    <row r="67" spans="4:26" x14ac:dyDescent="0.3">
      <c r="D67" s="3">
        <v>25</v>
      </c>
      <c r="E67" s="36">
        <v>1.022E-2</v>
      </c>
      <c r="L67" s="55" t="s">
        <v>134</v>
      </c>
    </row>
    <row r="68" spans="4:26" x14ac:dyDescent="0.3">
      <c r="D68" s="3">
        <v>26</v>
      </c>
      <c r="E68" s="3">
        <v>0.15532000000000001</v>
      </c>
    </row>
    <row r="69" spans="4:26" x14ac:dyDescent="0.3">
      <c r="D69" s="3">
        <v>27</v>
      </c>
      <c r="E69" s="3">
        <v>0.67335</v>
      </c>
    </row>
    <row r="70" spans="4:26" x14ac:dyDescent="0.3">
      <c r="D70" s="3">
        <v>28</v>
      </c>
      <c r="E70" s="3">
        <v>0.72926000000000002</v>
      </c>
      <c r="L70" s="141" t="s">
        <v>88</v>
      </c>
      <c r="M70" s="141"/>
      <c r="N70" s="141"/>
      <c r="O70" s="141"/>
      <c r="P70" s="141"/>
      <c r="Q70" s="141"/>
      <c r="R70" s="141"/>
      <c r="S70" s="141"/>
      <c r="T70" s="141"/>
      <c r="V70" s="141" t="s">
        <v>89</v>
      </c>
      <c r="W70" s="141"/>
      <c r="X70" s="141"/>
      <c r="Y70" s="141"/>
    </row>
    <row r="71" spans="4:26" ht="57.6" x14ac:dyDescent="0.3">
      <c r="D71" s="3">
        <v>29</v>
      </c>
      <c r="E71" s="3">
        <v>0.12611</v>
      </c>
      <c r="L71" s="142" t="s">
        <v>90</v>
      </c>
      <c r="M71" s="143"/>
      <c r="N71" s="143"/>
      <c r="O71" s="142" t="s">
        <v>91</v>
      </c>
      <c r="P71" s="143"/>
      <c r="Q71" s="143"/>
      <c r="R71" s="143"/>
      <c r="S71" s="88" t="s">
        <v>92</v>
      </c>
      <c r="T71" s="89" t="s">
        <v>23</v>
      </c>
      <c r="V71" s="88" t="s">
        <v>93</v>
      </c>
      <c r="W71" s="88" t="s">
        <v>94</v>
      </c>
      <c r="X71" s="88" t="s">
        <v>92</v>
      </c>
      <c r="Y71" s="89" t="s">
        <v>23</v>
      </c>
    </row>
    <row r="72" spans="4:26" x14ac:dyDescent="0.3">
      <c r="D72" s="3">
        <v>30</v>
      </c>
      <c r="E72" s="3">
        <v>0.25711000000000001</v>
      </c>
      <c r="L72" s="131">
        <v>10</v>
      </c>
      <c r="M72" s="131"/>
      <c r="N72" s="131"/>
      <c r="O72" s="131">
        <v>4</v>
      </c>
      <c r="P72" s="131"/>
      <c r="Q72" s="131"/>
      <c r="R72" s="131"/>
      <c r="S72" s="84">
        <v>4</v>
      </c>
      <c r="T72" s="84" t="s">
        <v>96</v>
      </c>
      <c r="V72" s="84">
        <v>10</v>
      </c>
      <c r="W72" s="84">
        <v>8</v>
      </c>
      <c r="X72" s="84">
        <v>8</v>
      </c>
      <c r="Y72" s="84" t="s">
        <v>135</v>
      </c>
    </row>
    <row r="73" spans="4:26" x14ac:dyDescent="0.3">
      <c r="D73" s="3">
        <v>31</v>
      </c>
      <c r="E73" s="3">
        <v>0.65612000000000004</v>
      </c>
      <c r="L73" s="131">
        <v>20</v>
      </c>
      <c r="M73" s="131"/>
      <c r="N73" s="131"/>
      <c r="O73" s="131">
        <v>6</v>
      </c>
      <c r="P73" s="131"/>
      <c r="Q73" s="131"/>
      <c r="R73" s="131"/>
      <c r="S73" s="84">
        <v>10</v>
      </c>
      <c r="T73" s="84" t="s">
        <v>99</v>
      </c>
      <c r="V73" s="84">
        <v>20</v>
      </c>
      <c r="W73" s="84">
        <v>10</v>
      </c>
      <c r="X73" s="84">
        <f t="shared" ref="X73:X79" si="7" xml:space="preserve"> W73+X72</f>
        <v>18</v>
      </c>
      <c r="Y73" s="14" t="s">
        <v>136</v>
      </c>
      <c r="Z73" s="112" t="s">
        <v>470</v>
      </c>
    </row>
    <row r="74" spans="4:26" x14ac:dyDescent="0.3">
      <c r="D74" s="3">
        <v>32</v>
      </c>
      <c r="E74" s="3">
        <v>0.69420999999999999</v>
      </c>
      <c r="L74" s="131">
        <v>30</v>
      </c>
      <c r="M74" s="131"/>
      <c r="N74" s="131"/>
      <c r="O74" s="131">
        <v>10</v>
      </c>
      <c r="P74" s="131"/>
      <c r="Q74" s="131"/>
      <c r="R74" s="131"/>
      <c r="S74" s="84">
        <v>20</v>
      </c>
      <c r="T74" s="84" t="s">
        <v>102</v>
      </c>
      <c r="V74" s="84">
        <v>30</v>
      </c>
      <c r="W74" s="84">
        <v>12</v>
      </c>
      <c r="X74" s="84">
        <f t="shared" si="7"/>
        <v>30</v>
      </c>
      <c r="Y74" s="84" t="s">
        <v>137</v>
      </c>
    </row>
    <row r="75" spans="4:26" x14ac:dyDescent="0.3">
      <c r="D75" s="3">
        <v>33</v>
      </c>
      <c r="E75" s="3">
        <v>0.90051999999999999</v>
      </c>
      <c r="L75" s="131">
        <v>40</v>
      </c>
      <c r="M75" s="131"/>
      <c r="N75" s="131"/>
      <c r="O75" s="131">
        <v>20</v>
      </c>
      <c r="P75" s="131"/>
      <c r="Q75" s="131"/>
      <c r="R75" s="131"/>
      <c r="S75" s="84">
        <v>40</v>
      </c>
      <c r="T75" s="84" t="s">
        <v>105</v>
      </c>
      <c r="V75" s="84">
        <v>40</v>
      </c>
      <c r="W75" s="84">
        <v>14</v>
      </c>
      <c r="X75" s="84">
        <f t="shared" si="7"/>
        <v>44</v>
      </c>
      <c r="Y75" s="84" t="s">
        <v>138</v>
      </c>
    </row>
    <row r="76" spans="4:26" x14ac:dyDescent="0.3">
      <c r="D76" s="3">
        <v>34</v>
      </c>
      <c r="E76" s="3">
        <v>0.93469999999999998</v>
      </c>
      <c r="L76" s="131">
        <v>50</v>
      </c>
      <c r="M76" s="131"/>
      <c r="N76" s="131"/>
      <c r="O76" s="131">
        <v>40</v>
      </c>
      <c r="P76" s="131"/>
      <c r="Q76" s="131"/>
      <c r="R76" s="131"/>
      <c r="S76" s="84">
        <v>80</v>
      </c>
      <c r="T76" s="84" t="s">
        <v>107</v>
      </c>
      <c r="V76" s="84">
        <v>50</v>
      </c>
      <c r="W76" s="84">
        <v>20</v>
      </c>
      <c r="X76" s="84">
        <f t="shared" si="7"/>
        <v>64</v>
      </c>
      <c r="Y76" s="84" t="s">
        <v>139</v>
      </c>
    </row>
    <row r="77" spans="4:26" x14ac:dyDescent="0.3">
      <c r="D77" s="3">
        <v>35</v>
      </c>
      <c r="E77" s="3">
        <v>0.48309000000000002</v>
      </c>
      <c r="L77" s="131">
        <v>60</v>
      </c>
      <c r="M77" s="131"/>
      <c r="N77" s="131"/>
      <c r="O77" s="131">
        <v>11</v>
      </c>
      <c r="P77" s="131"/>
      <c r="Q77" s="131"/>
      <c r="R77" s="131"/>
      <c r="S77" s="84">
        <v>91</v>
      </c>
      <c r="T77" s="84" t="s">
        <v>110</v>
      </c>
      <c r="V77" s="84">
        <v>60</v>
      </c>
      <c r="W77" s="84">
        <v>16</v>
      </c>
      <c r="X77" s="84">
        <f t="shared" si="7"/>
        <v>80</v>
      </c>
      <c r="Y77" s="84" t="s">
        <v>140</v>
      </c>
    </row>
    <row r="78" spans="4:26" x14ac:dyDescent="0.3">
      <c r="D78" s="3">
        <v>36</v>
      </c>
      <c r="E78" s="3">
        <v>0.33012999999999998</v>
      </c>
      <c r="L78" s="131">
        <v>70</v>
      </c>
      <c r="M78" s="131"/>
      <c r="N78" s="131"/>
      <c r="O78" s="131">
        <v>5</v>
      </c>
      <c r="P78" s="131"/>
      <c r="Q78" s="131"/>
      <c r="R78" s="131"/>
      <c r="S78" s="84">
        <v>96</v>
      </c>
      <c r="T78" s="84" t="s">
        <v>112</v>
      </c>
      <c r="V78" s="84">
        <v>70</v>
      </c>
      <c r="W78" s="84">
        <v>12</v>
      </c>
      <c r="X78" s="84">
        <f t="shared" si="7"/>
        <v>92</v>
      </c>
      <c r="Y78" s="84" t="s">
        <v>141</v>
      </c>
    </row>
    <row r="79" spans="4:26" x14ac:dyDescent="0.3">
      <c r="D79" s="3">
        <v>37</v>
      </c>
      <c r="E79" s="3">
        <v>0.26196999999999998</v>
      </c>
      <c r="L79" s="131">
        <v>80</v>
      </c>
      <c r="M79" s="131"/>
      <c r="N79" s="131"/>
      <c r="O79" s="131">
        <v>4</v>
      </c>
      <c r="P79" s="131"/>
      <c r="Q79" s="131"/>
      <c r="R79" s="131"/>
      <c r="S79" s="84">
        <v>100</v>
      </c>
      <c r="T79" s="84" t="s">
        <v>114</v>
      </c>
      <c r="V79" s="84">
        <v>80</v>
      </c>
      <c r="W79" s="84">
        <v>8</v>
      </c>
      <c r="X79" s="84">
        <f t="shared" si="7"/>
        <v>100</v>
      </c>
      <c r="Y79" s="84" t="s">
        <v>142</v>
      </c>
    </row>
    <row r="80" spans="4:26" x14ac:dyDescent="0.3">
      <c r="D80" s="3">
        <v>38</v>
      </c>
      <c r="E80" s="3">
        <v>0.28871000000000002</v>
      </c>
      <c r="L80" s="136"/>
      <c r="M80" s="140"/>
      <c r="N80" s="137"/>
      <c r="O80" s="131">
        <v>100</v>
      </c>
      <c r="P80" s="131"/>
      <c r="Q80" s="131"/>
      <c r="R80" s="131"/>
      <c r="S80" s="136"/>
      <c r="T80" s="137"/>
      <c r="V80" s="84"/>
      <c r="W80" s="84">
        <f>SUM(W72:W79)</f>
        <v>100</v>
      </c>
      <c r="X80" s="136"/>
      <c r="Y80" s="137"/>
    </row>
    <row r="81" spans="4:24" x14ac:dyDescent="0.3">
      <c r="D81" s="3">
        <v>39</v>
      </c>
      <c r="E81" s="3">
        <v>0.50748000000000004</v>
      </c>
    </row>
    <row r="82" spans="4:24" x14ac:dyDescent="0.3">
      <c r="D82" s="3">
        <v>40</v>
      </c>
      <c r="E82" s="3">
        <v>0.17266000000000001</v>
      </c>
    </row>
    <row r="83" spans="4:24" x14ac:dyDescent="0.3">
      <c r="D83" s="3">
        <v>41</v>
      </c>
      <c r="E83" s="3">
        <v>0.46694000000000002</v>
      </c>
    </row>
    <row r="85" spans="4:24" ht="28.8" x14ac:dyDescent="0.3">
      <c r="D85" s="6" t="s">
        <v>18</v>
      </c>
      <c r="E85" s="6" t="s">
        <v>19</v>
      </c>
      <c r="L85" s="84"/>
      <c r="M85" s="138" t="s">
        <v>88</v>
      </c>
      <c r="N85" s="138"/>
      <c r="O85" s="138"/>
      <c r="P85" s="138"/>
      <c r="Q85" s="138"/>
      <c r="R85" s="139" t="s">
        <v>89</v>
      </c>
      <c r="S85" s="139"/>
      <c r="T85" s="139"/>
      <c r="U85" s="139"/>
      <c r="V85" s="139"/>
      <c r="W85" s="115" t="s">
        <v>116</v>
      </c>
      <c r="X85" s="28" t="s">
        <v>117</v>
      </c>
    </row>
    <row r="86" spans="4:24" x14ac:dyDescent="0.3">
      <c r="D86" s="3">
        <v>1</v>
      </c>
      <c r="E86" s="60">
        <v>0.10655000000000001</v>
      </c>
      <c r="L86" s="84" t="s">
        <v>118</v>
      </c>
      <c r="M86" s="89" t="s">
        <v>119</v>
      </c>
      <c r="N86" s="89" t="s">
        <v>120</v>
      </c>
      <c r="O86" s="89" t="s">
        <v>121</v>
      </c>
      <c r="P86" s="89" t="s">
        <v>122</v>
      </c>
      <c r="Q86" s="89" t="s">
        <v>123</v>
      </c>
      <c r="R86" s="37" t="s">
        <v>119</v>
      </c>
      <c r="S86" s="37" t="s">
        <v>120</v>
      </c>
      <c r="T86" s="37" t="s">
        <v>121</v>
      </c>
      <c r="U86" s="37" t="s">
        <v>122</v>
      </c>
      <c r="V86" s="37" t="s">
        <v>124</v>
      </c>
      <c r="W86" s="116"/>
      <c r="X86" s="14"/>
    </row>
    <row r="87" spans="4:24" x14ac:dyDescent="0.3">
      <c r="D87" s="3">
        <v>2</v>
      </c>
      <c r="E87" s="60">
        <v>0.22889000000000001</v>
      </c>
      <c r="L87" s="84">
        <v>1</v>
      </c>
      <c r="M87" s="84">
        <f>E86</f>
        <v>0.10655000000000001</v>
      </c>
      <c r="N87" s="84">
        <v>0</v>
      </c>
      <c r="O87" s="84">
        <v>30</v>
      </c>
      <c r="P87" s="84">
        <f t="shared" ref="P87:P88" si="8">O87+N87</f>
        <v>30</v>
      </c>
      <c r="Q87" s="84">
        <v>0</v>
      </c>
      <c r="R87" s="84">
        <f>E87</f>
        <v>0.22889000000000001</v>
      </c>
      <c r="S87" s="84">
        <f t="shared" ref="S87:S88" si="9">P87+Q87</f>
        <v>30</v>
      </c>
      <c r="T87" s="14">
        <v>50</v>
      </c>
      <c r="U87" s="84">
        <f t="shared" ref="U87" si="10">S87+T87</f>
        <v>80</v>
      </c>
      <c r="V87" s="84">
        <v>30</v>
      </c>
      <c r="W87" s="116">
        <f t="shared" ref="W87" si="11">P87+U87</f>
        <v>110</v>
      </c>
      <c r="X87" s="14">
        <f t="shared" ref="X87" si="12">W87-V87-Q87</f>
        <v>80</v>
      </c>
    </row>
    <row r="88" spans="4:24" x14ac:dyDescent="0.3">
      <c r="D88" s="3">
        <v>3</v>
      </c>
      <c r="E88" s="60">
        <v>0.10741000000000001</v>
      </c>
      <c r="L88" s="84">
        <f t="shared" ref="L88:L96" si="13">L87+1</f>
        <v>2</v>
      </c>
      <c r="M88" s="84">
        <f>E88</f>
        <v>0.10741000000000001</v>
      </c>
      <c r="N88" s="84">
        <f>P87</f>
        <v>30</v>
      </c>
      <c r="O88" s="84">
        <v>30</v>
      </c>
      <c r="P88" s="84">
        <f t="shared" si="8"/>
        <v>60</v>
      </c>
      <c r="Q88" s="84">
        <v>20</v>
      </c>
      <c r="R88" s="84">
        <f>E89</f>
        <v>0.54630000000000001</v>
      </c>
      <c r="S88" s="84">
        <f t="shared" si="9"/>
        <v>80</v>
      </c>
      <c r="T88" s="84">
        <v>50</v>
      </c>
      <c r="U88" s="84">
        <f t="shared" ref="U88:U96" si="14">S88+T88</f>
        <v>130</v>
      </c>
      <c r="V88" s="84">
        <v>0</v>
      </c>
      <c r="W88" s="116">
        <f t="shared" ref="W88:W96" si="15">P88+U88</f>
        <v>190</v>
      </c>
      <c r="X88" s="14">
        <f t="shared" ref="X88:X96" si="16">W88-V88-Q88</f>
        <v>170</v>
      </c>
    </row>
    <row r="89" spans="4:24" x14ac:dyDescent="0.3">
      <c r="D89" s="3">
        <v>4</v>
      </c>
      <c r="E89" s="57">
        <v>0.54630000000000001</v>
      </c>
      <c r="H89" s="57"/>
      <c r="L89" s="84">
        <f t="shared" si="13"/>
        <v>3</v>
      </c>
      <c r="M89" s="84">
        <f>E90</f>
        <v>2.7320000000000001E-2</v>
      </c>
      <c r="N89" s="84">
        <v>80</v>
      </c>
      <c r="O89" s="84">
        <v>10</v>
      </c>
      <c r="P89" s="84">
        <f t="shared" ref="P89:P96" si="17">O89+N89</f>
        <v>90</v>
      </c>
      <c r="Q89" s="84">
        <v>40</v>
      </c>
      <c r="R89" s="84">
        <f>E91</f>
        <v>0.30298000000000003</v>
      </c>
      <c r="S89" s="84">
        <v>130</v>
      </c>
      <c r="T89" s="84">
        <v>40</v>
      </c>
      <c r="U89" s="84">
        <f t="shared" si="14"/>
        <v>170</v>
      </c>
      <c r="V89" s="84">
        <v>0</v>
      </c>
      <c r="W89" s="116">
        <f t="shared" si="15"/>
        <v>260</v>
      </c>
      <c r="X89" s="14">
        <f t="shared" si="16"/>
        <v>220</v>
      </c>
    </row>
    <row r="90" spans="4:24" x14ac:dyDescent="0.3">
      <c r="D90" s="3">
        <v>5</v>
      </c>
      <c r="E90" s="57">
        <v>2.7320000000000001E-2</v>
      </c>
      <c r="L90" s="84">
        <f t="shared" si="13"/>
        <v>4</v>
      </c>
      <c r="M90" s="84">
        <f>E92</f>
        <v>0.21035000000000001</v>
      </c>
      <c r="N90" s="84">
        <v>130</v>
      </c>
      <c r="O90" s="84">
        <v>40</v>
      </c>
      <c r="P90" s="84">
        <f t="shared" si="17"/>
        <v>170</v>
      </c>
      <c r="Q90" s="84">
        <v>0</v>
      </c>
      <c r="R90" s="84">
        <f>E93</f>
        <v>0.37186000000000002</v>
      </c>
      <c r="S90" s="84">
        <v>170</v>
      </c>
      <c r="T90" s="84">
        <v>40</v>
      </c>
      <c r="U90" s="84">
        <f t="shared" si="14"/>
        <v>210</v>
      </c>
      <c r="V90" s="84">
        <v>0</v>
      </c>
      <c r="W90" s="116">
        <f t="shared" si="15"/>
        <v>380</v>
      </c>
      <c r="X90" s="14">
        <f t="shared" si="16"/>
        <v>380</v>
      </c>
    </row>
    <row r="91" spans="4:24" x14ac:dyDescent="0.3">
      <c r="D91" s="3">
        <v>6</v>
      </c>
      <c r="E91" s="57">
        <v>0.30298000000000003</v>
      </c>
      <c r="L91" s="84">
        <f t="shared" si="13"/>
        <v>5</v>
      </c>
      <c r="M91" s="84">
        <f>E94</f>
        <v>0.64771999999999996</v>
      </c>
      <c r="N91" s="84">
        <v>170</v>
      </c>
      <c r="O91" s="84">
        <v>50</v>
      </c>
      <c r="P91" s="84">
        <f t="shared" si="17"/>
        <v>220</v>
      </c>
      <c r="Q91" s="84">
        <v>0</v>
      </c>
      <c r="R91" s="84">
        <f>E95</f>
        <v>0.49493999999999999</v>
      </c>
      <c r="S91" s="84">
        <v>220</v>
      </c>
      <c r="T91" s="84">
        <v>50</v>
      </c>
      <c r="U91" s="84">
        <f t="shared" si="14"/>
        <v>270</v>
      </c>
      <c r="V91" s="84">
        <v>10</v>
      </c>
      <c r="W91" s="116">
        <f t="shared" si="15"/>
        <v>490</v>
      </c>
      <c r="X91" s="14">
        <f t="shared" si="16"/>
        <v>480</v>
      </c>
    </row>
    <row r="92" spans="4:24" x14ac:dyDescent="0.3">
      <c r="D92" s="3">
        <v>7</v>
      </c>
      <c r="E92" s="57">
        <v>0.21035000000000001</v>
      </c>
      <c r="L92" s="84">
        <f t="shared" si="13"/>
        <v>6</v>
      </c>
      <c r="M92" s="84">
        <f>E96</f>
        <v>0.38812000000000002</v>
      </c>
      <c r="N92" s="84">
        <v>220</v>
      </c>
      <c r="O92" s="84">
        <v>40</v>
      </c>
      <c r="P92" s="84">
        <f t="shared" si="17"/>
        <v>260</v>
      </c>
      <c r="Q92" s="84">
        <v>10</v>
      </c>
      <c r="R92" s="84">
        <f>E97</f>
        <v>0.46655999999999997</v>
      </c>
      <c r="S92" s="84">
        <v>280</v>
      </c>
      <c r="T92" s="84">
        <v>50</v>
      </c>
      <c r="U92" s="84">
        <f t="shared" si="14"/>
        <v>330</v>
      </c>
      <c r="V92" s="84">
        <v>0</v>
      </c>
      <c r="W92" s="116">
        <f t="shared" si="15"/>
        <v>590</v>
      </c>
      <c r="X92" s="14">
        <f t="shared" si="16"/>
        <v>580</v>
      </c>
    </row>
    <row r="93" spans="4:24" x14ac:dyDescent="0.3">
      <c r="D93" s="3">
        <v>8</v>
      </c>
      <c r="E93" s="57">
        <v>0.37186000000000002</v>
      </c>
      <c r="L93" s="56">
        <f t="shared" si="13"/>
        <v>7</v>
      </c>
      <c r="M93" s="56">
        <f>E98</f>
        <v>0.65132999999999996</v>
      </c>
      <c r="N93" s="56">
        <v>280</v>
      </c>
      <c r="O93" s="56">
        <v>50</v>
      </c>
      <c r="P93" s="84">
        <f t="shared" si="17"/>
        <v>330</v>
      </c>
      <c r="Q93" s="56">
        <v>0</v>
      </c>
      <c r="R93" s="14">
        <f>E98</f>
        <v>0.65132999999999996</v>
      </c>
      <c r="S93" s="56">
        <v>330</v>
      </c>
      <c r="T93" s="56">
        <v>60</v>
      </c>
      <c r="U93" s="84">
        <f t="shared" si="14"/>
        <v>390</v>
      </c>
      <c r="V93" s="56">
        <v>0</v>
      </c>
      <c r="W93" s="116">
        <f t="shared" si="15"/>
        <v>720</v>
      </c>
      <c r="X93" s="14">
        <f t="shared" si="16"/>
        <v>720</v>
      </c>
    </row>
    <row r="94" spans="4:24" x14ac:dyDescent="0.3">
      <c r="D94" s="16">
        <v>9</v>
      </c>
      <c r="E94" s="57">
        <v>0.64771999999999996</v>
      </c>
      <c r="L94" s="84">
        <f t="shared" si="13"/>
        <v>8</v>
      </c>
      <c r="M94" s="84">
        <f>E100</f>
        <v>0.55389999999999995</v>
      </c>
      <c r="N94" s="84">
        <v>330</v>
      </c>
      <c r="O94" s="84">
        <v>50</v>
      </c>
      <c r="P94" s="84">
        <f t="shared" si="17"/>
        <v>380</v>
      </c>
      <c r="Q94" s="84">
        <v>10</v>
      </c>
      <c r="R94" s="84">
        <f>E99</f>
        <v>5.9699999999999996E-3</v>
      </c>
      <c r="S94" s="84">
        <v>390</v>
      </c>
      <c r="T94" s="84">
        <v>10</v>
      </c>
      <c r="U94" s="84">
        <f t="shared" si="14"/>
        <v>400</v>
      </c>
      <c r="V94" s="84">
        <v>0</v>
      </c>
      <c r="W94" s="116">
        <f t="shared" si="15"/>
        <v>780</v>
      </c>
      <c r="X94" s="14">
        <f t="shared" si="16"/>
        <v>770</v>
      </c>
    </row>
    <row r="95" spans="4:24" x14ac:dyDescent="0.3">
      <c r="D95" s="3">
        <v>10</v>
      </c>
      <c r="E95" s="58">
        <v>0.49493999999999999</v>
      </c>
      <c r="L95" s="84">
        <f t="shared" si="13"/>
        <v>9</v>
      </c>
      <c r="M95" s="84">
        <f>E102</f>
        <v>0.90268000000000004</v>
      </c>
      <c r="N95" s="84">
        <v>390</v>
      </c>
      <c r="O95" s="84">
        <v>60</v>
      </c>
      <c r="P95" s="84">
        <f t="shared" si="17"/>
        <v>450</v>
      </c>
      <c r="Q95" s="84">
        <v>0</v>
      </c>
      <c r="R95" s="84">
        <f>E101</f>
        <v>0.47931000000000001</v>
      </c>
      <c r="S95" s="84">
        <v>400</v>
      </c>
      <c r="T95" s="84">
        <v>50</v>
      </c>
      <c r="U95" s="84">
        <f t="shared" si="14"/>
        <v>450</v>
      </c>
      <c r="V95" s="84">
        <v>50</v>
      </c>
      <c r="W95" s="116">
        <f t="shared" si="15"/>
        <v>900</v>
      </c>
      <c r="X95" s="14">
        <f t="shared" si="16"/>
        <v>850</v>
      </c>
    </row>
    <row r="96" spans="4:24" x14ac:dyDescent="0.3">
      <c r="D96" s="3">
        <v>11</v>
      </c>
      <c r="E96" s="58">
        <v>0.38812000000000002</v>
      </c>
      <c r="L96" s="84">
        <f t="shared" si="13"/>
        <v>10</v>
      </c>
      <c r="M96" s="84">
        <f>E104</f>
        <v>0.28933999999999999</v>
      </c>
      <c r="N96" s="84">
        <v>450</v>
      </c>
      <c r="O96" s="84">
        <v>40</v>
      </c>
      <c r="P96" s="84">
        <f t="shared" si="17"/>
        <v>490</v>
      </c>
      <c r="Q96" s="84">
        <v>0</v>
      </c>
      <c r="R96" s="84">
        <f>E103</f>
        <v>0.76002000000000003</v>
      </c>
      <c r="S96" s="84">
        <v>500</v>
      </c>
      <c r="T96" s="84">
        <v>60</v>
      </c>
      <c r="U96" s="84">
        <f t="shared" si="14"/>
        <v>560</v>
      </c>
      <c r="V96" s="84">
        <v>40</v>
      </c>
      <c r="W96" s="116">
        <f t="shared" si="15"/>
        <v>1050</v>
      </c>
      <c r="X96" s="14">
        <f t="shared" si="16"/>
        <v>1010</v>
      </c>
    </row>
    <row r="97" spans="4:25" x14ac:dyDescent="0.3">
      <c r="D97" s="3">
        <v>12</v>
      </c>
      <c r="E97" s="58">
        <v>0.46655999999999997</v>
      </c>
      <c r="L97" s="10" t="s">
        <v>125</v>
      </c>
      <c r="M97" s="10"/>
      <c r="N97" s="10"/>
      <c r="O97" s="10">
        <f>SUM(O87:O96)</f>
        <v>400</v>
      </c>
      <c r="P97" s="10"/>
      <c r="Q97" s="10">
        <f>SUM(Q87:Q96)</f>
        <v>80</v>
      </c>
      <c r="R97" s="10"/>
      <c r="S97" s="10"/>
      <c r="T97" s="10">
        <f>SUM(T87:T96)</f>
        <v>460</v>
      </c>
      <c r="U97" s="10"/>
      <c r="V97" s="10">
        <f>SUM(V87:V96)</f>
        <v>130</v>
      </c>
      <c r="W97" s="117">
        <v>1050</v>
      </c>
      <c r="X97" s="22">
        <v>1010</v>
      </c>
    </row>
    <row r="98" spans="4:25" x14ac:dyDescent="0.3">
      <c r="D98" s="3">
        <v>13</v>
      </c>
      <c r="E98" s="58">
        <v>0.65132999999999996</v>
      </c>
      <c r="L98" s="47" t="s">
        <v>126</v>
      </c>
      <c r="M98" s="47"/>
      <c r="N98" s="47"/>
      <c r="O98" s="47">
        <f>AVERAGE(O87:O96)</f>
        <v>40</v>
      </c>
      <c r="P98" s="47"/>
      <c r="Q98" s="47">
        <f>AVERAGE(Q87:Q96)</f>
        <v>8</v>
      </c>
      <c r="R98" s="47"/>
      <c r="S98" s="47"/>
      <c r="T98" s="47">
        <f>AVERAGE(T87:T96)</f>
        <v>46</v>
      </c>
      <c r="U98" s="47"/>
      <c r="V98" s="47">
        <f>AVERAGE(V87:V96)</f>
        <v>13</v>
      </c>
      <c r="W98" s="117">
        <v>105</v>
      </c>
      <c r="X98" s="22">
        <v>101</v>
      </c>
    </row>
    <row r="99" spans="4:25" x14ac:dyDescent="0.3">
      <c r="D99" s="3">
        <v>14</v>
      </c>
      <c r="E99" s="58">
        <v>5.9699999999999996E-3</v>
      </c>
      <c r="W99" s="114" t="s">
        <v>467</v>
      </c>
    </row>
    <row r="100" spans="4:25" x14ac:dyDescent="0.3">
      <c r="D100" s="3">
        <v>15</v>
      </c>
      <c r="E100" s="58">
        <v>0.55389999999999995</v>
      </c>
      <c r="W100" s="114" t="s">
        <v>468</v>
      </c>
    </row>
    <row r="101" spans="4:25" x14ac:dyDescent="0.3">
      <c r="D101" s="3">
        <v>16</v>
      </c>
      <c r="E101" s="58">
        <v>0.47931000000000001</v>
      </c>
    </row>
    <row r="102" spans="4:25" x14ac:dyDescent="0.3">
      <c r="D102" s="15">
        <v>17</v>
      </c>
      <c r="E102" s="57">
        <v>0.90268000000000004</v>
      </c>
    </row>
    <row r="103" spans="4:25" x14ac:dyDescent="0.3">
      <c r="D103" s="3">
        <v>18</v>
      </c>
      <c r="E103" s="57">
        <v>0.76002000000000003</v>
      </c>
    </row>
    <row r="104" spans="4:25" x14ac:dyDescent="0.3">
      <c r="D104" s="3">
        <v>19</v>
      </c>
      <c r="E104" s="57">
        <v>0.28933999999999999</v>
      </c>
      <c r="R104" s="61" t="s">
        <v>127</v>
      </c>
    </row>
    <row r="105" spans="4:25" x14ac:dyDescent="0.3">
      <c r="D105" s="3">
        <v>20</v>
      </c>
      <c r="E105" s="57">
        <v>0.47577000000000003</v>
      </c>
      <c r="L105" t="s">
        <v>128</v>
      </c>
      <c r="R105" t="s">
        <v>143</v>
      </c>
    </row>
    <row r="106" spans="4:25" x14ac:dyDescent="0.3">
      <c r="D106" s="16">
        <v>21</v>
      </c>
      <c r="E106" s="59">
        <v>9.7339999999999996E-2</v>
      </c>
      <c r="L106" t="s">
        <v>109</v>
      </c>
      <c r="R106" t="s">
        <v>144</v>
      </c>
    </row>
    <row r="107" spans="4:25" x14ac:dyDescent="0.3">
      <c r="D107" s="3">
        <v>22</v>
      </c>
      <c r="E107" s="57">
        <v>0.99250000000000005</v>
      </c>
      <c r="L107" t="s">
        <v>83</v>
      </c>
      <c r="R107" t="s">
        <v>145</v>
      </c>
    </row>
    <row r="108" spans="4:25" x14ac:dyDescent="0.3">
      <c r="D108" s="3">
        <v>23</v>
      </c>
      <c r="E108" s="57">
        <v>0.33256000000000002</v>
      </c>
      <c r="L108" t="s">
        <v>84</v>
      </c>
      <c r="R108" t="s">
        <v>146</v>
      </c>
    </row>
    <row r="109" spans="4:25" x14ac:dyDescent="0.3">
      <c r="D109" s="3">
        <v>24</v>
      </c>
      <c r="E109" s="57">
        <v>0.58914999999999995</v>
      </c>
      <c r="L109" t="s">
        <v>85</v>
      </c>
      <c r="R109" s="118" t="s">
        <v>147</v>
      </c>
      <c r="S109" s="118"/>
      <c r="T109" s="118"/>
      <c r="U109" s="118"/>
      <c r="V109" s="118"/>
      <c r="W109" s="118"/>
      <c r="X109" s="118"/>
      <c r="Y109" s="118"/>
    </row>
    <row r="110" spans="4:25" x14ac:dyDescent="0.3">
      <c r="D110" s="3">
        <v>25</v>
      </c>
      <c r="E110" s="57">
        <v>1.022E-2</v>
      </c>
      <c r="L110" t="s">
        <v>86</v>
      </c>
      <c r="R110" s="119" t="s">
        <v>471</v>
      </c>
    </row>
    <row r="111" spans="4:25" x14ac:dyDescent="0.3">
      <c r="D111" s="3">
        <v>26</v>
      </c>
      <c r="E111" s="3">
        <v>0.15532000000000001</v>
      </c>
      <c r="L111" t="s">
        <v>87</v>
      </c>
    </row>
    <row r="112" spans="4:25" x14ac:dyDescent="0.3">
      <c r="D112" s="3">
        <v>27</v>
      </c>
      <c r="E112" s="3">
        <v>0.67335</v>
      </c>
    </row>
    <row r="113" spans="4:5" x14ac:dyDescent="0.3">
      <c r="D113" s="3">
        <v>28</v>
      </c>
      <c r="E113" s="3">
        <v>0.72926000000000002</v>
      </c>
    </row>
    <row r="114" spans="4:5" x14ac:dyDescent="0.3">
      <c r="D114" s="3">
        <v>29</v>
      </c>
      <c r="E114" s="3">
        <v>0.12611</v>
      </c>
    </row>
    <row r="115" spans="4:5" x14ac:dyDescent="0.3">
      <c r="D115" s="3">
        <v>30</v>
      </c>
      <c r="E115" s="3">
        <v>0.25711000000000001</v>
      </c>
    </row>
    <row r="116" spans="4:5" x14ac:dyDescent="0.3">
      <c r="D116" s="3">
        <v>31</v>
      </c>
      <c r="E116" s="3">
        <v>0.65612000000000004</v>
      </c>
    </row>
    <row r="117" spans="4:5" x14ac:dyDescent="0.3">
      <c r="D117" s="3">
        <v>32</v>
      </c>
      <c r="E117" s="3">
        <v>0.69420999999999999</v>
      </c>
    </row>
    <row r="118" spans="4:5" x14ac:dyDescent="0.3">
      <c r="D118" s="3">
        <v>33</v>
      </c>
      <c r="E118" s="3">
        <v>0.90051999999999999</v>
      </c>
    </row>
    <row r="119" spans="4:5" x14ac:dyDescent="0.3">
      <c r="D119" s="3">
        <v>34</v>
      </c>
      <c r="E119" s="3">
        <v>0.93469999999999998</v>
      </c>
    </row>
    <row r="120" spans="4:5" x14ac:dyDescent="0.3">
      <c r="D120" s="3">
        <v>35</v>
      </c>
      <c r="E120" s="3">
        <v>0.48309000000000002</v>
      </c>
    </row>
    <row r="121" spans="4:5" x14ac:dyDescent="0.3">
      <c r="D121" s="3">
        <v>36</v>
      </c>
      <c r="E121" s="3">
        <v>0.33012999999999998</v>
      </c>
    </row>
    <row r="122" spans="4:5" x14ac:dyDescent="0.3">
      <c r="D122" s="3">
        <v>37</v>
      </c>
      <c r="E122" s="3">
        <v>0.26196999999999998</v>
      </c>
    </row>
    <row r="123" spans="4:5" x14ac:dyDescent="0.3">
      <c r="D123" s="3">
        <v>38</v>
      </c>
      <c r="E123" s="3">
        <v>0.28871000000000002</v>
      </c>
    </row>
    <row r="124" spans="4:5" x14ac:dyDescent="0.3">
      <c r="D124" s="3">
        <v>39</v>
      </c>
      <c r="E124" s="3">
        <v>0.50748000000000004</v>
      </c>
    </row>
    <row r="125" spans="4:5" x14ac:dyDescent="0.3">
      <c r="D125" s="3">
        <v>40</v>
      </c>
      <c r="E125" s="3">
        <v>0.17266000000000001</v>
      </c>
    </row>
    <row r="126" spans="4:5" x14ac:dyDescent="0.3">
      <c r="D126" s="3">
        <v>41</v>
      </c>
      <c r="E126" s="3">
        <v>0.46694000000000002</v>
      </c>
    </row>
  </sheetData>
  <mergeCells count="52">
    <mergeCell ref="O33:R33"/>
    <mergeCell ref="O34:R34"/>
    <mergeCell ref="L33:N33"/>
    <mergeCell ref="L34:N34"/>
    <mergeCell ref="L28:N28"/>
    <mergeCell ref="O28:R28"/>
    <mergeCell ref="L29:N29"/>
    <mergeCell ref="O29:R29"/>
    <mergeCell ref="L30:N30"/>
    <mergeCell ref="O30:R30"/>
    <mergeCell ref="V27:Y27"/>
    <mergeCell ref="X37:Y37"/>
    <mergeCell ref="M41:Q41"/>
    <mergeCell ref="R41:V41"/>
    <mergeCell ref="L35:N35"/>
    <mergeCell ref="O35:R35"/>
    <mergeCell ref="L36:N36"/>
    <mergeCell ref="O36:R36"/>
    <mergeCell ref="O37:R37"/>
    <mergeCell ref="L27:T27"/>
    <mergeCell ref="L37:N37"/>
    <mergeCell ref="S37:T37"/>
    <mergeCell ref="L31:N31"/>
    <mergeCell ref="O31:R31"/>
    <mergeCell ref="L32:N32"/>
    <mergeCell ref="O32:R32"/>
    <mergeCell ref="L70:T70"/>
    <mergeCell ref="V70:Y70"/>
    <mergeCell ref="L71:N71"/>
    <mergeCell ref="O71:R71"/>
    <mergeCell ref="L72:N72"/>
    <mergeCell ref="O72:R72"/>
    <mergeCell ref="L73:N73"/>
    <mergeCell ref="O73:R73"/>
    <mergeCell ref="L74:N74"/>
    <mergeCell ref="O74:R74"/>
    <mergeCell ref="L75:N75"/>
    <mergeCell ref="O75:R75"/>
    <mergeCell ref="L76:N76"/>
    <mergeCell ref="O76:R76"/>
    <mergeCell ref="L77:N77"/>
    <mergeCell ref="O77:R77"/>
    <mergeCell ref="L78:N78"/>
    <mergeCell ref="O78:R78"/>
    <mergeCell ref="X80:Y80"/>
    <mergeCell ref="M85:Q85"/>
    <mergeCell ref="R85:V85"/>
    <mergeCell ref="L79:N79"/>
    <mergeCell ref="O79:R79"/>
    <mergeCell ref="L80:N80"/>
    <mergeCell ref="O80:R80"/>
    <mergeCell ref="S80:T8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973F-9997-4567-A115-477036105352}">
  <dimension ref="A1:M87"/>
  <sheetViews>
    <sheetView topLeftCell="B57" workbookViewId="0">
      <selection activeCell="O78" sqref="O78"/>
    </sheetView>
  </sheetViews>
  <sheetFormatPr baseColWidth="10" defaultColWidth="11.44140625" defaultRowHeight="14.4" x14ac:dyDescent="0.3"/>
  <cols>
    <col min="8" max="8" width="16" customWidth="1"/>
    <col min="11" max="11" width="16.6640625" customWidth="1"/>
    <col min="12" max="12" width="33.6640625" customWidth="1"/>
  </cols>
  <sheetData>
    <row r="1" spans="1:1" x14ac:dyDescent="0.3">
      <c r="A1" t="s">
        <v>148</v>
      </c>
    </row>
    <row r="2" spans="1:1" x14ac:dyDescent="0.3">
      <c r="A2" t="s">
        <v>149</v>
      </c>
    </row>
    <row r="3" spans="1:1" x14ac:dyDescent="0.3">
      <c r="A3" t="s">
        <v>150</v>
      </c>
    </row>
    <row r="4" spans="1:1" x14ac:dyDescent="0.3">
      <c r="A4" t="s">
        <v>151</v>
      </c>
    </row>
    <row r="5" spans="1:1" x14ac:dyDescent="0.3">
      <c r="A5" t="s">
        <v>152</v>
      </c>
    </row>
    <row r="6" spans="1:1" x14ac:dyDescent="0.3">
      <c r="A6" t="s">
        <v>153</v>
      </c>
    </row>
    <row r="7" spans="1:1" x14ac:dyDescent="0.3">
      <c r="A7" t="s">
        <v>154</v>
      </c>
    </row>
    <row r="8" spans="1:1" x14ac:dyDescent="0.3">
      <c r="A8" t="s">
        <v>155</v>
      </c>
    </row>
    <row r="9" spans="1:1" x14ac:dyDescent="0.3">
      <c r="A9" t="s">
        <v>156</v>
      </c>
    </row>
    <row r="21" spans="1:1" x14ac:dyDescent="0.3">
      <c r="A21" t="s">
        <v>157</v>
      </c>
    </row>
    <row r="22" spans="1:1" x14ac:dyDescent="0.3">
      <c r="A22" t="s">
        <v>158</v>
      </c>
    </row>
    <row r="23" spans="1:1" x14ac:dyDescent="0.3">
      <c r="A23" t="s">
        <v>159</v>
      </c>
    </row>
    <row r="24" spans="1:1" x14ac:dyDescent="0.3">
      <c r="A24" t="s">
        <v>160</v>
      </c>
    </row>
    <row r="25" spans="1:1" x14ac:dyDescent="0.3">
      <c r="A25" t="s">
        <v>161</v>
      </c>
    </row>
    <row r="26" spans="1:1" x14ac:dyDescent="0.3">
      <c r="A26" t="s">
        <v>162</v>
      </c>
    </row>
    <row r="27" spans="1:1" x14ac:dyDescent="0.3">
      <c r="A27" t="s">
        <v>163</v>
      </c>
    </row>
    <row r="29" spans="1:1" x14ac:dyDescent="0.3">
      <c r="A29" t="s">
        <v>164</v>
      </c>
    </row>
    <row r="30" spans="1:1" x14ac:dyDescent="0.3">
      <c r="A30" t="s">
        <v>165</v>
      </c>
    </row>
    <row r="38" spans="1:8" x14ac:dyDescent="0.3">
      <c r="A38" s="27" t="s">
        <v>18</v>
      </c>
      <c r="B38" s="27" t="s">
        <v>166</v>
      </c>
      <c r="D38" s="27" t="s">
        <v>167</v>
      </c>
      <c r="E38" s="27" t="s">
        <v>168</v>
      </c>
      <c r="F38" s="27" t="s">
        <v>169</v>
      </c>
      <c r="G38" s="27" t="s">
        <v>170</v>
      </c>
      <c r="H38" s="27" t="s">
        <v>171</v>
      </c>
    </row>
    <row r="39" spans="1:8" x14ac:dyDescent="0.3">
      <c r="A39" s="3">
        <v>1</v>
      </c>
      <c r="B39" s="3">
        <v>0.10655000000000001</v>
      </c>
      <c r="D39" s="3" t="s">
        <v>172</v>
      </c>
      <c r="E39" s="3">
        <v>22</v>
      </c>
      <c r="F39" s="3">
        <v>0.05</v>
      </c>
      <c r="G39" s="3">
        <v>0.05</v>
      </c>
      <c r="H39" s="3" t="s">
        <v>173</v>
      </c>
    </row>
    <row r="40" spans="1:8" x14ac:dyDescent="0.3">
      <c r="A40" s="3">
        <v>2</v>
      </c>
      <c r="B40" s="3">
        <v>0.22889000000000001</v>
      </c>
      <c r="D40" s="3" t="s">
        <v>174</v>
      </c>
      <c r="E40" s="3">
        <v>27</v>
      </c>
      <c r="F40" s="3">
        <v>0.1</v>
      </c>
      <c r="G40" s="3">
        <v>0.15</v>
      </c>
      <c r="H40" s="3" t="s">
        <v>175</v>
      </c>
    </row>
    <row r="41" spans="1:8" x14ac:dyDescent="0.3">
      <c r="A41" s="3">
        <v>3</v>
      </c>
      <c r="B41" s="3">
        <v>0.10741000000000001</v>
      </c>
      <c r="D41" s="3" t="s">
        <v>176</v>
      </c>
      <c r="E41" s="3">
        <v>32</v>
      </c>
      <c r="F41" s="3">
        <v>0.2</v>
      </c>
      <c r="G41" s="3">
        <v>0.35</v>
      </c>
      <c r="H41" s="3" t="s">
        <v>177</v>
      </c>
    </row>
    <row r="42" spans="1:8" x14ac:dyDescent="0.3">
      <c r="A42" s="3">
        <v>4</v>
      </c>
      <c r="B42" s="3">
        <v>0.54630000000000001</v>
      </c>
      <c r="D42" s="3" t="s">
        <v>178</v>
      </c>
      <c r="E42" s="3">
        <v>37</v>
      </c>
      <c r="F42" s="3">
        <v>0.3</v>
      </c>
      <c r="G42" s="3">
        <v>0.65</v>
      </c>
      <c r="H42" s="3" t="s">
        <v>179</v>
      </c>
    </row>
    <row r="43" spans="1:8" x14ac:dyDescent="0.3">
      <c r="A43" s="3">
        <v>5</v>
      </c>
      <c r="B43" s="3">
        <v>2.7320000000000001E-2</v>
      </c>
      <c r="D43" s="3" t="s">
        <v>180</v>
      </c>
      <c r="E43" s="3">
        <v>42</v>
      </c>
      <c r="F43" s="3">
        <v>0.2</v>
      </c>
      <c r="G43" s="3">
        <v>0.85</v>
      </c>
      <c r="H43" s="3" t="s">
        <v>181</v>
      </c>
    </row>
    <row r="44" spans="1:8" x14ac:dyDescent="0.3">
      <c r="A44" s="3">
        <v>6</v>
      </c>
      <c r="B44" s="3">
        <v>0.30298000000000003</v>
      </c>
      <c r="D44" s="3" t="s">
        <v>182</v>
      </c>
      <c r="E44" s="3">
        <v>47</v>
      </c>
      <c r="F44" s="3">
        <v>0.1</v>
      </c>
      <c r="G44" s="3">
        <v>0.95</v>
      </c>
      <c r="H44" s="3" t="s">
        <v>183</v>
      </c>
    </row>
    <row r="45" spans="1:8" x14ac:dyDescent="0.3">
      <c r="A45" s="3">
        <v>7</v>
      </c>
      <c r="B45" s="3">
        <v>0.21035000000000001</v>
      </c>
      <c r="D45" s="3" t="s">
        <v>184</v>
      </c>
      <c r="E45" s="3">
        <v>52</v>
      </c>
      <c r="F45" s="3">
        <v>0.05</v>
      </c>
      <c r="G45" s="3">
        <v>1</v>
      </c>
      <c r="H45" s="3" t="s">
        <v>185</v>
      </c>
    </row>
    <row r="46" spans="1:8" x14ac:dyDescent="0.3">
      <c r="A46" s="3">
        <v>8</v>
      </c>
      <c r="B46" s="3">
        <v>0.37186000000000002</v>
      </c>
    </row>
    <row r="47" spans="1:8" ht="25.8" x14ac:dyDescent="0.5">
      <c r="A47" s="3">
        <v>9</v>
      </c>
      <c r="B47" s="3">
        <v>0.64771999999999996</v>
      </c>
      <c r="D47" s="29" t="s">
        <v>186</v>
      </c>
    </row>
    <row r="48" spans="1:8" x14ac:dyDescent="0.3">
      <c r="A48" s="3">
        <v>10</v>
      </c>
      <c r="B48" s="3">
        <v>0.49493999999999999</v>
      </c>
    </row>
    <row r="49" spans="1:12" x14ac:dyDescent="0.3">
      <c r="A49" s="3">
        <v>11</v>
      </c>
      <c r="B49" s="3">
        <v>0.38812000000000002</v>
      </c>
      <c r="D49" s="27" t="s">
        <v>187</v>
      </c>
      <c r="E49" s="27" t="s">
        <v>188</v>
      </c>
      <c r="F49" s="27" t="s">
        <v>167</v>
      </c>
      <c r="G49" s="27" t="s">
        <v>189</v>
      </c>
      <c r="H49" s="27" t="s">
        <v>190</v>
      </c>
      <c r="I49" s="64" t="s">
        <v>191</v>
      </c>
      <c r="J49" s="27" t="s">
        <v>192</v>
      </c>
      <c r="K49" s="27" t="s">
        <v>193</v>
      </c>
      <c r="L49" s="27" t="s">
        <v>194</v>
      </c>
    </row>
    <row r="50" spans="1:12" x14ac:dyDescent="0.3">
      <c r="A50" s="3">
        <v>12</v>
      </c>
      <c r="B50" s="3">
        <v>0.46655999999999997</v>
      </c>
      <c r="D50" s="3">
        <v>0</v>
      </c>
      <c r="E50" s="3" t="s">
        <v>41</v>
      </c>
      <c r="F50" s="3">
        <v>37</v>
      </c>
      <c r="G50" s="3" t="s">
        <v>41</v>
      </c>
      <c r="H50" s="3" t="s">
        <v>41</v>
      </c>
      <c r="I50" s="30"/>
      <c r="J50" s="3" t="s">
        <v>41</v>
      </c>
      <c r="K50" s="3"/>
      <c r="L50" s="3"/>
    </row>
    <row r="51" spans="1:12" x14ac:dyDescent="0.3">
      <c r="A51" s="3">
        <v>13</v>
      </c>
      <c r="B51" s="3">
        <v>0.65132999999999996</v>
      </c>
      <c r="D51" s="3">
        <v>1</v>
      </c>
      <c r="E51" s="3">
        <v>0.10655000000000001</v>
      </c>
      <c r="F51" s="3">
        <v>27</v>
      </c>
      <c r="G51" s="3">
        <v>13.5</v>
      </c>
      <c r="H51" s="3">
        <v>37</v>
      </c>
      <c r="I51" s="30">
        <v>9.25</v>
      </c>
      <c r="J51" s="3">
        <v>4.25</v>
      </c>
      <c r="K51" s="3">
        <f>IF(H51&gt;=F51,F51,H51)</f>
        <v>27</v>
      </c>
      <c r="L51" s="3" t="str">
        <f t="shared" ref="L51:L65" si="0">IF(F51&gt;H51,"Quiebre de Stock","-")</f>
        <v>-</v>
      </c>
    </row>
    <row r="52" spans="1:12" x14ac:dyDescent="0.3">
      <c r="A52" s="3">
        <v>14</v>
      </c>
      <c r="B52" s="3">
        <v>5.9699999999999996E-3</v>
      </c>
      <c r="D52" s="3">
        <v>2</v>
      </c>
      <c r="E52" s="3">
        <v>0.22889000000000001</v>
      </c>
      <c r="F52" s="3">
        <v>32</v>
      </c>
      <c r="G52" s="3">
        <v>13.5</v>
      </c>
      <c r="H52" s="3">
        <v>27</v>
      </c>
      <c r="I52" s="30">
        <v>6.75</v>
      </c>
      <c r="J52" s="3">
        <v>6.75</v>
      </c>
      <c r="K52" s="3">
        <f t="shared" ref="K52:K65" si="1">IF(H52&gt;=F52,F52,H52)</f>
        <v>27</v>
      </c>
      <c r="L52" s="66" t="str">
        <f t="shared" si="0"/>
        <v>Quiebre de Stock</v>
      </c>
    </row>
    <row r="53" spans="1:12" x14ac:dyDescent="0.3">
      <c r="A53" s="3">
        <v>15</v>
      </c>
      <c r="B53" s="3">
        <v>0.55389999999999995</v>
      </c>
      <c r="D53" s="3">
        <v>3</v>
      </c>
      <c r="E53" s="3">
        <v>0.10741000000000001</v>
      </c>
      <c r="F53" s="3">
        <v>27</v>
      </c>
      <c r="G53" s="3">
        <v>13.5</v>
      </c>
      <c r="H53" s="3">
        <v>32</v>
      </c>
      <c r="I53" s="30">
        <v>8</v>
      </c>
      <c r="J53" s="3">
        <v>5.5</v>
      </c>
      <c r="K53" s="3">
        <f t="shared" si="1"/>
        <v>27</v>
      </c>
      <c r="L53" s="3" t="str">
        <f t="shared" si="0"/>
        <v>-</v>
      </c>
    </row>
    <row r="54" spans="1:12" x14ac:dyDescent="0.3">
      <c r="A54" s="3">
        <v>16</v>
      </c>
      <c r="B54" s="3">
        <v>0.47931000000000001</v>
      </c>
      <c r="D54" s="3">
        <v>4</v>
      </c>
      <c r="E54" s="3">
        <v>0.54630000000000001</v>
      </c>
      <c r="F54" s="3">
        <v>37</v>
      </c>
      <c r="G54" s="3">
        <v>13.5</v>
      </c>
      <c r="H54" s="3">
        <v>27</v>
      </c>
      <c r="I54" s="30">
        <v>6.75</v>
      </c>
      <c r="J54" s="3">
        <v>6.75</v>
      </c>
      <c r="K54" s="3">
        <f t="shared" si="1"/>
        <v>27</v>
      </c>
      <c r="L54" s="66" t="str">
        <f t="shared" si="0"/>
        <v>Quiebre de Stock</v>
      </c>
    </row>
    <row r="55" spans="1:12" x14ac:dyDescent="0.3">
      <c r="A55" s="3">
        <v>17</v>
      </c>
      <c r="B55" s="3">
        <v>0.90268000000000004</v>
      </c>
      <c r="D55" s="3">
        <v>5</v>
      </c>
      <c r="E55" s="3">
        <v>2.7320000000000001E-2</v>
      </c>
      <c r="F55" s="3">
        <v>22</v>
      </c>
      <c r="G55" s="3">
        <v>11</v>
      </c>
      <c r="H55" s="3">
        <v>37</v>
      </c>
      <c r="I55" s="30">
        <v>9.25</v>
      </c>
      <c r="J55" s="3">
        <v>1.75</v>
      </c>
      <c r="K55" s="3">
        <f t="shared" si="1"/>
        <v>22</v>
      </c>
      <c r="L55" s="3" t="str">
        <f t="shared" si="0"/>
        <v>-</v>
      </c>
    </row>
    <row r="56" spans="1:12" x14ac:dyDescent="0.3">
      <c r="A56" s="3">
        <v>18</v>
      </c>
      <c r="B56" s="3">
        <v>0.76002000000000003</v>
      </c>
      <c r="D56" s="3">
        <v>6</v>
      </c>
      <c r="E56" s="3">
        <v>0.30298000000000003</v>
      </c>
      <c r="F56" s="3">
        <v>32</v>
      </c>
      <c r="G56" s="3">
        <v>11</v>
      </c>
      <c r="H56" s="3">
        <v>22</v>
      </c>
      <c r="I56" s="30">
        <v>5.5</v>
      </c>
      <c r="J56" s="3">
        <v>5.5</v>
      </c>
      <c r="K56" s="3">
        <f t="shared" si="1"/>
        <v>22</v>
      </c>
      <c r="L56" s="66" t="str">
        <f t="shared" si="0"/>
        <v>Quiebre de Stock</v>
      </c>
    </row>
    <row r="57" spans="1:12" x14ac:dyDescent="0.3">
      <c r="A57" s="3">
        <v>19</v>
      </c>
      <c r="B57" s="3">
        <v>0.28933999999999999</v>
      </c>
      <c r="D57" s="3">
        <v>7</v>
      </c>
      <c r="E57" s="3">
        <v>0.21035000000000001</v>
      </c>
      <c r="F57" s="3">
        <v>32</v>
      </c>
      <c r="G57" s="3">
        <v>16</v>
      </c>
      <c r="H57" s="3">
        <v>32</v>
      </c>
      <c r="I57" s="30">
        <v>8</v>
      </c>
      <c r="J57" s="3">
        <v>8</v>
      </c>
      <c r="K57" s="3">
        <f t="shared" si="1"/>
        <v>32</v>
      </c>
      <c r="L57" s="3" t="str">
        <f t="shared" si="0"/>
        <v>-</v>
      </c>
    </row>
    <row r="58" spans="1:12" x14ac:dyDescent="0.3">
      <c r="A58" s="3">
        <v>20</v>
      </c>
      <c r="B58" s="3">
        <v>0.47577000000000003</v>
      </c>
      <c r="D58" s="3">
        <v>8</v>
      </c>
      <c r="E58" s="3">
        <v>0.37186000000000002</v>
      </c>
      <c r="F58" s="3">
        <v>37</v>
      </c>
      <c r="G58" s="3">
        <v>16</v>
      </c>
      <c r="H58" s="3">
        <v>32</v>
      </c>
      <c r="I58" s="30">
        <v>8</v>
      </c>
      <c r="J58" s="3">
        <v>8</v>
      </c>
      <c r="K58" s="3">
        <f t="shared" si="1"/>
        <v>32</v>
      </c>
      <c r="L58" s="66" t="str">
        <f t="shared" si="0"/>
        <v>Quiebre de Stock</v>
      </c>
    </row>
    <row r="59" spans="1:12" x14ac:dyDescent="0.3">
      <c r="A59" s="3">
        <v>21</v>
      </c>
      <c r="B59" s="3">
        <v>9.7339999999999996E-2</v>
      </c>
      <c r="D59" s="3">
        <v>9</v>
      </c>
      <c r="E59" s="3">
        <v>0.64771999999999996</v>
      </c>
      <c r="F59" s="3">
        <v>37</v>
      </c>
      <c r="G59" s="3">
        <v>18.5</v>
      </c>
      <c r="H59" s="3">
        <v>37</v>
      </c>
      <c r="I59" s="30">
        <v>9.25</v>
      </c>
      <c r="J59" s="3">
        <v>9.25</v>
      </c>
      <c r="K59" s="3">
        <f t="shared" si="1"/>
        <v>37</v>
      </c>
      <c r="L59" s="3" t="str">
        <f t="shared" si="0"/>
        <v>-</v>
      </c>
    </row>
    <row r="60" spans="1:12" x14ac:dyDescent="0.3">
      <c r="A60" s="3">
        <v>22</v>
      </c>
      <c r="B60" s="3">
        <v>0.99250000000000005</v>
      </c>
      <c r="D60" s="3">
        <v>10</v>
      </c>
      <c r="E60" s="3">
        <v>0.49493999999999999</v>
      </c>
      <c r="F60" s="3">
        <v>37</v>
      </c>
      <c r="G60" s="3">
        <v>18.5</v>
      </c>
      <c r="H60" s="3">
        <v>37</v>
      </c>
      <c r="I60" s="30">
        <v>9.25</v>
      </c>
      <c r="J60" s="3">
        <v>9.25</v>
      </c>
      <c r="K60" s="3">
        <f t="shared" si="1"/>
        <v>37</v>
      </c>
      <c r="L60" s="3" t="str">
        <f t="shared" si="0"/>
        <v>-</v>
      </c>
    </row>
    <row r="61" spans="1:12" x14ac:dyDescent="0.3">
      <c r="A61" s="3">
        <v>23</v>
      </c>
      <c r="B61" s="3">
        <v>0.33256000000000002</v>
      </c>
      <c r="D61" s="3">
        <v>11</v>
      </c>
      <c r="E61" s="3">
        <v>0.38812000000000002</v>
      </c>
      <c r="F61" s="3">
        <v>37</v>
      </c>
      <c r="G61" s="3">
        <v>18.5</v>
      </c>
      <c r="H61" s="3">
        <v>37</v>
      </c>
      <c r="I61" s="30">
        <v>9.25</v>
      </c>
      <c r="J61" s="3">
        <v>9.25</v>
      </c>
      <c r="K61" s="3">
        <f t="shared" si="1"/>
        <v>37</v>
      </c>
      <c r="L61" s="3" t="str">
        <f t="shared" si="0"/>
        <v>-</v>
      </c>
    </row>
    <row r="62" spans="1:12" x14ac:dyDescent="0.3">
      <c r="A62" s="3">
        <v>24</v>
      </c>
      <c r="B62" s="3">
        <v>0.58914999999999995</v>
      </c>
      <c r="D62" s="3">
        <v>12</v>
      </c>
      <c r="E62" s="3">
        <v>0.46655999999999997</v>
      </c>
      <c r="F62" s="3">
        <v>37</v>
      </c>
      <c r="G62" s="3">
        <v>18.5</v>
      </c>
      <c r="H62" s="3">
        <v>37</v>
      </c>
      <c r="I62" s="30">
        <v>9.25</v>
      </c>
      <c r="J62" s="3">
        <v>9.25</v>
      </c>
      <c r="K62" s="3">
        <f t="shared" si="1"/>
        <v>37</v>
      </c>
      <c r="L62" s="3" t="str">
        <f t="shared" si="0"/>
        <v>-</v>
      </c>
    </row>
    <row r="63" spans="1:12" x14ac:dyDescent="0.3">
      <c r="A63" s="3">
        <v>25</v>
      </c>
      <c r="B63" s="3">
        <v>1.022E-2</v>
      </c>
      <c r="D63" s="3">
        <v>13</v>
      </c>
      <c r="E63" s="3">
        <v>0.65132999999999996</v>
      </c>
      <c r="F63" s="3">
        <v>42</v>
      </c>
      <c r="G63" s="3">
        <v>18.5</v>
      </c>
      <c r="H63" s="3">
        <v>37</v>
      </c>
      <c r="I63" s="30">
        <v>9.25</v>
      </c>
      <c r="J63" s="3">
        <v>9.25</v>
      </c>
      <c r="K63" s="3">
        <f t="shared" si="1"/>
        <v>37</v>
      </c>
      <c r="L63" s="66" t="str">
        <f t="shared" si="0"/>
        <v>Quiebre de Stock</v>
      </c>
    </row>
    <row r="64" spans="1:12" x14ac:dyDescent="0.3">
      <c r="A64" s="3">
        <v>26</v>
      </c>
      <c r="B64" s="3">
        <v>0.15532000000000001</v>
      </c>
      <c r="D64" s="3">
        <v>14</v>
      </c>
      <c r="E64" s="3">
        <v>5.9699999999999996E-3</v>
      </c>
      <c r="F64" s="3">
        <v>22</v>
      </c>
      <c r="G64" s="3">
        <v>11</v>
      </c>
      <c r="H64" s="3">
        <v>42</v>
      </c>
      <c r="I64" s="30">
        <v>10.5</v>
      </c>
      <c r="J64" s="3">
        <v>0.5</v>
      </c>
      <c r="K64" s="3">
        <f t="shared" si="1"/>
        <v>22</v>
      </c>
      <c r="L64" s="3" t="str">
        <f t="shared" si="0"/>
        <v>-</v>
      </c>
    </row>
    <row r="65" spans="1:13" x14ac:dyDescent="0.3">
      <c r="A65" s="3">
        <v>27</v>
      </c>
      <c r="B65" s="3">
        <v>0.67335</v>
      </c>
      <c r="D65" s="3">
        <v>15</v>
      </c>
      <c r="E65" s="3">
        <v>0.55389999999999995</v>
      </c>
      <c r="F65" s="3">
        <v>37</v>
      </c>
      <c r="G65" s="3">
        <v>11</v>
      </c>
      <c r="H65" s="3">
        <v>22</v>
      </c>
      <c r="I65" s="30">
        <v>5.5</v>
      </c>
      <c r="J65" s="3">
        <v>5.5</v>
      </c>
      <c r="K65" s="3">
        <f t="shared" si="1"/>
        <v>22</v>
      </c>
      <c r="L65" s="66" t="str">
        <f t="shared" si="0"/>
        <v>Quiebre de Stock</v>
      </c>
    </row>
    <row r="66" spans="1:13" x14ac:dyDescent="0.3">
      <c r="A66" s="3">
        <v>28</v>
      </c>
      <c r="B66" s="3">
        <v>0.72926000000000002</v>
      </c>
      <c r="D66" s="63"/>
      <c r="E66" s="63"/>
      <c r="F66" s="63"/>
      <c r="G66" s="63">
        <v>0</v>
      </c>
      <c r="H66" s="63"/>
      <c r="I66" s="65" t="s">
        <v>195</v>
      </c>
      <c r="J66" s="63">
        <v>98.75</v>
      </c>
      <c r="K66" s="63"/>
      <c r="L66" s="63"/>
    </row>
    <row r="67" spans="1:13" x14ac:dyDescent="0.3">
      <c r="A67" s="3">
        <v>29</v>
      </c>
      <c r="B67" s="3">
        <v>0.12611</v>
      </c>
      <c r="H67">
        <f>SUM(H51:H66)</f>
        <v>495</v>
      </c>
      <c r="K67" s="121">
        <f>SUM(K51:K66)</f>
        <v>445</v>
      </c>
    </row>
    <row r="68" spans="1:13" ht="25.8" x14ac:dyDescent="0.5">
      <c r="A68" s="3">
        <v>30</v>
      </c>
      <c r="B68" s="3">
        <v>0.25711000000000001</v>
      </c>
      <c r="D68" s="29" t="s">
        <v>196</v>
      </c>
      <c r="K68">
        <f>K67*0.5</f>
        <v>222.5</v>
      </c>
      <c r="L68">
        <f>H67*0.25</f>
        <v>123.75</v>
      </c>
      <c r="M68">
        <f>K68-L68</f>
        <v>98.75</v>
      </c>
    </row>
    <row r="69" spans="1:13" ht="18" x14ac:dyDescent="0.35">
      <c r="A69" s="3">
        <v>31</v>
      </c>
      <c r="B69" s="3">
        <v>0.65612000000000004</v>
      </c>
      <c r="M69" s="110" t="s">
        <v>473</v>
      </c>
    </row>
    <row r="70" spans="1:13" x14ac:dyDescent="0.3">
      <c r="A70" s="3">
        <v>32</v>
      </c>
      <c r="B70" s="3">
        <v>0.69420999999999999</v>
      </c>
      <c r="D70" s="27" t="s">
        <v>187</v>
      </c>
      <c r="E70" s="27" t="s">
        <v>188</v>
      </c>
      <c r="F70" s="27" t="s">
        <v>167</v>
      </c>
      <c r="G70" s="27" t="s">
        <v>189</v>
      </c>
      <c r="H70" s="27" t="s">
        <v>190</v>
      </c>
      <c r="I70" s="27" t="s">
        <v>191</v>
      </c>
      <c r="J70" s="64" t="s">
        <v>192</v>
      </c>
      <c r="K70" s="27" t="s">
        <v>194</v>
      </c>
      <c r="M70" t="s">
        <v>197</v>
      </c>
    </row>
    <row r="71" spans="1:13" x14ac:dyDescent="0.3">
      <c r="A71" s="3">
        <v>33</v>
      </c>
      <c r="B71" s="3">
        <v>0.90051999999999999</v>
      </c>
      <c r="D71" s="22">
        <v>0</v>
      </c>
      <c r="E71" s="22"/>
      <c r="F71" s="22">
        <v>37</v>
      </c>
      <c r="G71" s="22">
        <v>18.5</v>
      </c>
      <c r="H71" s="22" t="s">
        <v>41</v>
      </c>
      <c r="I71" s="22"/>
      <c r="J71" s="117" t="s">
        <v>41</v>
      </c>
      <c r="K71" s="22"/>
      <c r="L71" s="112" t="s">
        <v>472</v>
      </c>
      <c r="M71" t="s">
        <v>198</v>
      </c>
    </row>
    <row r="72" spans="1:13" x14ac:dyDescent="0.3">
      <c r="A72" s="3">
        <v>34</v>
      </c>
      <c r="B72" s="3">
        <v>0.93469999999999998</v>
      </c>
      <c r="D72" s="3">
        <v>1</v>
      </c>
      <c r="E72" s="3">
        <v>0.10655000000000001</v>
      </c>
      <c r="F72" s="3">
        <v>27</v>
      </c>
      <c r="G72" s="3">
        <v>13.5</v>
      </c>
      <c r="H72" s="3">
        <v>37</v>
      </c>
      <c r="I72" s="3">
        <v>9.25</v>
      </c>
      <c r="J72" s="30">
        <v>4.25</v>
      </c>
      <c r="K72" s="3"/>
    </row>
    <row r="73" spans="1:13" x14ac:dyDescent="0.3">
      <c r="A73" s="3">
        <v>35</v>
      </c>
      <c r="B73" s="3">
        <v>0.48309000000000002</v>
      </c>
      <c r="D73" s="3">
        <v>2</v>
      </c>
      <c r="E73" s="3">
        <v>0.22889000000000001</v>
      </c>
      <c r="F73" s="3">
        <v>32</v>
      </c>
      <c r="G73" s="3">
        <v>16</v>
      </c>
      <c r="H73" s="3">
        <v>37</v>
      </c>
      <c r="I73" s="3">
        <v>9.25</v>
      </c>
      <c r="J73" s="30">
        <v>6.75</v>
      </c>
      <c r="K73" s="3"/>
    </row>
    <row r="74" spans="1:13" x14ac:dyDescent="0.3">
      <c r="A74" s="3">
        <v>36</v>
      </c>
      <c r="B74" s="3">
        <v>0.33012999999999998</v>
      </c>
      <c r="D74" s="3">
        <v>3</v>
      </c>
      <c r="E74" s="3">
        <v>0.10741000000000001</v>
      </c>
      <c r="F74" s="3">
        <v>27</v>
      </c>
      <c r="G74" s="3">
        <v>13.5</v>
      </c>
      <c r="H74" s="3">
        <v>37</v>
      </c>
      <c r="I74" s="3">
        <v>9.25</v>
      </c>
      <c r="J74" s="30">
        <v>4.25</v>
      </c>
      <c r="K74" s="3"/>
    </row>
    <row r="75" spans="1:13" x14ac:dyDescent="0.3">
      <c r="A75" s="3">
        <v>37</v>
      </c>
      <c r="B75" s="3">
        <v>0.26196999999999998</v>
      </c>
      <c r="D75" s="3">
        <v>4</v>
      </c>
      <c r="E75" s="3">
        <v>0.54630000000000001</v>
      </c>
      <c r="F75" s="3">
        <v>37</v>
      </c>
      <c r="G75" s="3">
        <v>18.5</v>
      </c>
      <c r="H75" s="3">
        <v>37</v>
      </c>
      <c r="I75" s="3">
        <v>9.25</v>
      </c>
      <c r="J75" s="30">
        <v>9.25</v>
      </c>
      <c r="K75" s="3"/>
    </row>
    <row r="76" spans="1:13" x14ac:dyDescent="0.3">
      <c r="A76" s="3">
        <v>38</v>
      </c>
      <c r="B76" s="3">
        <v>0.28871000000000002</v>
      </c>
      <c r="D76" s="3">
        <v>5</v>
      </c>
      <c r="E76" s="3">
        <v>2.7320000000000001E-2</v>
      </c>
      <c r="F76" s="3">
        <v>22</v>
      </c>
      <c r="G76" s="3">
        <v>11</v>
      </c>
      <c r="H76" s="3">
        <v>37</v>
      </c>
      <c r="I76" s="3">
        <v>9.25</v>
      </c>
      <c r="J76" s="30">
        <v>1.75</v>
      </c>
      <c r="K76" s="3"/>
    </row>
    <row r="77" spans="1:13" x14ac:dyDescent="0.3">
      <c r="A77" s="3">
        <v>39</v>
      </c>
      <c r="B77" s="3">
        <v>0.50748000000000004</v>
      </c>
      <c r="D77" s="3">
        <v>6</v>
      </c>
      <c r="E77" s="3">
        <v>0.30298000000000003</v>
      </c>
      <c r="F77" s="3">
        <v>32</v>
      </c>
      <c r="G77" s="3">
        <v>16</v>
      </c>
      <c r="H77" s="3">
        <v>37</v>
      </c>
      <c r="I77" s="3">
        <v>9.25</v>
      </c>
      <c r="J77" s="30">
        <v>6.75</v>
      </c>
      <c r="K77" s="3"/>
    </row>
    <row r="78" spans="1:13" x14ac:dyDescent="0.3">
      <c r="A78" s="3">
        <v>40</v>
      </c>
      <c r="B78" s="3">
        <v>0.17266000000000001</v>
      </c>
      <c r="D78" s="3">
        <v>7</v>
      </c>
      <c r="E78" s="3">
        <v>0.21035000000000001</v>
      </c>
      <c r="F78" s="3">
        <v>32</v>
      </c>
      <c r="G78" s="3">
        <v>16</v>
      </c>
      <c r="H78" s="3">
        <v>37</v>
      </c>
      <c r="I78" s="3">
        <v>9.25</v>
      </c>
      <c r="J78" s="30">
        <v>6.75</v>
      </c>
      <c r="K78" s="3"/>
    </row>
    <row r="79" spans="1:13" x14ac:dyDescent="0.3">
      <c r="A79" s="3">
        <v>41</v>
      </c>
      <c r="B79" s="3">
        <v>0.46694000000000002</v>
      </c>
      <c r="D79" s="3">
        <v>8</v>
      </c>
      <c r="E79" s="3">
        <v>0.37186000000000002</v>
      </c>
      <c r="F79" s="3">
        <v>37</v>
      </c>
      <c r="G79" s="3">
        <v>18.5</v>
      </c>
      <c r="H79" s="3">
        <v>37</v>
      </c>
      <c r="I79" s="3">
        <v>9.25</v>
      </c>
      <c r="J79" s="30">
        <v>9.25</v>
      </c>
      <c r="K79" s="3"/>
    </row>
    <row r="80" spans="1:13" x14ac:dyDescent="0.3">
      <c r="D80" s="3">
        <v>9</v>
      </c>
      <c r="E80" s="3">
        <v>0.64771999999999996</v>
      </c>
      <c r="F80" s="3">
        <v>37</v>
      </c>
      <c r="G80" s="3">
        <v>18.5</v>
      </c>
      <c r="H80" s="3">
        <v>37</v>
      </c>
      <c r="I80" s="3">
        <v>9.25</v>
      </c>
      <c r="J80" s="30">
        <v>9.25</v>
      </c>
      <c r="K80" s="3"/>
    </row>
    <row r="81" spans="4:11" x14ac:dyDescent="0.3">
      <c r="D81" s="3">
        <v>10</v>
      </c>
      <c r="E81" s="3">
        <v>0.49493999999999999</v>
      </c>
      <c r="F81" s="3">
        <v>37</v>
      </c>
      <c r="G81" s="3">
        <v>18.5</v>
      </c>
      <c r="H81" s="3">
        <v>37</v>
      </c>
      <c r="I81" s="3">
        <v>9.25</v>
      </c>
      <c r="J81" s="30">
        <v>9.25</v>
      </c>
      <c r="K81" s="3"/>
    </row>
    <row r="82" spans="4:11" x14ac:dyDescent="0.3">
      <c r="D82" s="3">
        <v>11</v>
      </c>
      <c r="E82" s="3">
        <v>0.38812000000000002</v>
      </c>
      <c r="F82" s="3">
        <v>37</v>
      </c>
      <c r="G82" s="3">
        <v>18.5</v>
      </c>
      <c r="H82" s="3">
        <v>37</v>
      </c>
      <c r="I82" s="3">
        <v>9.25</v>
      </c>
      <c r="J82" s="30">
        <v>9.25</v>
      </c>
      <c r="K82" s="3"/>
    </row>
    <row r="83" spans="4:11" x14ac:dyDescent="0.3">
      <c r="D83" s="3">
        <v>12</v>
      </c>
      <c r="E83" s="3">
        <v>0.46655999999999997</v>
      </c>
      <c r="F83" s="3">
        <v>37</v>
      </c>
      <c r="G83" s="3">
        <v>18.5</v>
      </c>
      <c r="H83" s="3">
        <v>37</v>
      </c>
      <c r="I83" s="3">
        <v>9.25</v>
      </c>
      <c r="J83" s="30">
        <v>9.25</v>
      </c>
      <c r="K83" s="3"/>
    </row>
    <row r="84" spans="4:11" x14ac:dyDescent="0.3">
      <c r="D84" s="3">
        <v>13</v>
      </c>
      <c r="E84" s="3">
        <v>0.65132999999999996</v>
      </c>
      <c r="F84" s="3">
        <v>42</v>
      </c>
      <c r="G84" s="3">
        <v>18.5</v>
      </c>
      <c r="H84" s="3">
        <v>37</v>
      </c>
      <c r="I84" s="3">
        <v>9.25</v>
      </c>
      <c r="J84" s="67">
        <v>9.25</v>
      </c>
      <c r="K84" s="68" t="s">
        <v>194</v>
      </c>
    </row>
    <row r="85" spans="4:11" x14ac:dyDescent="0.3">
      <c r="D85" s="3">
        <v>14</v>
      </c>
      <c r="E85" s="3">
        <v>5.9699999999999996E-3</v>
      </c>
      <c r="F85" s="3">
        <v>22</v>
      </c>
      <c r="G85" s="3">
        <v>11</v>
      </c>
      <c r="H85" s="3">
        <v>37</v>
      </c>
      <c r="I85" s="30">
        <v>9.25</v>
      </c>
      <c r="J85" s="3">
        <v>1.75</v>
      </c>
      <c r="K85" s="3"/>
    </row>
    <row r="86" spans="4:11" x14ac:dyDescent="0.3">
      <c r="D86" s="3">
        <v>15</v>
      </c>
      <c r="E86" s="3">
        <v>0.55389999999999995</v>
      </c>
      <c r="F86" s="3">
        <v>37</v>
      </c>
      <c r="G86" s="3">
        <v>18.5</v>
      </c>
      <c r="H86" s="3">
        <v>37</v>
      </c>
      <c r="I86" s="30">
        <v>9.25</v>
      </c>
      <c r="J86" s="3">
        <v>9.25</v>
      </c>
      <c r="K86" s="3"/>
    </row>
    <row r="87" spans="4:11" x14ac:dyDescent="0.3">
      <c r="D87" s="63"/>
      <c r="E87" s="63"/>
      <c r="F87" s="63"/>
      <c r="G87" s="63"/>
      <c r="H87" s="63"/>
      <c r="I87" s="65" t="s">
        <v>195</v>
      </c>
      <c r="J87" s="63">
        <v>106.25</v>
      </c>
      <c r="K87" s="63"/>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1719B-673A-4ACC-92F9-069FE7E75289}">
  <dimension ref="A1:J79"/>
  <sheetViews>
    <sheetView topLeftCell="A26" workbookViewId="0">
      <selection activeCell="J31" sqref="J31"/>
    </sheetView>
  </sheetViews>
  <sheetFormatPr baseColWidth="10" defaultColWidth="11.44140625" defaultRowHeight="14.4" x14ac:dyDescent="0.3"/>
  <cols>
    <col min="2" max="2" width="15.109375" customWidth="1"/>
    <col min="3" max="3" width="22.33203125" customWidth="1"/>
    <col min="4" max="4" width="17" customWidth="1"/>
    <col min="9" max="9" width="16.88671875" customWidth="1"/>
    <col min="10" max="10" width="20.5546875" customWidth="1"/>
  </cols>
  <sheetData>
    <row r="1" spans="1:1" x14ac:dyDescent="0.3">
      <c r="A1" s="61" t="s">
        <v>199</v>
      </c>
    </row>
    <row r="2" spans="1:1" x14ac:dyDescent="0.3">
      <c r="A2" t="s">
        <v>200</v>
      </c>
    </row>
    <row r="3" spans="1:1" x14ac:dyDescent="0.3">
      <c r="A3" t="s">
        <v>201</v>
      </c>
    </row>
    <row r="4" spans="1:1" x14ac:dyDescent="0.3">
      <c r="A4" t="s">
        <v>202</v>
      </c>
    </row>
    <row r="14" spans="1:1" x14ac:dyDescent="0.3">
      <c r="A14" t="s">
        <v>203</v>
      </c>
    </row>
    <row r="15" spans="1:1" x14ac:dyDescent="0.3">
      <c r="A15" t="s">
        <v>204</v>
      </c>
    </row>
    <row r="16" spans="1:1" x14ac:dyDescent="0.3">
      <c r="A16" t="s">
        <v>205</v>
      </c>
    </row>
    <row r="17" spans="1:10" x14ac:dyDescent="0.3">
      <c r="A17" t="s">
        <v>206</v>
      </c>
    </row>
    <row r="18" spans="1:10" x14ac:dyDescent="0.3">
      <c r="A18" t="s">
        <v>207</v>
      </c>
    </row>
    <row r="19" spans="1:10" x14ac:dyDescent="0.3">
      <c r="A19" t="s">
        <v>208</v>
      </c>
    </row>
    <row r="20" spans="1:10" x14ac:dyDescent="0.3">
      <c r="A20" t="s">
        <v>209</v>
      </c>
    </row>
    <row r="21" spans="1:10" x14ac:dyDescent="0.3">
      <c r="A21" t="s">
        <v>210</v>
      </c>
    </row>
    <row r="22" spans="1:10" x14ac:dyDescent="0.3">
      <c r="A22" t="s">
        <v>211</v>
      </c>
    </row>
    <row r="23" spans="1:10" x14ac:dyDescent="0.3">
      <c r="A23" t="s">
        <v>212</v>
      </c>
    </row>
    <row r="29" spans="1:10" x14ac:dyDescent="0.3">
      <c r="A29" s="23" t="s">
        <v>167</v>
      </c>
      <c r="B29" s="23" t="s">
        <v>21</v>
      </c>
      <c r="C29" s="92" t="s">
        <v>170</v>
      </c>
      <c r="D29" s="92" t="s">
        <v>213</v>
      </c>
      <c r="F29" s="23" t="s">
        <v>187</v>
      </c>
      <c r="G29" s="23" t="s">
        <v>214</v>
      </c>
      <c r="H29" s="23" t="s">
        <v>167</v>
      </c>
      <c r="I29" s="23" t="s">
        <v>215</v>
      </c>
      <c r="J29" s="23" t="s">
        <v>216</v>
      </c>
    </row>
    <row r="30" spans="1:10" x14ac:dyDescent="0.3">
      <c r="A30" s="3">
        <v>45</v>
      </c>
      <c r="B30" s="3">
        <v>0.15</v>
      </c>
      <c r="C30" s="3">
        <v>0.15</v>
      </c>
      <c r="D30" s="84" t="s">
        <v>217</v>
      </c>
      <c r="F30" s="3">
        <v>1</v>
      </c>
      <c r="G30" s="3">
        <v>0.10655000000000001</v>
      </c>
      <c r="H30" s="3">
        <v>45</v>
      </c>
      <c r="I30" s="3">
        <v>48</v>
      </c>
      <c r="J30" s="3">
        <f>I30-H30</f>
        <v>3</v>
      </c>
    </row>
    <row r="31" spans="1:10" x14ac:dyDescent="0.3">
      <c r="A31" s="3">
        <v>46</v>
      </c>
      <c r="B31" s="3">
        <v>0.15</v>
      </c>
      <c r="C31" s="3">
        <v>0.3</v>
      </c>
      <c r="D31" s="84" t="s">
        <v>218</v>
      </c>
      <c r="F31" s="3">
        <v>2</v>
      </c>
      <c r="G31" s="3">
        <v>0.22889000000000001</v>
      </c>
      <c r="H31" s="3">
        <v>46</v>
      </c>
      <c r="I31" s="3">
        <f>J30+48</f>
        <v>51</v>
      </c>
      <c r="J31" s="3">
        <f>I31-H31</f>
        <v>5</v>
      </c>
    </row>
    <row r="32" spans="1:10" x14ac:dyDescent="0.3">
      <c r="A32" s="3">
        <v>47</v>
      </c>
      <c r="B32" s="3">
        <v>0.25</v>
      </c>
      <c r="C32" s="3">
        <v>0.55000000000000004</v>
      </c>
      <c r="D32" s="84" t="s">
        <v>219</v>
      </c>
      <c r="F32" s="3">
        <v>3</v>
      </c>
      <c r="G32" s="3">
        <v>0.10741000000000001</v>
      </c>
      <c r="H32" s="3">
        <v>45</v>
      </c>
      <c r="I32" s="3">
        <f>J31+48</f>
        <v>53</v>
      </c>
      <c r="J32" s="3">
        <f t="shared" ref="J32:J39" si="0">I32-H32</f>
        <v>8</v>
      </c>
    </row>
    <row r="33" spans="1:10" x14ac:dyDescent="0.3">
      <c r="A33" s="3">
        <v>48</v>
      </c>
      <c r="B33" s="3">
        <v>0.2</v>
      </c>
      <c r="C33" s="3">
        <v>0.75</v>
      </c>
      <c r="D33" s="84" t="s">
        <v>220</v>
      </c>
      <c r="F33" s="3">
        <v>4</v>
      </c>
      <c r="G33" s="3">
        <v>0.54630000000000001</v>
      </c>
      <c r="H33" s="3">
        <v>47</v>
      </c>
      <c r="I33" s="3">
        <f t="shared" ref="I33:I39" si="1">J32+48</f>
        <v>56</v>
      </c>
      <c r="J33" s="3">
        <f t="shared" si="0"/>
        <v>9</v>
      </c>
    </row>
    <row r="34" spans="1:10" x14ac:dyDescent="0.3">
      <c r="A34" s="3">
        <v>49</v>
      </c>
      <c r="B34" s="3">
        <v>0.15</v>
      </c>
      <c r="C34" s="3">
        <v>0.9</v>
      </c>
      <c r="D34" s="84" t="s">
        <v>221</v>
      </c>
      <c r="F34" s="3">
        <v>5</v>
      </c>
      <c r="G34" s="3">
        <v>2.7320000000000001E-2</v>
      </c>
      <c r="H34" s="3">
        <v>45</v>
      </c>
      <c r="I34" s="3">
        <f t="shared" si="1"/>
        <v>57</v>
      </c>
      <c r="J34" s="3">
        <f t="shared" si="0"/>
        <v>12</v>
      </c>
    </row>
    <row r="35" spans="1:10" x14ac:dyDescent="0.3">
      <c r="A35" s="3">
        <v>50</v>
      </c>
      <c r="B35" s="3">
        <v>0.1</v>
      </c>
      <c r="C35" s="3">
        <v>1</v>
      </c>
      <c r="D35" s="84" t="s">
        <v>222</v>
      </c>
      <c r="F35" s="3">
        <v>6</v>
      </c>
      <c r="G35" s="3">
        <v>0.30298000000000003</v>
      </c>
      <c r="H35" s="3">
        <v>47</v>
      </c>
      <c r="I35" s="3">
        <f t="shared" si="1"/>
        <v>60</v>
      </c>
      <c r="J35" s="3">
        <f t="shared" si="0"/>
        <v>13</v>
      </c>
    </row>
    <row r="36" spans="1:10" x14ac:dyDescent="0.3">
      <c r="F36" s="3">
        <v>7</v>
      </c>
      <c r="G36" s="3">
        <v>0.21035000000000001</v>
      </c>
      <c r="H36" s="3">
        <v>46</v>
      </c>
      <c r="I36" s="3">
        <f t="shared" si="1"/>
        <v>61</v>
      </c>
      <c r="J36" s="3">
        <f t="shared" si="0"/>
        <v>15</v>
      </c>
    </row>
    <row r="37" spans="1:10" x14ac:dyDescent="0.3">
      <c r="F37" s="3">
        <v>8</v>
      </c>
      <c r="G37" s="3">
        <v>0.37186000000000002</v>
      </c>
      <c r="H37" s="3">
        <v>47</v>
      </c>
      <c r="I37" s="3">
        <f t="shared" si="1"/>
        <v>63</v>
      </c>
      <c r="J37" s="3">
        <f t="shared" si="0"/>
        <v>16</v>
      </c>
    </row>
    <row r="38" spans="1:10" x14ac:dyDescent="0.3">
      <c r="A38" s="6" t="s">
        <v>18</v>
      </c>
      <c r="B38" s="6" t="s">
        <v>19</v>
      </c>
      <c r="F38" s="3">
        <v>9</v>
      </c>
      <c r="G38" s="3">
        <v>0.64771999999999996</v>
      </c>
      <c r="H38" s="3">
        <v>48</v>
      </c>
      <c r="I38" s="3">
        <f t="shared" si="1"/>
        <v>64</v>
      </c>
      <c r="J38" s="3">
        <f t="shared" si="0"/>
        <v>16</v>
      </c>
    </row>
    <row r="39" spans="1:10" x14ac:dyDescent="0.3">
      <c r="A39" s="3">
        <v>1</v>
      </c>
      <c r="B39" s="3">
        <v>0.10655000000000001</v>
      </c>
      <c r="F39" s="3">
        <v>10</v>
      </c>
      <c r="G39" s="3">
        <v>0.49493999999999999</v>
      </c>
      <c r="H39" s="3">
        <v>47</v>
      </c>
      <c r="I39" s="3">
        <f t="shared" si="1"/>
        <v>64</v>
      </c>
      <c r="J39" s="3">
        <f t="shared" si="0"/>
        <v>17</v>
      </c>
    </row>
    <row r="40" spans="1:10" x14ac:dyDescent="0.3">
      <c r="A40" s="3">
        <v>2</v>
      </c>
      <c r="B40" s="3">
        <v>0.22889000000000001</v>
      </c>
    </row>
    <row r="41" spans="1:10" x14ac:dyDescent="0.3">
      <c r="A41" s="3">
        <v>3</v>
      </c>
      <c r="B41" s="3">
        <v>0.10741000000000001</v>
      </c>
      <c r="F41" s="23" t="s">
        <v>223</v>
      </c>
      <c r="G41" s="23"/>
      <c r="H41" s="118">
        <f>AVERAGE(I30:I39)</f>
        <v>57.7</v>
      </c>
      <c r="I41" s="112" t="s">
        <v>474</v>
      </c>
    </row>
    <row r="42" spans="1:10" x14ac:dyDescent="0.3">
      <c r="A42" s="3">
        <v>4</v>
      </c>
      <c r="B42" s="3">
        <v>0.54630000000000001</v>
      </c>
      <c r="F42" s="23" t="s">
        <v>224</v>
      </c>
      <c r="G42" s="23"/>
      <c r="H42" s="118">
        <f>MAX(I30:I39)</f>
        <v>64</v>
      </c>
      <c r="I42" s="112" t="s">
        <v>474</v>
      </c>
    </row>
    <row r="43" spans="1:10" x14ac:dyDescent="0.3">
      <c r="A43" s="3">
        <v>5</v>
      </c>
      <c r="B43" s="3">
        <v>2.7320000000000001E-2</v>
      </c>
    </row>
    <row r="44" spans="1:10" x14ac:dyDescent="0.3">
      <c r="A44" s="3">
        <v>6</v>
      </c>
      <c r="B44" s="3">
        <v>0.30298000000000003</v>
      </c>
      <c r="F44" s="23" t="s">
        <v>225</v>
      </c>
      <c r="G44" s="23"/>
      <c r="H44" s="23"/>
    </row>
    <row r="45" spans="1:10" x14ac:dyDescent="0.3">
      <c r="A45" s="3">
        <v>7</v>
      </c>
      <c r="B45" s="3">
        <v>0.21035000000000001</v>
      </c>
    </row>
    <row r="46" spans="1:10" x14ac:dyDescent="0.3">
      <c r="A46" s="3">
        <v>8</v>
      </c>
      <c r="B46" s="3">
        <v>0.37186000000000002</v>
      </c>
    </row>
    <row r="47" spans="1:10" x14ac:dyDescent="0.3">
      <c r="A47" s="16">
        <v>9</v>
      </c>
      <c r="B47" s="3">
        <v>0.64771999999999996</v>
      </c>
    </row>
    <row r="48" spans="1:10" x14ac:dyDescent="0.3">
      <c r="A48" s="3">
        <v>10</v>
      </c>
      <c r="B48" s="21">
        <v>0.49493999999999999</v>
      </c>
    </row>
    <row r="49" spans="1:2" x14ac:dyDescent="0.3">
      <c r="A49" s="3">
        <v>11</v>
      </c>
      <c r="B49" s="21">
        <v>0.38812000000000002</v>
      </c>
    </row>
    <row r="50" spans="1:2" x14ac:dyDescent="0.3">
      <c r="A50" s="3">
        <v>12</v>
      </c>
      <c r="B50" s="21">
        <v>0.46655999999999997</v>
      </c>
    </row>
    <row r="51" spans="1:2" x14ac:dyDescent="0.3">
      <c r="A51" s="3">
        <v>13</v>
      </c>
      <c r="B51" s="21">
        <v>0.65132999999999996</v>
      </c>
    </row>
    <row r="52" spans="1:2" x14ac:dyDescent="0.3">
      <c r="A52" s="3">
        <v>14</v>
      </c>
      <c r="B52" s="21">
        <v>5.9699999999999996E-3</v>
      </c>
    </row>
    <row r="53" spans="1:2" x14ac:dyDescent="0.3">
      <c r="A53" s="3">
        <v>15</v>
      </c>
      <c r="B53" s="21">
        <v>0.55389999999999995</v>
      </c>
    </row>
    <row r="54" spans="1:2" x14ac:dyDescent="0.3">
      <c r="A54" s="3">
        <v>16</v>
      </c>
      <c r="B54" s="21">
        <v>0.47931000000000001</v>
      </c>
    </row>
    <row r="55" spans="1:2" x14ac:dyDescent="0.3">
      <c r="A55" s="15">
        <v>17</v>
      </c>
      <c r="B55" s="3">
        <v>0.90268000000000004</v>
      </c>
    </row>
    <row r="56" spans="1:2" x14ac:dyDescent="0.3">
      <c r="A56" s="3">
        <v>18</v>
      </c>
      <c r="B56" s="3">
        <v>0.76002000000000003</v>
      </c>
    </row>
    <row r="57" spans="1:2" x14ac:dyDescent="0.3">
      <c r="A57" s="3">
        <v>19</v>
      </c>
      <c r="B57" s="3">
        <v>0.28933999999999999</v>
      </c>
    </row>
    <row r="58" spans="1:2" x14ac:dyDescent="0.3">
      <c r="A58" s="3">
        <v>20</v>
      </c>
      <c r="B58" s="3">
        <v>0.47577000000000003</v>
      </c>
    </row>
    <row r="59" spans="1:2" x14ac:dyDescent="0.3">
      <c r="A59" s="16">
        <v>21</v>
      </c>
      <c r="B59" s="16">
        <v>9.7339999999999996E-2</v>
      </c>
    </row>
    <row r="60" spans="1:2" x14ac:dyDescent="0.3">
      <c r="A60" s="3">
        <v>22</v>
      </c>
      <c r="B60" s="3">
        <v>0.99250000000000005</v>
      </c>
    </row>
    <row r="61" spans="1:2" x14ac:dyDescent="0.3">
      <c r="A61" s="3">
        <v>23</v>
      </c>
      <c r="B61" s="3">
        <v>0.33256000000000002</v>
      </c>
    </row>
    <row r="62" spans="1:2" x14ac:dyDescent="0.3">
      <c r="A62" s="3">
        <v>24</v>
      </c>
      <c r="B62" s="3">
        <v>0.58914999999999995</v>
      </c>
    </row>
    <row r="63" spans="1:2" x14ac:dyDescent="0.3">
      <c r="A63" s="3">
        <v>25</v>
      </c>
      <c r="B63" s="3">
        <v>1.022E-2</v>
      </c>
    </row>
    <row r="64" spans="1:2" x14ac:dyDescent="0.3">
      <c r="A64" s="3">
        <v>26</v>
      </c>
      <c r="B64" s="3">
        <v>0.15532000000000001</v>
      </c>
    </row>
    <row r="65" spans="1:2" x14ac:dyDescent="0.3">
      <c r="A65" s="3">
        <v>27</v>
      </c>
      <c r="B65" s="3">
        <v>0.67335</v>
      </c>
    </row>
    <row r="66" spans="1:2" x14ac:dyDescent="0.3">
      <c r="A66" s="3">
        <v>28</v>
      </c>
      <c r="B66" s="3">
        <v>0.72926000000000002</v>
      </c>
    </row>
    <row r="67" spans="1:2" x14ac:dyDescent="0.3">
      <c r="A67" s="3">
        <v>29</v>
      </c>
      <c r="B67" s="3">
        <v>0.12611</v>
      </c>
    </row>
    <row r="68" spans="1:2" x14ac:dyDescent="0.3">
      <c r="A68" s="3">
        <v>30</v>
      </c>
      <c r="B68" s="3">
        <v>0.25711000000000001</v>
      </c>
    </row>
    <row r="69" spans="1:2" x14ac:dyDescent="0.3">
      <c r="A69" s="3">
        <v>31</v>
      </c>
      <c r="B69" s="3">
        <v>0.65612000000000004</v>
      </c>
    </row>
    <row r="70" spans="1:2" x14ac:dyDescent="0.3">
      <c r="A70" s="3">
        <v>32</v>
      </c>
      <c r="B70" s="3">
        <v>0.69420999999999999</v>
      </c>
    </row>
    <row r="71" spans="1:2" x14ac:dyDescent="0.3">
      <c r="A71" s="3">
        <v>33</v>
      </c>
      <c r="B71" s="3">
        <v>0.90051999999999999</v>
      </c>
    </row>
    <row r="72" spans="1:2" x14ac:dyDescent="0.3">
      <c r="A72" s="3">
        <v>34</v>
      </c>
      <c r="B72" s="3">
        <v>0.93469999999999998</v>
      </c>
    </row>
    <row r="73" spans="1:2" x14ac:dyDescent="0.3">
      <c r="A73" s="3">
        <v>35</v>
      </c>
      <c r="B73" s="3">
        <v>0.48309000000000002</v>
      </c>
    </row>
    <row r="74" spans="1:2" x14ac:dyDescent="0.3">
      <c r="A74" s="3">
        <v>36</v>
      </c>
      <c r="B74" s="3">
        <v>0.33012999999999998</v>
      </c>
    </row>
    <row r="75" spans="1:2" x14ac:dyDescent="0.3">
      <c r="A75" s="3">
        <v>37</v>
      </c>
      <c r="B75" s="3">
        <v>0.26196999999999998</v>
      </c>
    </row>
    <row r="76" spans="1:2" x14ac:dyDescent="0.3">
      <c r="A76" s="3">
        <v>38</v>
      </c>
      <c r="B76" s="3">
        <v>0.28871000000000002</v>
      </c>
    </row>
    <row r="77" spans="1:2" x14ac:dyDescent="0.3">
      <c r="A77" s="3">
        <v>39</v>
      </c>
      <c r="B77" s="3">
        <v>0.50748000000000004</v>
      </c>
    </row>
    <row r="78" spans="1:2" x14ac:dyDescent="0.3">
      <c r="A78" s="3">
        <v>40</v>
      </c>
      <c r="B78" s="3">
        <v>0.17266000000000001</v>
      </c>
    </row>
    <row r="79" spans="1:2" x14ac:dyDescent="0.3">
      <c r="A79" s="3">
        <v>41</v>
      </c>
      <c r="B79" s="3">
        <v>0.46694000000000002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CE4B3-F261-48C4-ABD6-C24A0917AF8B}">
  <dimension ref="A1:T56"/>
  <sheetViews>
    <sheetView tabSelected="1" topLeftCell="F1" workbookViewId="0">
      <selection activeCell="U24" sqref="U24"/>
    </sheetView>
  </sheetViews>
  <sheetFormatPr baseColWidth="10" defaultColWidth="11.44140625" defaultRowHeight="14.4" x14ac:dyDescent="0.3"/>
  <cols>
    <col min="1" max="1" width="25.109375" customWidth="1"/>
    <col min="4" max="4" width="14.109375" customWidth="1"/>
    <col min="6" max="6" width="14.44140625" customWidth="1"/>
    <col min="8" max="8" width="14.6640625" customWidth="1"/>
    <col min="18" max="18" width="13.44140625" customWidth="1"/>
  </cols>
  <sheetData>
    <row r="1" spans="1:19" x14ac:dyDescent="0.3">
      <c r="A1" t="s">
        <v>226</v>
      </c>
    </row>
    <row r="2" spans="1:19" x14ac:dyDescent="0.3">
      <c r="A2" t="s">
        <v>227</v>
      </c>
    </row>
    <row r="3" spans="1:19" x14ac:dyDescent="0.3">
      <c r="A3" t="s">
        <v>228</v>
      </c>
    </row>
    <row r="4" spans="1:19" x14ac:dyDescent="0.3">
      <c r="A4" t="s">
        <v>229</v>
      </c>
    </row>
    <row r="7" spans="1:19" x14ac:dyDescent="0.3">
      <c r="A7" t="s">
        <v>230</v>
      </c>
    </row>
    <row r="8" spans="1:19" x14ac:dyDescent="0.3">
      <c r="A8" t="s">
        <v>231</v>
      </c>
    </row>
    <row r="9" spans="1:19" x14ac:dyDescent="0.3">
      <c r="A9" t="s">
        <v>232</v>
      </c>
    </row>
    <row r="10" spans="1:19" ht="18" x14ac:dyDescent="0.35">
      <c r="A10" t="s">
        <v>233</v>
      </c>
      <c r="J10" s="110" t="s">
        <v>475</v>
      </c>
    </row>
    <row r="11" spans="1:19" ht="18" x14ac:dyDescent="0.35">
      <c r="A11" t="s">
        <v>234</v>
      </c>
      <c r="J11" s="110" t="s">
        <v>477</v>
      </c>
    </row>
    <row r="12" spans="1:19" ht="18" x14ac:dyDescent="0.35">
      <c r="A12" t="s">
        <v>235</v>
      </c>
      <c r="J12" s="110" t="s">
        <v>476</v>
      </c>
    </row>
    <row r="13" spans="1:19" x14ac:dyDescent="0.3">
      <c r="A13" t="s">
        <v>236</v>
      </c>
    </row>
    <row r="14" spans="1:19" x14ac:dyDescent="0.3">
      <c r="J14" s="6"/>
      <c r="K14" s="129" t="s">
        <v>237</v>
      </c>
      <c r="L14" s="129"/>
      <c r="M14" s="129" t="s">
        <v>238</v>
      </c>
      <c r="N14" s="129"/>
      <c r="O14" s="31" t="s">
        <v>239</v>
      </c>
      <c r="P14" s="129" t="s">
        <v>240</v>
      </c>
      <c r="Q14" s="133"/>
      <c r="R14" s="31" t="s">
        <v>241</v>
      </c>
      <c r="S14" s="6" t="s">
        <v>242</v>
      </c>
    </row>
    <row r="15" spans="1:19" x14ac:dyDescent="0.3">
      <c r="A15" s="6" t="s">
        <v>243</v>
      </c>
      <c r="B15" s="31" t="s">
        <v>169</v>
      </c>
      <c r="C15" s="6" t="s">
        <v>244</v>
      </c>
      <c r="D15" s="6" t="s">
        <v>213</v>
      </c>
      <c r="G15" s="6" t="s">
        <v>18</v>
      </c>
      <c r="H15" s="6" t="s">
        <v>19</v>
      </c>
      <c r="J15" s="5" t="s">
        <v>245</v>
      </c>
      <c r="K15" s="5" t="s">
        <v>246</v>
      </c>
      <c r="L15" s="22" t="s">
        <v>247</v>
      </c>
      <c r="M15" s="5" t="s">
        <v>246</v>
      </c>
      <c r="N15" s="5" t="s">
        <v>248</v>
      </c>
      <c r="O15" s="20"/>
      <c r="P15" s="5">
        <v>1</v>
      </c>
      <c r="Q15" s="20">
        <v>2</v>
      </c>
      <c r="R15" s="30"/>
      <c r="S15" s="3"/>
    </row>
    <row r="16" spans="1:19" x14ac:dyDescent="0.3">
      <c r="A16" s="3">
        <v>0.5</v>
      </c>
      <c r="B16" s="30">
        <v>30</v>
      </c>
      <c r="C16" s="3">
        <v>30</v>
      </c>
      <c r="D16" s="3" t="s">
        <v>249</v>
      </c>
      <c r="G16" s="3">
        <v>1</v>
      </c>
      <c r="H16" s="3">
        <v>0.10655000000000001</v>
      </c>
      <c r="J16" s="3">
        <v>1</v>
      </c>
      <c r="K16" s="3">
        <v>0.10655000000000001</v>
      </c>
      <c r="L16" s="22">
        <v>0.5</v>
      </c>
      <c r="M16" s="3">
        <v>0.22889000000000001</v>
      </c>
      <c r="N16" s="3">
        <v>0.5</v>
      </c>
      <c r="O16" s="30" t="s">
        <v>41</v>
      </c>
      <c r="P16" s="3">
        <v>0.5</v>
      </c>
      <c r="Q16" s="30">
        <v>0</v>
      </c>
      <c r="R16" s="30">
        <v>0.5</v>
      </c>
      <c r="S16" s="3">
        <v>0.5</v>
      </c>
    </row>
    <row r="17" spans="1:20" x14ac:dyDescent="0.3">
      <c r="A17" s="3">
        <v>1</v>
      </c>
      <c r="B17" s="30">
        <v>22</v>
      </c>
      <c r="C17" s="3">
        <v>52</v>
      </c>
      <c r="D17" s="3" t="s">
        <v>250</v>
      </c>
      <c r="G17" s="3">
        <v>2</v>
      </c>
      <c r="H17" s="3">
        <v>0.22889000000000001</v>
      </c>
      <c r="J17" s="3">
        <v>2</v>
      </c>
      <c r="K17" s="3">
        <v>0.10741000000000001</v>
      </c>
      <c r="L17" s="22">
        <v>0.5</v>
      </c>
      <c r="M17" s="3">
        <v>0.54630000000000001</v>
      </c>
      <c r="N17" s="3">
        <v>2</v>
      </c>
      <c r="O17" s="30"/>
      <c r="P17" s="3">
        <v>0</v>
      </c>
      <c r="Q17" s="30">
        <v>2</v>
      </c>
      <c r="R17" s="30">
        <v>2</v>
      </c>
      <c r="S17" s="3">
        <v>1</v>
      </c>
    </row>
    <row r="18" spans="1:20" x14ac:dyDescent="0.3">
      <c r="A18" s="3">
        <v>1.5</v>
      </c>
      <c r="B18" s="30">
        <v>16</v>
      </c>
      <c r="C18" s="3">
        <v>68</v>
      </c>
      <c r="D18" s="3" t="s">
        <v>251</v>
      </c>
      <c r="G18" s="3">
        <v>3</v>
      </c>
      <c r="H18" s="3">
        <v>0.10741000000000001</v>
      </c>
      <c r="J18" s="3">
        <v>3</v>
      </c>
      <c r="K18" s="3">
        <v>2.7320000000000001E-2</v>
      </c>
      <c r="L18" s="22">
        <v>0.5</v>
      </c>
      <c r="M18" s="3">
        <v>0.30298000000000003</v>
      </c>
      <c r="N18" s="3">
        <v>1</v>
      </c>
      <c r="O18" s="30"/>
      <c r="P18" s="3">
        <v>1</v>
      </c>
      <c r="Q18" s="30">
        <v>1.5</v>
      </c>
      <c r="R18" s="30">
        <v>1</v>
      </c>
      <c r="S18" s="3">
        <v>1.5</v>
      </c>
    </row>
    <row r="19" spans="1:20" x14ac:dyDescent="0.3">
      <c r="A19" s="3">
        <v>2</v>
      </c>
      <c r="B19" s="30">
        <v>10</v>
      </c>
      <c r="C19" s="3">
        <v>78</v>
      </c>
      <c r="D19" s="3" t="s">
        <v>252</v>
      </c>
      <c r="G19" s="3">
        <v>4</v>
      </c>
      <c r="H19" s="3">
        <v>0.54630000000000001</v>
      </c>
      <c r="J19" s="3">
        <v>4</v>
      </c>
      <c r="K19" s="3">
        <v>0.21035000000000001</v>
      </c>
      <c r="L19" s="22">
        <v>0.5</v>
      </c>
      <c r="M19" s="3">
        <v>0.37186000000000002</v>
      </c>
      <c r="N19" s="3">
        <v>1</v>
      </c>
      <c r="O19" s="30">
        <v>1</v>
      </c>
      <c r="P19" s="3">
        <v>0.5</v>
      </c>
      <c r="Q19" s="30">
        <v>1</v>
      </c>
      <c r="R19" s="30">
        <v>1.5</v>
      </c>
      <c r="S19" s="3">
        <v>2</v>
      </c>
    </row>
    <row r="20" spans="1:20" x14ac:dyDescent="0.3">
      <c r="A20" s="3">
        <v>3</v>
      </c>
      <c r="B20" s="30">
        <v>14</v>
      </c>
      <c r="C20" s="3">
        <v>92</v>
      </c>
      <c r="D20" s="3" t="s">
        <v>253</v>
      </c>
      <c r="G20" s="3">
        <v>5</v>
      </c>
      <c r="H20" s="3">
        <v>2.7320000000000001E-2</v>
      </c>
      <c r="J20" s="3">
        <v>5</v>
      </c>
      <c r="K20" s="3">
        <v>0.64771999999999996</v>
      </c>
      <c r="L20" s="22">
        <v>1.5</v>
      </c>
      <c r="M20" s="3">
        <v>0.49493999999999999</v>
      </c>
      <c r="N20" s="3">
        <v>2</v>
      </c>
      <c r="O20" s="30"/>
      <c r="P20" s="3">
        <v>0</v>
      </c>
      <c r="Q20" s="30">
        <v>2</v>
      </c>
      <c r="R20" s="30">
        <v>2</v>
      </c>
      <c r="S20" s="22">
        <v>3.5</v>
      </c>
      <c r="T20" s="112" t="s">
        <v>478</v>
      </c>
    </row>
    <row r="21" spans="1:20" x14ac:dyDescent="0.3">
      <c r="A21" s="3">
        <v>4</v>
      </c>
      <c r="B21" s="30">
        <v>8</v>
      </c>
      <c r="C21" s="3">
        <v>100</v>
      </c>
      <c r="D21" s="3" t="s">
        <v>254</v>
      </c>
      <c r="G21" s="3">
        <v>6</v>
      </c>
      <c r="H21" s="3">
        <v>0.30298000000000003</v>
      </c>
      <c r="J21" s="3">
        <v>6</v>
      </c>
      <c r="K21" s="3">
        <v>0.38812000000000002</v>
      </c>
      <c r="L21" s="22">
        <v>1</v>
      </c>
      <c r="M21" s="3">
        <v>0.46655999999999997</v>
      </c>
      <c r="N21" s="3">
        <v>2</v>
      </c>
      <c r="O21" s="30"/>
      <c r="P21" s="3">
        <v>2</v>
      </c>
      <c r="Q21" s="30">
        <v>1</v>
      </c>
      <c r="R21" s="30">
        <v>2</v>
      </c>
      <c r="S21" s="3">
        <v>4.5</v>
      </c>
    </row>
    <row r="22" spans="1:20" x14ac:dyDescent="0.3">
      <c r="B22">
        <v>100</v>
      </c>
      <c r="G22" s="3">
        <v>7</v>
      </c>
      <c r="H22" s="3">
        <v>0.21035000000000001</v>
      </c>
      <c r="J22" s="3">
        <v>7</v>
      </c>
      <c r="K22" s="3">
        <v>0.65132999999999996</v>
      </c>
      <c r="L22" s="22">
        <v>1.5</v>
      </c>
      <c r="M22" s="3">
        <v>5.9699999999999996E-3</v>
      </c>
      <c r="N22" s="3">
        <v>0.5</v>
      </c>
      <c r="O22" s="30"/>
      <c r="P22" s="3">
        <v>0.5</v>
      </c>
      <c r="Q22" s="30">
        <v>0.5</v>
      </c>
      <c r="R22" s="30">
        <v>0.5</v>
      </c>
      <c r="S22" s="3">
        <v>6</v>
      </c>
    </row>
    <row r="23" spans="1:20" x14ac:dyDescent="0.3">
      <c r="A23" s="6" t="s">
        <v>255</v>
      </c>
      <c r="B23" s="31" t="s">
        <v>169</v>
      </c>
      <c r="C23" s="6" t="s">
        <v>244</v>
      </c>
      <c r="D23" s="6" t="s">
        <v>213</v>
      </c>
      <c r="G23" s="3">
        <v>8</v>
      </c>
      <c r="H23" s="3">
        <v>0.37186000000000002</v>
      </c>
      <c r="O23" t="s">
        <v>256</v>
      </c>
      <c r="R23" s="33">
        <f>AVERAGE(R16:R22)</f>
        <v>1.3571428571428572</v>
      </c>
    </row>
    <row r="24" spans="1:20" x14ac:dyDescent="0.3">
      <c r="A24" s="3">
        <v>0.5</v>
      </c>
      <c r="B24" s="30">
        <v>25</v>
      </c>
      <c r="C24" s="3">
        <v>25</v>
      </c>
      <c r="D24" s="3" t="s">
        <v>257</v>
      </c>
      <c r="G24" s="16">
        <v>9</v>
      </c>
      <c r="H24" s="3">
        <v>0.64771999999999996</v>
      </c>
    </row>
    <row r="25" spans="1:20" x14ac:dyDescent="0.3">
      <c r="A25" s="3">
        <v>1</v>
      </c>
      <c r="B25" s="30">
        <v>20</v>
      </c>
      <c r="C25" s="3">
        <v>45</v>
      </c>
      <c r="D25" s="3" t="s">
        <v>258</v>
      </c>
      <c r="G25" s="3">
        <v>10</v>
      </c>
      <c r="H25" s="21">
        <v>0.49493999999999999</v>
      </c>
      <c r="J25" t="s">
        <v>259</v>
      </c>
    </row>
    <row r="26" spans="1:20" x14ac:dyDescent="0.3">
      <c r="A26" s="3">
        <v>2</v>
      </c>
      <c r="B26" s="30">
        <v>25</v>
      </c>
      <c r="C26" s="3">
        <v>70</v>
      </c>
      <c r="D26" s="3" t="s">
        <v>260</v>
      </c>
      <c r="G26" s="3">
        <v>11</v>
      </c>
      <c r="H26" s="21">
        <v>0.38812000000000002</v>
      </c>
      <c r="J26" t="s">
        <v>261</v>
      </c>
    </row>
    <row r="27" spans="1:20" x14ac:dyDescent="0.3">
      <c r="A27" s="3">
        <v>3</v>
      </c>
      <c r="B27" s="30">
        <v>15</v>
      </c>
      <c r="C27" s="3">
        <v>85</v>
      </c>
      <c r="D27" s="3" t="s">
        <v>262</v>
      </c>
      <c r="G27" s="3">
        <v>12</v>
      </c>
      <c r="H27" s="21">
        <v>0.46655999999999997</v>
      </c>
      <c r="J27" t="s">
        <v>263</v>
      </c>
    </row>
    <row r="28" spans="1:20" x14ac:dyDescent="0.3">
      <c r="A28" s="3">
        <v>4</v>
      </c>
      <c r="B28" s="30">
        <v>10</v>
      </c>
      <c r="C28" s="3">
        <v>95</v>
      </c>
      <c r="D28" s="3" t="s">
        <v>264</v>
      </c>
      <c r="G28" s="3">
        <v>13</v>
      </c>
      <c r="H28" s="21">
        <v>0.65132999999999996</v>
      </c>
      <c r="J28" t="s">
        <v>265</v>
      </c>
    </row>
    <row r="29" spans="1:20" x14ac:dyDescent="0.3">
      <c r="A29" s="3">
        <v>5</v>
      </c>
      <c r="B29" s="30">
        <v>5</v>
      </c>
      <c r="C29" s="3">
        <v>100</v>
      </c>
      <c r="D29" s="3" t="s">
        <v>266</v>
      </c>
      <c r="G29" s="3">
        <v>14</v>
      </c>
      <c r="H29" s="21">
        <v>5.9699999999999996E-3</v>
      </c>
      <c r="J29" t="s">
        <v>267</v>
      </c>
    </row>
    <row r="30" spans="1:20" x14ac:dyDescent="0.3">
      <c r="B30">
        <v>100</v>
      </c>
      <c r="G30" s="3">
        <v>15</v>
      </c>
      <c r="H30" s="21">
        <v>0.55389999999999995</v>
      </c>
      <c r="J30" t="s">
        <v>268</v>
      </c>
    </row>
    <row r="31" spans="1:20" x14ac:dyDescent="0.3">
      <c r="G31" s="3">
        <v>16</v>
      </c>
      <c r="H31" s="21">
        <v>0.47931000000000001</v>
      </c>
      <c r="J31" t="s">
        <v>269</v>
      </c>
    </row>
    <row r="32" spans="1:20" x14ac:dyDescent="0.3">
      <c r="G32" s="15">
        <v>17</v>
      </c>
      <c r="H32" s="3">
        <v>0.90268000000000004</v>
      </c>
    </row>
    <row r="33" spans="1:10" x14ac:dyDescent="0.3">
      <c r="A33" s="118" t="s">
        <v>270</v>
      </c>
      <c r="B33" s="118"/>
      <c r="C33" s="118"/>
      <c r="D33" s="118"/>
      <c r="G33" s="3">
        <v>18</v>
      </c>
      <c r="H33" s="3">
        <v>0.76002000000000003</v>
      </c>
      <c r="J33" t="s">
        <v>271</v>
      </c>
    </row>
    <row r="34" spans="1:10" x14ac:dyDescent="0.3">
      <c r="A34" s="118" t="s">
        <v>272</v>
      </c>
      <c r="B34" s="118"/>
      <c r="C34" s="118"/>
      <c r="D34" s="118"/>
      <c r="G34" s="3">
        <v>19</v>
      </c>
      <c r="H34" s="3">
        <v>0.28933999999999999</v>
      </c>
      <c r="J34" t="s">
        <v>273</v>
      </c>
    </row>
    <row r="35" spans="1:10" x14ac:dyDescent="0.3">
      <c r="A35" s="118" t="s">
        <v>274</v>
      </c>
      <c r="B35" s="118"/>
      <c r="C35" s="118"/>
      <c r="D35" s="118"/>
      <c r="G35" s="3">
        <v>20</v>
      </c>
      <c r="H35" s="3">
        <v>0.47577000000000003</v>
      </c>
      <c r="J35" t="s">
        <v>275</v>
      </c>
    </row>
    <row r="36" spans="1:10" x14ac:dyDescent="0.3">
      <c r="A36" s="118" t="s">
        <v>276</v>
      </c>
      <c r="B36" s="118"/>
      <c r="C36" s="118"/>
      <c r="D36" s="118"/>
      <c r="G36" s="16">
        <v>21</v>
      </c>
      <c r="H36" s="16">
        <v>9.7339999999999996E-2</v>
      </c>
      <c r="J36" t="s">
        <v>277</v>
      </c>
    </row>
    <row r="37" spans="1:10" x14ac:dyDescent="0.3">
      <c r="A37" s="118" t="s">
        <v>278</v>
      </c>
      <c r="B37" s="118"/>
      <c r="C37" s="118"/>
      <c r="D37" s="118"/>
      <c r="G37" s="3">
        <v>22</v>
      </c>
      <c r="H37" s="3">
        <v>0.99250000000000005</v>
      </c>
    </row>
    <row r="38" spans="1:10" x14ac:dyDescent="0.3">
      <c r="A38" s="118" t="s">
        <v>279</v>
      </c>
      <c r="B38" s="118"/>
      <c r="C38" s="118"/>
      <c r="D38" s="118"/>
      <c r="G38" s="3">
        <v>23</v>
      </c>
      <c r="H38" s="3">
        <v>0.33256000000000002</v>
      </c>
    </row>
    <row r="39" spans="1:10" x14ac:dyDescent="0.3">
      <c r="A39" s="118" t="s">
        <v>280</v>
      </c>
      <c r="B39" s="118"/>
      <c r="C39" s="118"/>
      <c r="D39" s="118"/>
      <c r="G39" s="3">
        <v>24</v>
      </c>
      <c r="H39" s="3">
        <v>0.58914999999999995</v>
      </c>
    </row>
    <row r="40" spans="1:10" x14ac:dyDescent="0.3">
      <c r="A40" s="118" t="s">
        <v>281</v>
      </c>
      <c r="B40" s="118"/>
      <c r="C40" s="118"/>
      <c r="D40" s="118"/>
      <c r="G40" s="3">
        <v>25</v>
      </c>
      <c r="H40" s="3">
        <v>1.022E-2</v>
      </c>
    </row>
    <row r="41" spans="1:10" x14ac:dyDescent="0.3">
      <c r="A41" s="118" t="s">
        <v>282</v>
      </c>
      <c r="B41" s="118"/>
      <c r="C41" s="118"/>
      <c r="D41" s="118"/>
      <c r="G41" s="3">
        <v>26</v>
      </c>
      <c r="H41" s="3">
        <v>0.15532000000000001</v>
      </c>
    </row>
    <row r="42" spans="1:10" x14ac:dyDescent="0.3">
      <c r="A42" s="118" t="s">
        <v>283</v>
      </c>
      <c r="B42" s="118"/>
      <c r="C42" s="118"/>
      <c r="D42" s="118"/>
      <c r="G42" s="3">
        <v>27</v>
      </c>
      <c r="H42" s="3">
        <v>0.67335</v>
      </c>
    </row>
    <row r="43" spans="1:10" x14ac:dyDescent="0.3">
      <c r="A43" s="118" t="s">
        <v>284</v>
      </c>
      <c r="B43" s="118"/>
      <c r="C43" s="118"/>
      <c r="D43" s="118"/>
      <c r="G43" s="3">
        <v>28</v>
      </c>
      <c r="H43" s="3">
        <v>0.72926000000000002</v>
      </c>
    </row>
    <row r="44" spans="1:10" x14ac:dyDescent="0.3">
      <c r="G44" s="3">
        <v>29</v>
      </c>
      <c r="H44" s="3">
        <v>0.12611</v>
      </c>
    </row>
    <row r="45" spans="1:10" x14ac:dyDescent="0.3">
      <c r="G45" s="3">
        <v>30</v>
      </c>
      <c r="H45" s="3">
        <v>0.25711000000000001</v>
      </c>
    </row>
    <row r="46" spans="1:10" x14ac:dyDescent="0.3">
      <c r="G46" s="3">
        <v>31</v>
      </c>
      <c r="H46" s="3">
        <v>0.65612000000000004</v>
      </c>
    </row>
    <row r="47" spans="1:10" x14ac:dyDescent="0.3">
      <c r="G47" s="3">
        <v>32</v>
      </c>
      <c r="H47" s="3">
        <v>0.69420999999999999</v>
      </c>
    </row>
    <row r="48" spans="1:10" x14ac:dyDescent="0.3">
      <c r="G48" s="3">
        <v>33</v>
      </c>
      <c r="H48" s="3">
        <v>0.90051999999999999</v>
      </c>
    </row>
    <row r="49" spans="7:8" x14ac:dyDescent="0.3">
      <c r="G49" s="3">
        <v>34</v>
      </c>
      <c r="H49" s="3">
        <v>0.93469999999999998</v>
      </c>
    </row>
    <row r="50" spans="7:8" x14ac:dyDescent="0.3">
      <c r="G50" s="3">
        <v>35</v>
      </c>
      <c r="H50" s="3">
        <v>0.48309000000000002</v>
      </c>
    </row>
    <row r="51" spans="7:8" x14ac:dyDescent="0.3">
      <c r="G51" s="3">
        <v>36</v>
      </c>
      <c r="H51" s="3">
        <v>0.33012999999999998</v>
      </c>
    </row>
    <row r="52" spans="7:8" x14ac:dyDescent="0.3">
      <c r="G52" s="3">
        <v>37</v>
      </c>
      <c r="H52" s="3">
        <v>0.26196999999999998</v>
      </c>
    </row>
    <row r="53" spans="7:8" x14ac:dyDescent="0.3">
      <c r="G53" s="3">
        <v>38</v>
      </c>
      <c r="H53" s="3">
        <v>0.28871000000000002</v>
      </c>
    </row>
    <row r="54" spans="7:8" x14ac:dyDescent="0.3">
      <c r="G54" s="3">
        <v>39</v>
      </c>
      <c r="H54" s="3">
        <v>0.50748000000000004</v>
      </c>
    </row>
    <row r="55" spans="7:8" x14ac:dyDescent="0.3">
      <c r="G55" s="3">
        <v>40</v>
      </c>
      <c r="H55" s="3">
        <v>0.17266000000000001</v>
      </c>
    </row>
    <row r="56" spans="7:8" x14ac:dyDescent="0.3">
      <c r="G56" s="3">
        <v>41</v>
      </c>
      <c r="H56" s="3">
        <v>0.46694000000000002</v>
      </c>
    </row>
  </sheetData>
  <mergeCells count="3">
    <mergeCell ref="K14:L14"/>
    <mergeCell ref="M14:N14"/>
    <mergeCell ref="P14:Q1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2151E-8825-4CA3-B78D-9EF0DE984251}">
  <dimension ref="A1:Q111"/>
  <sheetViews>
    <sheetView topLeftCell="A11" workbookViewId="0">
      <selection activeCell="L90" sqref="F85:L90"/>
    </sheetView>
  </sheetViews>
  <sheetFormatPr baseColWidth="10" defaultColWidth="11.44140625" defaultRowHeight="14.4" x14ac:dyDescent="0.3"/>
  <cols>
    <col min="2" max="2" width="19.33203125" customWidth="1"/>
    <col min="10" max="10" width="19" customWidth="1"/>
    <col min="12" max="12" width="21.88671875" customWidth="1"/>
    <col min="13" max="13" width="18.109375" customWidth="1"/>
  </cols>
  <sheetData>
    <row r="1" spans="10:17" x14ac:dyDescent="0.3">
      <c r="J1" t="s">
        <v>285</v>
      </c>
      <c r="P1" t="s">
        <v>286</v>
      </c>
    </row>
    <row r="2" spans="10:17" ht="28.8" x14ac:dyDescent="0.3">
      <c r="J2" s="52" t="s">
        <v>287</v>
      </c>
      <c r="K2" s="52" t="s">
        <v>21</v>
      </c>
      <c r="L2" s="73" t="s">
        <v>288</v>
      </c>
      <c r="M2" s="52" t="s">
        <v>213</v>
      </c>
      <c r="P2" s="52" t="s">
        <v>289</v>
      </c>
      <c r="Q2" s="52" t="s">
        <v>290</v>
      </c>
    </row>
    <row r="3" spans="10:17" x14ac:dyDescent="0.3">
      <c r="J3" s="3">
        <v>1</v>
      </c>
      <c r="K3" s="3">
        <v>0.18</v>
      </c>
      <c r="L3" s="84">
        <v>0.18</v>
      </c>
      <c r="M3" s="3" t="s">
        <v>291</v>
      </c>
      <c r="P3" s="3" t="s">
        <v>292</v>
      </c>
      <c r="Q3" s="3">
        <v>300</v>
      </c>
    </row>
    <row r="4" spans="10:17" x14ac:dyDescent="0.3">
      <c r="J4" s="3">
        <v>2</v>
      </c>
      <c r="K4" s="3">
        <v>0.39</v>
      </c>
      <c r="L4" s="84">
        <f>0.39+L3</f>
        <v>0.57000000000000006</v>
      </c>
      <c r="M4" s="3" t="s">
        <v>293</v>
      </c>
      <c r="P4" s="3" t="s">
        <v>294</v>
      </c>
      <c r="Q4" s="3">
        <v>190</v>
      </c>
    </row>
    <row r="5" spans="10:17" x14ac:dyDescent="0.3">
      <c r="J5" s="3">
        <v>3</v>
      </c>
      <c r="K5" s="3">
        <v>0.28000000000000003</v>
      </c>
      <c r="L5" s="84">
        <f>0.28+L4</f>
        <v>0.85000000000000009</v>
      </c>
      <c r="M5" s="3" t="s">
        <v>295</v>
      </c>
      <c r="P5" s="3" t="s">
        <v>296</v>
      </c>
      <c r="Q5" s="3">
        <v>410</v>
      </c>
    </row>
    <row r="6" spans="10:17" x14ac:dyDescent="0.3">
      <c r="J6" s="3">
        <v>4</v>
      </c>
      <c r="K6" s="3">
        <v>0.15</v>
      </c>
      <c r="L6" s="84">
        <f>0.15+L5</f>
        <v>1</v>
      </c>
      <c r="M6" s="3" t="s">
        <v>297</v>
      </c>
    </row>
    <row r="7" spans="10:17" x14ac:dyDescent="0.3">
      <c r="J7" t="s">
        <v>298</v>
      </c>
    </row>
    <row r="8" spans="10:17" ht="28.8" x14ac:dyDescent="0.3">
      <c r="J8" s="52" t="s">
        <v>299</v>
      </c>
      <c r="K8" s="52" t="s">
        <v>21</v>
      </c>
      <c r="L8" s="71" t="s">
        <v>300</v>
      </c>
      <c r="M8" s="23" t="s">
        <v>213</v>
      </c>
      <c r="O8" t="s">
        <v>301</v>
      </c>
    </row>
    <row r="9" spans="10:17" x14ac:dyDescent="0.3">
      <c r="J9" s="3" t="s">
        <v>302</v>
      </c>
      <c r="K9" s="30" t="s">
        <v>303</v>
      </c>
      <c r="L9" s="3" t="s">
        <v>304</v>
      </c>
      <c r="M9" s="3" t="s">
        <v>305</v>
      </c>
    </row>
    <row r="10" spans="10:17" x14ac:dyDescent="0.3">
      <c r="J10" s="3" t="s">
        <v>306</v>
      </c>
      <c r="K10" s="30" t="s">
        <v>307</v>
      </c>
      <c r="L10" s="3" t="s">
        <v>308</v>
      </c>
      <c r="M10" s="3" t="s">
        <v>309</v>
      </c>
      <c r="O10">
        <f>Q3</f>
        <v>300</v>
      </c>
    </row>
    <row r="11" spans="10:17" x14ac:dyDescent="0.3">
      <c r="J11" s="3" t="s">
        <v>310</v>
      </c>
      <c r="K11" s="30" t="s">
        <v>311</v>
      </c>
      <c r="L11" s="3" t="s">
        <v>312</v>
      </c>
      <c r="M11" s="3" t="s">
        <v>313</v>
      </c>
      <c r="O11">
        <f>Q4</f>
        <v>190</v>
      </c>
    </row>
    <row r="12" spans="10:17" x14ac:dyDescent="0.3">
      <c r="J12" s="3" t="s">
        <v>314</v>
      </c>
      <c r="K12" s="30" t="s">
        <v>315</v>
      </c>
      <c r="L12" s="3" t="s">
        <v>316</v>
      </c>
      <c r="M12" s="3" t="s">
        <v>317</v>
      </c>
      <c r="O12">
        <f>Q5</f>
        <v>410</v>
      </c>
    </row>
    <row r="13" spans="10:17" x14ac:dyDescent="0.3">
      <c r="J13" s="3" t="s">
        <v>318</v>
      </c>
      <c r="K13" s="30" t="s">
        <v>319</v>
      </c>
      <c r="L13" s="3" t="s">
        <v>320</v>
      </c>
      <c r="M13" s="3" t="s">
        <v>321</v>
      </c>
      <c r="O13">
        <f>Q3+Q4</f>
        <v>490</v>
      </c>
    </row>
    <row r="14" spans="10:17" x14ac:dyDescent="0.3">
      <c r="J14" s="3" t="s">
        <v>322</v>
      </c>
      <c r="K14" s="30" t="s">
        <v>315</v>
      </c>
      <c r="L14" s="3" t="s">
        <v>323</v>
      </c>
      <c r="M14" s="3" t="s">
        <v>324</v>
      </c>
      <c r="O14">
        <f>Q3+Q5</f>
        <v>710</v>
      </c>
    </row>
    <row r="15" spans="10:17" x14ac:dyDescent="0.3">
      <c r="J15" s="3" t="s">
        <v>325</v>
      </c>
      <c r="K15" s="30" t="s">
        <v>326</v>
      </c>
      <c r="L15" s="3" t="s">
        <v>327</v>
      </c>
      <c r="M15" s="3" t="s">
        <v>328</v>
      </c>
      <c r="O15">
        <f>Q4+Q5</f>
        <v>600</v>
      </c>
    </row>
    <row r="16" spans="10:17" x14ac:dyDescent="0.3">
      <c r="J16" s="3" t="s">
        <v>329</v>
      </c>
      <c r="K16" s="30" t="s">
        <v>330</v>
      </c>
      <c r="L16" s="72">
        <v>1</v>
      </c>
      <c r="M16" s="3" t="s">
        <v>331</v>
      </c>
      <c r="O16">
        <f>Q3+Q4+Q5</f>
        <v>900</v>
      </c>
    </row>
    <row r="21" spans="1:12" x14ac:dyDescent="0.3">
      <c r="A21" s="69" t="s">
        <v>332</v>
      </c>
      <c r="B21" s="69" t="s">
        <v>246</v>
      </c>
      <c r="F21" s="91" t="s">
        <v>333</v>
      </c>
      <c r="G21" s="144" t="s">
        <v>334</v>
      </c>
      <c r="H21" s="144"/>
      <c r="I21" s="144"/>
      <c r="J21" s="144" t="s">
        <v>335</v>
      </c>
      <c r="K21" s="144"/>
      <c r="L21" s="144"/>
    </row>
    <row r="22" spans="1:12" x14ac:dyDescent="0.3">
      <c r="A22" s="3">
        <v>1</v>
      </c>
      <c r="B22" s="36">
        <v>0.15820999999999999</v>
      </c>
      <c r="F22" s="81"/>
      <c r="G22" s="81" t="s">
        <v>336</v>
      </c>
      <c r="H22" s="81" t="s">
        <v>337</v>
      </c>
      <c r="I22" s="81" t="s">
        <v>338</v>
      </c>
      <c r="J22" s="81" t="s">
        <v>336</v>
      </c>
      <c r="K22" s="81" t="s">
        <v>339</v>
      </c>
      <c r="L22" s="81" t="s">
        <v>340</v>
      </c>
    </row>
    <row r="23" spans="1:12" x14ac:dyDescent="0.3">
      <c r="A23" s="3">
        <v>2</v>
      </c>
      <c r="B23" s="36">
        <v>0.5262</v>
      </c>
      <c r="F23" s="76">
        <v>0</v>
      </c>
      <c r="G23" s="76">
        <f>B22</f>
        <v>0.15820999999999999</v>
      </c>
      <c r="H23" s="76">
        <v>1</v>
      </c>
      <c r="I23" s="76">
        <v>1</v>
      </c>
      <c r="J23" s="76">
        <f>B23</f>
        <v>0.5262</v>
      </c>
      <c r="K23" s="76">
        <v>190</v>
      </c>
      <c r="L23" s="76">
        <v>190</v>
      </c>
    </row>
    <row r="24" spans="1:12" x14ac:dyDescent="0.3">
      <c r="A24" s="3">
        <v>3</v>
      </c>
      <c r="B24" s="36">
        <v>0.69515000000000005</v>
      </c>
      <c r="F24" s="76">
        <v>1</v>
      </c>
      <c r="G24" s="76">
        <f>B24</f>
        <v>0.69515000000000005</v>
      </c>
      <c r="H24" s="76">
        <v>3</v>
      </c>
      <c r="I24" s="76">
        <v>1</v>
      </c>
      <c r="J24" s="76">
        <v>0.67196999999999996</v>
      </c>
      <c r="K24" s="76">
        <v>490</v>
      </c>
      <c r="L24" s="76">
        <f>SUM(K24:K26)</f>
        <v>1390</v>
      </c>
    </row>
    <row r="25" spans="1:12" x14ac:dyDescent="0.3">
      <c r="A25" s="3">
        <v>4</v>
      </c>
      <c r="B25" s="36">
        <v>0.67196999999999996</v>
      </c>
      <c r="F25" s="36"/>
      <c r="G25" s="36"/>
      <c r="H25" s="36"/>
      <c r="I25" s="51">
        <v>2</v>
      </c>
      <c r="J25" s="51">
        <v>0.72519999999999996</v>
      </c>
      <c r="K25" s="51">
        <v>490</v>
      </c>
      <c r="L25" s="36"/>
    </row>
    <row r="26" spans="1:12" x14ac:dyDescent="0.3">
      <c r="A26" s="3">
        <v>5</v>
      </c>
      <c r="B26" s="36">
        <v>0.72519999999999996</v>
      </c>
      <c r="F26" s="36"/>
      <c r="G26" s="36"/>
      <c r="H26" s="36"/>
      <c r="I26" s="51">
        <v>3</v>
      </c>
      <c r="J26" s="51">
        <v>0.59428999999999998</v>
      </c>
      <c r="K26" s="51">
        <v>410</v>
      </c>
      <c r="L26" s="36"/>
    </row>
    <row r="27" spans="1:12" x14ac:dyDescent="0.3">
      <c r="A27" s="3">
        <v>6</v>
      </c>
      <c r="B27" s="36">
        <v>0.59428999999999998</v>
      </c>
      <c r="F27" s="76">
        <v>2</v>
      </c>
      <c r="G27" s="76">
        <f>B28</f>
        <v>0.92498000000000002</v>
      </c>
      <c r="H27" s="76">
        <v>4</v>
      </c>
      <c r="I27" s="76">
        <v>1</v>
      </c>
      <c r="J27" s="76">
        <v>0.67735999999999996</v>
      </c>
      <c r="K27" s="76">
        <v>490</v>
      </c>
      <c r="L27" s="76">
        <f>SUM(K27:K30)</f>
        <v>1580</v>
      </c>
    </row>
    <row r="28" spans="1:12" x14ac:dyDescent="0.3">
      <c r="A28" s="3">
        <v>7</v>
      </c>
      <c r="B28" s="36">
        <v>0.92498000000000002</v>
      </c>
      <c r="F28" s="36"/>
      <c r="G28" s="36"/>
      <c r="H28" s="36"/>
      <c r="I28" s="51">
        <v>2</v>
      </c>
      <c r="J28" s="51">
        <v>0.45149</v>
      </c>
      <c r="K28" s="51">
        <v>190</v>
      </c>
      <c r="L28" s="36"/>
    </row>
    <row r="29" spans="1:12" x14ac:dyDescent="0.3">
      <c r="A29" s="3">
        <v>8</v>
      </c>
      <c r="B29" s="36">
        <v>0.67735999999999996</v>
      </c>
      <c r="F29" s="36"/>
      <c r="G29" s="36"/>
      <c r="H29" s="36"/>
      <c r="I29" s="51">
        <v>3</v>
      </c>
      <c r="J29" s="51">
        <v>0.24396999999999999</v>
      </c>
      <c r="K29" s="51">
        <v>300</v>
      </c>
      <c r="L29" s="36"/>
    </row>
    <row r="30" spans="1:12" x14ac:dyDescent="0.3">
      <c r="A30" s="3">
        <v>9</v>
      </c>
      <c r="B30" s="36">
        <v>0.45149</v>
      </c>
      <c r="F30" s="36"/>
      <c r="G30" s="36"/>
      <c r="H30" s="36"/>
      <c r="I30" s="51">
        <v>4</v>
      </c>
      <c r="J30" s="77">
        <v>0.96053999999999995</v>
      </c>
      <c r="K30" s="51">
        <v>600</v>
      </c>
      <c r="L30" s="36"/>
    </row>
    <row r="31" spans="1:12" x14ac:dyDescent="0.3">
      <c r="A31" s="3">
        <v>10</v>
      </c>
      <c r="B31" s="36">
        <v>0.24396999999999999</v>
      </c>
      <c r="F31" s="76">
        <v>3</v>
      </c>
      <c r="G31" s="76">
        <f>B33</f>
        <v>0.21379999999999999</v>
      </c>
      <c r="H31" s="76">
        <v>2</v>
      </c>
      <c r="I31" s="76">
        <v>1</v>
      </c>
      <c r="J31" s="80">
        <v>6.386E-2</v>
      </c>
      <c r="K31" s="76">
        <v>0</v>
      </c>
      <c r="L31" s="76">
        <f>SUM(K31:K32)</f>
        <v>300</v>
      </c>
    </row>
    <row r="32" spans="1:12" x14ac:dyDescent="0.3">
      <c r="A32" s="15">
        <v>11</v>
      </c>
      <c r="B32" s="75">
        <v>0.96053999999999995</v>
      </c>
      <c r="F32" s="36"/>
      <c r="G32" s="36"/>
      <c r="H32" s="36"/>
      <c r="I32" s="51">
        <v>2</v>
      </c>
      <c r="J32" s="78">
        <v>0.22613</v>
      </c>
      <c r="K32" s="51">
        <v>300</v>
      </c>
      <c r="L32" s="36"/>
    </row>
    <row r="33" spans="1:12" x14ac:dyDescent="0.3">
      <c r="A33" s="3">
        <v>12</v>
      </c>
      <c r="B33" s="42">
        <v>0.21379999999999999</v>
      </c>
      <c r="F33" s="76">
        <v>4</v>
      </c>
      <c r="G33" s="76">
        <f>B36</f>
        <v>0.16785</v>
      </c>
      <c r="H33" s="76">
        <v>1</v>
      </c>
      <c r="I33" s="76">
        <v>1</v>
      </c>
      <c r="J33" s="76">
        <f>B37</f>
        <v>0.72931000000000001</v>
      </c>
      <c r="K33" s="76">
        <v>490</v>
      </c>
      <c r="L33" s="76">
        <v>490</v>
      </c>
    </row>
    <row r="34" spans="1:12" x14ac:dyDescent="0.3">
      <c r="A34" s="3">
        <v>13</v>
      </c>
      <c r="B34" s="42">
        <v>6.386E-2</v>
      </c>
      <c r="F34" s="76">
        <v>5</v>
      </c>
      <c r="G34" s="76">
        <f>B38</f>
        <v>0.27634999999999998</v>
      </c>
      <c r="H34" s="76">
        <v>2</v>
      </c>
      <c r="I34" s="76">
        <v>1</v>
      </c>
      <c r="J34" s="76">
        <v>0.95252999999999999</v>
      </c>
      <c r="K34" s="76">
        <v>600</v>
      </c>
      <c r="L34" s="76">
        <f>SUM(K34:K35)</f>
        <v>790</v>
      </c>
    </row>
    <row r="35" spans="1:12" x14ac:dyDescent="0.3">
      <c r="A35" s="3">
        <v>14</v>
      </c>
      <c r="B35" s="42">
        <v>0.22613</v>
      </c>
      <c r="F35" s="36"/>
      <c r="G35" s="36"/>
      <c r="H35" s="36"/>
      <c r="I35" s="51">
        <v>2</v>
      </c>
      <c r="J35" s="51">
        <v>0.54264000000000001</v>
      </c>
      <c r="K35" s="51">
        <v>190</v>
      </c>
      <c r="L35" s="36"/>
    </row>
    <row r="36" spans="1:12" x14ac:dyDescent="0.3">
      <c r="A36" s="3">
        <v>15</v>
      </c>
      <c r="B36" s="42">
        <v>0.16785</v>
      </c>
      <c r="F36" s="76">
        <v>6</v>
      </c>
      <c r="G36" s="76">
        <f>B41</f>
        <v>0.59970000000000001</v>
      </c>
      <c r="H36" s="76">
        <v>3</v>
      </c>
      <c r="I36" s="76">
        <v>1</v>
      </c>
      <c r="J36" s="82">
        <v>0.28162999999999999</v>
      </c>
      <c r="K36" s="76">
        <v>300</v>
      </c>
      <c r="L36" s="76">
        <f>SUM(K36:K38)</f>
        <v>1310</v>
      </c>
    </row>
    <row r="37" spans="1:12" x14ac:dyDescent="0.3">
      <c r="A37" s="3">
        <v>16</v>
      </c>
      <c r="B37" s="42">
        <v>0.72931000000000001</v>
      </c>
      <c r="F37" s="36"/>
      <c r="G37" s="36"/>
      <c r="H37" s="36"/>
      <c r="I37" s="51">
        <v>2</v>
      </c>
      <c r="J37" s="51">
        <v>0.86565000000000003</v>
      </c>
      <c r="K37" s="51">
        <v>710</v>
      </c>
      <c r="L37" s="36"/>
    </row>
    <row r="38" spans="1:12" x14ac:dyDescent="0.3">
      <c r="A38" s="15">
        <v>17</v>
      </c>
      <c r="B38" s="36">
        <v>0.27634999999999998</v>
      </c>
      <c r="F38" s="36"/>
      <c r="G38" s="36"/>
      <c r="H38" s="36"/>
      <c r="I38" s="51">
        <v>3</v>
      </c>
      <c r="J38" s="51">
        <v>0.12828999999999999</v>
      </c>
      <c r="K38" s="51">
        <v>300</v>
      </c>
      <c r="L38" s="36"/>
    </row>
    <row r="39" spans="1:12" x14ac:dyDescent="0.3">
      <c r="A39" s="3">
        <v>18</v>
      </c>
      <c r="B39" s="36">
        <v>0.95252999999999999</v>
      </c>
      <c r="F39" s="76">
        <v>7</v>
      </c>
      <c r="G39" s="76">
        <v>0.67983000000000005</v>
      </c>
      <c r="H39" s="76">
        <v>3</v>
      </c>
      <c r="I39" s="76">
        <v>1</v>
      </c>
      <c r="J39" s="76">
        <v>0.98682000000000003</v>
      </c>
      <c r="K39" s="76">
        <v>900</v>
      </c>
      <c r="L39" s="76">
        <v>1610</v>
      </c>
    </row>
    <row r="40" spans="1:12" x14ac:dyDescent="0.3">
      <c r="A40" s="3">
        <v>19</v>
      </c>
      <c r="B40" s="36">
        <v>0.54264000000000001</v>
      </c>
      <c r="F40" s="36"/>
      <c r="G40" s="36"/>
      <c r="H40" s="36"/>
      <c r="I40" s="51">
        <v>2</v>
      </c>
      <c r="J40" s="51">
        <v>0.65017000000000003</v>
      </c>
      <c r="K40" s="51">
        <v>410</v>
      </c>
      <c r="L40" s="36"/>
    </row>
    <row r="41" spans="1:12" x14ac:dyDescent="0.3">
      <c r="A41" s="3">
        <v>20</v>
      </c>
      <c r="B41" s="36">
        <v>0.59970000000000001</v>
      </c>
      <c r="F41" s="36"/>
      <c r="G41" s="36"/>
      <c r="H41" s="36"/>
      <c r="I41" s="51">
        <v>3</v>
      </c>
      <c r="J41" s="51">
        <v>0.14294999999999999</v>
      </c>
      <c r="K41" s="51">
        <v>300</v>
      </c>
      <c r="L41" s="36"/>
    </row>
    <row r="42" spans="1:12" x14ac:dyDescent="0.3">
      <c r="A42" s="16">
        <v>21</v>
      </c>
      <c r="B42" s="45">
        <v>0.28162999999999999</v>
      </c>
      <c r="F42" s="76">
        <v>8</v>
      </c>
      <c r="G42" s="76">
        <f>B49</f>
        <v>0.33935999999999999</v>
      </c>
      <c r="H42" s="76">
        <v>2</v>
      </c>
      <c r="I42" s="76">
        <v>1</v>
      </c>
      <c r="J42" s="76">
        <v>0.65127000000000002</v>
      </c>
      <c r="K42" s="76">
        <v>410</v>
      </c>
      <c r="L42" s="76">
        <f>SUM(K42:K43)</f>
        <v>820</v>
      </c>
    </row>
    <row r="43" spans="1:12" x14ac:dyDescent="0.3">
      <c r="A43" s="3">
        <v>22</v>
      </c>
      <c r="B43" s="36">
        <v>0.86565000000000003</v>
      </c>
      <c r="F43" s="45"/>
      <c r="G43" s="45"/>
      <c r="H43" s="45"/>
      <c r="I43" s="79">
        <v>2</v>
      </c>
      <c r="J43" s="51">
        <v>0.65520999999999996</v>
      </c>
      <c r="K43" s="79">
        <v>410</v>
      </c>
      <c r="L43" s="45"/>
    </row>
    <row r="44" spans="1:12" x14ac:dyDescent="0.3">
      <c r="A44" s="3">
        <v>23</v>
      </c>
      <c r="B44" s="36">
        <v>0.12828999999999999</v>
      </c>
      <c r="F44" s="76">
        <v>9</v>
      </c>
      <c r="G44" s="76">
        <f>B52</f>
        <v>0.34084999999999999</v>
      </c>
      <c r="H44" s="76">
        <v>2</v>
      </c>
      <c r="I44" s="76">
        <v>1</v>
      </c>
      <c r="J44" s="76">
        <v>0.30586000000000002</v>
      </c>
      <c r="K44" s="76">
        <v>190</v>
      </c>
      <c r="L44" s="76">
        <f>SUM(K44:K45)</f>
        <v>680</v>
      </c>
    </row>
    <row r="45" spans="1:12" x14ac:dyDescent="0.3">
      <c r="A45" s="3">
        <v>24</v>
      </c>
      <c r="B45" s="36">
        <v>0.67983000000000005</v>
      </c>
      <c r="F45" s="36"/>
      <c r="G45" s="36"/>
      <c r="H45" s="36"/>
      <c r="I45" s="51">
        <v>2</v>
      </c>
      <c r="J45" s="51">
        <v>0.68440000000000001</v>
      </c>
      <c r="K45" s="51">
        <v>490</v>
      </c>
      <c r="L45" s="36"/>
    </row>
    <row r="46" spans="1:12" x14ac:dyDescent="0.3">
      <c r="A46" s="3">
        <v>25</v>
      </c>
      <c r="B46" s="36">
        <v>0.98682000000000003</v>
      </c>
      <c r="F46" s="76">
        <v>10</v>
      </c>
      <c r="G46" s="76">
        <f>B55</f>
        <v>0.88751999999999998</v>
      </c>
      <c r="H46" s="76">
        <v>4</v>
      </c>
      <c r="I46" s="76">
        <v>1</v>
      </c>
      <c r="J46" s="76">
        <v>0.79696</v>
      </c>
      <c r="K46" s="76">
        <v>490</v>
      </c>
      <c r="L46" s="76">
        <f>SUM(K46:K49)</f>
        <v>2400</v>
      </c>
    </row>
    <row r="47" spans="1:12" x14ac:dyDescent="0.3">
      <c r="A47" s="3">
        <v>26</v>
      </c>
      <c r="B47" s="36">
        <v>0.65017000000000003</v>
      </c>
      <c r="F47" s="36"/>
      <c r="G47" s="36"/>
      <c r="H47" s="36"/>
      <c r="I47" s="51">
        <v>2</v>
      </c>
      <c r="J47" s="62">
        <v>0.86250000000000004</v>
      </c>
      <c r="K47" s="51">
        <v>710</v>
      </c>
      <c r="L47" s="36"/>
    </row>
    <row r="48" spans="1:12" x14ac:dyDescent="0.3">
      <c r="A48" s="3">
        <v>27</v>
      </c>
      <c r="B48" s="36">
        <v>0.14294999999999999</v>
      </c>
      <c r="F48" s="36"/>
      <c r="G48" s="36"/>
      <c r="H48" s="36"/>
      <c r="I48" s="51">
        <v>3</v>
      </c>
      <c r="J48" s="62">
        <v>0.79078000000000004</v>
      </c>
      <c r="K48" s="51">
        <v>490</v>
      </c>
      <c r="L48" s="36"/>
    </row>
    <row r="49" spans="1:12" x14ac:dyDescent="0.3">
      <c r="A49" s="3">
        <v>28</v>
      </c>
      <c r="B49" s="36">
        <v>0.33935999999999999</v>
      </c>
      <c r="F49" s="36"/>
      <c r="G49" s="36"/>
      <c r="H49" s="36"/>
      <c r="I49" s="51">
        <v>4</v>
      </c>
      <c r="J49" s="62">
        <v>0.90586999999999995</v>
      </c>
      <c r="K49" s="51">
        <v>710</v>
      </c>
      <c r="L49" s="36"/>
    </row>
    <row r="50" spans="1:12" x14ac:dyDescent="0.3">
      <c r="A50" s="3">
        <v>29</v>
      </c>
      <c r="B50" s="36">
        <v>0.65127000000000002</v>
      </c>
      <c r="F50" s="76">
        <v>11</v>
      </c>
      <c r="G50" s="76">
        <v>0.94560999999999995</v>
      </c>
      <c r="H50" s="76">
        <v>4</v>
      </c>
      <c r="I50" s="76">
        <v>1</v>
      </c>
      <c r="J50" s="76">
        <v>0.54976999999999998</v>
      </c>
      <c r="K50" s="76">
        <v>190</v>
      </c>
      <c r="L50" s="76">
        <f>SUM(K50:K53)</f>
        <v>980</v>
      </c>
    </row>
    <row r="51" spans="1:12" x14ac:dyDescent="0.3">
      <c r="A51" s="3">
        <v>30</v>
      </c>
      <c r="B51" s="36">
        <v>0.65520999999999996</v>
      </c>
      <c r="F51" s="36"/>
      <c r="G51" s="36"/>
      <c r="H51" s="36"/>
      <c r="I51" s="51">
        <v>2</v>
      </c>
      <c r="J51" s="51">
        <v>0.29208000000000001</v>
      </c>
      <c r="K51" s="51">
        <v>300</v>
      </c>
      <c r="L51" s="36"/>
    </row>
    <row r="52" spans="1:12" x14ac:dyDescent="0.3">
      <c r="A52" s="3">
        <v>31</v>
      </c>
      <c r="B52" s="36">
        <v>0.34084999999999999</v>
      </c>
      <c r="F52" s="36"/>
      <c r="G52" s="36"/>
      <c r="H52" s="36"/>
      <c r="I52" s="51">
        <v>3</v>
      </c>
      <c r="J52" s="3">
        <v>0.22217999999999999</v>
      </c>
      <c r="K52" s="51">
        <v>300</v>
      </c>
      <c r="L52" s="36"/>
    </row>
    <row r="53" spans="1:12" x14ac:dyDescent="0.3">
      <c r="A53" s="3">
        <v>32</v>
      </c>
      <c r="B53" s="36">
        <v>0.30586000000000002</v>
      </c>
      <c r="F53" s="36"/>
      <c r="G53" s="36"/>
      <c r="H53" s="36"/>
      <c r="I53" s="51">
        <v>4</v>
      </c>
      <c r="J53" s="3">
        <v>0.56721999999999995</v>
      </c>
      <c r="K53" s="51">
        <v>190</v>
      </c>
      <c r="L53" s="36"/>
    </row>
    <row r="54" spans="1:12" x14ac:dyDescent="0.3">
      <c r="A54" s="3">
        <v>33</v>
      </c>
      <c r="B54" s="36">
        <v>0.68440000000000001</v>
      </c>
      <c r="F54" s="76">
        <v>12</v>
      </c>
      <c r="G54" s="76">
        <v>0.73924000000000001</v>
      </c>
      <c r="H54" s="76">
        <v>3</v>
      </c>
      <c r="I54" s="76">
        <v>1</v>
      </c>
      <c r="J54" s="76">
        <v>0.67381999999999997</v>
      </c>
      <c r="K54" s="76">
        <v>490</v>
      </c>
      <c r="L54" s="76">
        <f>SUM(K54:K56)</f>
        <v>1470</v>
      </c>
    </row>
    <row r="55" spans="1:12" x14ac:dyDescent="0.3">
      <c r="A55" s="3">
        <v>34</v>
      </c>
      <c r="B55" s="36">
        <v>0.88751999999999998</v>
      </c>
      <c r="F55" s="36"/>
      <c r="G55" s="36"/>
      <c r="H55" s="36"/>
      <c r="I55" s="51">
        <v>2</v>
      </c>
      <c r="J55" s="3">
        <v>0.67459999999999998</v>
      </c>
      <c r="K55" s="51">
        <v>490</v>
      </c>
      <c r="L55" s="36"/>
    </row>
    <row r="56" spans="1:12" x14ac:dyDescent="0.3">
      <c r="A56" s="3">
        <v>35</v>
      </c>
      <c r="B56" s="36">
        <v>0.79696</v>
      </c>
      <c r="F56" s="36"/>
      <c r="G56" s="36"/>
      <c r="H56" s="36"/>
      <c r="I56" s="51">
        <v>3</v>
      </c>
      <c r="J56" s="3">
        <v>0.80371000000000004</v>
      </c>
      <c r="K56" s="51">
        <v>490</v>
      </c>
      <c r="L56" s="36"/>
    </row>
    <row r="57" spans="1:12" x14ac:dyDescent="0.3">
      <c r="A57" s="3">
        <v>36</v>
      </c>
      <c r="B57" s="36">
        <v>0.86250000000000004</v>
      </c>
      <c r="F57" s="76">
        <v>13</v>
      </c>
      <c r="G57" s="76">
        <v>0.27634999999999998</v>
      </c>
      <c r="H57" s="76">
        <v>2</v>
      </c>
      <c r="I57" s="76">
        <v>1</v>
      </c>
      <c r="J57" s="76">
        <v>0.70811000000000002</v>
      </c>
      <c r="K57" s="76">
        <v>490</v>
      </c>
      <c r="L57" s="76">
        <f>SUM(K57:K58)</f>
        <v>1200</v>
      </c>
    </row>
    <row r="58" spans="1:12" x14ac:dyDescent="0.3">
      <c r="A58" s="3">
        <v>37</v>
      </c>
      <c r="B58" s="36">
        <v>0.79078000000000004</v>
      </c>
      <c r="F58" s="36"/>
      <c r="G58" s="36"/>
      <c r="H58" s="36"/>
      <c r="I58" s="51">
        <v>2</v>
      </c>
      <c r="J58" s="3">
        <v>0.88121000000000005</v>
      </c>
      <c r="K58" s="51">
        <v>710</v>
      </c>
      <c r="L58" s="36"/>
    </row>
    <row r="59" spans="1:12" x14ac:dyDescent="0.3">
      <c r="A59" s="16">
        <v>38</v>
      </c>
      <c r="B59" s="45">
        <v>0.90586999999999995</v>
      </c>
      <c r="F59" s="76">
        <v>14</v>
      </c>
      <c r="G59" s="76">
        <v>0.70008000000000004</v>
      </c>
      <c r="H59" s="76">
        <v>3</v>
      </c>
      <c r="I59" s="76">
        <v>1</v>
      </c>
      <c r="J59" s="76">
        <v>0.61504999999999999</v>
      </c>
      <c r="K59" s="76">
        <v>410</v>
      </c>
      <c r="L59" s="76">
        <f>SUM(K59:K61)</f>
        <v>1120</v>
      </c>
    </row>
    <row r="60" spans="1:12" x14ac:dyDescent="0.3">
      <c r="A60" s="3">
        <v>39</v>
      </c>
      <c r="B60" s="36">
        <v>0.94560999999999995</v>
      </c>
      <c r="F60" s="36"/>
      <c r="G60" s="36"/>
      <c r="H60" s="36"/>
      <c r="I60" s="51">
        <v>2</v>
      </c>
      <c r="J60" s="3">
        <v>0.63934000000000002</v>
      </c>
      <c r="K60" s="51">
        <v>410</v>
      </c>
      <c r="L60" s="36"/>
    </row>
    <row r="61" spans="1:12" x14ac:dyDescent="0.3">
      <c r="A61" s="3">
        <v>40</v>
      </c>
      <c r="B61" s="36">
        <v>0.54976999999999998</v>
      </c>
      <c r="F61" s="36"/>
      <c r="G61" s="36"/>
      <c r="H61" s="36"/>
      <c r="I61" s="51">
        <v>3</v>
      </c>
      <c r="J61" s="3">
        <v>0.23391999999999999</v>
      </c>
      <c r="K61" s="51">
        <v>300</v>
      </c>
      <c r="L61" s="36"/>
    </row>
    <row r="62" spans="1:12" x14ac:dyDescent="0.3">
      <c r="A62" s="3">
        <v>41</v>
      </c>
      <c r="B62" s="36">
        <v>0.29208000000000001</v>
      </c>
      <c r="F62" s="76">
        <v>15</v>
      </c>
      <c r="G62" s="76">
        <v>0.90461999999999998</v>
      </c>
      <c r="H62" s="76">
        <v>4</v>
      </c>
      <c r="I62" s="76">
        <v>1</v>
      </c>
      <c r="J62" s="76">
        <v>0.87841999999999998</v>
      </c>
      <c r="K62" s="76">
        <v>710</v>
      </c>
      <c r="L62" s="76">
        <f>SUM(K62:K65)</f>
        <v>1990</v>
      </c>
    </row>
    <row r="63" spans="1:12" x14ac:dyDescent="0.3">
      <c r="A63" s="3">
        <v>42</v>
      </c>
      <c r="B63" s="36">
        <v>0.22217999999999999</v>
      </c>
      <c r="F63" s="36"/>
      <c r="G63" s="36"/>
      <c r="H63" s="36"/>
      <c r="I63" s="51">
        <v>2</v>
      </c>
      <c r="J63" s="3">
        <v>0.96692</v>
      </c>
      <c r="K63" s="51">
        <v>600</v>
      </c>
      <c r="L63" s="36"/>
    </row>
    <row r="64" spans="1:12" x14ac:dyDescent="0.3">
      <c r="A64" s="3">
        <v>43</v>
      </c>
      <c r="B64" s="36">
        <v>0.56721999999999995</v>
      </c>
      <c r="F64" s="36"/>
      <c r="G64" s="36"/>
      <c r="H64" s="36"/>
      <c r="I64" s="51">
        <v>3</v>
      </c>
      <c r="J64" s="3">
        <v>0.80269999999999997</v>
      </c>
      <c r="K64" s="51">
        <v>490</v>
      </c>
      <c r="L64" s="36"/>
    </row>
    <row r="65" spans="1:12" x14ac:dyDescent="0.3">
      <c r="A65" s="3">
        <v>44</v>
      </c>
      <c r="B65" s="36">
        <v>0.73924000000000001</v>
      </c>
      <c r="F65" s="36"/>
      <c r="G65" s="36"/>
      <c r="H65" s="36"/>
      <c r="I65" s="51">
        <v>4</v>
      </c>
      <c r="J65" s="3">
        <v>0.54583999999999999</v>
      </c>
      <c r="K65" s="51">
        <v>190</v>
      </c>
      <c r="L65" s="36"/>
    </row>
    <row r="66" spans="1:12" x14ac:dyDescent="0.3">
      <c r="A66" s="3">
        <v>45</v>
      </c>
      <c r="B66" s="36">
        <v>0.67381999999999997</v>
      </c>
      <c r="F66" s="82">
        <v>16</v>
      </c>
      <c r="G66" s="76">
        <v>0.97789000000000004</v>
      </c>
      <c r="H66" s="82">
        <v>4</v>
      </c>
      <c r="I66" s="82">
        <v>1</v>
      </c>
      <c r="J66" s="76">
        <v>5.5840000000000001E-2</v>
      </c>
      <c r="K66" s="82">
        <v>0</v>
      </c>
      <c r="L66" s="82">
        <f>SUM(K66:K69)</f>
        <v>1090</v>
      </c>
    </row>
    <row r="67" spans="1:12" x14ac:dyDescent="0.3">
      <c r="A67" s="3">
        <v>46</v>
      </c>
      <c r="B67" s="36">
        <v>0.67459999999999998</v>
      </c>
      <c r="F67" s="36"/>
      <c r="G67" s="36"/>
      <c r="H67" s="36"/>
      <c r="I67" s="3">
        <v>2</v>
      </c>
      <c r="J67" s="3">
        <v>4.9759999999999999E-2</v>
      </c>
      <c r="K67" s="3">
        <v>0</v>
      </c>
      <c r="L67" s="36"/>
    </row>
    <row r="68" spans="1:12" x14ac:dyDescent="0.3">
      <c r="A68" s="3">
        <v>47</v>
      </c>
      <c r="B68" s="36">
        <v>0.80371000000000004</v>
      </c>
      <c r="F68" s="36"/>
      <c r="G68" s="36"/>
      <c r="H68" s="36"/>
      <c r="I68" s="3">
        <v>3</v>
      </c>
      <c r="J68" s="3">
        <v>0.53442000000000001</v>
      </c>
      <c r="K68" s="3">
        <v>190</v>
      </c>
      <c r="L68" s="36"/>
    </row>
    <row r="69" spans="1:12" x14ac:dyDescent="0.3">
      <c r="A69" s="3">
        <v>48</v>
      </c>
      <c r="B69" s="36">
        <v>0.27634999999999998</v>
      </c>
      <c r="F69" s="36"/>
      <c r="G69" s="36"/>
      <c r="H69" s="36"/>
      <c r="I69" s="3">
        <v>4</v>
      </c>
      <c r="J69" s="3">
        <v>0.98787000000000003</v>
      </c>
      <c r="K69" s="3">
        <v>900</v>
      </c>
      <c r="L69" s="36"/>
    </row>
    <row r="70" spans="1:12" x14ac:dyDescent="0.3">
      <c r="A70" s="3">
        <v>49</v>
      </c>
      <c r="B70" s="36">
        <v>0.70811000000000002</v>
      </c>
      <c r="F70" s="76">
        <v>17</v>
      </c>
      <c r="G70" s="76">
        <v>0.68225000000000002</v>
      </c>
      <c r="H70" s="76">
        <v>3</v>
      </c>
      <c r="I70" s="76">
        <v>1</v>
      </c>
      <c r="J70" s="76">
        <v>0.65332999999999997</v>
      </c>
      <c r="K70" s="76">
        <v>410</v>
      </c>
      <c r="L70" s="76">
        <f>SUM(K70:K72)</f>
        <v>1010</v>
      </c>
    </row>
    <row r="71" spans="1:12" x14ac:dyDescent="0.3">
      <c r="A71" s="3">
        <v>50</v>
      </c>
      <c r="B71" s="36">
        <v>0.88121000000000005</v>
      </c>
      <c r="F71" s="36"/>
      <c r="G71" s="36"/>
      <c r="H71" s="36"/>
      <c r="I71" s="3">
        <v>2</v>
      </c>
      <c r="J71" s="3">
        <v>0.63249</v>
      </c>
      <c r="K71" s="3">
        <v>410</v>
      </c>
      <c r="L71" s="36"/>
    </row>
    <row r="72" spans="1:12" x14ac:dyDescent="0.3">
      <c r="A72" s="3">
        <v>51</v>
      </c>
      <c r="B72" s="36">
        <v>0.70008000000000004</v>
      </c>
      <c r="F72" s="36"/>
      <c r="G72" s="36"/>
      <c r="H72" s="36"/>
      <c r="I72" s="3">
        <v>3</v>
      </c>
      <c r="J72" s="3">
        <v>0.34258</v>
      </c>
      <c r="K72" s="3">
        <v>190</v>
      </c>
      <c r="L72" s="36"/>
    </row>
    <row r="73" spans="1:12" x14ac:dyDescent="0.3">
      <c r="A73" s="3">
        <v>52</v>
      </c>
      <c r="B73" s="36">
        <v>0.61504999999999999</v>
      </c>
      <c r="F73" s="76">
        <v>18</v>
      </c>
      <c r="G73" s="76">
        <v>0.83855999999999997</v>
      </c>
      <c r="H73" s="76">
        <v>3</v>
      </c>
      <c r="I73" s="76">
        <v>1</v>
      </c>
      <c r="J73" s="76">
        <v>0.85626999999999998</v>
      </c>
      <c r="K73" s="76">
        <v>710</v>
      </c>
      <c r="L73" s="76">
        <f>SUM(K73:K75)</f>
        <v>1690</v>
      </c>
    </row>
    <row r="74" spans="1:12" x14ac:dyDescent="0.3">
      <c r="A74" s="3">
        <v>53</v>
      </c>
      <c r="B74" s="36">
        <v>0.63934000000000002</v>
      </c>
      <c r="F74" s="36"/>
      <c r="G74" s="36"/>
      <c r="H74" s="36"/>
      <c r="I74" s="3">
        <v>2</v>
      </c>
      <c r="J74" s="3">
        <v>0.67218</v>
      </c>
      <c r="K74" s="3">
        <v>490</v>
      </c>
      <c r="L74" s="36"/>
    </row>
    <row r="75" spans="1:12" x14ac:dyDescent="0.3">
      <c r="A75" s="3">
        <v>54</v>
      </c>
      <c r="B75" s="36">
        <v>0.23391999999999999</v>
      </c>
      <c r="F75" s="36"/>
      <c r="G75" s="36"/>
      <c r="H75" s="36"/>
      <c r="I75" s="3">
        <v>3</v>
      </c>
      <c r="J75" s="3">
        <v>0.80262999999999995</v>
      </c>
      <c r="K75" s="3">
        <v>490</v>
      </c>
      <c r="L75" s="36"/>
    </row>
    <row r="76" spans="1:12" x14ac:dyDescent="0.3">
      <c r="A76" s="3">
        <v>55</v>
      </c>
      <c r="B76" s="36">
        <v>0.90461999999999998</v>
      </c>
      <c r="F76" s="76">
        <v>19</v>
      </c>
      <c r="G76" s="76">
        <v>0.17935999999999999</v>
      </c>
      <c r="H76" s="76">
        <v>1</v>
      </c>
      <c r="I76" s="76">
        <v>1</v>
      </c>
      <c r="J76" s="76">
        <v>0.37492999999999999</v>
      </c>
      <c r="K76" s="76">
        <v>190</v>
      </c>
      <c r="L76" s="76">
        <v>190</v>
      </c>
    </row>
    <row r="77" spans="1:12" x14ac:dyDescent="0.3">
      <c r="A77" s="3">
        <v>56</v>
      </c>
      <c r="B77" s="36">
        <v>0.87841999999999998</v>
      </c>
      <c r="F77" s="76">
        <v>20</v>
      </c>
      <c r="G77" s="76">
        <v>0.55644000000000005</v>
      </c>
      <c r="H77" s="76">
        <v>2</v>
      </c>
      <c r="I77" s="76">
        <v>1</v>
      </c>
      <c r="J77" s="76">
        <v>0.20993999999999999</v>
      </c>
      <c r="K77" s="76">
        <v>300</v>
      </c>
      <c r="L77" s="76">
        <f>SUM(K77:K78)</f>
        <v>600</v>
      </c>
    </row>
    <row r="78" spans="1:12" x14ac:dyDescent="0.3">
      <c r="A78" s="3">
        <v>57</v>
      </c>
      <c r="B78" s="36">
        <v>0.96692</v>
      </c>
      <c r="F78" s="36"/>
      <c r="G78" s="36"/>
      <c r="H78" s="36"/>
      <c r="I78" s="3">
        <v>2</v>
      </c>
      <c r="J78" s="3">
        <v>0.19547999999999999</v>
      </c>
      <c r="K78" s="3">
        <v>300</v>
      </c>
      <c r="L78" s="36"/>
    </row>
    <row r="79" spans="1:12" x14ac:dyDescent="0.3">
      <c r="A79" s="3">
        <v>58</v>
      </c>
      <c r="B79" s="36">
        <v>0.80269999999999997</v>
      </c>
      <c r="F79" s="76">
        <v>21</v>
      </c>
      <c r="G79" s="76">
        <v>0.63754999999999995</v>
      </c>
      <c r="H79" s="76">
        <v>3</v>
      </c>
      <c r="I79" s="76">
        <v>1</v>
      </c>
      <c r="J79" s="76">
        <v>0.39204</v>
      </c>
      <c r="K79" s="76">
        <v>190</v>
      </c>
      <c r="L79" s="76">
        <f>SUM(K79:K81)</f>
        <v>680</v>
      </c>
    </row>
    <row r="80" spans="1:12" x14ac:dyDescent="0.3">
      <c r="A80" s="3">
        <v>59</v>
      </c>
      <c r="B80" s="36">
        <v>0.54583999999999999</v>
      </c>
      <c r="F80" s="36"/>
      <c r="G80" s="36"/>
      <c r="H80" s="36"/>
      <c r="I80" s="3">
        <v>2</v>
      </c>
      <c r="J80" s="3">
        <v>0.25246000000000002</v>
      </c>
      <c r="K80" s="3">
        <v>300</v>
      </c>
      <c r="L80" s="36"/>
    </row>
    <row r="81" spans="1:12" x14ac:dyDescent="0.3">
      <c r="A81" s="3">
        <v>60</v>
      </c>
      <c r="B81" s="36">
        <v>0.97789000000000004</v>
      </c>
      <c r="F81" s="36"/>
      <c r="G81" s="36"/>
      <c r="H81" s="36"/>
      <c r="I81" s="3">
        <v>3</v>
      </c>
      <c r="J81" s="3">
        <v>0.54810999999999999</v>
      </c>
      <c r="K81" s="3">
        <v>190</v>
      </c>
      <c r="L81" s="36"/>
    </row>
    <row r="82" spans="1:12" x14ac:dyDescent="0.3">
      <c r="A82" s="3">
        <v>61</v>
      </c>
      <c r="B82" s="36">
        <v>5.5840000000000001E-2</v>
      </c>
      <c r="F82" s="76">
        <v>22</v>
      </c>
      <c r="G82" s="76">
        <v>0.90656999999999999</v>
      </c>
      <c r="H82" s="76">
        <v>4</v>
      </c>
      <c r="I82" s="76">
        <v>1</v>
      </c>
      <c r="J82" s="76">
        <v>1.6920000000000001E-2</v>
      </c>
      <c r="K82" s="76">
        <v>0</v>
      </c>
      <c r="L82" s="76">
        <f>SUM(K82:K85)</f>
        <v>490</v>
      </c>
    </row>
    <row r="83" spans="1:12" x14ac:dyDescent="0.3">
      <c r="A83" s="3">
        <v>62</v>
      </c>
      <c r="B83" s="36">
        <v>4.9759999999999999E-2</v>
      </c>
      <c r="F83" s="36"/>
      <c r="G83" s="36"/>
      <c r="H83" s="36"/>
      <c r="I83" s="3">
        <v>2</v>
      </c>
      <c r="J83" s="3">
        <v>0.37115999999999999</v>
      </c>
      <c r="K83" s="3">
        <v>190</v>
      </c>
      <c r="L83" s="36"/>
    </row>
    <row r="84" spans="1:12" x14ac:dyDescent="0.3">
      <c r="A84" s="3">
        <v>63</v>
      </c>
      <c r="B84" s="36">
        <v>0.53442000000000001</v>
      </c>
      <c r="F84" s="45"/>
      <c r="G84" s="45"/>
      <c r="H84" s="45"/>
      <c r="I84" s="16">
        <v>3</v>
      </c>
      <c r="J84" s="16">
        <v>1.8939999999999999E-2</v>
      </c>
      <c r="K84" s="16">
        <v>0</v>
      </c>
      <c r="L84" s="45"/>
    </row>
    <row r="85" spans="1:12" x14ac:dyDescent="0.3">
      <c r="A85" s="3">
        <v>64</v>
      </c>
      <c r="B85" s="36">
        <v>0.98787000000000003</v>
      </c>
      <c r="F85" s="36"/>
      <c r="G85" s="36"/>
      <c r="H85" s="36"/>
      <c r="I85" s="3">
        <v>4</v>
      </c>
      <c r="J85" s="3">
        <v>0.16313</v>
      </c>
      <c r="K85" s="3">
        <v>300</v>
      </c>
      <c r="L85" s="36"/>
    </row>
    <row r="86" spans="1:12" x14ac:dyDescent="0.3">
      <c r="A86" s="3">
        <v>65</v>
      </c>
      <c r="B86" s="36">
        <v>0.68225000000000002</v>
      </c>
      <c r="F86" s="76">
        <v>23</v>
      </c>
      <c r="G86" s="76">
        <v>0.84028999999999998</v>
      </c>
      <c r="H86" s="76">
        <v>3</v>
      </c>
      <c r="I86" s="76">
        <v>1</v>
      </c>
      <c r="J86" s="76">
        <v>0.26593</v>
      </c>
      <c r="K86" s="76">
        <v>300</v>
      </c>
      <c r="L86" s="76">
        <f>SUM(K86:K88)</f>
        <v>790</v>
      </c>
    </row>
    <row r="87" spans="1:12" x14ac:dyDescent="0.3">
      <c r="A87" s="3">
        <v>66</v>
      </c>
      <c r="B87" s="36">
        <v>0.65332999999999997</v>
      </c>
      <c r="F87" s="36"/>
      <c r="G87" s="36"/>
      <c r="H87" s="36"/>
      <c r="I87" s="3">
        <v>2</v>
      </c>
      <c r="J87" s="3">
        <v>0.34855999999999998</v>
      </c>
      <c r="K87" s="3">
        <v>190</v>
      </c>
      <c r="L87" s="36"/>
    </row>
    <row r="88" spans="1:12" x14ac:dyDescent="0.3">
      <c r="A88" s="3">
        <v>67</v>
      </c>
      <c r="B88" s="36">
        <v>0.63249</v>
      </c>
      <c r="F88" s="36"/>
      <c r="G88" s="36"/>
      <c r="H88" s="36"/>
      <c r="I88" s="3">
        <v>3</v>
      </c>
      <c r="J88" s="3">
        <v>0.12361999999999999</v>
      </c>
      <c r="K88" s="3">
        <v>300</v>
      </c>
      <c r="L88" s="36"/>
    </row>
    <row r="89" spans="1:12" x14ac:dyDescent="0.3">
      <c r="A89" s="3">
        <v>68</v>
      </c>
      <c r="B89" s="36">
        <v>0.34258</v>
      </c>
      <c r="F89" s="76">
        <v>24</v>
      </c>
      <c r="G89" s="76">
        <v>0.15820999999999999</v>
      </c>
      <c r="H89" s="76">
        <v>1</v>
      </c>
      <c r="I89" s="76">
        <v>1</v>
      </c>
      <c r="J89" s="76">
        <v>0.5262</v>
      </c>
      <c r="K89" s="76">
        <v>190</v>
      </c>
      <c r="L89" s="76">
        <v>190</v>
      </c>
    </row>
    <row r="90" spans="1:12" x14ac:dyDescent="0.3">
      <c r="A90" s="3">
        <v>69</v>
      </c>
      <c r="B90" s="36">
        <v>0.83855999999999997</v>
      </c>
      <c r="F90" s="3"/>
      <c r="G90" s="3"/>
      <c r="H90" s="3"/>
      <c r="I90" s="3"/>
      <c r="J90" s="3"/>
      <c r="K90" s="83" t="s">
        <v>341</v>
      </c>
      <c r="L90" s="83">
        <f>SUM(L23:L89)</f>
        <v>25050</v>
      </c>
    </row>
    <row r="91" spans="1:12" x14ac:dyDescent="0.3">
      <c r="A91" s="3">
        <v>70</v>
      </c>
      <c r="B91" s="36">
        <v>0.85626999999999998</v>
      </c>
    </row>
    <row r="92" spans="1:12" x14ac:dyDescent="0.3">
      <c r="A92" s="3">
        <v>71</v>
      </c>
      <c r="B92" s="36">
        <v>0.67218</v>
      </c>
    </row>
    <row r="93" spans="1:12" x14ac:dyDescent="0.3">
      <c r="A93" s="3">
        <v>72</v>
      </c>
      <c r="B93" s="36">
        <v>0.80262999999999995</v>
      </c>
    </row>
    <row r="94" spans="1:12" x14ac:dyDescent="0.3">
      <c r="A94" s="3">
        <v>73</v>
      </c>
      <c r="B94" s="36">
        <v>0.17935999999999999</v>
      </c>
    </row>
    <row r="95" spans="1:12" x14ac:dyDescent="0.3">
      <c r="A95" s="3">
        <v>74</v>
      </c>
      <c r="B95" s="36">
        <v>0.37492999999999999</v>
      </c>
    </row>
    <row r="96" spans="1:12" x14ac:dyDescent="0.3">
      <c r="A96" s="3">
        <v>75</v>
      </c>
      <c r="B96" s="36">
        <v>0.55644000000000005</v>
      </c>
    </row>
    <row r="97" spans="1:2" x14ac:dyDescent="0.3">
      <c r="A97" s="3">
        <v>76</v>
      </c>
      <c r="B97" s="36">
        <v>0.20993999999999999</v>
      </c>
    </row>
    <row r="98" spans="1:2" x14ac:dyDescent="0.3">
      <c r="A98" s="3">
        <v>77</v>
      </c>
      <c r="B98" s="36">
        <v>0.19547999999999999</v>
      </c>
    </row>
    <row r="99" spans="1:2" x14ac:dyDescent="0.3">
      <c r="A99" s="3">
        <v>78</v>
      </c>
      <c r="B99" s="36">
        <v>0.63754999999999995</v>
      </c>
    </row>
    <row r="100" spans="1:2" x14ac:dyDescent="0.3">
      <c r="A100" s="3">
        <v>79</v>
      </c>
      <c r="B100" s="36">
        <v>0.39204</v>
      </c>
    </row>
    <row r="101" spans="1:2" x14ac:dyDescent="0.3">
      <c r="A101" s="3">
        <v>80</v>
      </c>
      <c r="B101" s="36">
        <v>0.25246000000000002</v>
      </c>
    </row>
    <row r="102" spans="1:2" x14ac:dyDescent="0.3">
      <c r="A102" s="3">
        <v>81</v>
      </c>
      <c r="B102" s="36">
        <v>0.54810999999999999</v>
      </c>
    </row>
    <row r="103" spans="1:2" x14ac:dyDescent="0.3">
      <c r="A103" s="3">
        <v>82</v>
      </c>
      <c r="B103" s="36">
        <v>0.90656999999999999</v>
      </c>
    </row>
    <row r="104" spans="1:2" x14ac:dyDescent="0.3">
      <c r="A104" s="3">
        <v>83</v>
      </c>
      <c r="B104" s="36">
        <v>1.6920000000000001E-2</v>
      </c>
    </row>
    <row r="105" spans="1:2" x14ac:dyDescent="0.3">
      <c r="A105" s="3">
        <v>84</v>
      </c>
      <c r="B105" s="36">
        <v>0.37115999999999999</v>
      </c>
    </row>
    <row r="106" spans="1:2" x14ac:dyDescent="0.3">
      <c r="A106" s="3">
        <v>85</v>
      </c>
      <c r="B106" s="36">
        <v>1.8939999999999999E-2</v>
      </c>
    </row>
    <row r="107" spans="1:2" x14ac:dyDescent="0.3">
      <c r="A107" s="3">
        <v>86</v>
      </c>
      <c r="B107" s="36">
        <v>0.16313</v>
      </c>
    </row>
    <row r="108" spans="1:2" x14ac:dyDescent="0.3">
      <c r="A108" s="3">
        <v>87</v>
      </c>
      <c r="B108" s="36">
        <v>0.84028999999999998</v>
      </c>
    </row>
    <row r="109" spans="1:2" x14ac:dyDescent="0.3">
      <c r="A109" s="3">
        <v>88</v>
      </c>
      <c r="B109" s="36">
        <v>0.26593</v>
      </c>
    </row>
    <row r="110" spans="1:2" x14ac:dyDescent="0.3">
      <c r="A110" s="3">
        <v>89</v>
      </c>
      <c r="B110" s="36">
        <v>0.34855999999999998</v>
      </c>
    </row>
    <row r="111" spans="1:2" x14ac:dyDescent="0.3">
      <c r="A111" s="3">
        <v>90</v>
      </c>
      <c r="B111" s="36">
        <v>0.12361999999999999</v>
      </c>
    </row>
  </sheetData>
  <mergeCells count="2">
    <mergeCell ref="G21:I21"/>
    <mergeCell ref="J21:L2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B752E-29F9-4665-AB69-90B473ECA976}">
  <dimension ref="A8:Y83"/>
  <sheetViews>
    <sheetView topLeftCell="A19" workbookViewId="0"/>
  </sheetViews>
  <sheetFormatPr baseColWidth="10" defaultColWidth="11.44140625" defaultRowHeight="14.4" x14ac:dyDescent="0.3"/>
  <cols>
    <col min="2" max="2" width="15" customWidth="1"/>
    <col min="5" max="5" width="19.5546875" customWidth="1"/>
    <col min="20" max="20" width="15.6640625" customWidth="1"/>
    <col min="23" max="23" width="13.109375" customWidth="1"/>
  </cols>
  <sheetData>
    <row r="8" spans="12:12" x14ac:dyDescent="0.3">
      <c r="L8" s="61" t="s">
        <v>342</v>
      </c>
    </row>
    <row r="9" spans="12:12" x14ac:dyDescent="0.3">
      <c r="L9" t="s">
        <v>343</v>
      </c>
    </row>
    <row r="10" spans="12:12" x14ac:dyDescent="0.3">
      <c r="L10" t="s">
        <v>344</v>
      </c>
    </row>
    <row r="17" spans="1:25" x14ac:dyDescent="0.3">
      <c r="V17" t="s">
        <v>345</v>
      </c>
    </row>
    <row r="18" spans="1:25" x14ac:dyDescent="0.3">
      <c r="V18" t="s">
        <v>346</v>
      </c>
    </row>
    <row r="19" spans="1:25" x14ac:dyDescent="0.3">
      <c r="V19" t="s">
        <v>347</v>
      </c>
    </row>
    <row r="20" spans="1:25" x14ac:dyDescent="0.3">
      <c r="V20" t="s">
        <v>348</v>
      </c>
    </row>
    <row r="21" spans="1:25" x14ac:dyDescent="0.3">
      <c r="V21" t="s">
        <v>349</v>
      </c>
    </row>
    <row r="22" spans="1:25" x14ac:dyDescent="0.3">
      <c r="A22" s="6" t="s">
        <v>18</v>
      </c>
      <c r="B22" s="6" t="s">
        <v>19</v>
      </c>
      <c r="E22" s="6" t="s">
        <v>350</v>
      </c>
      <c r="F22" s="6" t="s">
        <v>169</v>
      </c>
      <c r="G22" s="6" t="s">
        <v>351</v>
      </c>
      <c r="H22" s="6" t="s">
        <v>213</v>
      </c>
      <c r="K22" s="145" t="s">
        <v>352</v>
      </c>
      <c r="L22" s="145"/>
      <c r="M22" s="145"/>
      <c r="N22" s="145" t="s">
        <v>353</v>
      </c>
      <c r="O22" s="145"/>
      <c r="Q22" s="145" t="s">
        <v>239</v>
      </c>
      <c r="R22" s="145"/>
      <c r="S22" s="145" t="s">
        <v>354</v>
      </c>
      <c r="T22" s="145"/>
      <c r="V22" t="s">
        <v>355</v>
      </c>
    </row>
    <row r="23" spans="1:25" x14ac:dyDescent="0.3">
      <c r="A23" s="3">
        <v>1</v>
      </c>
      <c r="B23" s="70">
        <v>0.10655000000000001</v>
      </c>
      <c r="E23" s="3">
        <v>1</v>
      </c>
      <c r="F23" s="3">
        <v>8</v>
      </c>
      <c r="G23" s="3">
        <v>8</v>
      </c>
      <c r="H23" s="3" t="s">
        <v>356</v>
      </c>
      <c r="K23" s="27" t="s">
        <v>357</v>
      </c>
      <c r="L23" s="27" t="s">
        <v>358</v>
      </c>
      <c r="M23" s="27" t="s">
        <v>359</v>
      </c>
      <c r="N23" s="27" t="s">
        <v>358</v>
      </c>
      <c r="O23" s="27" t="s">
        <v>359</v>
      </c>
      <c r="Q23" s="74" t="s">
        <v>360</v>
      </c>
      <c r="R23" s="74" t="s">
        <v>357</v>
      </c>
      <c r="S23" s="74" t="s">
        <v>338</v>
      </c>
      <c r="T23" s="74" t="s">
        <v>361</v>
      </c>
      <c r="V23" t="s">
        <v>362</v>
      </c>
    </row>
    <row r="24" spans="1:25" x14ac:dyDescent="0.3">
      <c r="A24" s="3">
        <v>2</v>
      </c>
      <c r="B24" s="70">
        <v>0.22889000000000001</v>
      </c>
      <c r="E24" s="3">
        <v>2</v>
      </c>
      <c r="F24" s="3">
        <v>35</v>
      </c>
      <c r="G24" s="3">
        <f>G23+F24</f>
        <v>43</v>
      </c>
      <c r="H24" s="3" t="s">
        <v>363</v>
      </c>
      <c r="K24" s="3">
        <v>1</v>
      </c>
      <c r="L24" s="3">
        <f>B23</f>
        <v>0.10655000000000001</v>
      </c>
      <c r="M24" s="3">
        <v>2</v>
      </c>
      <c r="N24" s="3">
        <v>0.22889000000000001</v>
      </c>
      <c r="O24" s="3">
        <v>1.5</v>
      </c>
      <c r="Q24" s="3">
        <v>0</v>
      </c>
      <c r="R24" s="3"/>
      <c r="S24" s="3">
        <v>1</v>
      </c>
      <c r="T24" s="3">
        <v>1.5</v>
      </c>
    </row>
    <row r="25" spans="1:25" x14ac:dyDescent="0.3">
      <c r="A25" s="3">
        <v>3</v>
      </c>
      <c r="B25" s="3">
        <v>0.10741000000000001</v>
      </c>
      <c r="E25" s="3">
        <v>3</v>
      </c>
      <c r="F25" s="3">
        <v>34</v>
      </c>
      <c r="G25" s="3">
        <f>G24+F25</f>
        <v>77</v>
      </c>
      <c r="H25" s="3" t="s">
        <v>364</v>
      </c>
      <c r="K25" s="3">
        <v>2</v>
      </c>
      <c r="L25" s="3">
        <f>B25</f>
        <v>0.10741000000000001</v>
      </c>
      <c r="M25" s="3">
        <v>2</v>
      </c>
      <c r="N25" s="3">
        <f>B26</f>
        <v>0.54630000000000001</v>
      </c>
      <c r="O25" s="3">
        <v>2</v>
      </c>
      <c r="Q25" s="3">
        <v>0.5</v>
      </c>
      <c r="R25" s="3"/>
      <c r="S25" s="3">
        <v>1</v>
      </c>
      <c r="T25" s="3">
        <v>1</v>
      </c>
    </row>
    <row r="26" spans="1:25" x14ac:dyDescent="0.3">
      <c r="A26" s="3">
        <v>4</v>
      </c>
      <c r="B26" s="3">
        <v>0.54630000000000001</v>
      </c>
      <c r="E26" s="3">
        <v>4</v>
      </c>
      <c r="F26" s="3">
        <v>17</v>
      </c>
      <c r="G26" s="3">
        <f>G25+F26</f>
        <v>94</v>
      </c>
      <c r="H26" s="3" t="s">
        <v>365</v>
      </c>
      <c r="K26" s="3">
        <v>3</v>
      </c>
      <c r="L26" s="3">
        <f>B27</f>
        <v>2.7320000000000001E-2</v>
      </c>
      <c r="M26" s="3">
        <v>1</v>
      </c>
      <c r="N26" s="3">
        <f>B28</f>
        <v>0.30298000000000003</v>
      </c>
      <c r="O26" s="3">
        <v>1.5</v>
      </c>
      <c r="Q26" s="3">
        <v>1</v>
      </c>
      <c r="R26" s="3"/>
      <c r="S26" s="3">
        <v>1</v>
      </c>
      <c r="T26" s="3">
        <v>0.5</v>
      </c>
    </row>
    <row r="27" spans="1:25" x14ac:dyDescent="0.3">
      <c r="A27" s="3">
        <v>5</v>
      </c>
      <c r="B27" s="3">
        <v>2.7320000000000001E-2</v>
      </c>
      <c r="E27" s="3">
        <v>5</v>
      </c>
      <c r="F27" s="3">
        <v>6</v>
      </c>
      <c r="G27" s="3">
        <f>G26+F27</f>
        <v>100</v>
      </c>
      <c r="H27" s="3" t="s">
        <v>366</v>
      </c>
      <c r="K27" s="3">
        <v>4</v>
      </c>
      <c r="L27" s="3">
        <f>B29</f>
        <v>0.21035000000000001</v>
      </c>
      <c r="M27" s="3">
        <v>2</v>
      </c>
      <c r="N27" s="3">
        <f>B30</f>
        <v>0.37186000000000002</v>
      </c>
      <c r="O27" s="3">
        <v>2</v>
      </c>
      <c r="Q27" s="3">
        <v>1.5</v>
      </c>
      <c r="R27" s="3"/>
      <c r="S27" s="3">
        <v>1</v>
      </c>
      <c r="T27" s="3">
        <v>0</v>
      </c>
      <c r="V27" s="146" t="s">
        <v>367</v>
      </c>
      <c r="W27" s="147"/>
      <c r="X27" s="147"/>
      <c r="Y27" s="148"/>
    </row>
    <row r="28" spans="1:25" x14ac:dyDescent="0.3">
      <c r="A28" s="3">
        <v>6</v>
      </c>
      <c r="B28" s="3">
        <v>0.30298000000000003</v>
      </c>
      <c r="K28" s="3">
        <v>5</v>
      </c>
      <c r="L28" s="3">
        <f>B31</f>
        <v>0.64771999999999996</v>
      </c>
      <c r="M28" s="3">
        <v>3</v>
      </c>
      <c r="N28" s="3">
        <f>B32</f>
        <v>0.49493999999999999</v>
      </c>
      <c r="O28" s="3">
        <v>2</v>
      </c>
      <c r="Q28" s="3">
        <v>2</v>
      </c>
      <c r="R28" s="3"/>
      <c r="S28" s="3">
        <v>2</v>
      </c>
      <c r="T28" s="3">
        <v>2</v>
      </c>
      <c r="V28" s="136">
        <f>(COUNTIF(T24:T83, 0))*0.5</f>
        <v>6</v>
      </c>
      <c r="W28" s="140"/>
      <c r="X28" s="140"/>
      <c r="Y28" s="137"/>
    </row>
    <row r="29" spans="1:25" x14ac:dyDescent="0.3">
      <c r="A29" s="3">
        <v>7</v>
      </c>
      <c r="B29" s="3">
        <v>0.21035000000000001</v>
      </c>
      <c r="K29" s="3">
        <v>6</v>
      </c>
      <c r="L29" s="3">
        <f>B33</f>
        <v>0.38812000000000002</v>
      </c>
      <c r="M29" s="3">
        <v>2</v>
      </c>
      <c r="N29" s="3">
        <f>B34</f>
        <v>0.46655999999999997</v>
      </c>
      <c r="O29" s="3">
        <v>2</v>
      </c>
      <c r="Q29" s="3">
        <v>2.5</v>
      </c>
      <c r="R29" s="3"/>
      <c r="S29" s="3">
        <v>2</v>
      </c>
      <c r="T29" s="3">
        <v>1.5</v>
      </c>
    </row>
    <row r="30" spans="1:25" x14ac:dyDescent="0.3">
      <c r="A30" s="3">
        <v>8</v>
      </c>
      <c r="B30" s="3">
        <v>0.37186000000000002</v>
      </c>
      <c r="K30" s="3">
        <v>7</v>
      </c>
      <c r="L30" s="3">
        <f>B35</f>
        <v>0.65132999999999996</v>
      </c>
      <c r="M30" s="3">
        <v>3</v>
      </c>
      <c r="N30" s="3">
        <f>B36</f>
        <v>5.9699999999999996E-3</v>
      </c>
      <c r="O30" s="3">
        <v>1</v>
      </c>
      <c r="Q30" s="3">
        <v>3</v>
      </c>
      <c r="R30" s="3"/>
      <c r="S30" s="3">
        <v>2</v>
      </c>
      <c r="T30" s="3">
        <v>1</v>
      </c>
    </row>
    <row r="31" spans="1:25" x14ac:dyDescent="0.3">
      <c r="A31" s="16">
        <v>9</v>
      </c>
      <c r="B31" s="3">
        <v>0.64771999999999996</v>
      </c>
      <c r="K31" s="3">
        <v>8</v>
      </c>
      <c r="L31" s="3">
        <f>B37</f>
        <v>0.55389999999999995</v>
      </c>
      <c r="M31" s="3">
        <v>3</v>
      </c>
      <c r="N31" s="3">
        <f>B38</f>
        <v>0.47931000000000001</v>
      </c>
      <c r="O31" s="3">
        <v>2</v>
      </c>
      <c r="Q31" s="3">
        <v>3.5</v>
      </c>
      <c r="R31" s="3"/>
      <c r="S31" s="3">
        <v>2</v>
      </c>
      <c r="T31" s="3">
        <v>0.5</v>
      </c>
      <c r="V31" s="5" t="s">
        <v>368</v>
      </c>
      <c r="W31" s="5"/>
    </row>
    <row r="32" spans="1:25" x14ac:dyDescent="0.3">
      <c r="A32" s="3">
        <v>10</v>
      </c>
      <c r="B32" s="21">
        <v>0.49493999999999999</v>
      </c>
      <c r="K32" s="3">
        <v>9</v>
      </c>
      <c r="L32" s="3">
        <f>B39</f>
        <v>0.90268000000000004</v>
      </c>
      <c r="M32" s="3">
        <v>4</v>
      </c>
      <c r="N32" s="3">
        <f>B40</f>
        <v>0.76002000000000003</v>
      </c>
      <c r="O32" s="3">
        <v>2.5</v>
      </c>
      <c r="Q32" s="3">
        <v>4</v>
      </c>
      <c r="R32" s="3"/>
      <c r="S32" s="3">
        <v>3</v>
      </c>
      <c r="T32" s="3">
        <v>1.5</v>
      </c>
      <c r="V32" s="3" t="s">
        <v>369</v>
      </c>
      <c r="W32" s="3"/>
    </row>
    <row r="33" spans="1:23" x14ac:dyDescent="0.3">
      <c r="A33" s="3">
        <v>11</v>
      </c>
      <c r="B33" s="21">
        <v>0.38812000000000002</v>
      </c>
      <c r="E33" s="6" t="s">
        <v>370</v>
      </c>
      <c r="F33" s="6" t="s">
        <v>169</v>
      </c>
      <c r="G33" s="6" t="s">
        <v>351</v>
      </c>
      <c r="H33" s="6" t="s">
        <v>213</v>
      </c>
      <c r="K33" s="3">
        <v>10</v>
      </c>
      <c r="L33" s="3">
        <f>B41</f>
        <v>0.28933999999999999</v>
      </c>
      <c r="M33" s="3">
        <v>2</v>
      </c>
      <c r="N33" s="3">
        <f>B42</f>
        <v>0.47577000000000003</v>
      </c>
      <c r="O33" s="3">
        <v>2</v>
      </c>
      <c r="Q33" s="3">
        <v>4.5</v>
      </c>
      <c r="R33" s="3"/>
      <c r="S33" s="3">
        <v>3</v>
      </c>
      <c r="T33" s="3">
        <v>1</v>
      </c>
      <c r="V33" s="3">
        <f>2.5/3</f>
        <v>0.83333333333333337</v>
      </c>
      <c r="W33" s="3" t="s">
        <v>359</v>
      </c>
    </row>
    <row r="34" spans="1:23" x14ac:dyDescent="0.3">
      <c r="A34" s="3">
        <v>12</v>
      </c>
      <c r="B34" s="21">
        <v>0.46655999999999997</v>
      </c>
      <c r="E34" s="3">
        <v>1</v>
      </c>
      <c r="F34" s="3">
        <v>12</v>
      </c>
      <c r="G34" s="3">
        <v>12</v>
      </c>
      <c r="H34" s="3" t="s">
        <v>371</v>
      </c>
      <c r="K34" s="3">
        <v>11</v>
      </c>
      <c r="L34" s="3">
        <f>B43</f>
        <v>9.7339999999999996E-2</v>
      </c>
      <c r="M34" s="3">
        <v>2</v>
      </c>
      <c r="N34" s="3">
        <f>B44</f>
        <v>0.99250000000000005</v>
      </c>
      <c r="O34" s="3">
        <v>3.5</v>
      </c>
      <c r="Q34" s="3">
        <v>5</v>
      </c>
      <c r="R34" s="3">
        <v>4</v>
      </c>
      <c r="S34" s="3">
        <v>3</v>
      </c>
      <c r="T34" s="3">
        <v>0.5</v>
      </c>
    </row>
    <row r="35" spans="1:23" x14ac:dyDescent="0.3">
      <c r="A35" s="3">
        <v>13</v>
      </c>
      <c r="B35" s="21">
        <v>0.65132999999999996</v>
      </c>
      <c r="E35" s="3">
        <v>1.5</v>
      </c>
      <c r="F35" s="3">
        <v>21</v>
      </c>
      <c r="G35" s="3">
        <v>33</v>
      </c>
      <c r="H35" s="3" t="s">
        <v>372</v>
      </c>
      <c r="K35" s="3">
        <v>12</v>
      </c>
      <c r="L35" s="3">
        <f>B45</f>
        <v>0.33256000000000002</v>
      </c>
      <c r="M35" s="3">
        <v>2</v>
      </c>
      <c r="N35" s="3">
        <f>B46</f>
        <v>0.58914999999999995</v>
      </c>
      <c r="O35" s="3">
        <v>2</v>
      </c>
      <c r="Q35" s="3">
        <v>5.5</v>
      </c>
      <c r="R35" s="3"/>
      <c r="S35" s="3">
        <v>4</v>
      </c>
      <c r="T35" s="3">
        <v>2</v>
      </c>
    </row>
    <row r="36" spans="1:23" x14ac:dyDescent="0.3">
      <c r="A36" s="3">
        <v>14</v>
      </c>
      <c r="B36" s="21">
        <v>5.9699999999999996E-3</v>
      </c>
      <c r="E36" s="3">
        <v>2</v>
      </c>
      <c r="F36" s="3">
        <v>36</v>
      </c>
      <c r="G36" s="3">
        <v>69</v>
      </c>
      <c r="H36" s="3" t="s">
        <v>373</v>
      </c>
      <c r="Q36" s="3">
        <v>6</v>
      </c>
      <c r="R36" s="3"/>
      <c r="S36" s="3">
        <v>4</v>
      </c>
      <c r="T36" s="3">
        <v>1.5</v>
      </c>
    </row>
    <row r="37" spans="1:23" x14ac:dyDescent="0.3">
      <c r="A37" s="3">
        <v>15</v>
      </c>
      <c r="B37" s="21">
        <v>0.55389999999999995</v>
      </c>
      <c r="E37" s="3">
        <v>2.5</v>
      </c>
      <c r="F37" s="3">
        <v>19</v>
      </c>
      <c r="G37" s="3">
        <v>88</v>
      </c>
      <c r="H37" s="3" t="s">
        <v>374</v>
      </c>
      <c r="Q37" s="3">
        <v>6.5</v>
      </c>
      <c r="R37" s="3"/>
      <c r="S37" s="3">
        <v>4</v>
      </c>
      <c r="T37" s="3">
        <v>1</v>
      </c>
    </row>
    <row r="38" spans="1:23" x14ac:dyDescent="0.3">
      <c r="A38" s="3">
        <v>16</v>
      </c>
      <c r="B38" s="21">
        <v>0.47931000000000001</v>
      </c>
      <c r="E38" s="3">
        <v>3</v>
      </c>
      <c r="F38" s="3">
        <v>7</v>
      </c>
      <c r="G38" s="3">
        <v>95</v>
      </c>
      <c r="H38" s="3" t="s">
        <v>375</v>
      </c>
      <c r="Q38" s="3">
        <v>7</v>
      </c>
      <c r="R38" s="3">
        <v>5</v>
      </c>
      <c r="S38" s="3">
        <v>4</v>
      </c>
      <c r="T38" s="3">
        <v>0.5</v>
      </c>
    </row>
    <row r="39" spans="1:23" x14ac:dyDescent="0.3">
      <c r="A39" s="15">
        <v>17</v>
      </c>
      <c r="B39" s="3">
        <v>0.90268000000000004</v>
      </c>
      <c r="E39" s="3">
        <v>3.5</v>
      </c>
      <c r="F39" s="3">
        <v>5</v>
      </c>
      <c r="G39" s="3">
        <v>100</v>
      </c>
      <c r="H39" s="3" t="s">
        <v>376</v>
      </c>
      <c r="Q39" s="3">
        <v>7.5</v>
      </c>
      <c r="R39" s="3"/>
      <c r="S39" s="3">
        <v>5</v>
      </c>
      <c r="T39" s="3">
        <v>2</v>
      </c>
    </row>
    <row r="40" spans="1:23" x14ac:dyDescent="0.3">
      <c r="A40" s="3">
        <v>18</v>
      </c>
      <c r="B40" s="3">
        <v>0.76002000000000003</v>
      </c>
      <c r="E40" s="3"/>
      <c r="F40" s="3">
        <f>SUM(F34:F39,)</f>
        <v>100</v>
      </c>
      <c r="G40" s="3"/>
      <c r="H40" s="3"/>
      <c r="Q40" s="3">
        <v>8</v>
      </c>
      <c r="R40" s="3"/>
      <c r="S40" s="3">
        <v>5</v>
      </c>
      <c r="T40" s="3">
        <v>1.5</v>
      </c>
    </row>
    <row r="41" spans="1:23" x14ac:dyDescent="0.3">
      <c r="A41" s="3">
        <v>19</v>
      </c>
      <c r="B41" s="3">
        <v>0.28933999999999999</v>
      </c>
      <c r="Q41" s="3">
        <v>8.5</v>
      </c>
      <c r="R41" s="3"/>
      <c r="S41" s="3">
        <v>5</v>
      </c>
      <c r="T41" s="3">
        <v>1</v>
      </c>
    </row>
    <row r="42" spans="1:23" x14ac:dyDescent="0.3">
      <c r="A42" s="3">
        <v>20</v>
      </c>
      <c r="B42" s="3">
        <v>0.47577000000000003</v>
      </c>
      <c r="Q42" s="3">
        <v>9</v>
      </c>
      <c r="R42" s="3"/>
      <c r="S42" s="3">
        <v>5</v>
      </c>
      <c r="T42" s="3">
        <v>0.5</v>
      </c>
    </row>
    <row r="43" spans="1:23" x14ac:dyDescent="0.3">
      <c r="A43" s="16">
        <v>21</v>
      </c>
      <c r="B43" s="16">
        <v>9.7339999999999996E-2</v>
      </c>
      <c r="Q43" s="3">
        <v>9.5</v>
      </c>
      <c r="R43" s="3"/>
      <c r="S43" s="3">
        <v>5</v>
      </c>
      <c r="T43" s="3">
        <v>0</v>
      </c>
    </row>
    <row r="44" spans="1:23" x14ac:dyDescent="0.3">
      <c r="A44" s="3">
        <v>22</v>
      </c>
      <c r="B44" s="3">
        <v>0.99250000000000005</v>
      </c>
      <c r="Q44" s="3">
        <v>10</v>
      </c>
      <c r="R44" s="3"/>
      <c r="S44" s="3">
        <v>6</v>
      </c>
      <c r="T44" s="3">
        <v>2</v>
      </c>
    </row>
    <row r="45" spans="1:23" x14ac:dyDescent="0.3">
      <c r="A45" s="3">
        <v>23</v>
      </c>
      <c r="B45" s="3">
        <v>0.33256000000000002</v>
      </c>
      <c r="Q45" s="3">
        <v>10.5</v>
      </c>
      <c r="R45" s="3"/>
      <c r="S45" s="3">
        <v>6</v>
      </c>
      <c r="T45" s="3">
        <v>1.5</v>
      </c>
    </row>
    <row r="46" spans="1:23" x14ac:dyDescent="0.3">
      <c r="A46" s="3">
        <v>24</v>
      </c>
      <c r="B46" s="3">
        <v>0.58914999999999995</v>
      </c>
      <c r="Q46" s="3">
        <v>11</v>
      </c>
      <c r="R46" s="3"/>
      <c r="S46" s="3">
        <v>6</v>
      </c>
      <c r="T46" s="3">
        <v>1</v>
      </c>
    </row>
    <row r="47" spans="1:23" x14ac:dyDescent="0.3">
      <c r="A47" s="3">
        <v>25</v>
      </c>
      <c r="B47" s="3">
        <v>1.022E-2</v>
      </c>
      <c r="Q47" s="3">
        <v>11.5</v>
      </c>
      <c r="R47" s="3"/>
      <c r="S47" s="3">
        <v>6</v>
      </c>
      <c r="T47" s="3">
        <v>0.5</v>
      </c>
    </row>
    <row r="48" spans="1:23" x14ac:dyDescent="0.3">
      <c r="A48" s="3">
        <v>26</v>
      </c>
      <c r="B48" s="3">
        <v>0.15532000000000001</v>
      </c>
      <c r="Q48" s="3">
        <v>12</v>
      </c>
      <c r="R48" s="3"/>
      <c r="S48" s="3">
        <v>7</v>
      </c>
      <c r="T48" s="3">
        <v>1</v>
      </c>
    </row>
    <row r="49" spans="1:20" x14ac:dyDescent="0.3">
      <c r="A49" s="3">
        <v>27</v>
      </c>
      <c r="B49" s="3">
        <v>0.67335</v>
      </c>
      <c r="Q49" s="3">
        <v>12.5</v>
      </c>
      <c r="R49" s="3"/>
      <c r="S49" s="3">
        <v>7</v>
      </c>
      <c r="T49" s="3">
        <v>0.5</v>
      </c>
    </row>
    <row r="50" spans="1:20" x14ac:dyDescent="0.3">
      <c r="A50" s="3">
        <v>28</v>
      </c>
      <c r="B50" s="3">
        <v>0.72926000000000002</v>
      </c>
      <c r="Q50" s="3">
        <v>13</v>
      </c>
      <c r="R50" s="3"/>
      <c r="S50" s="3">
        <v>7</v>
      </c>
      <c r="T50" s="3">
        <v>0</v>
      </c>
    </row>
    <row r="51" spans="1:20" x14ac:dyDescent="0.3">
      <c r="A51" s="3">
        <v>29</v>
      </c>
      <c r="B51" s="3">
        <v>0.12611</v>
      </c>
      <c r="Q51" s="3">
        <v>13.5</v>
      </c>
      <c r="R51" s="3"/>
      <c r="S51" s="3">
        <v>7</v>
      </c>
      <c r="T51" s="3">
        <v>0</v>
      </c>
    </row>
    <row r="52" spans="1:20" x14ac:dyDescent="0.3">
      <c r="A52" s="3">
        <v>30</v>
      </c>
      <c r="B52" s="3">
        <v>0.25711000000000001</v>
      </c>
      <c r="Q52" s="3">
        <v>14</v>
      </c>
      <c r="R52" s="3"/>
      <c r="S52" s="3">
        <v>7</v>
      </c>
      <c r="T52" s="3">
        <v>0</v>
      </c>
    </row>
    <row r="53" spans="1:20" x14ac:dyDescent="0.3">
      <c r="A53" s="3">
        <v>31</v>
      </c>
      <c r="B53" s="3">
        <v>0.65612000000000004</v>
      </c>
      <c r="Q53" s="3">
        <v>14.5</v>
      </c>
      <c r="R53" s="3"/>
      <c r="S53" s="3">
        <v>7</v>
      </c>
      <c r="T53" s="3">
        <v>0</v>
      </c>
    </row>
    <row r="54" spans="1:20" x14ac:dyDescent="0.3">
      <c r="A54" s="3">
        <v>32</v>
      </c>
      <c r="B54" s="3">
        <v>0.69420999999999999</v>
      </c>
      <c r="Q54" s="3">
        <v>15</v>
      </c>
      <c r="R54" s="3"/>
      <c r="S54" s="3">
        <v>8</v>
      </c>
      <c r="T54" s="3">
        <v>2</v>
      </c>
    </row>
    <row r="55" spans="1:20" x14ac:dyDescent="0.3">
      <c r="A55" s="3">
        <v>33</v>
      </c>
      <c r="B55" s="3">
        <v>0.90051999999999999</v>
      </c>
      <c r="Q55" s="3">
        <v>15.5</v>
      </c>
      <c r="R55" s="3"/>
      <c r="S55" s="3">
        <v>8</v>
      </c>
      <c r="T55" s="3">
        <v>1.5</v>
      </c>
    </row>
    <row r="56" spans="1:20" x14ac:dyDescent="0.3">
      <c r="A56" s="3">
        <v>34</v>
      </c>
      <c r="B56" s="3">
        <v>0.93469999999999998</v>
      </c>
      <c r="Q56" s="3">
        <v>16</v>
      </c>
      <c r="R56" s="3"/>
      <c r="S56" s="3">
        <v>8</v>
      </c>
      <c r="T56" s="3">
        <v>1</v>
      </c>
    </row>
    <row r="57" spans="1:20" x14ac:dyDescent="0.3">
      <c r="A57" s="3">
        <v>35</v>
      </c>
      <c r="B57" s="3">
        <v>0.48309000000000002</v>
      </c>
      <c r="Q57" s="3">
        <v>16.5</v>
      </c>
      <c r="R57" s="3"/>
      <c r="S57" s="3">
        <v>8</v>
      </c>
      <c r="T57" s="3">
        <v>0.5</v>
      </c>
    </row>
    <row r="58" spans="1:20" x14ac:dyDescent="0.3">
      <c r="A58" s="3">
        <v>36</v>
      </c>
      <c r="B58" s="3">
        <v>0.33012999999999998</v>
      </c>
      <c r="Q58" s="3">
        <v>17</v>
      </c>
      <c r="R58" s="3"/>
      <c r="S58" s="3">
        <v>8</v>
      </c>
      <c r="T58" s="3">
        <v>0</v>
      </c>
    </row>
    <row r="59" spans="1:20" x14ac:dyDescent="0.3">
      <c r="A59" s="3">
        <v>37</v>
      </c>
      <c r="B59" s="3">
        <v>0.26196999999999998</v>
      </c>
      <c r="Q59" s="3">
        <v>17.5</v>
      </c>
      <c r="R59" s="3"/>
      <c r="S59" s="3">
        <v>8</v>
      </c>
      <c r="T59" s="3">
        <v>0</v>
      </c>
    </row>
    <row r="60" spans="1:20" x14ac:dyDescent="0.3">
      <c r="A60" s="3">
        <v>38</v>
      </c>
      <c r="B60" s="3">
        <v>0.28871000000000002</v>
      </c>
      <c r="Q60" s="3">
        <v>18</v>
      </c>
      <c r="R60" s="3"/>
      <c r="S60" s="3">
        <v>9</v>
      </c>
      <c r="T60" s="3">
        <v>2.5</v>
      </c>
    </row>
    <row r="61" spans="1:20" x14ac:dyDescent="0.3">
      <c r="A61" s="3">
        <v>39</v>
      </c>
      <c r="B61" s="3">
        <v>0.50748000000000004</v>
      </c>
      <c r="Q61" s="3">
        <v>18.5</v>
      </c>
      <c r="R61" s="3"/>
      <c r="S61" s="3">
        <v>9</v>
      </c>
      <c r="T61" s="3">
        <v>2</v>
      </c>
    </row>
    <row r="62" spans="1:20" x14ac:dyDescent="0.3">
      <c r="A62" s="3">
        <v>40</v>
      </c>
      <c r="B62" s="3">
        <v>0.17266000000000001</v>
      </c>
      <c r="Q62" s="3">
        <v>19</v>
      </c>
      <c r="R62" s="3"/>
      <c r="S62" s="3">
        <v>9</v>
      </c>
      <c r="T62" s="3">
        <v>1.5</v>
      </c>
    </row>
    <row r="63" spans="1:20" x14ac:dyDescent="0.3">
      <c r="A63" s="3">
        <v>41</v>
      </c>
      <c r="B63" s="3">
        <v>0.46694000000000002</v>
      </c>
      <c r="Q63" s="3">
        <v>19.5</v>
      </c>
      <c r="R63" s="3"/>
      <c r="S63" s="3">
        <v>9</v>
      </c>
      <c r="T63" s="3">
        <v>1</v>
      </c>
    </row>
    <row r="64" spans="1:20" x14ac:dyDescent="0.3">
      <c r="Q64" s="3">
        <v>20</v>
      </c>
      <c r="R64" s="3"/>
      <c r="S64" s="3">
        <v>9</v>
      </c>
      <c r="T64" s="3">
        <v>0.5</v>
      </c>
    </row>
    <row r="65" spans="17:20" x14ac:dyDescent="0.3">
      <c r="Q65" s="3">
        <v>20.5</v>
      </c>
      <c r="R65" s="3"/>
      <c r="S65" s="3">
        <v>9</v>
      </c>
      <c r="T65" s="3">
        <v>0</v>
      </c>
    </row>
    <row r="66" spans="17:20" x14ac:dyDescent="0.3">
      <c r="Q66" s="3">
        <v>21</v>
      </c>
      <c r="R66" s="3"/>
      <c r="S66" s="3">
        <v>9</v>
      </c>
      <c r="T66" s="3">
        <v>0</v>
      </c>
    </row>
    <row r="67" spans="17:20" x14ac:dyDescent="0.3">
      <c r="Q67" s="3">
        <v>21.5</v>
      </c>
      <c r="R67" s="3"/>
      <c r="S67" s="3">
        <v>9</v>
      </c>
      <c r="T67" s="3">
        <v>0</v>
      </c>
    </row>
    <row r="68" spans="17:20" x14ac:dyDescent="0.3">
      <c r="Q68" s="3">
        <v>22</v>
      </c>
      <c r="R68" s="3"/>
      <c r="S68" s="3">
        <v>10</v>
      </c>
      <c r="T68" s="3">
        <v>2</v>
      </c>
    </row>
    <row r="69" spans="17:20" x14ac:dyDescent="0.3">
      <c r="Q69" s="3">
        <v>22.5</v>
      </c>
      <c r="R69" s="3"/>
      <c r="S69" s="3">
        <v>10</v>
      </c>
      <c r="T69" s="3">
        <v>1.5</v>
      </c>
    </row>
    <row r="70" spans="17:20" x14ac:dyDescent="0.3">
      <c r="Q70" s="3">
        <v>23</v>
      </c>
      <c r="R70" s="3"/>
      <c r="S70" s="3">
        <v>10</v>
      </c>
      <c r="T70" s="3">
        <v>1</v>
      </c>
    </row>
    <row r="71" spans="17:20" x14ac:dyDescent="0.3">
      <c r="Q71" s="3">
        <v>23.5</v>
      </c>
      <c r="R71" s="3"/>
      <c r="S71" s="3">
        <v>10</v>
      </c>
      <c r="T71" s="3">
        <v>0.5</v>
      </c>
    </row>
    <row r="72" spans="17:20" x14ac:dyDescent="0.3">
      <c r="Q72" s="3">
        <v>24</v>
      </c>
      <c r="R72" s="3"/>
      <c r="S72" s="3">
        <v>11</v>
      </c>
      <c r="T72" s="3">
        <v>3.5</v>
      </c>
    </row>
    <row r="73" spans="17:20" x14ac:dyDescent="0.3">
      <c r="Q73" s="3">
        <v>24.5</v>
      </c>
      <c r="R73" s="3"/>
      <c r="S73" s="3">
        <v>11</v>
      </c>
      <c r="T73" s="3">
        <v>3</v>
      </c>
    </row>
    <row r="74" spans="17:20" x14ac:dyDescent="0.3">
      <c r="Q74" s="3">
        <v>25</v>
      </c>
      <c r="R74" s="3"/>
      <c r="S74" s="3">
        <v>11</v>
      </c>
      <c r="T74" s="3">
        <v>2.5</v>
      </c>
    </row>
    <row r="75" spans="17:20" x14ac:dyDescent="0.3">
      <c r="Q75" s="3">
        <v>25.5</v>
      </c>
      <c r="R75" s="3"/>
      <c r="S75" s="3">
        <v>11</v>
      </c>
      <c r="T75" s="3">
        <v>2</v>
      </c>
    </row>
    <row r="76" spans="17:20" x14ac:dyDescent="0.3">
      <c r="Q76" s="3">
        <v>26</v>
      </c>
      <c r="R76" s="3">
        <v>12</v>
      </c>
      <c r="S76" s="3">
        <v>11</v>
      </c>
      <c r="T76" s="3">
        <v>1.5</v>
      </c>
    </row>
    <row r="77" spans="17:20" x14ac:dyDescent="0.3">
      <c r="Q77" s="3">
        <v>26.5</v>
      </c>
      <c r="R77" s="3"/>
      <c r="S77" s="3">
        <v>11</v>
      </c>
      <c r="T77" s="3">
        <v>1</v>
      </c>
    </row>
    <row r="78" spans="17:20" x14ac:dyDescent="0.3">
      <c r="Q78" s="3">
        <v>27</v>
      </c>
      <c r="R78" s="3"/>
      <c r="S78" s="3">
        <v>11</v>
      </c>
      <c r="T78" s="3">
        <v>0.5</v>
      </c>
    </row>
    <row r="79" spans="17:20" x14ac:dyDescent="0.3">
      <c r="Q79" s="3">
        <v>27.5</v>
      </c>
      <c r="R79" s="3"/>
      <c r="S79" s="3">
        <v>12</v>
      </c>
      <c r="T79" s="3">
        <v>2</v>
      </c>
    </row>
    <row r="80" spans="17:20" x14ac:dyDescent="0.3">
      <c r="Q80" s="3">
        <v>28</v>
      </c>
      <c r="R80" s="3"/>
      <c r="S80" s="3">
        <v>12</v>
      </c>
      <c r="T80" s="3">
        <v>1.5</v>
      </c>
    </row>
    <row r="81" spans="17:20" x14ac:dyDescent="0.3">
      <c r="Q81" s="3">
        <v>28.5</v>
      </c>
      <c r="R81" s="3"/>
      <c r="S81" s="3">
        <v>12</v>
      </c>
      <c r="T81" s="3">
        <v>1</v>
      </c>
    </row>
    <row r="82" spans="17:20" x14ac:dyDescent="0.3">
      <c r="Q82" s="3">
        <v>29</v>
      </c>
      <c r="R82" s="3"/>
      <c r="S82" s="3">
        <v>12</v>
      </c>
      <c r="T82" s="3">
        <v>0.5</v>
      </c>
    </row>
    <row r="83" spans="17:20" x14ac:dyDescent="0.3">
      <c r="Q83" s="3">
        <v>29.5</v>
      </c>
      <c r="R83" s="3"/>
      <c r="S83" s="3">
        <v>12</v>
      </c>
      <c r="T83" s="3">
        <v>0</v>
      </c>
    </row>
  </sheetData>
  <mergeCells count="6">
    <mergeCell ref="K22:M22"/>
    <mergeCell ref="N22:O22"/>
    <mergeCell ref="S22:T22"/>
    <mergeCell ref="Q22:R22"/>
    <mergeCell ref="V28:Y28"/>
    <mergeCell ref="V27:Y2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981D-C5FF-4693-89ED-0F1AA66519DB}">
  <dimension ref="A1:M59"/>
  <sheetViews>
    <sheetView workbookViewId="0">
      <selection activeCell="H5" sqref="H5:J5"/>
    </sheetView>
  </sheetViews>
  <sheetFormatPr baseColWidth="10" defaultColWidth="11.44140625" defaultRowHeight="14.4" x14ac:dyDescent="0.3"/>
  <cols>
    <col min="5" max="5" width="16.5546875" customWidth="1"/>
    <col min="6" max="6" width="9.33203125" customWidth="1"/>
    <col min="7" max="7" width="17.6640625" customWidth="1"/>
    <col min="8" max="8" width="14.6640625" customWidth="1"/>
    <col min="9" max="9" width="10" customWidth="1"/>
    <col min="11" max="11" width="16.33203125" customWidth="1"/>
  </cols>
  <sheetData>
    <row r="1" spans="1:11" x14ac:dyDescent="0.3">
      <c r="A1" t="s">
        <v>377</v>
      </c>
    </row>
    <row r="3" spans="1:11" x14ac:dyDescent="0.3">
      <c r="A3" t="s">
        <v>378</v>
      </c>
      <c r="G3" t="s">
        <v>379</v>
      </c>
    </row>
    <row r="5" spans="1:11" x14ac:dyDescent="0.3">
      <c r="A5" s="149" t="s">
        <v>380</v>
      </c>
      <c r="B5" s="149"/>
      <c r="C5" s="23" t="s">
        <v>169</v>
      </c>
      <c r="D5" s="23" t="s">
        <v>381</v>
      </c>
      <c r="E5" s="92" t="s">
        <v>213</v>
      </c>
      <c r="H5" s="23" t="s">
        <v>379</v>
      </c>
      <c r="I5" s="23" t="s">
        <v>169</v>
      </c>
      <c r="J5" s="23" t="s">
        <v>381</v>
      </c>
      <c r="K5" s="92" t="s">
        <v>213</v>
      </c>
    </row>
    <row r="6" spans="1:11" x14ac:dyDescent="0.3">
      <c r="A6">
        <v>1</v>
      </c>
      <c r="C6">
        <v>5</v>
      </c>
      <c r="D6">
        <v>5</v>
      </c>
      <c r="E6" s="32" t="s">
        <v>382</v>
      </c>
      <c r="H6">
        <v>1</v>
      </c>
      <c r="I6">
        <v>10</v>
      </c>
      <c r="J6">
        <v>10</v>
      </c>
      <c r="K6" s="32" t="s">
        <v>383</v>
      </c>
    </row>
    <row r="7" spans="1:11" x14ac:dyDescent="0.3">
      <c r="A7">
        <v>2</v>
      </c>
      <c r="C7">
        <v>10</v>
      </c>
      <c r="D7">
        <v>15</v>
      </c>
      <c r="E7" s="32" t="s">
        <v>384</v>
      </c>
      <c r="H7">
        <v>2</v>
      </c>
      <c r="I7">
        <v>15</v>
      </c>
      <c r="J7">
        <v>25</v>
      </c>
      <c r="K7" s="32" t="s">
        <v>385</v>
      </c>
    </row>
    <row r="8" spans="1:11" x14ac:dyDescent="0.3">
      <c r="A8">
        <v>3</v>
      </c>
      <c r="C8">
        <v>10</v>
      </c>
      <c r="D8">
        <v>25</v>
      </c>
      <c r="E8" s="32" t="s">
        <v>386</v>
      </c>
      <c r="H8">
        <v>3</v>
      </c>
      <c r="I8">
        <v>15</v>
      </c>
      <c r="J8">
        <v>40</v>
      </c>
      <c r="K8" s="32" t="s">
        <v>387</v>
      </c>
    </row>
    <row r="9" spans="1:11" x14ac:dyDescent="0.3">
      <c r="A9">
        <v>4</v>
      </c>
      <c r="C9">
        <v>15</v>
      </c>
      <c r="D9">
        <v>40</v>
      </c>
      <c r="E9" s="32" t="s">
        <v>388</v>
      </c>
      <c r="H9">
        <v>4</v>
      </c>
      <c r="I9">
        <v>20</v>
      </c>
      <c r="J9">
        <v>60</v>
      </c>
      <c r="K9" s="32" t="s">
        <v>389</v>
      </c>
    </row>
    <row r="10" spans="1:11" x14ac:dyDescent="0.3">
      <c r="A10">
        <v>5</v>
      </c>
      <c r="C10">
        <v>15</v>
      </c>
      <c r="D10">
        <v>55</v>
      </c>
      <c r="E10" s="32" t="s">
        <v>390</v>
      </c>
      <c r="H10">
        <v>5</v>
      </c>
      <c r="I10">
        <v>15</v>
      </c>
      <c r="J10">
        <v>75</v>
      </c>
      <c r="K10" s="32" t="s">
        <v>391</v>
      </c>
    </row>
    <row r="11" spans="1:11" x14ac:dyDescent="0.3">
      <c r="A11">
        <v>6</v>
      </c>
      <c r="C11">
        <v>20</v>
      </c>
      <c r="D11">
        <v>75</v>
      </c>
      <c r="E11" s="32" t="s">
        <v>220</v>
      </c>
      <c r="H11">
        <v>6</v>
      </c>
      <c r="I11">
        <v>10</v>
      </c>
      <c r="J11">
        <v>85</v>
      </c>
      <c r="K11" s="32" t="s">
        <v>392</v>
      </c>
    </row>
    <row r="12" spans="1:11" x14ac:dyDescent="0.3">
      <c r="A12">
        <v>7</v>
      </c>
      <c r="C12">
        <v>10</v>
      </c>
      <c r="D12">
        <v>85</v>
      </c>
      <c r="E12" s="32" t="s">
        <v>393</v>
      </c>
      <c r="H12">
        <v>7</v>
      </c>
      <c r="I12">
        <v>8</v>
      </c>
      <c r="J12">
        <v>93</v>
      </c>
      <c r="K12" s="32" t="s">
        <v>394</v>
      </c>
    </row>
    <row r="13" spans="1:11" x14ac:dyDescent="0.3">
      <c r="A13">
        <v>8</v>
      </c>
      <c r="C13">
        <v>8</v>
      </c>
      <c r="D13">
        <v>93</v>
      </c>
      <c r="E13" s="32" t="s">
        <v>395</v>
      </c>
      <c r="H13">
        <v>8</v>
      </c>
      <c r="I13">
        <v>4</v>
      </c>
      <c r="J13">
        <v>97</v>
      </c>
      <c r="K13" s="32" t="s">
        <v>396</v>
      </c>
    </row>
    <row r="14" spans="1:11" x14ac:dyDescent="0.3">
      <c r="A14">
        <v>9</v>
      </c>
      <c r="C14">
        <v>5</v>
      </c>
      <c r="D14">
        <v>98</v>
      </c>
      <c r="E14" s="32" t="s">
        <v>397</v>
      </c>
      <c r="H14">
        <v>9</v>
      </c>
      <c r="I14">
        <v>2</v>
      </c>
      <c r="J14">
        <v>99</v>
      </c>
      <c r="K14" s="32" t="s">
        <v>398</v>
      </c>
    </row>
    <row r="15" spans="1:11" x14ac:dyDescent="0.3">
      <c r="A15">
        <v>10</v>
      </c>
      <c r="C15">
        <v>2</v>
      </c>
      <c r="D15">
        <v>100</v>
      </c>
      <c r="E15" s="32" t="s">
        <v>399</v>
      </c>
      <c r="H15">
        <v>10</v>
      </c>
      <c r="I15">
        <v>1</v>
      </c>
      <c r="J15">
        <v>100</v>
      </c>
      <c r="K15" s="32" t="s">
        <v>400</v>
      </c>
    </row>
    <row r="18" spans="1:13" x14ac:dyDescent="0.3">
      <c r="A18" s="6" t="s">
        <v>18</v>
      </c>
      <c r="B18" s="6" t="s">
        <v>19</v>
      </c>
      <c r="E18" t="s">
        <v>401</v>
      </c>
    </row>
    <row r="19" spans="1:13" x14ac:dyDescent="0.3">
      <c r="A19" s="3">
        <v>1</v>
      </c>
      <c r="B19" s="3">
        <v>0.10655000000000001</v>
      </c>
      <c r="E19" t="s">
        <v>402</v>
      </c>
    </row>
    <row r="20" spans="1:13" x14ac:dyDescent="0.3">
      <c r="A20" s="3">
        <v>2</v>
      </c>
      <c r="B20" s="3">
        <v>0.22889000000000001</v>
      </c>
      <c r="E20" t="s">
        <v>403</v>
      </c>
    </row>
    <row r="21" spans="1:13" x14ac:dyDescent="0.3">
      <c r="A21" s="3">
        <v>3</v>
      </c>
      <c r="B21" s="3">
        <v>0.10741000000000001</v>
      </c>
      <c r="E21" t="s">
        <v>404</v>
      </c>
    </row>
    <row r="22" spans="1:13" x14ac:dyDescent="0.3">
      <c r="A22" s="3">
        <v>4</v>
      </c>
      <c r="B22" s="3">
        <v>0.54630000000000001</v>
      </c>
      <c r="E22" t="s">
        <v>405</v>
      </c>
    </row>
    <row r="23" spans="1:13" x14ac:dyDescent="0.3">
      <c r="A23" s="3">
        <v>5</v>
      </c>
      <c r="B23" s="3">
        <v>2.7320000000000001E-2</v>
      </c>
      <c r="E23" t="s">
        <v>406</v>
      </c>
    </row>
    <row r="24" spans="1:13" x14ac:dyDescent="0.3">
      <c r="A24" s="3">
        <v>6</v>
      </c>
      <c r="B24" s="3">
        <v>0.30298000000000003</v>
      </c>
    </row>
    <row r="25" spans="1:13" x14ac:dyDescent="0.3">
      <c r="A25" s="3">
        <v>7</v>
      </c>
      <c r="B25" s="3">
        <v>0.21035000000000001</v>
      </c>
      <c r="D25" t="s">
        <v>407</v>
      </c>
    </row>
    <row r="26" spans="1:13" x14ac:dyDescent="0.3">
      <c r="A26" s="3">
        <v>8</v>
      </c>
      <c r="B26" s="3">
        <v>0.37186000000000002</v>
      </c>
    </row>
    <row r="27" spans="1:13" x14ac:dyDescent="0.3">
      <c r="A27" s="16">
        <v>9</v>
      </c>
      <c r="B27" s="3">
        <v>0.64771999999999996</v>
      </c>
      <c r="D27" s="38" t="s">
        <v>360</v>
      </c>
      <c r="E27" s="38" t="s">
        <v>408</v>
      </c>
      <c r="F27" s="38" t="s">
        <v>409</v>
      </c>
      <c r="G27" s="38" t="s">
        <v>410</v>
      </c>
      <c r="H27" s="38" t="s">
        <v>411</v>
      </c>
      <c r="I27" s="38" t="s">
        <v>408</v>
      </c>
      <c r="J27" s="38" t="s">
        <v>412</v>
      </c>
      <c r="K27" s="38" t="s">
        <v>413</v>
      </c>
      <c r="L27" s="38" t="s">
        <v>414</v>
      </c>
      <c r="M27" s="38" t="s">
        <v>415</v>
      </c>
    </row>
    <row r="28" spans="1:13" x14ac:dyDescent="0.3">
      <c r="A28" s="3">
        <v>10</v>
      </c>
      <c r="B28" s="21">
        <v>0.49493999999999999</v>
      </c>
      <c r="D28" s="3">
        <v>0</v>
      </c>
      <c r="E28" s="3">
        <f>B19</f>
        <v>0.10655000000000001</v>
      </c>
      <c r="F28" s="3">
        <v>2</v>
      </c>
      <c r="G28" s="3">
        <v>0</v>
      </c>
      <c r="H28" s="3">
        <v>1</v>
      </c>
      <c r="I28" s="3">
        <f>B20</f>
        <v>0.22889000000000001</v>
      </c>
      <c r="J28" s="3">
        <v>2</v>
      </c>
      <c r="K28" s="51">
        <v>2</v>
      </c>
      <c r="L28" s="3">
        <v>0</v>
      </c>
      <c r="M28" s="3"/>
    </row>
    <row r="29" spans="1:13" x14ac:dyDescent="0.3">
      <c r="A29" s="3">
        <v>11</v>
      </c>
      <c r="B29" s="21">
        <v>0.38812000000000002</v>
      </c>
      <c r="D29" s="52">
        <v>2</v>
      </c>
      <c r="E29" s="3">
        <f>B21</f>
        <v>0.10741000000000001</v>
      </c>
      <c r="F29" s="3">
        <v>2</v>
      </c>
      <c r="G29" s="3">
        <v>0</v>
      </c>
      <c r="H29" s="3">
        <v>1</v>
      </c>
      <c r="I29" s="3">
        <f>B22</f>
        <v>0.54630000000000001</v>
      </c>
      <c r="J29" s="51">
        <v>4</v>
      </c>
      <c r="K29" s="51">
        <v>4</v>
      </c>
      <c r="L29" s="3">
        <v>1</v>
      </c>
      <c r="M29" s="3">
        <v>2</v>
      </c>
    </row>
    <row r="30" spans="1:13" x14ac:dyDescent="0.3">
      <c r="A30" s="3">
        <v>12</v>
      </c>
      <c r="B30" s="21">
        <v>0.46655999999999997</v>
      </c>
      <c r="D30" s="3">
        <v>4</v>
      </c>
      <c r="E30" s="3">
        <f>B23</f>
        <v>2.7320000000000001E-2</v>
      </c>
      <c r="F30" s="3">
        <v>1</v>
      </c>
      <c r="G30" s="3">
        <v>1</v>
      </c>
      <c r="H30" s="3">
        <v>2</v>
      </c>
      <c r="I30" s="62"/>
      <c r="J30" s="3"/>
      <c r="K30" s="51">
        <v>2</v>
      </c>
      <c r="L30" s="3"/>
      <c r="M30" s="3"/>
    </row>
    <row r="31" spans="1:13" x14ac:dyDescent="0.3">
      <c r="A31" s="3">
        <v>13</v>
      </c>
      <c r="B31" s="21">
        <v>0.65132999999999996</v>
      </c>
      <c r="D31" s="3">
        <v>5</v>
      </c>
      <c r="E31" s="3">
        <f>B24</f>
        <v>0.30298000000000003</v>
      </c>
      <c r="F31" s="3">
        <v>4</v>
      </c>
      <c r="G31" s="3">
        <v>2</v>
      </c>
      <c r="H31" s="3">
        <v>3</v>
      </c>
      <c r="I31" s="3"/>
      <c r="J31" s="51"/>
      <c r="K31" s="51">
        <v>1</v>
      </c>
      <c r="L31" s="3"/>
      <c r="M31" s="3"/>
    </row>
    <row r="32" spans="1:13" x14ac:dyDescent="0.3">
      <c r="A32" s="3">
        <v>14</v>
      </c>
      <c r="B32" s="21">
        <v>5.9699999999999996E-3</v>
      </c>
      <c r="D32" s="52">
        <v>6</v>
      </c>
      <c r="E32" s="3"/>
      <c r="F32" s="3"/>
      <c r="G32" s="3">
        <v>1</v>
      </c>
      <c r="H32" s="3">
        <v>2</v>
      </c>
      <c r="I32" s="3">
        <f>B25</f>
        <v>0.21035000000000001</v>
      </c>
      <c r="J32" s="53">
        <v>2</v>
      </c>
      <c r="K32" s="51">
        <v>2</v>
      </c>
      <c r="L32" s="3">
        <v>2</v>
      </c>
      <c r="M32" s="3">
        <v>4</v>
      </c>
    </row>
    <row r="33" spans="1:13" x14ac:dyDescent="0.3">
      <c r="A33" s="3">
        <v>15</v>
      </c>
      <c r="B33" s="21">
        <v>0.55389999999999995</v>
      </c>
      <c r="D33" s="52">
        <v>8</v>
      </c>
      <c r="E33" s="3"/>
      <c r="F33" s="3"/>
      <c r="G33" s="3">
        <v>0</v>
      </c>
      <c r="H33" s="3">
        <v>1</v>
      </c>
      <c r="I33" s="3">
        <f>B27</f>
        <v>0.64771999999999996</v>
      </c>
      <c r="J33" s="51">
        <v>5</v>
      </c>
      <c r="K33" s="51">
        <v>5</v>
      </c>
      <c r="L33" s="3">
        <v>3</v>
      </c>
      <c r="M33" s="3">
        <v>4</v>
      </c>
    </row>
    <row r="34" spans="1:13" x14ac:dyDescent="0.3">
      <c r="A34" s="3">
        <v>16</v>
      </c>
      <c r="B34" s="21">
        <v>0.47931000000000001</v>
      </c>
      <c r="D34" s="3">
        <v>9</v>
      </c>
      <c r="E34" s="3">
        <f>B26</f>
        <v>0.37186000000000002</v>
      </c>
      <c r="F34" s="3">
        <v>4</v>
      </c>
      <c r="G34" s="3">
        <v>1</v>
      </c>
      <c r="H34" s="3">
        <v>2</v>
      </c>
      <c r="I34" s="3"/>
      <c r="J34" s="51"/>
      <c r="K34" s="51">
        <v>4</v>
      </c>
      <c r="L34" s="3"/>
      <c r="M34" s="3"/>
    </row>
    <row r="35" spans="1:13" x14ac:dyDescent="0.3">
      <c r="A35" s="15">
        <v>17</v>
      </c>
      <c r="B35" s="3">
        <v>0.90268000000000004</v>
      </c>
      <c r="D35" s="52">
        <v>13</v>
      </c>
      <c r="E35" s="3">
        <f>B28</f>
        <v>0.49493999999999999</v>
      </c>
      <c r="F35" s="3">
        <v>5</v>
      </c>
      <c r="G35" s="3">
        <v>1</v>
      </c>
      <c r="H35" s="3">
        <v>2</v>
      </c>
      <c r="I35" s="3">
        <f>B29</f>
        <v>0.38812000000000002</v>
      </c>
      <c r="J35" s="51">
        <v>3</v>
      </c>
      <c r="K35" s="51">
        <v>3</v>
      </c>
      <c r="L35" s="3">
        <v>4</v>
      </c>
      <c r="M35" s="3">
        <v>8</v>
      </c>
    </row>
    <row r="36" spans="1:13" x14ac:dyDescent="0.3">
      <c r="A36" s="3">
        <v>18</v>
      </c>
      <c r="B36" s="3">
        <v>0.76002000000000003</v>
      </c>
      <c r="D36" s="52">
        <v>16</v>
      </c>
      <c r="E36" s="3"/>
      <c r="F36" s="3"/>
      <c r="G36" s="3">
        <v>0</v>
      </c>
      <c r="H36" s="3">
        <v>1</v>
      </c>
      <c r="I36" s="3">
        <f>B30</f>
        <v>0.46655999999999997</v>
      </c>
      <c r="J36" s="51">
        <v>4</v>
      </c>
      <c r="K36" s="51">
        <v>4</v>
      </c>
      <c r="L36" s="3">
        <v>5</v>
      </c>
      <c r="M36" s="3">
        <v>7</v>
      </c>
    </row>
    <row r="37" spans="1:13" x14ac:dyDescent="0.3">
      <c r="A37" s="3">
        <v>19</v>
      </c>
      <c r="B37" s="3">
        <v>0.28933999999999999</v>
      </c>
      <c r="D37" s="3">
        <v>18</v>
      </c>
      <c r="E37" s="3">
        <f>B31</f>
        <v>0.65132999999999996</v>
      </c>
      <c r="F37" s="3">
        <v>6</v>
      </c>
      <c r="G37" s="3">
        <v>1</v>
      </c>
      <c r="H37" s="3">
        <v>2</v>
      </c>
      <c r="I37" s="3"/>
      <c r="J37" s="3"/>
      <c r="K37" s="51">
        <v>2</v>
      </c>
      <c r="L37" s="3"/>
      <c r="M37" s="3"/>
    </row>
    <row r="38" spans="1:13" x14ac:dyDescent="0.3">
      <c r="A38" s="3">
        <v>20</v>
      </c>
      <c r="B38" s="3">
        <v>0.47577000000000003</v>
      </c>
      <c r="D38" s="52">
        <v>20</v>
      </c>
      <c r="E38" s="3"/>
      <c r="F38" s="3"/>
      <c r="G38" s="3">
        <v>0</v>
      </c>
      <c r="H38" s="3">
        <v>1</v>
      </c>
      <c r="I38" s="3">
        <f>B32</f>
        <v>5.9699999999999996E-3</v>
      </c>
      <c r="J38" s="51">
        <v>1</v>
      </c>
      <c r="K38" s="51">
        <v>1</v>
      </c>
      <c r="L38" s="3">
        <v>6</v>
      </c>
      <c r="M38" s="3">
        <v>7</v>
      </c>
    </row>
    <row r="39" spans="1:13" x14ac:dyDescent="0.3">
      <c r="A39" s="16">
        <v>21</v>
      </c>
      <c r="B39" s="16">
        <v>9.7339999999999996E-2</v>
      </c>
      <c r="D39" s="52">
        <v>21</v>
      </c>
      <c r="E39" s="3"/>
      <c r="F39" s="3"/>
      <c r="G39" s="3">
        <v>0</v>
      </c>
      <c r="H39" s="3">
        <v>0</v>
      </c>
      <c r="I39" s="3"/>
      <c r="J39" s="51"/>
      <c r="K39" s="51"/>
      <c r="L39" s="3">
        <v>7</v>
      </c>
      <c r="M39" s="3">
        <v>3</v>
      </c>
    </row>
    <row r="40" spans="1:13" x14ac:dyDescent="0.3">
      <c r="A40" s="3">
        <v>22</v>
      </c>
      <c r="B40" s="3">
        <v>0.99250000000000005</v>
      </c>
      <c r="D40" s="3">
        <v>24</v>
      </c>
      <c r="E40" s="3">
        <f>B33</f>
        <v>0.55389999999999995</v>
      </c>
      <c r="F40" s="3">
        <v>6</v>
      </c>
      <c r="G40" s="3">
        <v>0</v>
      </c>
      <c r="H40" s="3">
        <v>1</v>
      </c>
      <c r="I40" s="3">
        <f>B34</f>
        <v>0.47931000000000001</v>
      </c>
      <c r="J40" s="3">
        <v>4</v>
      </c>
      <c r="K40" s="51">
        <v>4</v>
      </c>
      <c r="L40" s="3"/>
      <c r="M40" s="3"/>
    </row>
    <row r="41" spans="1:13" x14ac:dyDescent="0.3">
      <c r="A41" s="3">
        <v>23</v>
      </c>
      <c r="B41" s="3">
        <v>0.33256000000000002</v>
      </c>
      <c r="D41" s="52">
        <v>28</v>
      </c>
      <c r="E41" s="3"/>
      <c r="F41" s="3"/>
      <c r="G41" s="3">
        <v>0</v>
      </c>
      <c r="H41" s="3">
        <v>0</v>
      </c>
      <c r="I41" s="3"/>
      <c r="J41" s="51"/>
      <c r="K41" s="53"/>
      <c r="L41" s="3">
        <v>8</v>
      </c>
      <c r="M41" s="3">
        <v>4</v>
      </c>
    </row>
    <row r="42" spans="1:13" x14ac:dyDescent="0.3">
      <c r="A42" s="3">
        <v>24</v>
      </c>
      <c r="B42" s="3">
        <v>0.58914999999999995</v>
      </c>
      <c r="D42" s="3">
        <v>30</v>
      </c>
      <c r="E42" s="3">
        <f>B35</f>
        <v>0.90268000000000004</v>
      </c>
      <c r="F42" s="3">
        <v>8</v>
      </c>
      <c r="G42" s="3">
        <v>0</v>
      </c>
      <c r="H42" s="3">
        <v>1</v>
      </c>
      <c r="I42" s="3">
        <f>B36</f>
        <v>0.76002000000000003</v>
      </c>
      <c r="J42" s="3">
        <v>6</v>
      </c>
      <c r="K42" s="51">
        <v>6</v>
      </c>
      <c r="L42" s="3"/>
      <c r="M42" s="3"/>
    </row>
    <row r="43" spans="1:13" x14ac:dyDescent="0.3">
      <c r="A43" s="3">
        <v>25</v>
      </c>
      <c r="B43" s="3">
        <v>1.022E-2</v>
      </c>
      <c r="D43" s="52">
        <v>36</v>
      </c>
      <c r="E43" s="3"/>
      <c r="F43" s="3"/>
      <c r="G43" s="3">
        <v>0</v>
      </c>
      <c r="H43" s="3">
        <v>0</v>
      </c>
      <c r="I43" s="3"/>
      <c r="J43" s="51"/>
      <c r="K43" s="51"/>
      <c r="L43" s="3">
        <v>9</v>
      </c>
      <c r="M43" s="3">
        <v>6</v>
      </c>
    </row>
    <row r="44" spans="1:13" x14ac:dyDescent="0.3">
      <c r="A44" s="3">
        <v>26</v>
      </c>
      <c r="B44" s="3">
        <v>0.15532000000000001</v>
      </c>
      <c r="D44" s="3">
        <v>38</v>
      </c>
      <c r="E44" s="3">
        <f>B36</f>
        <v>0.76002000000000003</v>
      </c>
      <c r="F44" s="3">
        <v>7</v>
      </c>
      <c r="G44" s="3">
        <v>0</v>
      </c>
      <c r="H44" s="3">
        <v>1</v>
      </c>
      <c r="I44" s="3">
        <f>B37</f>
        <v>0.28933999999999999</v>
      </c>
      <c r="J44" s="3">
        <v>3</v>
      </c>
      <c r="K44" s="51">
        <v>3</v>
      </c>
      <c r="L44" s="3"/>
      <c r="M44" s="3"/>
    </row>
    <row r="45" spans="1:13" x14ac:dyDescent="0.3">
      <c r="A45" s="3">
        <v>27</v>
      </c>
      <c r="B45" s="3">
        <v>0.67335</v>
      </c>
      <c r="D45" s="52">
        <v>41</v>
      </c>
      <c r="E45" s="3"/>
      <c r="F45" s="3"/>
      <c r="G45" s="3">
        <v>0</v>
      </c>
      <c r="H45" s="3">
        <v>0</v>
      </c>
      <c r="I45" s="3"/>
      <c r="J45" s="51"/>
      <c r="K45" s="51"/>
      <c r="L45" s="3">
        <v>10</v>
      </c>
      <c r="M45" s="3">
        <v>3</v>
      </c>
    </row>
    <row r="46" spans="1:13" x14ac:dyDescent="0.3">
      <c r="A46" s="3">
        <v>28</v>
      </c>
      <c r="B46" s="3">
        <v>0.72926000000000002</v>
      </c>
      <c r="D46" s="3">
        <v>45</v>
      </c>
      <c r="E46" s="3">
        <f>B38</f>
        <v>0.47577000000000003</v>
      </c>
      <c r="F46" s="3">
        <v>5</v>
      </c>
      <c r="G46" s="3">
        <v>0</v>
      </c>
      <c r="H46" s="3">
        <v>1</v>
      </c>
      <c r="I46" s="3">
        <f>B39</f>
        <v>9.7339999999999996E-2</v>
      </c>
      <c r="J46" s="3">
        <v>1</v>
      </c>
      <c r="K46" s="51">
        <v>1</v>
      </c>
      <c r="L46" s="3"/>
      <c r="M46" s="3"/>
    </row>
    <row r="47" spans="1:13" x14ac:dyDescent="0.3">
      <c r="A47" s="3">
        <v>29</v>
      </c>
      <c r="B47" s="3">
        <v>0.12611</v>
      </c>
      <c r="D47" s="52">
        <v>46</v>
      </c>
      <c r="E47" s="3"/>
      <c r="F47" s="3"/>
      <c r="G47" s="3">
        <v>0</v>
      </c>
      <c r="H47" s="3">
        <v>0</v>
      </c>
      <c r="I47" s="3"/>
      <c r="J47" s="51"/>
      <c r="K47" s="51"/>
      <c r="L47" s="3">
        <v>11</v>
      </c>
      <c r="M47" s="3">
        <v>1</v>
      </c>
    </row>
    <row r="48" spans="1:13" x14ac:dyDescent="0.3">
      <c r="A48" s="3">
        <v>30</v>
      </c>
      <c r="B48" s="3">
        <v>0.25711000000000001</v>
      </c>
      <c r="D48" s="3">
        <v>50</v>
      </c>
      <c r="E48" s="3">
        <f>B40</f>
        <v>0.99250000000000005</v>
      </c>
      <c r="F48" s="3">
        <v>10</v>
      </c>
      <c r="G48" s="3">
        <v>0</v>
      </c>
      <c r="H48" s="3">
        <v>1</v>
      </c>
      <c r="I48" s="3">
        <f>B41</f>
        <v>0.33256000000000002</v>
      </c>
      <c r="J48" s="3">
        <v>3</v>
      </c>
      <c r="K48" s="51">
        <v>3</v>
      </c>
      <c r="L48" s="3"/>
      <c r="M48" s="3"/>
    </row>
    <row r="49" spans="1:13" x14ac:dyDescent="0.3">
      <c r="A49" s="3">
        <v>31</v>
      </c>
      <c r="B49" s="3">
        <v>0.65612000000000004</v>
      </c>
      <c r="D49" s="52">
        <v>53</v>
      </c>
      <c r="E49" s="3"/>
      <c r="F49" s="3"/>
      <c r="G49" s="3">
        <v>0</v>
      </c>
      <c r="H49" s="3">
        <v>0</v>
      </c>
      <c r="I49" s="3"/>
      <c r="J49" s="51"/>
      <c r="K49" s="51"/>
      <c r="L49" s="3">
        <v>12</v>
      </c>
      <c r="M49" s="3">
        <v>3</v>
      </c>
    </row>
    <row r="50" spans="1:13" x14ac:dyDescent="0.3">
      <c r="A50" s="3">
        <v>32</v>
      </c>
      <c r="B50" s="3">
        <v>0.69420999999999999</v>
      </c>
      <c r="D50" s="3">
        <v>60</v>
      </c>
      <c r="E50" s="3">
        <f>B41</f>
        <v>0.33256000000000002</v>
      </c>
      <c r="F50" s="3">
        <v>4</v>
      </c>
      <c r="G50" s="3">
        <v>0</v>
      </c>
      <c r="H50" s="3">
        <v>1</v>
      </c>
      <c r="I50" s="3">
        <f>B42</f>
        <v>0.58914999999999995</v>
      </c>
      <c r="J50" s="3">
        <v>4</v>
      </c>
      <c r="K50" s="51">
        <v>4</v>
      </c>
      <c r="L50" s="3"/>
      <c r="M50" s="3"/>
    </row>
    <row r="51" spans="1:13" x14ac:dyDescent="0.3">
      <c r="A51" s="3">
        <v>33</v>
      </c>
      <c r="B51" s="3">
        <v>0.90051999999999999</v>
      </c>
      <c r="D51" s="52">
        <v>64</v>
      </c>
      <c r="E51" s="3">
        <f>B43</f>
        <v>1.022E-2</v>
      </c>
      <c r="F51" s="3">
        <v>1</v>
      </c>
      <c r="G51" s="3">
        <v>0</v>
      </c>
      <c r="H51" s="3">
        <v>1</v>
      </c>
      <c r="I51" s="3">
        <f>B44</f>
        <v>0.15532000000000001</v>
      </c>
      <c r="J51" s="3">
        <v>2</v>
      </c>
      <c r="K51" s="51">
        <v>2</v>
      </c>
      <c r="L51" s="3">
        <v>13</v>
      </c>
      <c r="M51" s="3">
        <v>4</v>
      </c>
    </row>
    <row r="52" spans="1:13" x14ac:dyDescent="0.3">
      <c r="A52" s="3">
        <v>34</v>
      </c>
      <c r="B52" s="3">
        <v>0.93469999999999998</v>
      </c>
      <c r="D52" s="3">
        <v>65</v>
      </c>
      <c r="E52" s="3">
        <f>B45</f>
        <v>0.67335</v>
      </c>
      <c r="F52" s="3">
        <v>6</v>
      </c>
      <c r="G52" s="3">
        <v>1</v>
      </c>
      <c r="H52" s="3">
        <v>2</v>
      </c>
      <c r="I52" s="3"/>
      <c r="J52" s="3"/>
      <c r="K52" s="51">
        <v>1</v>
      </c>
      <c r="L52" s="3"/>
      <c r="M52" s="3"/>
    </row>
    <row r="53" spans="1:13" x14ac:dyDescent="0.3">
      <c r="A53" s="3">
        <v>35</v>
      </c>
      <c r="B53" s="3">
        <v>0.48309000000000002</v>
      </c>
      <c r="D53" s="52">
        <v>66</v>
      </c>
      <c r="E53" s="3"/>
      <c r="F53" s="3"/>
      <c r="G53" s="3">
        <v>0</v>
      </c>
      <c r="H53" s="3">
        <v>1</v>
      </c>
      <c r="I53" s="3">
        <f>B46</f>
        <v>0.72926000000000002</v>
      </c>
      <c r="J53" s="51">
        <v>5</v>
      </c>
      <c r="K53" s="51">
        <v>5</v>
      </c>
      <c r="L53" s="3">
        <v>14</v>
      </c>
      <c r="M53" s="3">
        <v>2</v>
      </c>
    </row>
    <row r="54" spans="1:13" x14ac:dyDescent="0.3">
      <c r="A54" s="3">
        <v>36</v>
      </c>
      <c r="B54" s="3">
        <v>0.33012999999999998</v>
      </c>
      <c r="D54" s="52">
        <v>71</v>
      </c>
      <c r="E54" s="3"/>
      <c r="F54" s="3"/>
      <c r="G54" s="3">
        <v>0</v>
      </c>
      <c r="H54" s="3">
        <v>1</v>
      </c>
      <c r="I54" s="3"/>
      <c r="J54" s="51"/>
      <c r="K54" s="51">
        <v>3</v>
      </c>
      <c r="L54" s="3">
        <v>15</v>
      </c>
      <c r="M54" s="3">
        <v>6</v>
      </c>
    </row>
    <row r="55" spans="1:13" x14ac:dyDescent="0.3">
      <c r="A55" s="3">
        <v>37</v>
      </c>
      <c r="B55" s="3">
        <v>0.26196999999999998</v>
      </c>
      <c r="K55" s="3" t="s">
        <v>416</v>
      </c>
      <c r="L55" s="3"/>
      <c r="M55" s="54">
        <f>AVERAGE(M28:M54)</f>
        <v>4.2666666666666666</v>
      </c>
    </row>
    <row r="56" spans="1:13" x14ac:dyDescent="0.3">
      <c r="A56" s="3">
        <v>38</v>
      </c>
      <c r="B56" s="3">
        <v>0.28871000000000002</v>
      </c>
    </row>
    <row r="57" spans="1:13" x14ac:dyDescent="0.3">
      <c r="A57" s="3">
        <v>39</v>
      </c>
      <c r="B57" s="3">
        <v>0.50748000000000004</v>
      </c>
      <c r="D57" t="s">
        <v>417</v>
      </c>
    </row>
    <row r="58" spans="1:13" x14ac:dyDescent="0.3">
      <c r="A58" s="3">
        <v>40</v>
      </c>
      <c r="B58" s="3">
        <v>0.17266000000000001</v>
      </c>
    </row>
    <row r="59" spans="1:13" x14ac:dyDescent="0.3">
      <c r="A59" s="3">
        <v>41</v>
      </c>
      <c r="B59" s="3">
        <v>0.46694000000000002</v>
      </c>
    </row>
  </sheetData>
  <mergeCells count="1">
    <mergeCell ref="A5:B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AC259-316F-44A2-AB1E-5D2CF185B29A}">
  <dimension ref="A1:M51"/>
  <sheetViews>
    <sheetView workbookViewId="0">
      <selection activeCell="E1" sqref="E1"/>
    </sheetView>
  </sheetViews>
  <sheetFormatPr baseColWidth="10" defaultColWidth="11.44140625" defaultRowHeight="14.4" x14ac:dyDescent="0.3"/>
  <cols>
    <col min="2" max="2" width="14.44140625" customWidth="1"/>
    <col min="4" max="4" width="12.109375" customWidth="1"/>
    <col min="8" max="8" width="13.5546875" customWidth="1"/>
  </cols>
  <sheetData>
    <row r="1" spans="1:12" ht="25.8" x14ac:dyDescent="0.5">
      <c r="A1" s="34" t="s">
        <v>418</v>
      </c>
      <c r="E1" s="93"/>
      <c r="F1" s="41"/>
      <c r="G1" s="41"/>
      <c r="H1" s="41"/>
      <c r="I1" s="41"/>
    </row>
    <row r="3" spans="1:12" x14ac:dyDescent="0.3">
      <c r="A3" t="s">
        <v>419</v>
      </c>
    </row>
    <row r="4" spans="1:12" x14ac:dyDescent="0.3">
      <c r="A4" t="s">
        <v>420</v>
      </c>
    </row>
    <row r="5" spans="1:12" x14ac:dyDescent="0.3">
      <c r="A5" t="s">
        <v>421</v>
      </c>
    </row>
    <row r="6" spans="1:12" x14ac:dyDescent="0.3">
      <c r="A6" t="s">
        <v>422</v>
      </c>
    </row>
    <row r="7" spans="1:12" x14ac:dyDescent="0.3">
      <c r="A7" t="s">
        <v>423</v>
      </c>
      <c r="I7" s="133" t="s">
        <v>424</v>
      </c>
      <c r="J7" s="134"/>
      <c r="K7" s="134"/>
      <c r="L7" s="135"/>
    </row>
    <row r="8" spans="1:12" x14ac:dyDescent="0.3">
      <c r="A8" t="s">
        <v>425</v>
      </c>
      <c r="I8" s="35" t="s">
        <v>426</v>
      </c>
      <c r="J8" s="136" t="s">
        <v>427</v>
      </c>
      <c r="K8" s="140"/>
      <c r="L8" s="137"/>
    </row>
    <row r="9" spans="1:12" x14ac:dyDescent="0.3">
      <c r="I9" s="35" t="s">
        <v>428</v>
      </c>
      <c r="J9" s="136" t="s">
        <v>429</v>
      </c>
      <c r="K9" s="140"/>
      <c r="L9" s="137"/>
    </row>
    <row r="10" spans="1:12" x14ac:dyDescent="0.3">
      <c r="A10" s="6" t="s">
        <v>18</v>
      </c>
      <c r="B10" s="6" t="s">
        <v>19</v>
      </c>
      <c r="D10" s="6" t="s">
        <v>426</v>
      </c>
      <c r="E10" s="6" t="s">
        <v>21</v>
      </c>
      <c r="F10" s="6" t="s">
        <v>430</v>
      </c>
      <c r="G10" s="6" t="s">
        <v>213</v>
      </c>
      <c r="I10" s="35" t="s">
        <v>431</v>
      </c>
      <c r="J10" s="136" t="s">
        <v>432</v>
      </c>
      <c r="K10" s="140"/>
      <c r="L10" s="137"/>
    </row>
    <row r="11" spans="1:12" x14ac:dyDescent="0.3">
      <c r="A11" s="3">
        <v>1</v>
      </c>
      <c r="B11" s="36">
        <v>0.10655000000000001</v>
      </c>
      <c r="D11" s="3">
        <v>1</v>
      </c>
      <c r="E11" s="3">
        <v>0.4</v>
      </c>
      <c r="F11" s="3">
        <v>0.4</v>
      </c>
      <c r="G11" s="3" t="s">
        <v>433</v>
      </c>
      <c r="I11" s="35" t="s">
        <v>434</v>
      </c>
      <c r="J11" s="136" t="s">
        <v>435</v>
      </c>
      <c r="K11" s="140"/>
      <c r="L11" s="137"/>
    </row>
    <row r="12" spans="1:12" x14ac:dyDescent="0.3">
      <c r="A12" s="3">
        <v>2</v>
      </c>
      <c r="B12" s="36">
        <v>0.22889000000000001</v>
      </c>
      <c r="D12" s="3">
        <v>2</v>
      </c>
      <c r="E12" s="3">
        <v>0.3</v>
      </c>
      <c r="F12" s="3">
        <v>0.7</v>
      </c>
      <c r="G12" s="3" t="s">
        <v>436</v>
      </c>
    </row>
    <row r="13" spans="1:12" x14ac:dyDescent="0.3">
      <c r="A13" s="3">
        <v>3</v>
      </c>
      <c r="B13" s="36">
        <v>0.10741000000000001</v>
      </c>
      <c r="D13" s="3">
        <v>3</v>
      </c>
      <c r="E13" s="3">
        <v>0.15</v>
      </c>
      <c r="F13" s="3">
        <v>0.85</v>
      </c>
      <c r="G13" s="3" t="s">
        <v>437</v>
      </c>
      <c r="I13" t="s">
        <v>438</v>
      </c>
    </row>
    <row r="14" spans="1:12" x14ac:dyDescent="0.3">
      <c r="A14" s="3">
        <v>4</v>
      </c>
      <c r="B14" s="36">
        <v>0.54630000000000001</v>
      </c>
      <c r="D14" s="3">
        <v>4</v>
      </c>
      <c r="E14" s="3">
        <v>0.15</v>
      </c>
      <c r="F14" s="3">
        <v>1</v>
      </c>
      <c r="G14" s="3" t="s">
        <v>439</v>
      </c>
      <c r="I14" t="s">
        <v>440</v>
      </c>
    </row>
    <row r="15" spans="1:12" x14ac:dyDescent="0.3">
      <c r="A15" s="3">
        <v>5</v>
      </c>
      <c r="B15" s="36">
        <v>2.7320000000000001E-2</v>
      </c>
    </row>
    <row r="16" spans="1:12" x14ac:dyDescent="0.3">
      <c r="A16" s="3">
        <v>6</v>
      </c>
      <c r="B16" s="36">
        <v>0.30298000000000003</v>
      </c>
    </row>
    <row r="17" spans="1:13" x14ac:dyDescent="0.3">
      <c r="A17" s="3">
        <v>7</v>
      </c>
      <c r="B17" s="36">
        <v>0.21035000000000001</v>
      </c>
      <c r="D17" s="6" t="s">
        <v>428</v>
      </c>
      <c r="E17" s="6" t="s">
        <v>21</v>
      </c>
      <c r="F17" s="6" t="s">
        <v>430</v>
      </c>
      <c r="G17" s="6" t="s">
        <v>213</v>
      </c>
    </row>
    <row r="18" spans="1:13" x14ac:dyDescent="0.3">
      <c r="A18" s="3">
        <v>8</v>
      </c>
      <c r="B18" s="36">
        <v>0.37186000000000002</v>
      </c>
      <c r="D18" s="3">
        <v>1</v>
      </c>
      <c r="E18" s="3">
        <v>0.2</v>
      </c>
      <c r="F18" s="3">
        <v>0.2</v>
      </c>
      <c r="G18" s="3" t="s">
        <v>441</v>
      </c>
    </row>
    <row r="19" spans="1:13" x14ac:dyDescent="0.3">
      <c r="A19" s="3">
        <v>9</v>
      </c>
      <c r="B19" s="36">
        <v>0.64771999999999996</v>
      </c>
      <c r="D19" s="3">
        <v>2</v>
      </c>
      <c r="E19" s="3">
        <v>0.4</v>
      </c>
      <c r="F19" s="3">
        <v>0.6</v>
      </c>
      <c r="G19" s="3" t="s">
        <v>442</v>
      </c>
    </row>
    <row r="20" spans="1:13" x14ac:dyDescent="0.3">
      <c r="A20" s="3">
        <v>10</v>
      </c>
      <c r="B20" s="36">
        <v>0.49493999999999999</v>
      </c>
      <c r="D20" s="3">
        <v>3</v>
      </c>
      <c r="E20" s="3">
        <v>0.4</v>
      </c>
      <c r="F20" s="3">
        <v>1</v>
      </c>
      <c r="G20" s="3" t="s">
        <v>443</v>
      </c>
    </row>
    <row r="21" spans="1:13" x14ac:dyDescent="0.3">
      <c r="A21" s="3">
        <v>11</v>
      </c>
      <c r="B21" s="36">
        <v>0.38812000000000002</v>
      </c>
    </row>
    <row r="22" spans="1:13" x14ac:dyDescent="0.3">
      <c r="A22" s="3">
        <v>12</v>
      </c>
      <c r="B22" s="36">
        <v>0.46655999999999997</v>
      </c>
    </row>
    <row r="23" spans="1:13" x14ac:dyDescent="0.3">
      <c r="A23" s="3">
        <v>13</v>
      </c>
      <c r="B23" s="36">
        <v>0.65132999999999996</v>
      </c>
    </row>
    <row r="24" spans="1:13" x14ac:dyDescent="0.3">
      <c r="A24" s="3">
        <v>14</v>
      </c>
      <c r="B24" s="36">
        <v>5.9699999999999996E-3</v>
      </c>
      <c r="D24" s="35" t="s">
        <v>444</v>
      </c>
      <c r="E24" s="35" t="s">
        <v>431</v>
      </c>
      <c r="F24" s="35" t="s">
        <v>445</v>
      </c>
      <c r="G24" s="35" t="s">
        <v>434</v>
      </c>
      <c r="H24" s="35" t="s">
        <v>446</v>
      </c>
      <c r="I24" s="35" t="s">
        <v>447</v>
      </c>
      <c r="J24" s="35" t="s">
        <v>448</v>
      </c>
      <c r="K24" s="35" t="s">
        <v>447</v>
      </c>
      <c r="L24" s="35" t="s">
        <v>248</v>
      </c>
      <c r="M24" s="35" t="s">
        <v>449</v>
      </c>
    </row>
    <row r="25" spans="1:13" x14ac:dyDescent="0.3">
      <c r="A25" s="3">
        <v>15</v>
      </c>
      <c r="B25" s="36">
        <v>0.55389999999999995</v>
      </c>
      <c r="D25" s="3">
        <v>1</v>
      </c>
      <c r="E25" s="3">
        <v>0</v>
      </c>
      <c r="F25" s="3">
        <v>0</v>
      </c>
      <c r="G25" s="3">
        <v>1</v>
      </c>
      <c r="H25" s="3" t="s">
        <v>450</v>
      </c>
      <c r="I25" s="3">
        <v>0.10655000000000001</v>
      </c>
      <c r="J25" s="3">
        <v>1</v>
      </c>
      <c r="K25" s="3">
        <v>0.22889000000000001</v>
      </c>
      <c r="L25" s="3">
        <v>2</v>
      </c>
      <c r="M25" s="3">
        <v>2</v>
      </c>
    </row>
    <row r="26" spans="1:13" x14ac:dyDescent="0.3">
      <c r="A26" s="3">
        <v>16</v>
      </c>
      <c r="B26" s="36">
        <v>0.47931000000000001</v>
      </c>
      <c r="D26" s="3">
        <v>2</v>
      </c>
      <c r="E26" s="3">
        <v>1</v>
      </c>
      <c r="F26" s="3">
        <v>1</v>
      </c>
      <c r="G26" s="3">
        <v>2</v>
      </c>
      <c r="H26" s="3" t="s">
        <v>450</v>
      </c>
      <c r="I26" s="3">
        <v>0.10741000000000001</v>
      </c>
      <c r="J26" s="3">
        <v>1</v>
      </c>
      <c r="K26" s="3">
        <v>0.54630000000000001</v>
      </c>
      <c r="L26" s="3">
        <v>2</v>
      </c>
      <c r="M26" s="3">
        <v>4</v>
      </c>
    </row>
    <row r="27" spans="1:13" x14ac:dyDescent="0.3">
      <c r="A27" s="3">
        <v>17</v>
      </c>
      <c r="B27" s="36">
        <v>0.90268000000000004</v>
      </c>
      <c r="D27" s="3">
        <v>3</v>
      </c>
      <c r="E27" s="3">
        <v>1</v>
      </c>
      <c r="F27" s="3">
        <v>2</v>
      </c>
      <c r="G27" s="3">
        <v>2</v>
      </c>
      <c r="H27" s="3" t="s">
        <v>450</v>
      </c>
      <c r="I27" s="3">
        <v>2.7320000000000001E-2</v>
      </c>
      <c r="J27" s="3">
        <v>1</v>
      </c>
      <c r="K27" s="3">
        <v>0.30298000000000003</v>
      </c>
      <c r="L27" s="3">
        <v>2</v>
      </c>
      <c r="M27" s="3">
        <v>6</v>
      </c>
    </row>
    <row r="28" spans="1:13" x14ac:dyDescent="0.3">
      <c r="A28" s="3">
        <v>18</v>
      </c>
      <c r="B28" s="36">
        <v>0.76002000000000003</v>
      </c>
      <c r="D28" s="3">
        <v>4</v>
      </c>
      <c r="E28" s="3">
        <v>1</v>
      </c>
      <c r="F28" s="3">
        <v>3</v>
      </c>
      <c r="G28" s="3">
        <v>2</v>
      </c>
      <c r="H28" s="3" t="s">
        <v>450</v>
      </c>
      <c r="I28" s="3">
        <v>0.21035000000000001</v>
      </c>
      <c r="J28" s="3">
        <v>1</v>
      </c>
      <c r="K28" s="3">
        <v>0.37186000000000002</v>
      </c>
      <c r="L28" s="3">
        <v>2</v>
      </c>
      <c r="M28" s="3">
        <v>8</v>
      </c>
    </row>
    <row r="29" spans="1:13" x14ac:dyDescent="0.3">
      <c r="A29" s="3">
        <v>19</v>
      </c>
      <c r="B29" s="36">
        <v>0.28933999999999999</v>
      </c>
      <c r="D29" s="3">
        <v>5</v>
      </c>
      <c r="E29" s="3">
        <v>1</v>
      </c>
      <c r="F29" s="3">
        <v>4</v>
      </c>
      <c r="G29" s="3">
        <v>2</v>
      </c>
      <c r="H29" s="3" t="s">
        <v>450</v>
      </c>
      <c r="I29" s="3">
        <v>0.64771999999999996</v>
      </c>
      <c r="J29" s="3">
        <v>2</v>
      </c>
      <c r="K29" s="3">
        <v>0.49493999999999999</v>
      </c>
      <c r="L29" s="3">
        <v>2</v>
      </c>
      <c r="M29" s="3">
        <v>10</v>
      </c>
    </row>
    <row r="30" spans="1:13" x14ac:dyDescent="0.3">
      <c r="A30" s="3">
        <v>20</v>
      </c>
      <c r="B30" s="36">
        <v>0.47577000000000003</v>
      </c>
      <c r="D30" s="3">
        <v>6</v>
      </c>
      <c r="E30" s="3">
        <v>0</v>
      </c>
      <c r="F30" s="3">
        <v>6</v>
      </c>
      <c r="G30" s="3">
        <v>1</v>
      </c>
      <c r="H30" s="3" t="s">
        <v>451</v>
      </c>
      <c r="I30" s="3">
        <v>0.38812000000000002</v>
      </c>
      <c r="J30" s="3">
        <v>1</v>
      </c>
      <c r="K30" s="3">
        <v>0.46655999999999997</v>
      </c>
      <c r="L30" s="3">
        <v>2</v>
      </c>
      <c r="M30" s="3">
        <v>12</v>
      </c>
    </row>
    <row r="31" spans="1:13" x14ac:dyDescent="0.3">
      <c r="A31" s="3">
        <v>21</v>
      </c>
      <c r="B31" s="36">
        <v>9.7339999999999996E-2</v>
      </c>
      <c r="D31" s="3">
        <v>7</v>
      </c>
      <c r="E31" s="3">
        <v>1</v>
      </c>
      <c r="F31" s="3">
        <v>7</v>
      </c>
      <c r="G31" s="3">
        <v>2</v>
      </c>
      <c r="H31" s="3" t="s">
        <v>450</v>
      </c>
      <c r="I31" s="3">
        <v>0.65132999999999996</v>
      </c>
      <c r="J31" s="3">
        <v>2</v>
      </c>
      <c r="K31" s="3">
        <v>5.9699999999999996E-3</v>
      </c>
      <c r="L31" s="3">
        <v>1</v>
      </c>
      <c r="M31" s="3">
        <v>13</v>
      </c>
    </row>
    <row r="32" spans="1:13" x14ac:dyDescent="0.3">
      <c r="A32" s="3">
        <v>22</v>
      </c>
      <c r="B32" s="36">
        <v>0.99250000000000005</v>
      </c>
      <c r="D32" s="3">
        <v>8</v>
      </c>
      <c r="E32" s="3">
        <v>0</v>
      </c>
      <c r="F32" s="3">
        <v>9</v>
      </c>
      <c r="G32" s="3">
        <v>1</v>
      </c>
      <c r="H32" s="3" t="s">
        <v>450</v>
      </c>
      <c r="I32" s="3">
        <v>0.55389999999999995</v>
      </c>
      <c r="J32" s="3">
        <v>2</v>
      </c>
      <c r="K32" s="3">
        <v>0.47931000000000001</v>
      </c>
      <c r="L32" s="3">
        <v>2</v>
      </c>
      <c r="M32" s="3">
        <v>15</v>
      </c>
    </row>
    <row r="33" spans="1:13" x14ac:dyDescent="0.3">
      <c r="A33" s="3">
        <v>23</v>
      </c>
      <c r="B33" s="36">
        <v>0.33256000000000002</v>
      </c>
      <c r="D33" s="3">
        <v>9</v>
      </c>
      <c r="E33" s="3">
        <v>0</v>
      </c>
      <c r="F33" s="3">
        <v>11</v>
      </c>
      <c r="G33" s="3">
        <v>1</v>
      </c>
      <c r="H33" s="3" t="s">
        <v>450</v>
      </c>
      <c r="I33" s="3">
        <v>0.90268000000000004</v>
      </c>
      <c r="J33" s="3">
        <v>4</v>
      </c>
      <c r="K33" s="3">
        <v>0.76002000000000003</v>
      </c>
      <c r="L33" s="3">
        <v>3</v>
      </c>
      <c r="M33" s="3">
        <v>18</v>
      </c>
    </row>
    <row r="34" spans="1:13" x14ac:dyDescent="0.3">
      <c r="A34" s="3">
        <v>24</v>
      </c>
      <c r="B34" s="36">
        <v>0.58914999999999995</v>
      </c>
      <c r="D34" s="3">
        <v>10</v>
      </c>
      <c r="E34" s="3">
        <v>0</v>
      </c>
      <c r="F34" s="3">
        <v>15</v>
      </c>
      <c r="G34" s="3">
        <v>1</v>
      </c>
      <c r="H34" s="3" t="s">
        <v>450</v>
      </c>
      <c r="I34" s="3">
        <v>0.28933999999999999</v>
      </c>
      <c r="J34" s="3">
        <v>1</v>
      </c>
      <c r="K34" s="3">
        <v>0.47577000000000003</v>
      </c>
      <c r="L34" s="3">
        <v>2</v>
      </c>
      <c r="M34" s="3">
        <v>20</v>
      </c>
    </row>
    <row r="35" spans="1:13" x14ac:dyDescent="0.3">
      <c r="A35" s="3">
        <v>25</v>
      </c>
      <c r="B35" s="36">
        <v>1.022E-2</v>
      </c>
      <c r="D35" s="3">
        <v>11</v>
      </c>
      <c r="E35" s="3">
        <v>1</v>
      </c>
      <c r="F35" s="3">
        <v>16</v>
      </c>
      <c r="G35" s="3">
        <v>2</v>
      </c>
      <c r="H35" s="3" t="s">
        <v>450</v>
      </c>
      <c r="I35" s="3">
        <v>9.7339999999999996E-2</v>
      </c>
      <c r="J35" s="3">
        <v>1</v>
      </c>
      <c r="K35" s="3">
        <v>0.99250000000000005</v>
      </c>
      <c r="L35" s="3">
        <v>3</v>
      </c>
      <c r="M35" s="3">
        <v>23</v>
      </c>
    </row>
    <row r="36" spans="1:13" x14ac:dyDescent="0.3">
      <c r="A36" s="3">
        <v>26</v>
      </c>
      <c r="B36" s="36">
        <v>0.15532000000000001</v>
      </c>
      <c r="D36" s="3">
        <v>12</v>
      </c>
      <c r="E36" s="3">
        <v>1</v>
      </c>
      <c r="F36" s="3">
        <v>17</v>
      </c>
      <c r="G36" s="3">
        <v>2</v>
      </c>
      <c r="H36" s="3" t="s">
        <v>450</v>
      </c>
      <c r="I36" s="3">
        <v>0.33256000000000002</v>
      </c>
      <c r="J36" s="3">
        <v>1</v>
      </c>
      <c r="K36" s="3">
        <v>0.58914999999999995</v>
      </c>
      <c r="L36" s="3">
        <v>2</v>
      </c>
      <c r="M36" s="3">
        <v>25</v>
      </c>
    </row>
    <row r="37" spans="1:13" x14ac:dyDescent="0.3">
      <c r="A37" s="3">
        <v>27</v>
      </c>
      <c r="B37" s="36">
        <v>0.67335</v>
      </c>
      <c r="D37" s="3">
        <v>13</v>
      </c>
      <c r="E37" s="3">
        <v>2</v>
      </c>
      <c r="F37" s="3">
        <v>18</v>
      </c>
      <c r="G37" s="3">
        <v>2</v>
      </c>
      <c r="H37" s="3" t="s">
        <v>452</v>
      </c>
      <c r="I37" s="3">
        <v>1.022E-2</v>
      </c>
      <c r="J37" s="3">
        <v>1</v>
      </c>
      <c r="K37" s="3" t="s">
        <v>41</v>
      </c>
      <c r="L37" s="3" t="s">
        <v>41</v>
      </c>
      <c r="M37" s="3" t="s">
        <v>41</v>
      </c>
    </row>
    <row r="38" spans="1:13" x14ac:dyDescent="0.3">
      <c r="A38" s="3">
        <v>28</v>
      </c>
      <c r="B38" s="36">
        <v>0.72926000000000002</v>
      </c>
      <c r="D38" s="3">
        <v>14</v>
      </c>
      <c r="E38" s="3">
        <v>0</v>
      </c>
      <c r="F38" s="3">
        <v>19</v>
      </c>
      <c r="G38" s="3">
        <v>1</v>
      </c>
      <c r="H38" s="3" t="s">
        <v>450</v>
      </c>
      <c r="I38" s="3">
        <v>0.15532000000000001</v>
      </c>
      <c r="J38" s="3">
        <v>1</v>
      </c>
      <c r="K38" s="3">
        <v>0.67335</v>
      </c>
      <c r="L38" s="3">
        <v>3</v>
      </c>
      <c r="M38" s="3">
        <v>28</v>
      </c>
    </row>
    <row r="39" spans="1:13" x14ac:dyDescent="0.3">
      <c r="A39" s="3">
        <v>29</v>
      </c>
      <c r="B39" s="36">
        <v>0.12611</v>
      </c>
      <c r="D39" s="3">
        <v>15</v>
      </c>
      <c r="E39" s="3">
        <v>1</v>
      </c>
      <c r="F39" s="3">
        <v>20</v>
      </c>
      <c r="G39" s="3">
        <v>2</v>
      </c>
      <c r="H39" s="3" t="s">
        <v>450</v>
      </c>
      <c r="I39" s="3">
        <v>0.72926000000000002</v>
      </c>
      <c r="J39" s="3">
        <v>3</v>
      </c>
      <c r="K39" s="3">
        <v>0.12611</v>
      </c>
      <c r="L39" s="3">
        <v>1</v>
      </c>
      <c r="M39" s="3">
        <v>29</v>
      </c>
    </row>
    <row r="40" spans="1:13" x14ac:dyDescent="0.3">
      <c r="A40" s="3">
        <v>30</v>
      </c>
      <c r="B40" s="3">
        <v>0.25711000000000001</v>
      </c>
    </row>
    <row r="41" spans="1:13" x14ac:dyDescent="0.3">
      <c r="A41" s="3">
        <v>31</v>
      </c>
      <c r="B41" s="3">
        <v>0.65612000000000004</v>
      </c>
      <c r="G41" t="s">
        <v>453</v>
      </c>
      <c r="J41">
        <v>1</v>
      </c>
    </row>
    <row r="42" spans="1:13" x14ac:dyDescent="0.3">
      <c r="A42" s="3">
        <v>32</v>
      </c>
      <c r="B42" s="3">
        <v>0.69420999999999999</v>
      </c>
      <c r="G42" t="s">
        <v>452</v>
      </c>
      <c r="J42">
        <v>6.6666699999999995E-2</v>
      </c>
    </row>
    <row r="43" spans="1:13" x14ac:dyDescent="0.3">
      <c r="A43" s="3">
        <v>33</v>
      </c>
      <c r="B43" s="3">
        <v>0.90051999999999999</v>
      </c>
      <c r="G43" t="s">
        <v>454</v>
      </c>
      <c r="J43">
        <v>6.6666670000000003</v>
      </c>
    </row>
    <row r="44" spans="1:13" x14ac:dyDescent="0.3">
      <c r="A44" s="3">
        <v>34</v>
      </c>
      <c r="B44" s="3">
        <v>0.93469999999999998</v>
      </c>
    </row>
    <row r="45" spans="1:13" x14ac:dyDescent="0.3">
      <c r="A45" s="3">
        <v>35</v>
      </c>
      <c r="B45" s="3">
        <v>0.48309000000000002</v>
      </c>
    </row>
    <row r="46" spans="1:13" x14ac:dyDescent="0.3">
      <c r="A46" s="3">
        <v>36</v>
      </c>
      <c r="B46" s="3">
        <v>0.33012999999999998</v>
      </c>
    </row>
    <row r="47" spans="1:13" x14ac:dyDescent="0.3">
      <c r="A47" s="3">
        <v>37</v>
      </c>
      <c r="B47" s="3">
        <v>0.26196999999999998</v>
      </c>
    </row>
    <row r="48" spans="1:13" x14ac:dyDescent="0.3">
      <c r="A48" s="3">
        <v>38</v>
      </c>
      <c r="B48" s="3">
        <v>0.28871000000000002</v>
      </c>
    </row>
    <row r="49" spans="1:2" x14ac:dyDescent="0.3">
      <c r="A49">
        <v>39</v>
      </c>
      <c r="B49">
        <v>0.50748000000000004</v>
      </c>
    </row>
    <row r="50" spans="1:2" x14ac:dyDescent="0.3">
      <c r="A50">
        <v>40</v>
      </c>
      <c r="B50">
        <v>0.17266000000000001</v>
      </c>
    </row>
    <row r="51" spans="1:2" x14ac:dyDescent="0.3">
      <c r="A51">
        <v>41</v>
      </c>
      <c r="B51">
        <v>0.46694000000000002</v>
      </c>
    </row>
  </sheetData>
  <mergeCells count="5">
    <mergeCell ref="I7:L7"/>
    <mergeCell ref="J11:L11"/>
    <mergeCell ref="J10:L10"/>
    <mergeCell ref="J9:L9"/>
    <mergeCell ref="J8:L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Ej1</vt:lpstr>
      <vt:lpstr>Ej2</vt:lpstr>
      <vt:lpstr>Ej3 </vt:lpstr>
      <vt:lpstr>Ej4 </vt:lpstr>
      <vt:lpstr>Ej</vt:lpstr>
      <vt:lpstr>Ej6</vt:lpstr>
      <vt:lpstr>Ej7</vt:lpstr>
      <vt:lpstr>Ej8</vt:lpstr>
      <vt:lpstr>Ej 9 Facu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Domy</dc:creator>
  <cp:keywords/>
  <dc:description/>
  <cp:lastModifiedBy>Domy</cp:lastModifiedBy>
  <cp:revision/>
  <dcterms:created xsi:type="dcterms:W3CDTF">2020-05-01T13:05:43Z</dcterms:created>
  <dcterms:modified xsi:type="dcterms:W3CDTF">2020-05-16T07:22:24Z</dcterms:modified>
  <cp:category/>
  <cp:contentStatus/>
</cp:coreProperties>
</file>