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nteCarlo" sheetId="1" state="visible" r:id="rId2"/>
    <sheet name="Valores aleatorios" sheetId="2" state="visible" r:id="rId3"/>
    <sheet name="Registro" sheetId="3" state="visible" r:id="rId4"/>
    <sheet name="Conclusiones-Lee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<sst xmlns="http://schemas.openxmlformats.org/spreadsheetml/2006/main" count="360" uniqueCount="132">
  <si>
    <t xml:space="preserve">Alejandro Fabian Nadal</t>
  </si>
  <si>
    <t xml:space="preserve">Corridas con suministro Variable</t>
  </si>
  <si>
    <t xml:space="preserve">Corrida 1</t>
  </si>
  <si>
    <t xml:space="preserve">CE</t>
  </si>
  <si>
    <t xml:space="preserve">C Pacientes</t>
  </si>
  <si>
    <t xml:space="preserve">Demanda x paciente</t>
  </si>
  <si>
    <t xml:space="preserve">Cantidades entregadas</t>
  </si>
  <si>
    <t xml:space="preserve">Orden</t>
  </si>
  <si>
    <t xml:space="preserve">Nros PAleatorios</t>
  </si>
  <si>
    <t xml:space="preserve">SS IS</t>
  </si>
  <si>
    <t xml:space="preserve">N aleat </t>
  </si>
  <si>
    <t xml:space="preserve">CE Gen</t>
  </si>
  <si>
    <t xml:space="preserve">N Aleat</t>
  </si>
  <si>
    <t xml:space="preserve">Total Pac</t>
  </si>
  <si>
    <t xml:space="preserve">Nº Aleat</t>
  </si>
  <si>
    <t xml:space="preserve">C unidades </t>
  </si>
  <si>
    <t xml:space="preserve">DS</t>
  </si>
  <si>
    <t xml:space="preserve">SSFF</t>
  </si>
  <si>
    <t xml:space="preserve">Litros</t>
  </si>
  <si>
    <t xml:space="preserve">Probabilidad</t>
  </si>
  <si>
    <t xml:space="preserve">Prob Acum</t>
  </si>
  <si>
    <t xml:space="preserve">Rangos</t>
  </si>
  <si>
    <t xml:space="preserve">Semana 1</t>
  </si>
  <si>
    <t xml:space="preserve">0-0.15</t>
  </si>
  <si>
    <t xml:space="preserve">0.16-0.35</t>
  </si>
  <si>
    <t xml:space="preserve">Semana 2</t>
  </si>
  <si>
    <t xml:space="preserve">0.35-0.6</t>
  </si>
  <si>
    <t xml:space="preserve">0.61-0.75</t>
  </si>
  <si>
    <t xml:space="preserve">0.79-0,9</t>
  </si>
  <si>
    <t xml:space="preserve">Semana 3</t>
  </si>
  <si>
    <t xml:space="preserve">0.91 – 1</t>
  </si>
  <si>
    <t xml:space="preserve">Semana 4</t>
  </si>
  <si>
    <t xml:space="preserve">Pacientes que requieren sangre</t>
  </si>
  <si>
    <t xml:space="preserve">Cant pacientes</t>
  </si>
  <si>
    <t xml:space="preserve">0 - 0.25</t>
  </si>
  <si>
    <t xml:space="preserve">Corrida 1: No hubo corte de stock</t>
  </si>
  <si>
    <t xml:space="preserve">0.26 - 0.5</t>
  </si>
  <si>
    <t xml:space="preserve">0.5 1- 0.8</t>
  </si>
  <si>
    <t xml:space="preserve">0.81 - 0.95</t>
  </si>
  <si>
    <t xml:space="preserve">0.96 - 1</t>
  </si>
  <si>
    <t xml:space="preserve">Corrida 2</t>
  </si>
  <si>
    <t xml:space="preserve">Demanda por paciente</t>
  </si>
  <si>
    <t xml:space="preserve">litros</t>
  </si>
  <si>
    <t xml:space="preserve">0 - 0.4</t>
  </si>
  <si>
    <t xml:space="preserve">0.41 - 0.7</t>
  </si>
  <si>
    <t xml:space="preserve">0.71 - 0.9</t>
  </si>
  <si>
    <t xml:space="preserve">0.91 - 1</t>
  </si>
  <si>
    <t xml:space="preserve">Corrida 2: Hubo corte de stock</t>
  </si>
  <si>
    <t xml:space="preserve">Corrida 3</t>
  </si>
  <si>
    <t xml:space="preserve">Corrida 3: No hubo corte de stock</t>
  </si>
  <si>
    <t xml:space="preserve">Corridas con suministro constante</t>
  </si>
  <si>
    <t xml:space="preserve">Corrida 4: No hubo corte de stock</t>
  </si>
  <si>
    <t xml:space="preserve">Corrida 5: Hubo corte de stock</t>
  </si>
  <si>
    <t xml:space="preserve">Corrida 6: Hubo corte de stock</t>
  </si>
  <si>
    <t xml:space="preserve">Alejandro Nadal</t>
  </si>
  <si>
    <t xml:space="preserve">N. Paleatorios(5decimales)</t>
  </si>
  <si>
    <t xml:space="preserve">PruebaPoker</t>
  </si>
  <si>
    <t xml:space="preserve">n </t>
  </si>
  <si>
    <t xml:space="preserve">1P</t>
  </si>
  <si>
    <t xml:space="preserve">Pruebas de Medias</t>
  </si>
  <si>
    <r>
      <rPr>
        <sz val="11"/>
        <color rgb="FF000000"/>
        <rFont val="Times New Roman"/>
        <family val="1"/>
        <charset val="1"/>
      </rPr>
      <t xml:space="preserve">α</t>
    </r>
    <r>
      <rPr>
        <sz val="11"/>
        <color rgb="FF000000"/>
        <rFont val="Calibri"/>
        <family val="2"/>
        <charset val="1"/>
      </rPr>
      <t xml:space="preserve">=</t>
    </r>
  </si>
  <si>
    <t xml:space="preserve">P</t>
  </si>
  <si>
    <r>
      <rPr>
        <sz val="11"/>
        <color rgb="FF000000"/>
        <rFont val="Times New Roman"/>
        <family val="1"/>
        <charset val="1"/>
      </rPr>
      <t xml:space="preserve">1 - α/2</t>
    </r>
    <r>
      <rPr>
        <sz val="11"/>
        <color rgb="FF000000"/>
        <rFont val="Calibri"/>
        <family val="2"/>
        <charset val="1"/>
      </rPr>
      <t xml:space="preserve">=</t>
    </r>
  </si>
  <si>
    <t xml:space="preserve">TD</t>
  </si>
  <si>
    <t xml:space="preserve">Z(1-α/2)=</t>
  </si>
  <si>
    <t xml:space="preserve">T</t>
  </si>
  <si>
    <t xml:space="preserve">Límite Inferior=</t>
  </si>
  <si>
    <t xml:space="preserve">Promedio Muestra R= </t>
  </si>
  <si>
    <t xml:space="preserve">Límite Sup=</t>
  </si>
  <si>
    <t xml:space="preserve">Rechazo:</t>
  </si>
  <si>
    <t xml:space="preserve">Prueba de Variancia</t>
  </si>
  <si>
    <t xml:space="preserve">Alfa/2</t>
  </si>
  <si>
    <t xml:space="preserve">1-Alfa/2</t>
  </si>
  <si>
    <t xml:space="preserve">Chi-cuadrado(alfa/2,n-1)</t>
  </si>
  <si>
    <t xml:space="preserve">Chi-cuadrado(1-alfa/2,n-1)</t>
  </si>
  <si>
    <t xml:space="preserve">Varianza Muestra R=</t>
  </si>
  <si>
    <t xml:space="preserve">Limite Inferior:</t>
  </si>
  <si>
    <t xml:space="preserve">Limite Superior</t>
  </si>
  <si>
    <t xml:space="preserve">Resultado</t>
  </si>
  <si>
    <t xml:space="preserve">2P</t>
  </si>
  <si>
    <t xml:space="preserve">Prueba de Uniformidad (Prueba de Chi cuadrada)</t>
  </si>
  <si>
    <t xml:space="preserve">m=</t>
  </si>
  <si>
    <t xml:space="preserve">n/m</t>
  </si>
  <si>
    <t xml:space="preserve">Frecuencias</t>
  </si>
  <si>
    <t xml:space="preserve">Observada (Oi)</t>
  </si>
  <si>
    <t xml:space="preserve">Esperada(Ei)</t>
  </si>
  <si>
    <t xml:space="preserve">(Ei-Oi)2/Ei</t>
  </si>
  <si>
    <t xml:space="preserve">.00,.10</t>
  </si>
  <si>
    <t xml:space="preserve">.10,.20</t>
  </si>
  <si>
    <t xml:space="preserve">.20,.30</t>
  </si>
  <si>
    <t xml:space="preserve">.30,.40</t>
  </si>
  <si>
    <t xml:space="preserve">.40,.50</t>
  </si>
  <si>
    <t xml:space="preserve">.50,.60</t>
  </si>
  <si>
    <t xml:space="preserve">.60,.70</t>
  </si>
  <si>
    <t xml:space="preserve">.70,.80</t>
  </si>
  <si>
    <t xml:space="preserve">.80,.90</t>
  </si>
  <si>
    <t xml:space="preserve">.90,1</t>
  </si>
  <si>
    <t xml:space="preserve">Control</t>
  </si>
  <si>
    <t xml:space="preserve">Alfa</t>
  </si>
  <si>
    <t xml:space="preserve">Chi Cuadrado(alfa,n-1)</t>
  </si>
  <si>
    <t xml:space="preserve">Prueba de Independencia (Prueba Poker)</t>
  </si>
  <si>
    <t xml:space="preserve">n=</t>
  </si>
  <si>
    <t xml:space="preserve">Categoría</t>
  </si>
  <si>
    <t xml:space="preserve">Prob P(x)</t>
  </si>
  <si>
    <t xml:space="preserve">Esperado (Ei) = P(x)*n</t>
  </si>
  <si>
    <t xml:space="preserve">Observado (Oi)</t>
  </si>
  <si>
    <t xml:space="preserve">Todos Diferentes</t>
  </si>
  <si>
    <t xml:space="preserve">Un Par</t>
  </si>
  <si>
    <t xml:space="preserve">Dos Pares</t>
  </si>
  <si>
    <t xml:space="preserve">Tercia y par</t>
  </si>
  <si>
    <t xml:space="preserve">TP</t>
  </si>
  <si>
    <t xml:space="preserve">Tercia</t>
  </si>
  <si>
    <t xml:space="preserve">Poker</t>
  </si>
  <si>
    <t xml:space="preserve">Quintilla</t>
  </si>
  <si>
    <t xml:space="preserve">Q</t>
  </si>
  <si>
    <t xml:space="preserve">Veces</t>
  </si>
  <si>
    <t xml:space="preserve">Litros </t>
  </si>
  <si>
    <t xml:space="preserve">DS = DSP1 + DSP2 + DSP3 + DS P4</t>
  </si>
  <si>
    <t xml:space="preserve">Autor:</t>
  </si>
  <si>
    <t xml:space="preserve">Algunas posibles conclusiones: No se puede concluir que es peor usar el metodo de llevar de forma constante 6 unidades de sangre solo mediante este analisis. Se requeririan muchas, muchas mas pruebas para llegar a una conclusion segura.</t>
  </si>
  <si>
    <t xml:space="preserve">Se puede aventurar, sin embargo, que a largo plazo, es probable que la sangre se acumule y que si el hospital tiene unos primeros meses tranquilos, podria sobrevivir a otras eventualidades</t>
  </si>
  <si>
    <t xml:space="preserve">Un comentario personal: </t>
  </si>
  <si>
    <t xml:space="preserve">Este trabajo vino bien para afilar algunas habilidades en Excel. Sin embargo, en nuestra facultad estamos teniendo un problema, al menos a mis ojos. Programamos muy poco. </t>
  </si>
  <si>
    <t xml:space="preserve">Quizas seria mas conveniente que futuros trabajos, por sobre todos aquellos que impliquen manejo numerico de este tipo, tengan la opcion de presentarlo en un lenguaje de </t>
  </si>
  <si>
    <t xml:space="preserve">programacion. Nos permitiria practicar un poco y ademas, seria mas rapido que hacerlo en Excel. </t>
  </si>
  <si>
    <t xml:space="preserve">Hay ciertas cosas que no son automatizables en Excel con un conocimiento normal de la herramienta, </t>
  </si>
  <si>
    <t xml:space="preserve">mientras que con un conocimiento moderado de un lenguaje de programacion, pueden automatizarse. </t>
  </si>
  <si>
    <t xml:space="preserve">Frente a esto, quiero resaltar que no es una solucion plantear que practiquemos programacion en nuestros tiempos libres, o, hacerlos a mano y luego en un lenguaje.  La idea no es </t>
  </si>
  <si>
    <t xml:space="preserve">duplicar la carga de trabajo sino aprender los algoritmos y practicar programacion a la vez. </t>
  </si>
  <si>
    <t xml:space="preserve">Es una idea, una posibilidad a considerar. Espero que la tenga en consideracion.</t>
  </si>
  <si>
    <t xml:space="preserve">Con mis mayores respetos</t>
  </si>
  <si>
    <t xml:space="preserve">Atentamente, Alejandro Nadal.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</si>
</sst>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"/>
    <numFmt numFmtId="166" formatCode="&quot;TRUE&quot;;&quot;TRUE&quot;;&quot;FALSE&quot;"/>
  </numFmts>
  <fonts count="3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sz val="15"/>
      <name val="Arial"/>
      <family val="2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0"/>
      <color rgb="FFFF0000"/>
      <name val="Arial"/>
      <family val="2"/>
    </font>
    <font>
      <sz val="11"/>
      <color rgb="FF2E75B6"/>
      <name val="Calibri"/>
      <family val="2"/>
      <charset val="1"/>
    </font>
    <font>
      <sz val="11"/>
      <name val="Calibri"/>
      <family val="2"/>
      <charset val="1"/>
    </font>
    <font>
      <b val="true"/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sz val="11"/>
      <color rgb="FF00206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FFFFFF"/>
      <name val="Calibri"/>
      <family val="0"/>
    </font>
    <font>
      <sz val="11"/>
      <color rgb="FFFF0000"/>
      <name val="Calibri"/>
      <family val="0"/>
    </font>
  </fonts>
  <fills count="2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E2F0D9"/>
      </patternFill>
    </fill>
    <fill>
      <patternFill patternType="solid">
        <fgColor rgb="FFFFCCCC"/>
        <bgColor rgb="FFF7D1D5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EE6EF"/>
      </patternFill>
    </fill>
    <fill>
      <patternFill patternType="solid">
        <fgColor rgb="FFE2F0D9"/>
        <bgColor rgb="FFDDE8CB"/>
      </patternFill>
    </fill>
    <fill>
      <patternFill patternType="solid">
        <fgColor rgb="FFDEEBF7"/>
        <bgColor rgb="FFDEE6EF"/>
      </patternFill>
    </fill>
    <fill>
      <patternFill patternType="solid">
        <fgColor rgb="FFFFD7D7"/>
        <bgColor rgb="FFF7D1D5"/>
      </patternFill>
    </fill>
    <fill>
      <patternFill patternType="solid">
        <fgColor rgb="FFD4EA6B"/>
        <bgColor rgb="FFBBE33D"/>
      </patternFill>
    </fill>
    <fill>
      <patternFill patternType="solid">
        <fgColor rgb="FF92D050"/>
        <bgColor rgb="FF81D41A"/>
      </patternFill>
    </fill>
    <fill>
      <patternFill patternType="solid">
        <fgColor rgb="FF81D41A"/>
        <bgColor rgb="FF92D050"/>
      </patternFill>
    </fill>
    <fill>
      <patternFill patternType="solid">
        <fgColor rgb="FFDDE8CB"/>
        <bgColor rgb="FFE2F0D9"/>
      </patternFill>
    </fill>
    <fill>
      <patternFill patternType="solid">
        <fgColor rgb="FFDEE6EF"/>
        <bgColor rgb="FFDEEBF7"/>
      </patternFill>
    </fill>
    <fill>
      <patternFill patternType="solid">
        <fgColor rgb="FFB4C7DC"/>
        <bgColor rgb="FFDDDDDD"/>
      </patternFill>
    </fill>
    <fill>
      <patternFill patternType="solid">
        <fgColor rgb="FFF7D1D5"/>
        <bgColor rgb="FFFFD7D7"/>
      </patternFill>
    </fill>
    <fill>
      <patternFill patternType="solid">
        <fgColor rgb="FFFFC000"/>
        <bgColor rgb="FFFFFF00"/>
      </patternFill>
    </fill>
    <fill>
      <patternFill patternType="solid">
        <fgColor rgb="FF729FCF"/>
        <bgColor rgb="FF808080"/>
      </patternFill>
    </fill>
    <fill>
      <patternFill patternType="solid">
        <fgColor rgb="FFFFFF38"/>
        <bgColor rgb="FFFFFF00"/>
      </patternFill>
    </fill>
    <fill>
      <patternFill patternType="solid">
        <fgColor rgb="FFFFFF00"/>
        <bgColor rgb="FFFFFF38"/>
      </patternFill>
    </fill>
    <fill>
      <patternFill patternType="solid">
        <fgColor rgb="FFBBE33D"/>
        <bgColor rgb="FFD4EA6B"/>
      </patternFill>
    </fill>
    <fill>
      <patternFill patternType="solid">
        <fgColor rgb="FFFFE699"/>
        <bgColor rgb="FFFFD7D7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true" diagonalDown="false">
      <left style="thin"/>
      <right/>
      <top style="thin"/>
      <bottom style="thin"/>
      <diagonal style="thin"/>
    </border>
    <border diagonalUp="true" diagonalDown="false">
      <left style="medium"/>
      <right/>
      <top style="thin"/>
      <bottom style="thin"/>
      <diagonal style="thin"/>
    </border>
    <border diagonalUp="true" diagonalDown="false">
      <left/>
      <right/>
      <top style="thin"/>
      <bottom style="thin"/>
      <diagonal style="thin"/>
    </border>
    <border diagonalUp="true" diagonalDown="false">
      <left/>
      <right style="thin"/>
      <top style="thin"/>
      <bottom style="thin"/>
      <diagonal style="thin"/>
    </border>
    <border diagonalUp="true" diagonalDown="false">
      <left style="thin"/>
      <right style="medium"/>
      <top style="thin"/>
      <bottom style="thin"/>
      <diagonal style="thin"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1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4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4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13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6" fillId="19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6" fillId="2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3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1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4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21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1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7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23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4C7DC"/>
      <rgbColor rgb="FF808080"/>
      <rgbColor rgb="FF729FCF"/>
      <rgbColor rgb="FF993366"/>
      <rgbColor rgb="FFFFFFCC"/>
      <rgbColor rgb="FFDEEBF7"/>
      <rgbColor rgb="FF660066"/>
      <rgbColor rgb="FFD4EA6B"/>
      <rgbColor rgb="FF0066CC"/>
      <rgbColor rgb="FFDDDDDD"/>
      <rgbColor rgb="FF000080"/>
      <rgbColor rgb="FFFF00FF"/>
      <rgbColor rgb="FFFFFF38"/>
      <rgbColor rgb="FF00FFFF"/>
      <rgbColor rgb="FF800080"/>
      <rgbColor rgb="FF800000"/>
      <rgbColor rgb="FF008080"/>
      <rgbColor rgb="FF0000FF"/>
      <rgbColor rgb="FF00CCFF"/>
      <rgbColor rgb="FFE2F0D9"/>
      <rgbColor rgb="FFCCFFCC"/>
      <rgbColor rgb="FFFFE699"/>
      <rgbColor rgb="FFDEE6EF"/>
      <rgbColor rgb="FFF7D1D5"/>
      <rgbColor rgb="FFFFD7D7"/>
      <rgbColor rgb="FFFFCCCC"/>
      <rgbColor rgb="FF2E75B6"/>
      <rgbColor rgb="FFDDE8CB"/>
      <rgbColor rgb="FF81D41A"/>
      <rgbColor rgb="FFFFC000"/>
      <rgbColor rgb="FFBBE33D"/>
      <rgbColor rgb="FFFF6600"/>
      <rgbColor rgb="FF666699"/>
      <rgbColor rgb="FF92D050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380520</xdr:colOff>
      <xdr:row>13</xdr:row>
      <xdr:rowOff>99720</xdr:rowOff>
    </xdr:from>
    <xdr:to>
      <xdr:col>8</xdr:col>
      <xdr:colOff>309960</xdr:colOff>
      <xdr:row>17</xdr:row>
      <xdr:rowOff>117360</xdr:rowOff>
    </xdr:to>
    <xdr:sp>
      <xdr:nvSpPr>
        <xdr:cNvPr id="0" name="CustomShape 1"/>
        <xdr:cNvSpPr/>
      </xdr:nvSpPr>
      <xdr:spPr>
        <a:xfrm>
          <a:off x="4444200" y="2314440"/>
          <a:ext cx="2368080" cy="66780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SS </a:t>
          </a:r>
          <a:r>
            <a:rPr b="0" lang="en-US" sz="1100" spc="-1" strike="noStrike">
              <a:solidFill>
                <a:srgbClr val="ffffff"/>
              </a:solidFill>
              <a:latin typeface="Calibri"/>
            </a:rPr>
            <a:t>FS</a:t>
          </a:r>
          <a:r>
            <a:rPr b="0" lang="en-US" sz="1100" spc="-1" strike="noStrike">
              <a:solidFill>
                <a:srgbClr val="ffffff"/>
              </a:solidFill>
              <a:latin typeface="Calibri"/>
            </a:rPr>
            <a:t>= </a:t>
          </a:r>
          <a:r>
            <a:rPr b="0" lang="en-US" sz="1100" spc="-1" strike="noStrike">
              <a:solidFill>
                <a:srgbClr val="ffffff"/>
              </a:solidFill>
              <a:latin typeface="Calibri"/>
            </a:rPr>
            <a:t>SS</a:t>
          </a:r>
          <a:r>
            <a:rPr b="0" lang="en-US" sz="1100" spc="-1" strike="noStrike">
              <a:solidFill>
                <a:srgbClr val="ffffff"/>
              </a:solidFill>
              <a:latin typeface="Calibri"/>
            </a:rPr>
            <a:t>IS </a:t>
          </a:r>
          <a:r>
            <a:rPr b="0" lang="en-US" sz="1100" spc="-1" strike="noStrike">
              <a:solidFill>
                <a:srgbClr val="ffffff"/>
              </a:solidFill>
              <a:latin typeface="Calibri"/>
            </a:rPr>
            <a:t>+ </a:t>
          </a:r>
          <a:r>
            <a:rPr b="0" lang="en-US" sz="1100" spc="-1" strike="noStrike">
              <a:solidFill>
                <a:srgbClr val="ffffff"/>
              </a:solidFill>
              <a:latin typeface="Calibri"/>
            </a:rPr>
            <a:t>CE </a:t>
          </a:r>
          <a:r>
            <a:rPr b="0" lang="en-US" sz="1100" spc="-1" strike="noStrike">
              <a:solidFill>
                <a:srgbClr val="ffffff"/>
              </a:solidFill>
              <a:latin typeface="Calibri"/>
            </a:rPr>
            <a:t> - </a:t>
          </a:r>
          <a:r>
            <a:rPr b="0" lang="en-US" sz="1100" spc="-1" strike="noStrike">
              <a:solidFill>
                <a:srgbClr val="ffffff"/>
              </a:solidFill>
              <a:latin typeface="Calibri"/>
            </a:rPr>
            <a:t>D</a:t>
          </a:r>
          <a:r>
            <a:rPr b="0" lang="en-US" sz="1100" spc="-1" strike="noStrike">
              <a:solidFill>
                <a:srgbClr val="ffffff"/>
              </a:solidFill>
              <a:latin typeface="Calibri"/>
            </a:rPr>
            <a:t>S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354960</xdr:colOff>
      <xdr:row>14</xdr:row>
      <xdr:rowOff>149040</xdr:rowOff>
    </xdr:from>
    <xdr:to>
      <xdr:col>5</xdr:col>
      <xdr:colOff>303120</xdr:colOff>
      <xdr:row>16</xdr:row>
      <xdr:rowOff>100440</xdr:rowOff>
    </xdr:to>
    <xdr:sp>
      <xdr:nvSpPr>
        <xdr:cNvPr id="1" name="CustomShape 1"/>
        <xdr:cNvSpPr/>
      </xdr:nvSpPr>
      <xdr:spPr>
        <a:xfrm>
          <a:off x="3606120" y="2526480"/>
          <a:ext cx="760680" cy="276480"/>
        </a:xfrm>
        <a:prstGeom prst="rightArrow">
          <a:avLst>
            <a:gd name="adj1" fmla="val 50000"/>
            <a:gd name="adj2" fmla="val 50000"/>
          </a:avLst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/>
      </xdr:style>
    </xdr:sp>
    <xdr:clientData/>
  </xdr:twoCellAnchor>
  <xdr:twoCellAnchor editAs="twoCell">
    <xdr:from>
      <xdr:col>3</xdr:col>
      <xdr:colOff>383400</xdr:colOff>
      <xdr:row>14</xdr:row>
      <xdr:rowOff>51120</xdr:rowOff>
    </xdr:from>
    <xdr:to>
      <xdr:col>4</xdr:col>
      <xdr:colOff>271080</xdr:colOff>
      <xdr:row>17</xdr:row>
      <xdr:rowOff>74160</xdr:rowOff>
    </xdr:to>
    <xdr:sp>
      <xdr:nvSpPr>
        <xdr:cNvPr id="2" name="CustomShape 1"/>
        <xdr:cNvSpPr/>
      </xdr:nvSpPr>
      <xdr:spPr>
        <a:xfrm>
          <a:off x="2821680" y="2428560"/>
          <a:ext cx="700560" cy="510480"/>
        </a:xfrm>
        <a:prstGeom prst="ellipse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ffff"/>
              </a:solidFill>
              <a:latin typeface="Calibri"/>
            </a:rPr>
            <a:t>CE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393840</xdr:colOff>
      <xdr:row>14</xdr:row>
      <xdr:rowOff>138240</xdr:rowOff>
    </xdr:from>
    <xdr:to>
      <xdr:col>9</xdr:col>
      <xdr:colOff>367920</xdr:colOff>
      <xdr:row>16</xdr:row>
      <xdr:rowOff>138600</xdr:rowOff>
    </xdr:to>
    <xdr:sp>
      <xdr:nvSpPr>
        <xdr:cNvPr id="3" name="CustomShape 1"/>
        <xdr:cNvSpPr/>
      </xdr:nvSpPr>
      <xdr:spPr>
        <a:xfrm>
          <a:off x="6896160" y="2515680"/>
          <a:ext cx="786960" cy="325440"/>
        </a:xfrm>
        <a:prstGeom prst="rightArrow">
          <a:avLst>
            <a:gd name="adj1" fmla="val 50000"/>
            <a:gd name="adj2" fmla="val 50000"/>
          </a:avLst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9</xdr:col>
      <xdr:colOff>591840</xdr:colOff>
      <xdr:row>14</xdr:row>
      <xdr:rowOff>45720</xdr:rowOff>
    </xdr:from>
    <xdr:to>
      <xdr:col>10</xdr:col>
      <xdr:colOff>316080</xdr:colOff>
      <xdr:row>17</xdr:row>
      <xdr:rowOff>68760</xdr:rowOff>
    </xdr:to>
    <xdr:sp>
      <xdr:nvSpPr>
        <xdr:cNvPr id="4" name="CustomShape 1"/>
        <xdr:cNvSpPr/>
      </xdr:nvSpPr>
      <xdr:spPr>
        <a:xfrm>
          <a:off x="7907040" y="2423160"/>
          <a:ext cx="536760" cy="510480"/>
        </a:xfrm>
        <a:prstGeom prst="ellipse">
          <a:avLst/>
        </a:prstGeom>
        <a:solidFill>
          <a:srgbClr val="ffff00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ff0000"/>
              </a:solidFill>
              <a:latin typeface="Calibri"/>
            </a:rPr>
            <a:t>DS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95"/>
  <sheetViews>
    <sheetView showFormulas="false" showGridLines="true" showRowColHeaders="true" showZeros="true" rightToLeft="false" tabSelected="false" showOutlineSymbols="true" defaultGridColor="true" view="normal" topLeftCell="I70" colorId="64" zoomScale="95" zoomScaleNormal="95" zoomScalePageLayoutView="100" workbookViewId="0">
      <selection pane="topLeft" activeCell="O96" activeCellId="0" sqref="O96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6.14"/>
    <col collapsed="false" customWidth="true" hidden="false" outlineLevel="0" max="7" min="7" style="0" width="16.22"/>
    <col collapsed="false" customWidth="false" hidden="false" outlineLevel="0" max="1025" min="8" style="0" width="11.52"/>
  </cols>
  <sheetData>
    <row r="1" customFormat="false" ht="18.55" hidden="false" customHeight="false" outlineLevel="0" collapsed="false">
      <c r="A1" s="0" t="s">
        <v>0</v>
      </c>
      <c r="N1" s="1" t="s">
        <v>1</v>
      </c>
    </row>
    <row r="3" customFormat="false" ht="12.8" hidden="false" customHeight="false" outlineLevel="0" collapsed="false">
      <c r="H3" s="0" t="s">
        <v>2</v>
      </c>
      <c r="I3" s="2"/>
      <c r="J3" s="3"/>
      <c r="K3" s="4" t="s">
        <v>3</v>
      </c>
      <c r="L3" s="4"/>
      <c r="M3" s="5" t="s">
        <v>4</v>
      </c>
      <c r="N3" s="5"/>
      <c r="O3" s="5"/>
      <c r="P3" s="6" t="s">
        <v>5</v>
      </c>
      <c r="Q3" s="6"/>
      <c r="R3" s="6"/>
    </row>
    <row r="4" customFormat="false" ht="13.8" hidden="false" customHeight="false" outlineLevel="0" collapsed="false">
      <c r="A4" s="7" t="s">
        <v>6</v>
      </c>
      <c r="B4" s="7"/>
      <c r="C4" s="7"/>
      <c r="D4" s="7"/>
      <c r="F4" s="8" t="s">
        <v>7</v>
      </c>
      <c r="G4" s="9" t="s">
        <v>8</v>
      </c>
      <c r="I4" s="2"/>
      <c r="J4" s="10" t="s">
        <v>9</v>
      </c>
      <c r="K4" s="11" t="s">
        <v>10</v>
      </c>
      <c r="L4" s="12" t="s">
        <v>11</v>
      </c>
      <c r="M4" s="13" t="s">
        <v>12</v>
      </c>
      <c r="N4" s="14" t="s">
        <v>4</v>
      </c>
      <c r="O4" s="15" t="s">
        <v>13</v>
      </c>
      <c r="P4" s="16" t="s">
        <v>14</v>
      </c>
      <c r="Q4" s="17" t="s">
        <v>15</v>
      </c>
      <c r="R4" s="18" t="s">
        <v>16</v>
      </c>
      <c r="S4" s="19" t="s">
        <v>17</v>
      </c>
    </row>
    <row r="5" customFormat="false" ht="13.8" hidden="false" customHeight="false" outlineLevel="0" collapsed="false">
      <c r="A5" s="20" t="s">
        <v>18</v>
      </c>
      <c r="B5" s="21" t="s">
        <v>19</v>
      </c>
      <c r="C5" s="21" t="s">
        <v>20</v>
      </c>
      <c r="D5" s="22" t="s">
        <v>21</v>
      </c>
      <c r="F5" s="23" t="n">
        <v>1</v>
      </c>
      <c r="G5" s="24" t="n">
        <v>0.559524460259758</v>
      </c>
      <c r="I5" s="25" t="s">
        <v>22</v>
      </c>
      <c r="J5" s="26" t="n">
        <v>0</v>
      </c>
      <c r="K5" s="27" t="n">
        <f aca="false">+G5</f>
        <v>0.559524460259758</v>
      </c>
      <c r="L5" s="28" t="n">
        <v>6</v>
      </c>
      <c r="M5" s="29" t="n">
        <f aca="false">+G6</f>
        <v>0.0446788919647044</v>
      </c>
      <c r="N5" s="30" t="n">
        <v>2</v>
      </c>
      <c r="O5" s="31" t="n">
        <v>1</v>
      </c>
      <c r="P5" s="32" t="n">
        <f aca="false">+G7</f>
        <v>0.488876793873772</v>
      </c>
      <c r="Q5" s="33" t="n">
        <v>2</v>
      </c>
      <c r="R5" s="34" t="n">
        <f aca="false">Q5+Q6</f>
        <v>3</v>
      </c>
      <c r="S5" s="35" t="n">
        <f aca="false">L5-R5</f>
        <v>3</v>
      </c>
    </row>
    <row r="6" customFormat="false" ht="12.8" hidden="false" customHeight="false" outlineLevel="0" collapsed="false">
      <c r="A6" s="36" t="n">
        <v>4</v>
      </c>
      <c r="B6" s="37" t="n">
        <v>0.15</v>
      </c>
      <c r="C6" s="37" t="n">
        <f aca="false">+B6</f>
        <v>0.15</v>
      </c>
      <c r="D6" s="38" t="s">
        <v>23</v>
      </c>
      <c r="F6" s="39" t="n">
        <v>2</v>
      </c>
      <c r="G6" s="24" t="n">
        <v>0.0446788919647044</v>
      </c>
      <c r="O6" s="40" t="n">
        <v>2</v>
      </c>
      <c r="P6" s="41" t="n">
        <f aca="false">+G8</f>
        <v>0.0259526109534933</v>
      </c>
      <c r="Q6" s="42" t="n">
        <v>1</v>
      </c>
      <c r="R6" s="43"/>
      <c r="S6" s="44"/>
    </row>
    <row r="7" customFormat="false" ht="13.8" hidden="false" customHeight="false" outlineLevel="0" collapsed="false">
      <c r="A7" s="36" t="n">
        <v>5</v>
      </c>
      <c r="B7" s="37" t="n">
        <v>0.2</v>
      </c>
      <c r="C7" s="37" t="n">
        <f aca="false">+C6+B7</f>
        <v>0.35</v>
      </c>
      <c r="D7" s="38" t="s">
        <v>24</v>
      </c>
      <c r="F7" s="39" t="n">
        <v>3</v>
      </c>
      <c r="G7" s="24" t="n">
        <v>0.488876793873772</v>
      </c>
      <c r="I7" s="25" t="s">
        <v>25</v>
      </c>
      <c r="J7" s="26" t="n">
        <f aca="false">S5</f>
        <v>3</v>
      </c>
      <c r="K7" s="27" t="n">
        <f aca="false">+G9</f>
        <v>0.677573050561173</v>
      </c>
      <c r="L7" s="28" t="n">
        <v>7</v>
      </c>
      <c r="M7" s="29" t="n">
        <f aca="false">+G10</f>
        <v>0.847610534244078</v>
      </c>
      <c r="N7" s="30" t="n">
        <v>3</v>
      </c>
      <c r="O7" s="31" t="n">
        <v>1</v>
      </c>
      <c r="P7" s="32" t="n">
        <f aca="false">+G9</f>
        <v>0.677573050561173</v>
      </c>
      <c r="Q7" s="33" t="n">
        <v>2</v>
      </c>
      <c r="R7" s="34" t="n">
        <f aca="false">+Q7+Q8+Q9</f>
        <v>6</v>
      </c>
      <c r="S7" s="35" t="n">
        <f aca="false">J7+L7-R7</f>
        <v>4</v>
      </c>
    </row>
    <row r="8" customFormat="false" ht="13.8" hidden="false" customHeight="false" outlineLevel="0" collapsed="false">
      <c r="A8" s="36" t="n">
        <v>6</v>
      </c>
      <c r="B8" s="37" t="n">
        <v>0.25</v>
      </c>
      <c r="C8" s="37" t="n">
        <f aca="false">+C7+B8</f>
        <v>0.6</v>
      </c>
      <c r="D8" s="38" t="s">
        <v>26</v>
      </c>
      <c r="F8" s="39" t="n">
        <v>4</v>
      </c>
      <c r="G8" s="24" t="n">
        <v>0.0259526109534933</v>
      </c>
      <c r="I8" s="25"/>
      <c r="J8" s="45"/>
      <c r="K8" s="46"/>
      <c r="L8" s="47"/>
      <c r="M8" s="48"/>
      <c r="N8" s="49"/>
      <c r="O8" s="31" t="n">
        <v>2</v>
      </c>
      <c r="P8" s="32" t="n">
        <f aca="false">+G10</f>
        <v>0.847610534244078</v>
      </c>
      <c r="Q8" s="33" t="n">
        <v>3</v>
      </c>
      <c r="R8" s="50"/>
      <c r="S8" s="44"/>
    </row>
    <row r="9" customFormat="false" ht="12.8" hidden="false" customHeight="false" outlineLevel="0" collapsed="false">
      <c r="A9" s="36" t="n">
        <v>7</v>
      </c>
      <c r="B9" s="37" t="n">
        <v>0.15</v>
      </c>
      <c r="C9" s="37" t="n">
        <f aca="false">+C8+B9</f>
        <v>0.75</v>
      </c>
      <c r="D9" s="38" t="s">
        <v>27</v>
      </c>
      <c r="F9" s="39" t="n">
        <v>5</v>
      </c>
      <c r="G9" s="24" t="n">
        <v>0.677573050561173</v>
      </c>
      <c r="O9" s="51" t="n">
        <v>3</v>
      </c>
      <c r="P9" s="41" t="n">
        <f aca="false">+G11</f>
        <v>0.341034963668827</v>
      </c>
      <c r="Q9" s="42" t="n">
        <v>1</v>
      </c>
      <c r="R9" s="43"/>
      <c r="S9" s="44"/>
    </row>
    <row r="10" customFormat="false" ht="13.8" hidden="false" customHeight="false" outlineLevel="0" collapsed="false">
      <c r="A10" s="36" t="n">
        <v>8</v>
      </c>
      <c r="B10" s="37" t="n">
        <v>0.15</v>
      </c>
      <c r="C10" s="37" t="n">
        <f aca="false">+C9+B10</f>
        <v>0.9</v>
      </c>
      <c r="D10" s="38" t="s">
        <v>28</v>
      </c>
      <c r="F10" s="39" t="n">
        <v>6</v>
      </c>
      <c r="G10" s="24" t="n">
        <v>0.847610534244078</v>
      </c>
      <c r="I10" s="25" t="s">
        <v>29</v>
      </c>
      <c r="J10" s="26" t="n">
        <f aca="false">S7</f>
        <v>4</v>
      </c>
      <c r="K10" s="27" t="n">
        <f aca="false">+G12</f>
        <v>0.112937987829957</v>
      </c>
      <c r="L10" s="28" t="n">
        <v>4</v>
      </c>
      <c r="M10" s="29" t="n">
        <f aca="false">+G13</f>
        <v>0.542645569485837</v>
      </c>
      <c r="N10" s="30" t="n">
        <v>2</v>
      </c>
      <c r="O10" s="31" t="n">
        <v>1</v>
      </c>
      <c r="P10" s="32" t="n">
        <f aca="false">+G14</f>
        <v>0.99102225065744</v>
      </c>
      <c r="Q10" s="33" t="n">
        <v>4</v>
      </c>
      <c r="R10" s="34" t="n">
        <f aca="false">Q10+Q11</f>
        <v>7</v>
      </c>
      <c r="S10" s="35" t="n">
        <f aca="false">J10+L10-R10</f>
        <v>1</v>
      </c>
    </row>
    <row r="11" customFormat="false" ht="12.8" hidden="false" customHeight="false" outlineLevel="0" collapsed="false">
      <c r="A11" s="36" t="n">
        <v>9</v>
      </c>
      <c r="B11" s="37" t="n">
        <v>0.1</v>
      </c>
      <c r="C11" s="37" t="n">
        <f aca="false">+C10+B11</f>
        <v>1</v>
      </c>
      <c r="D11" s="38" t="s">
        <v>30</v>
      </c>
      <c r="F11" s="39" t="n">
        <v>7</v>
      </c>
      <c r="G11" s="24" t="n">
        <v>0.341034963668827</v>
      </c>
      <c r="O11" s="51" t="n">
        <v>2</v>
      </c>
      <c r="P11" s="41" t="n">
        <f aca="false">+G15</f>
        <v>0.869159565011112</v>
      </c>
      <c r="Q11" s="42" t="n">
        <v>3</v>
      </c>
      <c r="R11" s="43"/>
      <c r="S11" s="44"/>
    </row>
    <row r="12" customFormat="false" ht="13.8" hidden="false" customHeight="false" outlineLevel="0" collapsed="false">
      <c r="F12" s="39" t="n">
        <v>8</v>
      </c>
      <c r="G12" s="24" t="n">
        <v>0.112937987829957</v>
      </c>
      <c r="I12" s="25" t="s">
        <v>31</v>
      </c>
      <c r="J12" s="26" t="n">
        <f aca="false">S10</f>
        <v>1</v>
      </c>
      <c r="K12" s="52" t="n">
        <f aca="false">+G16</f>
        <v>0.827943825321936</v>
      </c>
      <c r="L12" s="53" t="n">
        <v>8</v>
      </c>
      <c r="M12" s="54" t="n">
        <f aca="false">+G17</f>
        <v>0.842833240576582</v>
      </c>
      <c r="N12" s="55" t="n">
        <v>3</v>
      </c>
      <c r="O12" s="56" t="n">
        <v>1</v>
      </c>
      <c r="P12" s="57" t="n">
        <f aca="false">+G18</f>
        <v>0.835035196017092</v>
      </c>
      <c r="Q12" s="58" t="n">
        <v>2</v>
      </c>
      <c r="R12" s="59" t="n">
        <f aca="false">Q12+Q13+Q14</f>
        <v>8</v>
      </c>
      <c r="S12" s="35" t="n">
        <f aca="false">L12+J12-R12</f>
        <v>1</v>
      </c>
    </row>
    <row r="13" customFormat="false" ht="13.8" hidden="false" customHeight="false" outlineLevel="0" collapsed="false">
      <c r="A13" s="60" t="s">
        <v>32</v>
      </c>
      <c r="B13" s="60"/>
      <c r="C13" s="60"/>
      <c r="D13" s="60"/>
      <c r="F13" s="39" t="n">
        <v>9</v>
      </c>
      <c r="G13" s="24" t="n">
        <v>0.542645569485837</v>
      </c>
      <c r="O13" s="51" t="n">
        <v>2</v>
      </c>
      <c r="P13" s="41" t="n">
        <f aca="false">+G19</f>
        <v>0.959606870805951</v>
      </c>
      <c r="Q13" s="42" t="n">
        <v>4</v>
      </c>
      <c r="R13" s="43"/>
    </row>
    <row r="14" customFormat="false" ht="12.8" hidden="false" customHeight="false" outlineLevel="0" collapsed="false">
      <c r="A14" s="61" t="s">
        <v>33</v>
      </c>
      <c r="B14" s="62" t="s">
        <v>19</v>
      </c>
      <c r="C14" s="63" t="s">
        <v>20</v>
      </c>
      <c r="D14" s="64" t="s">
        <v>21</v>
      </c>
      <c r="F14" s="39" t="n">
        <v>10</v>
      </c>
      <c r="G14" s="24" t="n">
        <v>0.99102225065744</v>
      </c>
      <c r="O14" s="51" t="n">
        <v>3</v>
      </c>
      <c r="P14" s="41" t="n">
        <f aca="false">+G20</f>
        <v>0.606194331726156</v>
      </c>
      <c r="Q14" s="42" t="n">
        <v>2</v>
      </c>
      <c r="R14" s="43"/>
    </row>
    <row r="15" customFormat="false" ht="13.8" hidden="false" customHeight="false" outlineLevel="0" collapsed="false">
      <c r="A15" s="65" t="n">
        <v>0</v>
      </c>
      <c r="B15" s="66" t="n">
        <v>0.25</v>
      </c>
      <c r="C15" s="67" t="n">
        <f aca="false">+B15</f>
        <v>0.25</v>
      </c>
      <c r="D15" s="68" t="s">
        <v>34</v>
      </c>
      <c r="F15" s="39" t="n">
        <v>11</v>
      </c>
      <c r="G15" s="24" t="n">
        <v>0.869159565011112</v>
      </c>
      <c r="N15" s="69" t="s">
        <v>35</v>
      </c>
    </row>
    <row r="16" customFormat="false" ht="13.8" hidden="false" customHeight="false" outlineLevel="0" collapsed="false">
      <c r="A16" s="70" t="n">
        <v>1</v>
      </c>
      <c r="B16" s="3" t="n">
        <v>0.25</v>
      </c>
      <c r="C16" s="71" t="n">
        <f aca="false">+C15+B16</f>
        <v>0.5</v>
      </c>
      <c r="D16" s="72" t="s">
        <v>36</v>
      </c>
      <c r="F16" s="73" t="n">
        <v>12</v>
      </c>
      <c r="G16" s="24" t="n">
        <v>0.827943825321936</v>
      </c>
      <c r="H16" s="74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</row>
    <row r="17" customFormat="false" ht="12.8" hidden="false" customHeight="false" outlineLevel="0" collapsed="false">
      <c r="A17" s="70" t="n">
        <v>2</v>
      </c>
      <c r="B17" s="3" t="n">
        <v>0.3</v>
      </c>
      <c r="C17" s="71" t="n">
        <f aca="false">+C16+B17</f>
        <v>0.8</v>
      </c>
      <c r="D17" s="76" t="s">
        <v>37</v>
      </c>
      <c r="F17" s="77" t="n">
        <v>13</v>
      </c>
      <c r="G17" s="24" t="n">
        <v>0.842833240576582</v>
      </c>
      <c r="H17" s="74"/>
      <c r="I17" s="78"/>
      <c r="J17" s="78"/>
      <c r="K17" s="79"/>
      <c r="L17" s="79"/>
      <c r="M17" s="79"/>
      <c r="N17" s="79"/>
      <c r="O17" s="79"/>
      <c r="P17" s="79"/>
      <c r="Q17" s="79"/>
      <c r="R17" s="79"/>
      <c r="S17" s="74"/>
    </row>
    <row r="18" customFormat="false" ht="13.8" hidden="false" customHeight="false" outlineLevel="0" collapsed="false">
      <c r="A18" s="70" t="n">
        <v>3</v>
      </c>
      <c r="B18" s="3" t="n">
        <v>0.15</v>
      </c>
      <c r="C18" s="71" t="n">
        <f aca="false">+C17+B18</f>
        <v>0.95</v>
      </c>
      <c r="D18" s="76" t="s">
        <v>38</v>
      </c>
      <c r="F18" s="80" t="n">
        <v>14</v>
      </c>
      <c r="G18" s="24" t="n">
        <v>0.835035196017092</v>
      </c>
      <c r="H18" s="74"/>
      <c r="I18" s="78"/>
      <c r="J18" s="81"/>
      <c r="K18" s="79"/>
      <c r="L18" s="79"/>
      <c r="M18" s="79"/>
      <c r="N18" s="79"/>
      <c r="O18" s="79"/>
      <c r="P18" s="79"/>
      <c r="Q18" s="79"/>
      <c r="R18" s="79"/>
      <c r="S18" s="74"/>
    </row>
    <row r="19" customFormat="false" ht="12.8" hidden="false" customHeight="false" outlineLevel="0" collapsed="false">
      <c r="A19" s="82" t="n">
        <v>4</v>
      </c>
      <c r="B19" s="83" t="n">
        <v>0.05</v>
      </c>
      <c r="C19" s="84" t="n">
        <f aca="false">+C18+B19</f>
        <v>1</v>
      </c>
      <c r="D19" s="64" t="s">
        <v>39</v>
      </c>
      <c r="F19" s="80" t="n">
        <v>15</v>
      </c>
      <c r="G19" s="24" t="n">
        <v>0.959606870805951</v>
      </c>
      <c r="H19" s="0" t="s">
        <v>40</v>
      </c>
      <c r="I19" s="2"/>
      <c r="J19" s="3"/>
      <c r="K19" s="4" t="s">
        <v>3</v>
      </c>
      <c r="L19" s="4"/>
      <c r="M19" s="5" t="s">
        <v>4</v>
      </c>
      <c r="N19" s="5"/>
      <c r="O19" s="5"/>
      <c r="P19" s="6" t="s">
        <v>5</v>
      </c>
      <c r="Q19" s="6"/>
      <c r="R19" s="6"/>
    </row>
    <row r="20" customFormat="false" ht="13.8" hidden="false" customHeight="false" outlineLevel="0" collapsed="false">
      <c r="F20" s="80" t="n">
        <v>16</v>
      </c>
      <c r="G20" s="24" t="n">
        <v>0.606194331726156</v>
      </c>
      <c r="I20" s="2"/>
      <c r="J20" s="10" t="s">
        <v>9</v>
      </c>
      <c r="K20" s="11" t="s">
        <v>10</v>
      </c>
      <c r="L20" s="12" t="s">
        <v>11</v>
      </c>
      <c r="M20" s="13" t="s">
        <v>12</v>
      </c>
      <c r="N20" s="14" t="s">
        <v>4</v>
      </c>
      <c r="O20" s="15" t="s">
        <v>13</v>
      </c>
      <c r="P20" s="16" t="s">
        <v>14</v>
      </c>
      <c r="Q20" s="17" t="s">
        <v>15</v>
      </c>
      <c r="R20" s="18" t="s">
        <v>16</v>
      </c>
      <c r="S20" s="19" t="s">
        <v>17</v>
      </c>
    </row>
    <row r="21" customFormat="false" ht="13.8" hidden="false" customHeight="false" outlineLevel="0" collapsed="false">
      <c r="A21" s="60" t="s">
        <v>41</v>
      </c>
      <c r="B21" s="60"/>
      <c r="C21" s="60"/>
      <c r="D21" s="60"/>
      <c r="F21" s="80" t="n">
        <v>17</v>
      </c>
      <c r="G21" s="24" t="n">
        <v>0.36041965159087</v>
      </c>
      <c r="I21" s="25" t="s">
        <v>22</v>
      </c>
      <c r="J21" s="26" t="n">
        <v>0</v>
      </c>
      <c r="K21" s="27" t="n">
        <f aca="false">+G21</f>
        <v>0.36041965159087</v>
      </c>
      <c r="L21" s="28" t="n">
        <v>7</v>
      </c>
      <c r="M21" s="29" t="n">
        <f aca="false">+G22</f>
        <v>0.00768827588610007</v>
      </c>
      <c r="N21" s="30" t="n">
        <v>0</v>
      </c>
      <c r="O21" s="31" t="n">
        <v>0</v>
      </c>
      <c r="P21" s="32" t="n">
        <v>0</v>
      </c>
      <c r="Q21" s="33" t="n">
        <v>0</v>
      </c>
      <c r="R21" s="34" t="n">
        <v>0</v>
      </c>
      <c r="S21" s="35" t="n">
        <f aca="false">L21-R21</f>
        <v>7</v>
      </c>
    </row>
    <row r="22" customFormat="false" ht="12.8" hidden="false" customHeight="false" outlineLevel="0" collapsed="false">
      <c r="A22" s="61" t="s">
        <v>42</v>
      </c>
      <c r="B22" s="62" t="s">
        <v>19</v>
      </c>
      <c r="C22" s="63" t="s">
        <v>20</v>
      </c>
      <c r="D22" s="64" t="s">
        <v>21</v>
      </c>
      <c r="F22" s="80" t="n">
        <v>18</v>
      </c>
      <c r="G22" s="24" t="n">
        <v>0.00768827588610007</v>
      </c>
      <c r="O22" s="40"/>
      <c r="P22" s="41"/>
      <c r="Q22" s="42"/>
      <c r="R22" s="43"/>
      <c r="S22" s="44"/>
    </row>
    <row r="23" customFormat="false" ht="13.8" hidden="false" customHeight="false" outlineLevel="0" collapsed="false">
      <c r="A23" s="85" t="n">
        <v>1</v>
      </c>
      <c r="B23" s="66" t="n">
        <v>0.4</v>
      </c>
      <c r="C23" s="86" t="n">
        <f aca="false">+B23</f>
        <v>0.4</v>
      </c>
      <c r="D23" s="87" t="s">
        <v>43</v>
      </c>
      <c r="F23" s="80" t="n">
        <v>19</v>
      </c>
      <c r="G23" s="24" t="n">
        <v>0.615105362828818</v>
      </c>
      <c r="I23" s="25" t="s">
        <v>25</v>
      </c>
      <c r="J23" s="26" t="n">
        <f aca="false">S21</f>
        <v>7</v>
      </c>
      <c r="K23" s="27" t="n">
        <f aca="false">+G23</f>
        <v>0.615105362828818</v>
      </c>
      <c r="L23" s="28" t="n">
        <v>7</v>
      </c>
      <c r="M23" s="29" t="n">
        <f aca="false">+G24</f>
        <v>0.32903346212994</v>
      </c>
      <c r="N23" s="30" t="n">
        <v>1</v>
      </c>
      <c r="O23" s="31" t="n">
        <v>1</v>
      </c>
      <c r="P23" s="32" t="n">
        <f aca="false">+G25</f>
        <v>0.842237498399821</v>
      </c>
      <c r="Q23" s="33" t="n">
        <v>3</v>
      </c>
      <c r="R23" s="34" t="n">
        <v>3</v>
      </c>
      <c r="S23" s="35" t="n">
        <f aca="false">L23-R23</f>
        <v>4</v>
      </c>
    </row>
    <row r="24" customFormat="false" ht="13.8" hidden="false" customHeight="false" outlineLevel="0" collapsed="false">
      <c r="A24" s="70" t="n">
        <v>2</v>
      </c>
      <c r="B24" s="3" t="n">
        <v>0.3</v>
      </c>
      <c r="C24" s="2" t="n">
        <f aca="false">+C23+B24</f>
        <v>0.7</v>
      </c>
      <c r="D24" s="76" t="s">
        <v>44</v>
      </c>
      <c r="F24" s="80" t="n">
        <v>20</v>
      </c>
      <c r="G24" s="24" t="n">
        <v>0.32903346212994</v>
      </c>
      <c r="I24" s="25" t="s">
        <v>29</v>
      </c>
      <c r="J24" s="26" t="n">
        <f aca="false">S23</f>
        <v>4</v>
      </c>
      <c r="K24" s="27" t="n">
        <f aca="false">+G26</f>
        <v>0.405808254583158</v>
      </c>
      <c r="L24" s="28" t="n">
        <v>6</v>
      </c>
      <c r="M24" s="29" t="n">
        <f aca="false">+G27</f>
        <v>0.909760145193251</v>
      </c>
      <c r="N24" s="30" t="n">
        <v>4</v>
      </c>
      <c r="O24" s="31" t="n">
        <v>1</v>
      </c>
      <c r="P24" s="32" t="n">
        <f aca="false">+G28</f>
        <v>0.344182946445812</v>
      </c>
      <c r="Q24" s="33" t="n">
        <v>4</v>
      </c>
      <c r="R24" s="34" t="n">
        <f aca="false">Q24+Q25+Q26+Q27</f>
        <v>12</v>
      </c>
      <c r="S24" s="35" t="n">
        <f aca="false">J24+L24-R24</f>
        <v>-2</v>
      </c>
    </row>
    <row r="25" customFormat="false" ht="12.8" hidden="false" customHeight="false" outlineLevel="0" collapsed="false">
      <c r="A25" s="70" t="n">
        <v>3</v>
      </c>
      <c r="B25" s="3" t="n">
        <v>0.2</v>
      </c>
      <c r="C25" s="2" t="n">
        <f aca="false">+C24+B25</f>
        <v>0.9</v>
      </c>
      <c r="D25" s="76" t="s">
        <v>45</v>
      </c>
      <c r="F25" s="80" t="n">
        <v>21</v>
      </c>
      <c r="G25" s="24" t="n">
        <v>0.842237498399821</v>
      </c>
      <c r="O25" s="88" t="n">
        <v>2</v>
      </c>
      <c r="P25" s="89" t="n">
        <f aca="false">+G29</f>
        <v>0.784571409011457</v>
      </c>
      <c r="Q25" s="90" t="n">
        <v>3</v>
      </c>
      <c r="R25" s="43"/>
      <c r="S25" s="44"/>
    </row>
    <row r="26" customFormat="false" ht="12.8" hidden="false" customHeight="false" outlineLevel="0" collapsed="false">
      <c r="A26" s="82" t="n">
        <v>4</v>
      </c>
      <c r="B26" s="83" t="n">
        <v>0.1</v>
      </c>
      <c r="C26" s="91" t="n">
        <f aca="false">+C25+B26</f>
        <v>1</v>
      </c>
      <c r="D26" s="64" t="s">
        <v>46</v>
      </c>
      <c r="F26" s="80" t="n">
        <v>22</v>
      </c>
      <c r="G26" s="24" t="n">
        <v>0.405808254583158</v>
      </c>
      <c r="O26" s="88" t="n">
        <v>3</v>
      </c>
      <c r="P26" s="89" t="n">
        <f aca="false">+G30</f>
        <v>0.663682746969095</v>
      </c>
      <c r="Q26" s="90" t="n">
        <v>2</v>
      </c>
    </row>
    <row r="27" customFormat="false" ht="12.8" hidden="false" customHeight="false" outlineLevel="0" collapsed="false">
      <c r="F27" s="80" t="n">
        <v>23</v>
      </c>
      <c r="G27" s="24" t="n">
        <v>0.909760145193251</v>
      </c>
      <c r="O27" s="88" t="n">
        <v>4</v>
      </c>
      <c r="P27" s="89" t="n">
        <f aca="false">+G31</f>
        <v>0.809474312291123</v>
      </c>
      <c r="Q27" s="90" t="n">
        <v>3</v>
      </c>
    </row>
    <row r="28" customFormat="false" ht="12.8" hidden="false" customHeight="false" outlineLevel="0" collapsed="false">
      <c r="F28" s="80" t="n">
        <v>24</v>
      </c>
      <c r="G28" s="24" t="n">
        <v>0.344182946445812</v>
      </c>
    </row>
    <row r="29" customFormat="false" ht="12.8" hidden="false" customHeight="false" outlineLevel="0" collapsed="false">
      <c r="F29" s="80" t="n">
        <v>25</v>
      </c>
      <c r="G29" s="24" t="n">
        <v>0.784571409011457</v>
      </c>
      <c r="N29" s="92" t="s">
        <v>47</v>
      </c>
      <c r="O29" s="93"/>
      <c r="P29" s="93"/>
    </row>
    <row r="30" customFormat="false" ht="12.8" hidden="false" customHeight="false" outlineLevel="0" collapsed="false">
      <c r="F30" s="80" t="n">
        <v>26</v>
      </c>
      <c r="G30" s="24" t="n">
        <v>0.663682746969095</v>
      </c>
    </row>
    <row r="31" customFormat="false" ht="12.8" hidden="false" customHeight="false" outlineLevel="0" collapsed="false">
      <c r="F31" s="80" t="n">
        <v>27</v>
      </c>
      <c r="G31" s="24" t="n">
        <v>0.809474312291123</v>
      </c>
      <c r="H31" s="0" t="s">
        <v>48</v>
      </c>
      <c r="I31" s="2"/>
      <c r="J31" s="3"/>
      <c r="K31" s="4" t="s">
        <v>3</v>
      </c>
      <c r="L31" s="4"/>
      <c r="M31" s="5" t="s">
        <v>4</v>
      </c>
      <c r="N31" s="5"/>
      <c r="O31" s="5"/>
      <c r="P31" s="6" t="s">
        <v>5</v>
      </c>
      <c r="Q31" s="6"/>
      <c r="R31" s="6"/>
    </row>
    <row r="32" customFormat="false" ht="13.8" hidden="false" customHeight="false" outlineLevel="0" collapsed="false">
      <c r="F32" s="80" t="n">
        <v>28</v>
      </c>
      <c r="G32" s="24" t="n">
        <v>0.812316669302473</v>
      </c>
      <c r="I32" s="2"/>
      <c r="J32" s="10" t="s">
        <v>9</v>
      </c>
      <c r="K32" s="11" t="s">
        <v>10</v>
      </c>
      <c r="L32" s="12" t="s">
        <v>11</v>
      </c>
      <c r="M32" s="13" t="s">
        <v>12</v>
      </c>
      <c r="N32" s="14" t="s">
        <v>4</v>
      </c>
      <c r="O32" s="15" t="s">
        <v>13</v>
      </c>
      <c r="P32" s="16" t="s">
        <v>14</v>
      </c>
      <c r="Q32" s="17" t="s">
        <v>15</v>
      </c>
      <c r="R32" s="18" t="s">
        <v>16</v>
      </c>
      <c r="S32" s="19" t="s">
        <v>17</v>
      </c>
    </row>
    <row r="33" customFormat="false" ht="13.8" hidden="false" customHeight="false" outlineLevel="0" collapsed="false">
      <c r="F33" s="80" t="n">
        <v>29</v>
      </c>
      <c r="G33" s="24" t="n">
        <v>0.134980136889775</v>
      </c>
      <c r="I33" s="25" t="s">
        <v>22</v>
      </c>
      <c r="J33" s="26" t="n">
        <v>0</v>
      </c>
      <c r="K33" s="27" t="n">
        <f aca="false">+G32</f>
        <v>0.812316669302473</v>
      </c>
      <c r="L33" s="28" t="n">
        <v>6</v>
      </c>
      <c r="M33" s="29" t="n">
        <f aca="false">+G33</f>
        <v>0.134980136889775</v>
      </c>
      <c r="N33" s="30" t="n">
        <v>0</v>
      </c>
      <c r="O33" s="31" t="n">
        <v>0</v>
      </c>
      <c r="P33" s="32" t="n">
        <v>0</v>
      </c>
      <c r="Q33" s="33" t="n">
        <v>0</v>
      </c>
      <c r="R33" s="34" t="n">
        <v>0</v>
      </c>
      <c r="S33" s="35" t="n">
        <f aca="false">L33-R33</f>
        <v>6</v>
      </c>
    </row>
    <row r="34" customFormat="false" ht="13.8" hidden="false" customHeight="false" outlineLevel="0" collapsed="false">
      <c r="F34" s="80" t="n">
        <v>30</v>
      </c>
      <c r="G34" s="24" t="n">
        <v>0.764835787514642</v>
      </c>
      <c r="I34" s="25" t="s">
        <v>25</v>
      </c>
      <c r="J34" s="26" t="n">
        <f aca="false">S33</f>
        <v>6</v>
      </c>
      <c r="K34" s="27" t="n">
        <f aca="false">+G34</f>
        <v>0.764835787514642</v>
      </c>
      <c r="L34" s="28" t="n">
        <v>8</v>
      </c>
      <c r="M34" s="29" t="n">
        <f aca="false">+G35</f>
        <v>0.805519711364899</v>
      </c>
      <c r="N34" s="30" t="n">
        <v>3</v>
      </c>
      <c r="O34" s="31" t="n">
        <v>1</v>
      </c>
      <c r="P34" s="32" t="n">
        <f aca="false">+G35</f>
        <v>0.805519711364899</v>
      </c>
      <c r="Q34" s="33" t="n">
        <v>3</v>
      </c>
      <c r="R34" s="34" t="n">
        <f aca="false">Q34+Q35+Q36</f>
        <v>7</v>
      </c>
      <c r="S34" s="35" t="n">
        <f aca="false">J34+L34-R34</f>
        <v>7</v>
      </c>
    </row>
    <row r="35" customFormat="false" ht="13.8" hidden="false" customHeight="false" outlineLevel="0" collapsed="false">
      <c r="F35" s="80" t="n">
        <v>31</v>
      </c>
      <c r="G35" s="24" t="n">
        <v>0.805519711364899</v>
      </c>
      <c r="I35" s="25"/>
      <c r="J35" s="45"/>
      <c r="K35" s="46"/>
      <c r="L35" s="47"/>
      <c r="M35" s="48"/>
      <c r="N35" s="49"/>
      <c r="O35" s="31" t="n">
        <v>2</v>
      </c>
      <c r="P35" s="32" t="n">
        <f aca="false">+G36</f>
        <v>0.887940826612432</v>
      </c>
      <c r="Q35" s="33" t="n">
        <v>3</v>
      </c>
      <c r="R35" s="50"/>
      <c r="S35" s="44"/>
    </row>
    <row r="36" customFormat="false" ht="12.8" hidden="false" customHeight="false" outlineLevel="0" collapsed="false">
      <c r="F36" s="80" t="n">
        <v>32</v>
      </c>
      <c r="G36" s="24" t="n">
        <v>0.887940826612432</v>
      </c>
      <c r="O36" s="51" t="n">
        <v>3</v>
      </c>
      <c r="P36" s="41" t="n">
        <f aca="false">+G37</f>
        <v>0.338963747545824</v>
      </c>
      <c r="Q36" s="42" t="n">
        <v>1</v>
      </c>
      <c r="R36" s="43"/>
      <c r="S36" s="44"/>
    </row>
    <row r="37" customFormat="false" ht="13.8" hidden="false" customHeight="false" outlineLevel="0" collapsed="false">
      <c r="F37" s="80" t="n">
        <v>33</v>
      </c>
      <c r="G37" s="24" t="n">
        <v>0.338963747545824</v>
      </c>
      <c r="I37" s="25" t="s">
        <v>29</v>
      </c>
      <c r="J37" s="26" t="n">
        <f aca="false">S34</f>
        <v>7</v>
      </c>
      <c r="K37" s="27" t="n">
        <f aca="false">+G38</f>
        <v>0.608467378979911</v>
      </c>
      <c r="L37" s="28" t="n">
        <v>7</v>
      </c>
      <c r="M37" s="29" t="n">
        <f aca="false">+G39</f>
        <v>0.985544017290824</v>
      </c>
      <c r="N37" s="30" t="n">
        <v>4</v>
      </c>
      <c r="O37" s="31" t="n">
        <v>1</v>
      </c>
      <c r="P37" s="32" t="n">
        <f aca="false">+G40</f>
        <v>0.836924422181959</v>
      </c>
      <c r="Q37" s="33" t="n">
        <v>3</v>
      </c>
      <c r="R37" s="34" t="n">
        <f aca="false">Q37+Q39+Q40+Q40</f>
        <v>10</v>
      </c>
      <c r="S37" s="35" t="n">
        <f aca="false">J37+L37-R37</f>
        <v>4</v>
      </c>
    </row>
    <row r="38" customFormat="false" ht="12.8" hidden="false" customHeight="false" outlineLevel="0" collapsed="false">
      <c r="F38" s="80" t="n">
        <v>34</v>
      </c>
      <c r="G38" s="24" t="n">
        <v>0.608467378979911</v>
      </c>
      <c r="O38" s="51" t="n">
        <v>2</v>
      </c>
      <c r="P38" s="41" t="n">
        <f aca="false">+G41</f>
        <v>0.99493988834953</v>
      </c>
      <c r="Q38" s="42" t="n">
        <v>4</v>
      </c>
      <c r="R38" s="43"/>
      <c r="S38" s="44"/>
    </row>
    <row r="39" customFormat="false" ht="12.8" hidden="false" customHeight="false" outlineLevel="0" collapsed="false">
      <c r="F39" s="80" t="n">
        <v>35</v>
      </c>
      <c r="G39" s="24" t="n">
        <v>0.985544017290824</v>
      </c>
      <c r="O39" s="0" t="n">
        <v>3</v>
      </c>
      <c r="P39" s="94" t="n">
        <f aca="false">+G42</f>
        <v>0.0820896892714677</v>
      </c>
      <c r="Q39" s="0" t="n">
        <v>1</v>
      </c>
    </row>
    <row r="40" customFormat="false" ht="12.8" hidden="false" customHeight="false" outlineLevel="0" collapsed="false">
      <c r="F40" s="80" t="n">
        <v>36</v>
      </c>
      <c r="G40" s="24" t="n">
        <v>0.836924422181959</v>
      </c>
      <c r="O40" s="0" t="n">
        <v>4</v>
      </c>
      <c r="P40" s="94" t="n">
        <f aca="false">+G43</f>
        <v>0.718017515388784</v>
      </c>
      <c r="Q40" s="0" t="n">
        <v>3</v>
      </c>
    </row>
    <row r="41" customFormat="false" ht="13.8" hidden="false" customHeight="false" outlineLevel="0" collapsed="false">
      <c r="F41" s="80" t="n">
        <v>37</v>
      </c>
      <c r="G41" s="24" t="n">
        <v>0.99493988834953</v>
      </c>
      <c r="I41" s="25" t="s">
        <v>31</v>
      </c>
      <c r="J41" s="26" t="n">
        <f aca="false">S37</f>
        <v>4</v>
      </c>
      <c r="K41" s="52" t="n">
        <f aca="false">+G44</f>
        <v>0.5098574717049</v>
      </c>
      <c r="L41" s="53" t="n">
        <v>6</v>
      </c>
      <c r="M41" s="54" t="n">
        <f aca="false">+G45</f>
        <v>0.064285454053827</v>
      </c>
      <c r="N41" s="55" t="n">
        <v>0</v>
      </c>
      <c r="O41" s="56" t="n">
        <v>0</v>
      </c>
      <c r="P41" s="57" t="n">
        <v>0</v>
      </c>
      <c r="Q41" s="58" t="n">
        <v>0</v>
      </c>
      <c r="R41" s="59" t="n">
        <f aca="false">Q41+Q42+Q43</f>
        <v>0</v>
      </c>
      <c r="S41" s="35" t="n">
        <f aca="false">L41+J41-R41</f>
        <v>10</v>
      </c>
    </row>
    <row r="42" customFormat="false" ht="12.8" hidden="false" customHeight="false" outlineLevel="0" collapsed="false">
      <c r="F42" s="80" t="n">
        <v>38</v>
      </c>
      <c r="G42" s="24" t="n">
        <v>0.0820896892714677</v>
      </c>
      <c r="O42" s="51"/>
      <c r="P42" s="41"/>
      <c r="Q42" s="42"/>
      <c r="R42" s="43"/>
    </row>
    <row r="43" customFormat="false" ht="12.8" hidden="false" customHeight="false" outlineLevel="0" collapsed="false">
      <c r="F43" s="80" t="n">
        <v>39</v>
      </c>
      <c r="G43" s="24" t="n">
        <v>0.718017515388784</v>
      </c>
      <c r="O43" s="51"/>
      <c r="P43" s="41"/>
      <c r="Q43" s="42"/>
      <c r="R43" s="43"/>
    </row>
    <row r="44" customFormat="false" ht="12.8" hidden="false" customHeight="false" outlineLevel="0" collapsed="false">
      <c r="F44" s="80" t="n">
        <v>40</v>
      </c>
      <c r="G44" s="24" t="n">
        <v>0.5098574717049</v>
      </c>
    </row>
    <row r="45" customFormat="false" ht="12.8" hidden="false" customHeight="false" outlineLevel="0" collapsed="false">
      <c r="F45" s="80" t="n">
        <v>41</v>
      </c>
      <c r="G45" s="24" t="n">
        <v>0.064285454053827</v>
      </c>
      <c r="N45" s="69" t="s">
        <v>49</v>
      </c>
    </row>
    <row r="46" customFormat="false" ht="12.8" hidden="false" customHeight="false" outlineLevel="0" collapsed="false">
      <c r="F46" s="80" t="n">
        <v>42</v>
      </c>
      <c r="G46" s="24" t="n">
        <v>0.0930040989114569</v>
      </c>
    </row>
    <row r="47" customFormat="false" ht="18.55" hidden="false" customHeight="false" outlineLevel="0" collapsed="false">
      <c r="F47" s="80" t="n">
        <v>43</v>
      </c>
      <c r="G47" s="24" t="n">
        <v>0.0809557401173731</v>
      </c>
      <c r="L47" s="1" t="s">
        <v>50</v>
      </c>
      <c r="M47" s="1"/>
      <c r="N47" s="1"/>
      <c r="O47" s="1"/>
    </row>
    <row r="48" customFormat="false" ht="12.8" hidden="false" customHeight="false" outlineLevel="0" collapsed="false">
      <c r="F48" s="80" t="n">
        <v>44</v>
      </c>
      <c r="G48" s="24" t="n">
        <v>0.076838834459355</v>
      </c>
    </row>
    <row r="49" customFormat="false" ht="12.8" hidden="false" customHeight="false" outlineLevel="0" collapsed="false">
      <c r="F49" s="80" t="n">
        <v>45</v>
      </c>
      <c r="G49" s="24" t="n">
        <v>0.933284519202814</v>
      </c>
    </row>
    <row r="50" customFormat="false" ht="12.8" hidden="false" customHeight="false" outlineLevel="0" collapsed="false">
      <c r="F50" s="80" t="n">
        <v>46</v>
      </c>
      <c r="G50" s="24" t="n">
        <v>0.288470869730102</v>
      </c>
      <c r="H50" s="0" t="s">
        <v>2</v>
      </c>
      <c r="I50" s="2"/>
      <c r="J50" s="3"/>
      <c r="K50" s="4" t="s">
        <v>3</v>
      </c>
      <c r="L50" s="4"/>
      <c r="M50" s="5" t="s">
        <v>4</v>
      </c>
      <c r="N50" s="5"/>
      <c r="O50" s="5"/>
      <c r="P50" s="6" t="s">
        <v>5</v>
      </c>
      <c r="Q50" s="6"/>
      <c r="R50" s="6"/>
    </row>
    <row r="51" customFormat="false" ht="13.8" hidden="false" customHeight="false" outlineLevel="0" collapsed="false">
      <c r="F51" s="80" t="n">
        <v>47</v>
      </c>
      <c r="G51" s="24" t="n">
        <v>0.855454778812283</v>
      </c>
      <c r="I51" s="2"/>
      <c r="J51" s="10" t="s">
        <v>9</v>
      </c>
      <c r="K51" s="11" t="s">
        <v>10</v>
      </c>
      <c r="L51" s="12" t="s">
        <v>11</v>
      </c>
      <c r="M51" s="13" t="s">
        <v>12</v>
      </c>
      <c r="N51" s="14" t="s">
        <v>4</v>
      </c>
      <c r="O51" s="15" t="s">
        <v>13</v>
      </c>
      <c r="P51" s="16" t="s">
        <v>14</v>
      </c>
      <c r="Q51" s="17" t="s">
        <v>15</v>
      </c>
      <c r="R51" s="18" t="s">
        <v>16</v>
      </c>
      <c r="S51" s="19" t="s">
        <v>17</v>
      </c>
    </row>
    <row r="52" customFormat="false" ht="13.8" hidden="false" customHeight="false" outlineLevel="0" collapsed="false">
      <c r="F52" s="80" t="n">
        <v>48</v>
      </c>
      <c r="G52" s="24" t="n">
        <v>0.378814520100313</v>
      </c>
      <c r="I52" s="25" t="s">
        <v>22</v>
      </c>
      <c r="J52" s="26" t="n">
        <v>0</v>
      </c>
      <c r="K52" s="27" t="n">
        <v>0</v>
      </c>
      <c r="L52" s="28" t="n">
        <v>6</v>
      </c>
      <c r="M52" s="29" t="n">
        <f aca="false">+G53</f>
        <v>0.771535831745958</v>
      </c>
      <c r="N52" s="30" t="n">
        <v>2</v>
      </c>
      <c r="O52" s="31" t="n">
        <v>1</v>
      </c>
      <c r="P52" s="32" t="n">
        <f aca="false">+G54</f>
        <v>0.103511249197839</v>
      </c>
      <c r="Q52" s="33" t="n">
        <v>2</v>
      </c>
      <c r="R52" s="34" t="n">
        <f aca="false">Q52+Q53</f>
        <v>3</v>
      </c>
      <c r="S52" s="35" t="n">
        <f aca="false">L52-R52</f>
        <v>3</v>
      </c>
    </row>
    <row r="53" customFormat="false" ht="12.8" hidden="false" customHeight="false" outlineLevel="0" collapsed="false">
      <c r="F53" s="80" t="n">
        <v>49</v>
      </c>
      <c r="G53" s="24" t="n">
        <v>0.771535831745958</v>
      </c>
      <c r="O53" s="40" t="n">
        <v>2</v>
      </c>
      <c r="P53" s="41" t="n">
        <f aca="false">+G55</f>
        <v>0.920598302061017</v>
      </c>
      <c r="Q53" s="42" t="n">
        <v>1</v>
      </c>
      <c r="R53" s="43"/>
      <c r="S53" s="44"/>
    </row>
    <row r="54" customFormat="false" ht="13.8" hidden="false" customHeight="false" outlineLevel="0" collapsed="false">
      <c r="F54" s="80" t="n">
        <v>50</v>
      </c>
      <c r="G54" s="24" t="n">
        <v>0.103511249197839</v>
      </c>
      <c r="I54" s="25" t="s">
        <v>25</v>
      </c>
      <c r="J54" s="26" t="n">
        <f aca="false">S52</f>
        <v>3</v>
      </c>
      <c r="K54" s="27" t="n">
        <v>0</v>
      </c>
      <c r="L54" s="28" t="n">
        <v>6</v>
      </c>
      <c r="M54" s="29" t="n">
        <f aca="false">+G57</f>
        <v>0.516100679212459</v>
      </c>
      <c r="N54" s="30" t="n">
        <v>2</v>
      </c>
      <c r="O54" s="31" t="n">
        <v>1</v>
      </c>
      <c r="P54" s="32" t="n">
        <f aca="false">+G56</f>
        <v>0.0492210668688591</v>
      </c>
      <c r="Q54" s="33" t="n">
        <v>1</v>
      </c>
      <c r="R54" s="34" t="n">
        <f aca="false">+Q54+Q55+Q56</f>
        <v>4</v>
      </c>
      <c r="S54" s="35" t="n">
        <f aca="false">J54+L54-R54</f>
        <v>5</v>
      </c>
    </row>
    <row r="55" customFormat="false" ht="13.8" hidden="false" customHeight="false" outlineLevel="0" collapsed="false">
      <c r="F55" s="80" t="n">
        <v>51</v>
      </c>
      <c r="G55" s="24" t="n">
        <v>0.920598302061017</v>
      </c>
      <c r="I55" s="25"/>
      <c r="J55" s="45"/>
      <c r="K55" s="46"/>
      <c r="L55" s="47"/>
      <c r="M55" s="48"/>
      <c r="N55" s="49"/>
      <c r="O55" s="31" t="n">
        <v>2</v>
      </c>
      <c r="P55" s="32" t="n">
        <f aca="false">+G57</f>
        <v>0.516100679212459</v>
      </c>
      <c r="Q55" s="33" t="n">
        <v>2</v>
      </c>
      <c r="R55" s="50"/>
      <c r="S55" s="44"/>
    </row>
    <row r="56" customFormat="false" ht="12.8" hidden="false" customHeight="false" outlineLevel="0" collapsed="false">
      <c r="F56" s="80" t="n">
        <v>52</v>
      </c>
      <c r="G56" s="24" t="n">
        <v>0.0492210668688591</v>
      </c>
      <c r="O56" s="51"/>
      <c r="P56" s="41"/>
      <c r="Q56" s="42" t="n">
        <v>1</v>
      </c>
      <c r="R56" s="43"/>
      <c r="S56" s="44"/>
    </row>
    <row r="57" customFormat="false" ht="13.8" hidden="false" customHeight="false" outlineLevel="0" collapsed="false">
      <c r="F57" s="80" t="n">
        <v>53</v>
      </c>
      <c r="G57" s="24" t="n">
        <v>0.516100679212459</v>
      </c>
      <c r="I57" s="25" t="s">
        <v>29</v>
      </c>
      <c r="J57" s="26" t="n">
        <f aca="false">S54</f>
        <v>5</v>
      </c>
      <c r="K57" s="27" t="n">
        <v>0</v>
      </c>
      <c r="L57" s="28" t="n">
        <v>6</v>
      </c>
      <c r="M57" s="29" t="n">
        <f aca="false">+G60</f>
        <v>0.834044046434304</v>
      </c>
      <c r="N57" s="30" t="n">
        <v>3</v>
      </c>
      <c r="O57" s="31" t="n">
        <v>1</v>
      </c>
      <c r="P57" s="32" t="n">
        <f aca="false">+G61</f>
        <v>0.304520746526092</v>
      </c>
      <c r="Q57" s="33" t="n">
        <v>1</v>
      </c>
      <c r="R57" s="34" t="n">
        <f aca="false">Q57+Q58+Q59</f>
        <v>5</v>
      </c>
      <c r="S57" s="35" t="n">
        <f aca="false">J57+L57-R57</f>
        <v>6</v>
      </c>
    </row>
    <row r="58" customFormat="false" ht="12.8" hidden="false" customHeight="false" outlineLevel="0" collapsed="false">
      <c r="F58" s="80" t="n">
        <v>54</v>
      </c>
      <c r="G58" s="24" t="n">
        <v>0.851032233823484</v>
      </c>
      <c r="O58" s="51" t="n">
        <v>2</v>
      </c>
      <c r="P58" s="41" t="n">
        <f aca="false">+G62</f>
        <v>0.418968796496004</v>
      </c>
      <c r="Q58" s="42" t="n">
        <v>2</v>
      </c>
      <c r="R58" s="43"/>
      <c r="S58" s="44"/>
    </row>
    <row r="59" customFormat="false" ht="12.8" hidden="false" customHeight="false" outlineLevel="0" collapsed="false">
      <c r="F59" s="80" t="n">
        <v>55</v>
      </c>
      <c r="G59" s="24" t="n">
        <v>0.57012790891308</v>
      </c>
      <c r="O59" s="0" t="n">
        <v>3</v>
      </c>
      <c r="P59" s="94" t="n">
        <f aca="false">+G63</f>
        <v>0.555697569414837</v>
      </c>
      <c r="Q59" s="0" t="n">
        <v>2</v>
      </c>
    </row>
    <row r="60" customFormat="false" ht="13.8" hidden="false" customHeight="false" outlineLevel="0" collapsed="false">
      <c r="F60" s="80" t="n">
        <v>56</v>
      </c>
      <c r="G60" s="24" t="n">
        <v>0.834044046434304</v>
      </c>
      <c r="I60" s="25" t="s">
        <v>31</v>
      </c>
      <c r="J60" s="26" t="n">
        <f aca="false">S57</f>
        <v>6</v>
      </c>
      <c r="K60" s="52" t="n">
        <v>0</v>
      </c>
      <c r="L60" s="53" t="n">
        <v>6</v>
      </c>
      <c r="M60" s="54" t="n">
        <f aca="false">+G64</f>
        <v>0.160764149043558</v>
      </c>
      <c r="N60" s="55" t="n">
        <v>0</v>
      </c>
      <c r="O60" s="56" t="n">
        <v>0</v>
      </c>
      <c r="P60" s="57" t="n">
        <v>0</v>
      </c>
      <c r="Q60" s="58" t="n">
        <v>0</v>
      </c>
      <c r="R60" s="59" t="n">
        <v>0</v>
      </c>
      <c r="S60" s="35" t="n">
        <f aca="false">L60+J60-R60</f>
        <v>12</v>
      </c>
    </row>
    <row r="61" customFormat="false" ht="12.8" hidden="false" customHeight="false" outlineLevel="0" collapsed="false">
      <c r="F61" s="80" t="n">
        <v>57</v>
      </c>
      <c r="G61" s="24" t="n">
        <v>0.304520746526092</v>
      </c>
      <c r="O61" s="51"/>
      <c r="P61" s="41"/>
      <c r="Q61" s="42"/>
      <c r="R61" s="43"/>
    </row>
    <row r="62" customFormat="false" ht="12.8" hidden="false" customHeight="false" outlineLevel="0" collapsed="false">
      <c r="F62" s="80" t="n">
        <v>58</v>
      </c>
      <c r="G62" s="24" t="n">
        <v>0.418968796496004</v>
      </c>
      <c r="O62" s="51"/>
      <c r="P62" s="41"/>
      <c r="Q62" s="42"/>
      <c r="R62" s="43"/>
    </row>
    <row r="63" customFormat="false" ht="13.8" hidden="false" customHeight="false" outlineLevel="0" collapsed="false">
      <c r="F63" s="80" t="n">
        <v>59</v>
      </c>
      <c r="G63" s="24" t="n">
        <v>0.555697569414837</v>
      </c>
      <c r="H63" s="74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</row>
    <row r="64" customFormat="false" ht="12.8" hidden="false" customHeight="false" outlineLevel="0" collapsed="false">
      <c r="F64" s="80" t="n">
        <v>60</v>
      </c>
      <c r="G64" s="24" t="n">
        <v>0.160764149043558</v>
      </c>
      <c r="H64" s="74"/>
      <c r="I64" s="78"/>
      <c r="J64" s="78"/>
      <c r="K64" s="79"/>
      <c r="L64" s="79"/>
      <c r="M64" s="69" t="s">
        <v>51</v>
      </c>
      <c r="N64" s="79"/>
      <c r="O64" s="79"/>
      <c r="P64" s="79"/>
      <c r="Q64" s="79"/>
      <c r="R64" s="79"/>
      <c r="S64" s="74"/>
    </row>
    <row r="65" customFormat="false" ht="13.8" hidden="false" customHeight="false" outlineLevel="0" collapsed="false">
      <c r="F65" s="80" t="n">
        <v>61</v>
      </c>
      <c r="G65" s="24" t="n">
        <v>0.00924786515368553</v>
      </c>
      <c r="H65" s="74"/>
      <c r="I65" s="78"/>
      <c r="J65" s="81"/>
      <c r="K65" s="79"/>
      <c r="L65" s="79"/>
      <c r="M65" s="79"/>
      <c r="N65" s="79"/>
      <c r="O65" s="79"/>
      <c r="P65" s="79"/>
      <c r="Q65" s="79"/>
      <c r="R65" s="79"/>
      <c r="S65" s="74"/>
    </row>
    <row r="66" customFormat="false" ht="12.8" hidden="false" customHeight="false" outlineLevel="0" collapsed="false">
      <c r="F66" s="80" t="n">
        <v>62</v>
      </c>
      <c r="G66" s="24" t="n">
        <v>0.775317046244584</v>
      </c>
      <c r="H66" s="0" t="s">
        <v>40</v>
      </c>
      <c r="I66" s="2"/>
      <c r="J66" s="3"/>
      <c r="K66" s="4" t="s">
        <v>3</v>
      </c>
      <c r="L66" s="4"/>
      <c r="M66" s="5" t="s">
        <v>4</v>
      </c>
      <c r="N66" s="5"/>
      <c r="O66" s="5"/>
      <c r="P66" s="6" t="s">
        <v>5</v>
      </c>
      <c r="Q66" s="6"/>
      <c r="R66" s="6"/>
    </row>
    <row r="67" customFormat="false" ht="13.8" hidden="false" customHeight="false" outlineLevel="0" collapsed="false">
      <c r="F67" s="80" t="n">
        <v>63</v>
      </c>
      <c r="G67" s="24" t="n">
        <v>0.50573855146674</v>
      </c>
      <c r="I67" s="2"/>
      <c r="J67" s="10" t="s">
        <v>9</v>
      </c>
      <c r="K67" s="11" t="s">
        <v>10</v>
      </c>
      <c r="L67" s="12" t="s">
        <v>11</v>
      </c>
      <c r="M67" s="13" t="s">
        <v>12</v>
      </c>
      <c r="N67" s="14" t="s">
        <v>4</v>
      </c>
      <c r="O67" s="15" t="s">
        <v>13</v>
      </c>
      <c r="P67" s="16" t="s">
        <v>14</v>
      </c>
      <c r="Q67" s="17" t="s">
        <v>15</v>
      </c>
      <c r="R67" s="18" t="s">
        <v>16</v>
      </c>
      <c r="S67" s="19" t="s">
        <v>17</v>
      </c>
    </row>
    <row r="68" customFormat="false" ht="13.8" hidden="false" customHeight="false" outlineLevel="0" collapsed="false">
      <c r="F68" s="80" t="n">
        <v>64</v>
      </c>
      <c r="G68" s="24" t="n">
        <v>0.49031554458075</v>
      </c>
      <c r="I68" s="25" t="s">
        <v>22</v>
      </c>
      <c r="J68" s="26" t="n">
        <v>0</v>
      </c>
      <c r="K68" s="27" t="n">
        <v>0</v>
      </c>
      <c r="L68" s="28" t="n">
        <v>6</v>
      </c>
      <c r="M68" s="29" t="n">
        <f aca="false">+G69</f>
        <v>0.225269200489413</v>
      </c>
      <c r="N68" s="30" t="n">
        <v>0</v>
      </c>
      <c r="O68" s="31" t="n">
        <v>0</v>
      </c>
      <c r="P68" s="32" t="n">
        <v>0</v>
      </c>
      <c r="Q68" s="33" t="n">
        <v>0</v>
      </c>
      <c r="R68" s="34" t="n">
        <v>0</v>
      </c>
      <c r="S68" s="35" t="n">
        <f aca="false">L68-R68</f>
        <v>6</v>
      </c>
    </row>
    <row r="69" customFormat="false" ht="13.8" hidden="false" customHeight="false" outlineLevel="0" collapsed="false">
      <c r="F69" s="80" t="n">
        <v>65</v>
      </c>
      <c r="G69" s="24" t="n">
        <v>0.225269200489413</v>
      </c>
      <c r="I69" s="25" t="s">
        <v>25</v>
      </c>
      <c r="J69" s="26" t="n">
        <f aca="false">S68</f>
        <v>6</v>
      </c>
      <c r="K69" s="27" t="n">
        <v>0</v>
      </c>
      <c r="L69" s="28" t="n">
        <v>6</v>
      </c>
      <c r="M69" s="29" t="n">
        <f aca="false">+G71</f>
        <v>0.548049596969918</v>
      </c>
      <c r="N69" s="30" t="n">
        <v>2</v>
      </c>
      <c r="O69" s="31" t="n">
        <v>1</v>
      </c>
      <c r="P69" s="32" t="n">
        <f aca="false">+G72</f>
        <v>0.71429605971526</v>
      </c>
      <c r="Q69" s="33" t="n">
        <v>3</v>
      </c>
      <c r="R69" s="34" t="n">
        <f aca="false">Q69+Q70</f>
        <v>4</v>
      </c>
      <c r="S69" s="35" t="n">
        <f aca="false">L69-R69</f>
        <v>2</v>
      </c>
    </row>
    <row r="70" customFormat="false" ht="12.8" hidden="false" customHeight="false" outlineLevel="0" collapsed="false">
      <c r="F70" s="80" t="n">
        <v>66</v>
      </c>
      <c r="G70" s="24" t="n">
        <v>0.374267178974688</v>
      </c>
      <c r="O70" s="0" t="n">
        <v>2</v>
      </c>
      <c r="P70" s="94" t="n">
        <f aca="false">+G73</f>
        <v>0.393753292004407</v>
      </c>
      <c r="Q70" s="0" t="n">
        <v>1</v>
      </c>
    </row>
    <row r="71" customFormat="false" ht="13.8" hidden="false" customHeight="false" outlineLevel="0" collapsed="false">
      <c r="F71" s="80" t="n">
        <v>67</v>
      </c>
      <c r="G71" s="24" t="n">
        <v>0.548049596969918</v>
      </c>
      <c r="I71" s="25" t="s">
        <v>29</v>
      </c>
      <c r="J71" s="26" t="n">
        <f aca="false">S69</f>
        <v>2</v>
      </c>
      <c r="K71" s="27" t="n">
        <v>0</v>
      </c>
      <c r="L71" s="28" t="n">
        <v>6</v>
      </c>
      <c r="M71" s="29" t="n">
        <f aca="false">+G74</f>
        <v>0.764499091370824</v>
      </c>
      <c r="N71" s="30" t="n">
        <v>2</v>
      </c>
      <c r="O71" s="31" t="n">
        <v>1</v>
      </c>
      <c r="P71" s="32" t="n">
        <f aca="false">+G75</f>
        <v>0.985047734034561</v>
      </c>
      <c r="Q71" s="33" t="n">
        <v>4</v>
      </c>
      <c r="R71" s="34" t="n">
        <f aca="false">Q71+Q72</f>
        <v>5</v>
      </c>
      <c r="S71" s="35" t="n">
        <f aca="false">J71+L71-R71</f>
        <v>3</v>
      </c>
    </row>
    <row r="72" customFormat="false" ht="12.8" hidden="false" customHeight="false" outlineLevel="0" collapsed="false">
      <c r="F72" s="80" t="n">
        <v>68</v>
      </c>
      <c r="G72" s="24" t="n">
        <v>0.71429605971526</v>
      </c>
      <c r="O72" s="51" t="n">
        <v>2</v>
      </c>
      <c r="P72" s="89" t="n">
        <f aca="false">+G76</f>
        <v>0.227886667949412</v>
      </c>
      <c r="Q72" s="90" t="n">
        <v>1</v>
      </c>
      <c r="R72" s="43"/>
      <c r="S72" s="44"/>
    </row>
    <row r="73" customFormat="false" ht="13.8" hidden="false" customHeight="false" outlineLevel="0" collapsed="false">
      <c r="F73" s="80" t="n">
        <v>69</v>
      </c>
      <c r="G73" s="24" t="n">
        <v>0.393753292004407</v>
      </c>
      <c r="I73" s="25" t="s">
        <v>31</v>
      </c>
      <c r="J73" s="26" t="n">
        <f aca="false">S71</f>
        <v>3</v>
      </c>
      <c r="K73" s="52" t="n">
        <v>0</v>
      </c>
      <c r="L73" s="53" t="n">
        <v>6</v>
      </c>
      <c r="M73" s="54" t="n">
        <f aca="false">+G77</f>
        <v>0.995536621085618</v>
      </c>
      <c r="N73" s="55" t="n">
        <v>4</v>
      </c>
      <c r="O73" s="95" t="n">
        <v>1</v>
      </c>
      <c r="P73" s="57" t="n">
        <v>0.09912</v>
      </c>
      <c r="Q73" s="58" t="n">
        <v>4</v>
      </c>
      <c r="R73" s="59" t="n">
        <f aca="false">Q73+Q74+Q75+Q76</f>
        <v>12</v>
      </c>
      <c r="S73" s="35" t="n">
        <f aca="false">L73+J73-R73</f>
        <v>-3</v>
      </c>
    </row>
    <row r="74" customFormat="false" ht="12.8" hidden="false" customHeight="false" outlineLevel="0" collapsed="false">
      <c r="F74" s="80" t="n">
        <v>70</v>
      </c>
      <c r="G74" s="24" t="n">
        <v>0.764499091370824</v>
      </c>
      <c r="O74" s="51" t="n">
        <v>2</v>
      </c>
      <c r="P74" s="89" t="n">
        <f aca="false">+G78</f>
        <v>0.993579654440871</v>
      </c>
      <c r="Q74" s="90" t="n">
        <v>4</v>
      </c>
    </row>
    <row r="75" customFormat="false" ht="12.8" hidden="false" customHeight="false" outlineLevel="0" collapsed="false">
      <c r="F75" s="80" t="n">
        <v>71</v>
      </c>
      <c r="G75" s="24" t="n">
        <v>0.985047734034561</v>
      </c>
      <c r="O75" s="51" t="n">
        <v>3</v>
      </c>
      <c r="P75" s="89" t="n">
        <f aca="false">+G79</f>
        <v>0.460540427989275</v>
      </c>
      <c r="Q75" s="90" t="n">
        <v>2</v>
      </c>
    </row>
    <row r="76" customFormat="false" ht="12.8" hidden="false" customHeight="false" outlineLevel="0" collapsed="false">
      <c r="F76" s="80" t="n">
        <v>72</v>
      </c>
      <c r="G76" s="24" t="n">
        <v>0.227886667949412</v>
      </c>
      <c r="O76" s="96" t="n">
        <v>4</v>
      </c>
      <c r="P76" s="97" t="n">
        <f aca="false">+G80</f>
        <v>0.525239416073085</v>
      </c>
      <c r="Q76" s="90" t="n">
        <v>2</v>
      </c>
    </row>
    <row r="77" customFormat="false" ht="12.8" hidden="false" customHeight="false" outlineLevel="0" collapsed="false">
      <c r="F77" s="80" t="n">
        <v>73</v>
      </c>
      <c r="G77" s="24" t="n">
        <v>0.995536621085618</v>
      </c>
    </row>
    <row r="78" customFormat="false" ht="12.8" hidden="false" customHeight="false" outlineLevel="0" collapsed="false">
      <c r="F78" s="80" t="n">
        <v>74</v>
      </c>
      <c r="G78" s="24" t="n">
        <v>0.993579654440871</v>
      </c>
      <c r="N78" s="92" t="s">
        <v>52</v>
      </c>
    </row>
    <row r="79" customFormat="false" ht="12.8" hidden="false" customHeight="false" outlineLevel="0" collapsed="false">
      <c r="F79" s="80" t="n">
        <v>75</v>
      </c>
      <c r="G79" s="24" t="n">
        <v>0.460540427989275</v>
      </c>
    </row>
    <row r="80" customFormat="false" ht="12.8" hidden="false" customHeight="false" outlineLevel="0" collapsed="false">
      <c r="F80" s="80" t="n">
        <v>76</v>
      </c>
      <c r="G80" s="24" t="n">
        <v>0.525239416073085</v>
      </c>
    </row>
    <row r="81" customFormat="false" ht="12.8" hidden="false" customHeight="false" outlineLevel="0" collapsed="false">
      <c r="F81" s="80" t="n">
        <v>77</v>
      </c>
      <c r="G81" s="24" t="n">
        <v>0.857472472051129</v>
      </c>
    </row>
    <row r="82" customFormat="false" ht="13.8" hidden="false" customHeight="false" outlineLevel="0" collapsed="false">
      <c r="F82" s="80" t="n">
        <v>78</v>
      </c>
      <c r="G82" s="24" t="n">
        <v>0.381611615418982</v>
      </c>
      <c r="V82" s="60" t="s">
        <v>32</v>
      </c>
      <c r="W82" s="60"/>
      <c r="X82" s="60"/>
      <c r="Y82" s="60"/>
    </row>
    <row r="83" customFormat="false" ht="12.8" hidden="false" customHeight="false" outlineLevel="0" collapsed="false">
      <c r="F83" s="80" t="n">
        <v>79</v>
      </c>
      <c r="G83" s="24" t="n">
        <v>0.886455199372123</v>
      </c>
      <c r="H83" s="0" t="s">
        <v>48</v>
      </c>
      <c r="I83" s="2"/>
      <c r="J83" s="3"/>
      <c r="K83" s="4" t="s">
        <v>3</v>
      </c>
      <c r="L83" s="4"/>
      <c r="M83" s="5" t="s">
        <v>4</v>
      </c>
      <c r="N83" s="5"/>
      <c r="O83" s="5"/>
      <c r="P83" s="6" t="s">
        <v>5</v>
      </c>
      <c r="Q83" s="6"/>
      <c r="R83" s="6"/>
      <c r="V83" s="61" t="s">
        <v>33</v>
      </c>
      <c r="W83" s="62" t="s">
        <v>19</v>
      </c>
      <c r="X83" s="63" t="s">
        <v>20</v>
      </c>
      <c r="Y83" s="64" t="s">
        <v>21</v>
      </c>
    </row>
    <row r="84" customFormat="false" ht="13.8" hidden="false" customHeight="false" outlineLevel="0" collapsed="false">
      <c r="F84" s="80" t="n">
        <v>80</v>
      </c>
      <c r="G84" s="24" t="n">
        <v>0.520936662509801</v>
      </c>
      <c r="I84" s="2"/>
      <c r="J84" s="10" t="s">
        <v>9</v>
      </c>
      <c r="K84" s="11" t="s">
        <v>10</v>
      </c>
      <c r="L84" s="12" t="s">
        <v>11</v>
      </c>
      <c r="M84" s="13" t="s">
        <v>12</v>
      </c>
      <c r="N84" s="14" t="s">
        <v>4</v>
      </c>
      <c r="O84" s="15" t="s">
        <v>13</v>
      </c>
      <c r="P84" s="16" t="s">
        <v>14</v>
      </c>
      <c r="Q84" s="17" t="s">
        <v>15</v>
      </c>
      <c r="R84" s="18" t="s">
        <v>16</v>
      </c>
      <c r="S84" s="19" t="s">
        <v>17</v>
      </c>
      <c r="V84" s="65" t="n">
        <v>0</v>
      </c>
      <c r="W84" s="66" t="n">
        <v>0.25</v>
      </c>
      <c r="X84" s="67" t="n">
        <f aca="false">+W84</f>
        <v>0.25</v>
      </c>
      <c r="Y84" s="68" t="s">
        <v>34</v>
      </c>
    </row>
    <row r="85" customFormat="false" ht="13.8" hidden="false" customHeight="false" outlineLevel="0" collapsed="false">
      <c r="F85" s="80" t="n">
        <v>81</v>
      </c>
      <c r="G85" s="24" t="n">
        <v>0.229770302865481</v>
      </c>
      <c r="I85" s="25" t="s">
        <v>22</v>
      </c>
      <c r="J85" s="26" t="n">
        <v>0</v>
      </c>
      <c r="K85" s="27" t="n">
        <v>0</v>
      </c>
      <c r="L85" s="28" t="n">
        <v>6</v>
      </c>
      <c r="M85" s="29" t="n">
        <f aca="false">+G58</f>
        <v>0.851032233823484</v>
      </c>
      <c r="N85" s="30" t="n">
        <v>3</v>
      </c>
      <c r="O85" s="31" t="n">
        <v>1</v>
      </c>
      <c r="P85" s="32" t="n">
        <f aca="false">+G81</f>
        <v>0.857472472051129</v>
      </c>
      <c r="Q85" s="33" t="n">
        <v>3</v>
      </c>
      <c r="R85" s="34" t="n">
        <f aca="false">Q85+Q86+Q87</f>
        <v>7</v>
      </c>
      <c r="S85" s="35" t="n">
        <f aca="false">L85-R85</f>
        <v>-1</v>
      </c>
      <c r="V85" s="70" t="n">
        <v>1</v>
      </c>
      <c r="W85" s="3" t="n">
        <v>0.25</v>
      </c>
      <c r="X85" s="71" t="n">
        <f aca="false">+X84+W85</f>
        <v>0.5</v>
      </c>
      <c r="Y85" s="72" t="s">
        <v>36</v>
      </c>
    </row>
    <row r="86" customFormat="false" ht="12.8" hidden="false" customHeight="false" outlineLevel="0" collapsed="false">
      <c r="F86" s="80" t="n">
        <v>82</v>
      </c>
      <c r="G86" s="24" t="n">
        <v>0.717948668580042</v>
      </c>
      <c r="O86" s="0" t="n">
        <v>2</v>
      </c>
      <c r="P86" s="94" t="n">
        <f aca="false">+G82</f>
        <v>0.381611615418982</v>
      </c>
      <c r="Q86" s="0" t="n">
        <v>1</v>
      </c>
      <c r="V86" s="70" t="n">
        <v>2</v>
      </c>
      <c r="W86" s="3" t="n">
        <v>0.3</v>
      </c>
      <c r="X86" s="71" t="n">
        <f aca="false">+X85+W86</f>
        <v>0.8</v>
      </c>
      <c r="Y86" s="76" t="s">
        <v>37</v>
      </c>
    </row>
    <row r="87" customFormat="false" ht="12.8" hidden="false" customHeight="false" outlineLevel="0" collapsed="false">
      <c r="F87" s="80" t="n">
        <v>83</v>
      </c>
      <c r="G87" s="24" t="n">
        <v>0.994037337847649</v>
      </c>
      <c r="O87" s="0" t="n">
        <v>3</v>
      </c>
      <c r="P87" s="94" t="n">
        <f aca="false">+G83</f>
        <v>0.886455199372123</v>
      </c>
      <c r="Q87" s="0" t="n">
        <v>3</v>
      </c>
      <c r="V87" s="70" t="n">
        <v>3</v>
      </c>
      <c r="W87" s="3" t="n">
        <v>0.15</v>
      </c>
      <c r="X87" s="71" t="n">
        <f aca="false">+X86+W87</f>
        <v>0.95</v>
      </c>
      <c r="Y87" s="76" t="s">
        <v>38</v>
      </c>
    </row>
    <row r="88" customFormat="false" ht="12.8" hidden="false" customHeight="false" outlineLevel="0" collapsed="false">
      <c r="F88" s="80" t="n">
        <v>84</v>
      </c>
      <c r="G88" s="24" t="n">
        <v>0.67127323949425</v>
      </c>
      <c r="V88" s="82" t="n">
        <v>4</v>
      </c>
      <c r="W88" s="83" t="n">
        <v>0.05</v>
      </c>
      <c r="X88" s="84" t="n">
        <f aca="false">+X87+W88</f>
        <v>1</v>
      </c>
      <c r="Y88" s="64" t="s">
        <v>39</v>
      </c>
    </row>
    <row r="89" customFormat="false" ht="12.8" hidden="false" customHeight="false" outlineLevel="0" collapsed="false">
      <c r="F89" s="80" t="n">
        <v>85</v>
      </c>
      <c r="G89" s="24" t="n">
        <v>0.244629756834888</v>
      </c>
      <c r="N89" s="92" t="s">
        <v>53</v>
      </c>
    </row>
    <row r="90" customFormat="false" ht="13.8" hidden="false" customHeight="false" outlineLevel="0" collapsed="false">
      <c r="F90" s="80" t="n">
        <v>86</v>
      </c>
      <c r="G90" s="24" t="n">
        <v>0.860827400072789</v>
      </c>
      <c r="V90" s="60" t="s">
        <v>41</v>
      </c>
      <c r="W90" s="60"/>
      <c r="X90" s="60"/>
      <c r="Y90" s="60"/>
    </row>
    <row r="91" customFormat="false" ht="12.8" hidden="false" customHeight="false" outlineLevel="0" collapsed="false">
      <c r="F91" s="80" t="n">
        <v>87</v>
      </c>
      <c r="G91" s="24" t="n">
        <v>0.0553952304438322</v>
      </c>
      <c r="V91" s="61" t="s">
        <v>42</v>
      </c>
      <c r="W91" s="62" t="s">
        <v>19</v>
      </c>
      <c r="X91" s="63" t="s">
        <v>20</v>
      </c>
      <c r="Y91" s="64" t="s">
        <v>21</v>
      </c>
    </row>
    <row r="92" customFormat="false" ht="12.8" hidden="false" customHeight="false" outlineLevel="0" collapsed="false">
      <c r="F92" s="80" t="n">
        <v>88</v>
      </c>
      <c r="G92" s="24" t="n">
        <v>0.1381789328895</v>
      </c>
      <c r="V92" s="85" t="n">
        <v>1</v>
      </c>
      <c r="W92" s="66" t="n">
        <v>0.4</v>
      </c>
      <c r="X92" s="86" t="n">
        <f aca="false">+W92</f>
        <v>0.4</v>
      </c>
      <c r="Y92" s="87" t="s">
        <v>43</v>
      </c>
    </row>
    <row r="93" customFormat="false" ht="12.8" hidden="false" customHeight="false" outlineLevel="0" collapsed="false">
      <c r="F93" s="80" t="n">
        <v>89</v>
      </c>
      <c r="G93" s="24" t="n">
        <v>0.838291726441532</v>
      </c>
      <c r="V93" s="70" t="n">
        <v>2</v>
      </c>
      <c r="W93" s="3" t="n">
        <v>0.3</v>
      </c>
      <c r="X93" s="2" t="n">
        <f aca="false">+X92+W93</f>
        <v>0.7</v>
      </c>
      <c r="Y93" s="76" t="s">
        <v>44</v>
      </c>
    </row>
    <row r="94" customFormat="false" ht="12.8" hidden="false" customHeight="false" outlineLevel="0" collapsed="false">
      <c r="F94" s="80" t="n">
        <v>90</v>
      </c>
      <c r="G94" s="24" t="n">
        <v>0.697536175306936</v>
      </c>
      <c r="V94" s="70" t="n">
        <v>3</v>
      </c>
      <c r="W94" s="3" t="n">
        <v>0.2</v>
      </c>
      <c r="X94" s="2" t="n">
        <f aca="false">+X93+W94</f>
        <v>0.9</v>
      </c>
      <c r="Y94" s="76" t="s">
        <v>45</v>
      </c>
    </row>
    <row r="95" customFormat="false" ht="12.8" hidden="false" customHeight="false" outlineLevel="0" collapsed="false">
      <c r="F95" s="80" t="n">
        <v>91</v>
      </c>
      <c r="G95" s="24" t="n">
        <v>0.767203588489517</v>
      </c>
      <c r="V95" s="82" t="n">
        <v>4</v>
      </c>
      <c r="W95" s="83" t="n">
        <v>0.1</v>
      </c>
      <c r="X95" s="91" t="n">
        <f aca="false">+X94+W95</f>
        <v>1</v>
      </c>
      <c r="Y95" s="64" t="s">
        <v>46</v>
      </c>
    </row>
    <row r="96" customFormat="false" ht="12.8" hidden="false" customHeight="false" outlineLevel="0" collapsed="false">
      <c r="F96" s="80" t="n">
        <v>92</v>
      </c>
      <c r="G96" s="24" t="n">
        <v>0.562314013854281</v>
      </c>
      <c r="O96" s="44"/>
      <c r="P96" s="98"/>
      <c r="Q96" s="44"/>
      <c r="R96" s="74"/>
    </row>
    <row r="97" customFormat="false" ht="12.8" hidden="false" customHeight="false" outlineLevel="0" collapsed="false">
      <c r="F97" s="80" t="n">
        <v>93</v>
      </c>
      <c r="G97" s="24" t="n">
        <v>0.240393379609929</v>
      </c>
      <c r="N97" s="69"/>
    </row>
    <row r="98" customFormat="false" ht="12.8" hidden="false" customHeight="false" outlineLevel="0" collapsed="false">
      <c r="F98" s="80" t="n">
        <v>94</v>
      </c>
      <c r="G98" s="24" t="n">
        <v>0.0560522719452389</v>
      </c>
    </row>
    <row r="99" customFormat="false" ht="12.8" hidden="false" customHeight="false" outlineLevel="0" collapsed="false">
      <c r="F99" s="80" t="n">
        <v>95</v>
      </c>
      <c r="G99" s="24" t="n">
        <v>0.925347772445094</v>
      </c>
    </row>
    <row r="100" customFormat="false" ht="12.8" hidden="false" customHeight="false" outlineLevel="0" collapsed="false">
      <c r="F100" s="80" t="n">
        <v>96</v>
      </c>
      <c r="G100" s="24" t="n">
        <v>0.915935325649838</v>
      </c>
      <c r="K100" s="99"/>
    </row>
    <row r="101" customFormat="false" ht="12.8" hidden="false" customHeight="false" outlineLevel="0" collapsed="false">
      <c r="F101" s="100" t="n">
        <v>97</v>
      </c>
      <c r="G101" s="0" t="n">
        <v>0.06462</v>
      </c>
      <c r="K101" s="99"/>
    </row>
    <row r="102" customFormat="false" ht="12.8" hidden="false" customHeight="false" outlineLevel="0" collapsed="false">
      <c r="F102" s="100" t="n">
        <v>98</v>
      </c>
      <c r="G102" s="0" t="n">
        <v>0.50944</v>
      </c>
      <c r="K102" s="99"/>
    </row>
    <row r="103" customFormat="false" ht="12.8" hidden="false" customHeight="false" outlineLevel="0" collapsed="false">
      <c r="F103" s="100" t="n">
        <v>99</v>
      </c>
      <c r="G103" s="0" t="n">
        <v>0.43568</v>
      </c>
      <c r="K103" s="99"/>
    </row>
    <row r="104" customFormat="false" ht="12.8" hidden="false" customHeight="false" outlineLevel="0" collapsed="false">
      <c r="F104" s="100" t="n">
        <v>100</v>
      </c>
      <c r="G104" s="0" t="n">
        <v>0.12271</v>
      </c>
      <c r="K104" s="99"/>
    </row>
    <row r="105" customFormat="false" ht="12.8" hidden="false" customHeight="false" outlineLevel="0" collapsed="false">
      <c r="K105" s="99"/>
    </row>
    <row r="106" customFormat="false" ht="12.8" hidden="false" customHeight="false" outlineLevel="0" collapsed="false">
      <c r="K106" s="99"/>
    </row>
    <row r="107" customFormat="false" ht="12.8" hidden="false" customHeight="false" outlineLevel="0" collapsed="false">
      <c r="K107" s="99"/>
    </row>
    <row r="108" customFormat="false" ht="12.8" hidden="false" customHeight="false" outlineLevel="0" collapsed="false">
      <c r="K108" s="99"/>
    </row>
    <row r="109" customFormat="false" ht="12.8" hidden="false" customHeight="false" outlineLevel="0" collapsed="false">
      <c r="K109" s="99"/>
    </row>
    <row r="110" customFormat="false" ht="12.8" hidden="false" customHeight="false" outlineLevel="0" collapsed="false">
      <c r="K110" s="99"/>
    </row>
    <row r="111" customFormat="false" ht="12.8" hidden="false" customHeight="false" outlineLevel="0" collapsed="false">
      <c r="K111" s="99"/>
    </row>
    <row r="112" customFormat="false" ht="12.8" hidden="false" customHeight="false" outlineLevel="0" collapsed="false">
      <c r="K112" s="99"/>
    </row>
    <row r="113" customFormat="false" ht="12.8" hidden="false" customHeight="false" outlineLevel="0" collapsed="false">
      <c r="K113" s="99"/>
    </row>
    <row r="114" customFormat="false" ht="12.8" hidden="false" customHeight="false" outlineLevel="0" collapsed="false">
      <c r="K114" s="99"/>
    </row>
    <row r="115" customFormat="false" ht="12.8" hidden="false" customHeight="false" outlineLevel="0" collapsed="false">
      <c r="K115" s="99"/>
    </row>
    <row r="116" customFormat="false" ht="12.8" hidden="false" customHeight="false" outlineLevel="0" collapsed="false">
      <c r="K116" s="99"/>
    </row>
    <row r="117" customFormat="false" ht="12.8" hidden="false" customHeight="false" outlineLevel="0" collapsed="false">
      <c r="K117" s="99"/>
    </row>
    <row r="118" customFormat="false" ht="12.8" hidden="false" customHeight="false" outlineLevel="0" collapsed="false">
      <c r="K118" s="99"/>
    </row>
    <row r="119" customFormat="false" ht="12.8" hidden="false" customHeight="false" outlineLevel="0" collapsed="false">
      <c r="K119" s="99"/>
    </row>
    <row r="120" customFormat="false" ht="12.8" hidden="false" customHeight="false" outlineLevel="0" collapsed="false">
      <c r="K120" s="99"/>
    </row>
    <row r="121" customFormat="false" ht="12.8" hidden="false" customHeight="false" outlineLevel="0" collapsed="false">
      <c r="K121" s="99"/>
    </row>
    <row r="122" customFormat="false" ht="12.8" hidden="false" customHeight="false" outlineLevel="0" collapsed="false">
      <c r="K122" s="99"/>
    </row>
    <row r="123" customFormat="false" ht="12.8" hidden="false" customHeight="false" outlineLevel="0" collapsed="false">
      <c r="K123" s="99"/>
    </row>
    <row r="124" customFormat="false" ht="12.8" hidden="false" customHeight="false" outlineLevel="0" collapsed="false">
      <c r="K124" s="99"/>
    </row>
    <row r="125" customFormat="false" ht="12.8" hidden="false" customHeight="false" outlineLevel="0" collapsed="false">
      <c r="K125" s="99"/>
    </row>
    <row r="126" customFormat="false" ht="12.8" hidden="false" customHeight="false" outlineLevel="0" collapsed="false">
      <c r="K126" s="99"/>
    </row>
    <row r="127" customFormat="false" ht="12.8" hidden="false" customHeight="false" outlineLevel="0" collapsed="false">
      <c r="K127" s="99"/>
    </row>
    <row r="128" customFormat="false" ht="12.8" hidden="false" customHeight="false" outlineLevel="0" collapsed="false">
      <c r="K128" s="99"/>
    </row>
    <row r="129" customFormat="false" ht="12.8" hidden="false" customHeight="false" outlineLevel="0" collapsed="false">
      <c r="K129" s="99"/>
    </row>
    <row r="130" customFormat="false" ht="12.8" hidden="false" customHeight="false" outlineLevel="0" collapsed="false">
      <c r="K130" s="99"/>
    </row>
    <row r="131" customFormat="false" ht="12.8" hidden="false" customHeight="false" outlineLevel="0" collapsed="false">
      <c r="K131" s="99"/>
    </row>
    <row r="132" customFormat="false" ht="12.8" hidden="false" customHeight="false" outlineLevel="0" collapsed="false">
      <c r="K132" s="99"/>
    </row>
    <row r="133" customFormat="false" ht="12.8" hidden="false" customHeight="false" outlineLevel="0" collapsed="false">
      <c r="K133" s="99"/>
    </row>
    <row r="134" customFormat="false" ht="12.8" hidden="false" customHeight="false" outlineLevel="0" collapsed="false">
      <c r="K134" s="99"/>
    </row>
    <row r="135" customFormat="false" ht="12.8" hidden="false" customHeight="false" outlineLevel="0" collapsed="false">
      <c r="K135" s="99"/>
    </row>
    <row r="136" customFormat="false" ht="12.8" hidden="false" customHeight="false" outlineLevel="0" collapsed="false">
      <c r="K136" s="99"/>
    </row>
    <row r="137" customFormat="false" ht="12.8" hidden="false" customHeight="false" outlineLevel="0" collapsed="false">
      <c r="K137" s="99"/>
    </row>
    <row r="138" customFormat="false" ht="12.8" hidden="false" customHeight="false" outlineLevel="0" collapsed="false">
      <c r="K138" s="99"/>
    </row>
    <row r="139" customFormat="false" ht="12.8" hidden="false" customHeight="false" outlineLevel="0" collapsed="false">
      <c r="K139" s="99"/>
    </row>
    <row r="140" customFormat="false" ht="12.8" hidden="false" customHeight="false" outlineLevel="0" collapsed="false">
      <c r="K140" s="99"/>
    </row>
    <row r="141" customFormat="false" ht="12.8" hidden="false" customHeight="false" outlineLevel="0" collapsed="false">
      <c r="K141" s="99"/>
    </row>
    <row r="142" customFormat="false" ht="12.8" hidden="false" customHeight="false" outlineLevel="0" collapsed="false">
      <c r="K142" s="99"/>
    </row>
    <row r="143" customFormat="false" ht="12.8" hidden="false" customHeight="false" outlineLevel="0" collapsed="false">
      <c r="K143" s="99"/>
    </row>
    <row r="144" customFormat="false" ht="12.8" hidden="false" customHeight="false" outlineLevel="0" collapsed="false">
      <c r="K144" s="99"/>
    </row>
    <row r="145" customFormat="false" ht="12.8" hidden="false" customHeight="false" outlineLevel="0" collapsed="false">
      <c r="K145" s="99"/>
    </row>
    <row r="146" customFormat="false" ht="12.8" hidden="false" customHeight="false" outlineLevel="0" collapsed="false">
      <c r="K146" s="99"/>
    </row>
    <row r="147" customFormat="false" ht="12.8" hidden="false" customHeight="false" outlineLevel="0" collapsed="false">
      <c r="K147" s="99"/>
    </row>
    <row r="148" customFormat="false" ht="12.8" hidden="false" customHeight="false" outlineLevel="0" collapsed="false">
      <c r="K148" s="99"/>
    </row>
    <row r="149" customFormat="false" ht="12.8" hidden="false" customHeight="false" outlineLevel="0" collapsed="false">
      <c r="K149" s="99"/>
    </row>
    <row r="150" customFormat="false" ht="12.8" hidden="false" customHeight="false" outlineLevel="0" collapsed="false">
      <c r="K150" s="99"/>
    </row>
    <row r="151" customFormat="false" ht="12.8" hidden="false" customHeight="false" outlineLevel="0" collapsed="false">
      <c r="K151" s="99"/>
    </row>
    <row r="152" customFormat="false" ht="12.8" hidden="false" customHeight="false" outlineLevel="0" collapsed="false">
      <c r="K152" s="99"/>
    </row>
    <row r="153" customFormat="false" ht="12.8" hidden="false" customHeight="false" outlineLevel="0" collapsed="false">
      <c r="K153" s="99"/>
    </row>
    <row r="154" customFormat="false" ht="12.8" hidden="false" customHeight="false" outlineLevel="0" collapsed="false">
      <c r="K154" s="99"/>
    </row>
    <row r="155" customFormat="false" ht="12.8" hidden="false" customHeight="false" outlineLevel="0" collapsed="false">
      <c r="K155" s="99"/>
    </row>
    <row r="156" customFormat="false" ht="12.8" hidden="false" customHeight="false" outlineLevel="0" collapsed="false">
      <c r="K156" s="99"/>
    </row>
    <row r="157" customFormat="false" ht="12.8" hidden="false" customHeight="false" outlineLevel="0" collapsed="false">
      <c r="K157" s="99"/>
    </row>
    <row r="158" customFormat="false" ht="12.8" hidden="false" customHeight="false" outlineLevel="0" collapsed="false">
      <c r="K158" s="99"/>
    </row>
    <row r="159" customFormat="false" ht="12.8" hidden="false" customHeight="false" outlineLevel="0" collapsed="false">
      <c r="K159" s="99"/>
    </row>
    <row r="160" customFormat="false" ht="12.8" hidden="false" customHeight="false" outlineLevel="0" collapsed="false">
      <c r="K160" s="99"/>
    </row>
    <row r="161" customFormat="false" ht="12.8" hidden="false" customHeight="false" outlineLevel="0" collapsed="false">
      <c r="K161" s="99"/>
    </row>
    <row r="162" customFormat="false" ht="12.8" hidden="false" customHeight="false" outlineLevel="0" collapsed="false">
      <c r="K162" s="99"/>
    </row>
    <row r="163" customFormat="false" ht="12.8" hidden="false" customHeight="false" outlineLevel="0" collapsed="false">
      <c r="K163" s="99"/>
    </row>
    <row r="164" customFormat="false" ht="12.8" hidden="false" customHeight="false" outlineLevel="0" collapsed="false">
      <c r="K164" s="99"/>
    </row>
    <row r="165" customFormat="false" ht="12.8" hidden="false" customHeight="false" outlineLevel="0" collapsed="false">
      <c r="K165" s="99"/>
    </row>
    <row r="166" customFormat="false" ht="12.8" hidden="false" customHeight="false" outlineLevel="0" collapsed="false">
      <c r="K166" s="99"/>
    </row>
    <row r="167" customFormat="false" ht="12.8" hidden="false" customHeight="false" outlineLevel="0" collapsed="false">
      <c r="K167" s="99"/>
    </row>
    <row r="168" customFormat="false" ht="12.8" hidden="false" customHeight="false" outlineLevel="0" collapsed="false">
      <c r="K168" s="99"/>
    </row>
    <row r="169" customFormat="false" ht="12.8" hidden="false" customHeight="false" outlineLevel="0" collapsed="false">
      <c r="K169" s="99"/>
    </row>
    <row r="170" customFormat="false" ht="12.8" hidden="false" customHeight="false" outlineLevel="0" collapsed="false">
      <c r="K170" s="99"/>
    </row>
    <row r="171" customFormat="false" ht="12.8" hidden="false" customHeight="false" outlineLevel="0" collapsed="false">
      <c r="K171" s="99"/>
    </row>
    <row r="172" customFormat="false" ht="12.8" hidden="false" customHeight="false" outlineLevel="0" collapsed="false">
      <c r="K172" s="99"/>
    </row>
    <row r="173" customFormat="false" ht="12.8" hidden="false" customHeight="false" outlineLevel="0" collapsed="false">
      <c r="K173" s="99"/>
    </row>
    <row r="174" customFormat="false" ht="12.8" hidden="false" customHeight="false" outlineLevel="0" collapsed="false">
      <c r="K174" s="99"/>
    </row>
    <row r="175" customFormat="false" ht="12.8" hidden="false" customHeight="false" outlineLevel="0" collapsed="false">
      <c r="K175" s="99"/>
    </row>
    <row r="176" customFormat="false" ht="12.8" hidden="false" customHeight="false" outlineLevel="0" collapsed="false">
      <c r="K176" s="99"/>
    </row>
    <row r="177" customFormat="false" ht="12.8" hidden="false" customHeight="false" outlineLevel="0" collapsed="false">
      <c r="K177" s="99"/>
    </row>
    <row r="178" customFormat="false" ht="12.8" hidden="false" customHeight="false" outlineLevel="0" collapsed="false">
      <c r="K178" s="99"/>
    </row>
    <row r="179" customFormat="false" ht="12.8" hidden="false" customHeight="false" outlineLevel="0" collapsed="false">
      <c r="K179" s="99"/>
    </row>
    <row r="180" customFormat="false" ht="12.8" hidden="false" customHeight="false" outlineLevel="0" collapsed="false">
      <c r="K180" s="99"/>
    </row>
    <row r="181" customFormat="false" ht="12.8" hidden="false" customHeight="false" outlineLevel="0" collapsed="false">
      <c r="K181" s="99"/>
    </row>
    <row r="182" customFormat="false" ht="12.8" hidden="false" customHeight="false" outlineLevel="0" collapsed="false">
      <c r="K182" s="99"/>
    </row>
    <row r="183" customFormat="false" ht="12.8" hidden="false" customHeight="false" outlineLevel="0" collapsed="false">
      <c r="K183" s="99"/>
    </row>
    <row r="184" customFormat="false" ht="12.8" hidden="false" customHeight="false" outlineLevel="0" collapsed="false">
      <c r="K184" s="99"/>
    </row>
    <row r="185" customFormat="false" ht="12.8" hidden="false" customHeight="false" outlineLevel="0" collapsed="false">
      <c r="K185" s="99"/>
    </row>
    <row r="186" customFormat="false" ht="12.8" hidden="false" customHeight="false" outlineLevel="0" collapsed="false">
      <c r="K186" s="99"/>
    </row>
    <row r="187" customFormat="false" ht="12.8" hidden="false" customHeight="false" outlineLevel="0" collapsed="false">
      <c r="K187" s="99"/>
    </row>
    <row r="188" customFormat="false" ht="12.8" hidden="false" customHeight="false" outlineLevel="0" collapsed="false">
      <c r="K188" s="99"/>
    </row>
    <row r="189" customFormat="false" ht="12.8" hidden="false" customHeight="false" outlineLevel="0" collapsed="false">
      <c r="K189" s="99"/>
    </row>
    <row r="190" customFormat="false" ht="12.8" hidden="false" customHeight="false" outlineLevel="0" collapsed="false">
      <c r="K190" s="99"/>
    </row>
    <row r="191" customFormat="false" ht="12.8" hidden="false" customHeight="false" outlineLevel="0" collapsed="false">
      <c r="K191" s="99"/>
    </row>
    <row r="192" customFormat="false" ht="12.8" hidden="false" customHeight="false" outlineLevel="0" collapsed="false">
      <c r="K192" s="99"/>
    </row>
    <row r="193" customFormat="false" ht="12.8" hidden="false" customHeight="false" outlineLevel="0" collapsed="false">
      <c r="K193" s="99"/>
    </row>
    <row r="194" customFormat="false" ht="12.8" hidden="false" customHeight="false" outlineLevel="0" collapsed="false">
      <c r="K194" s="99"/>
    </row>
    <row r="195" customFormat="false" ht="12.8" hidden="false" customHeight="false" outlineLevel="0" collapsed="false">
      <c r="K195" s="99"/>
    </row>
  </sheetData>
  <mergeCells count="33">
    <mergeCell ref="K3:L3"/>
    <mergeCell ref="M3:O3"/>
    <mergeCell ref="P3:R3"/>
    <mergeCell ref="A4:D4"/>
    <mergeCell ref="A13:D13"/>
    <mergeCell ref="I16:S16"/>
    <mergeCell ref="K17:L17"/>
    <mergeCell ref="M17:O17"/>
    <mergeCell ref="P17:R17"/>
    <mergeCell ref="K19:L19"/>
    <mergeCell ref="M19:O19"/>
    <mergeCell ref="P19:R19"/>
    <mergeCell ref="A21:D21"/>
    <mergeCell ref="K31:L31"/>
    <mergeCell ref="M31:O31"/>
    <mergeCell ref="P31:R31"/>
    <mergeCell ref="U41:X41"/>
    <mergeCell ref="L47:O47"/>
    <mergeCell ref="R48:U48"/>
    <mergeCell ref="K50:L50"/>
    <mergeCell ref="M50:O50"/>
    <mergeCell ref="P50:R50"/>
    <mergeCell ref="I63:S63"/>
    <mergeCell ref="K64:L64"/>
    <mergeCell ref="P64:R64"/>
    <mergeCell ref="K66:L66"/>
    <mergeCell ref="M66:O66"/>
    <mergeCell ref="P66:R66"/>
    <mergeCell ref="V82:Y82"/>
    <mergeCell ref="K83:L83"/>
    <mergeCell ref="M83:O83"/>
    <mergeCell ref="P83:R83"/>
    <mergeCell ref="V90:Y9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2"/>
  <sheetViews>
    <sheetView showFormulas="false" showGridLines="true" showRowColHeaders="true" showZeros="true" rightToLeft="false" tabSelected="true" showOutlineSymbols="true" defaultGridColor="true" view="normal" topLeftCell="A19" colorId="64" zoomScale="95" zoomScaleNormal="95" zoomScalePageLayoutView="100" workbookViewId="0">
      <selection pane="topLeft" activeCell="H37" activeCellId="0" sqref="H37"/>
    </sheetView>
  </sheetViews>
  <sheetFormatPr defaultRowHeight="12.8" zeroHeight="false" outlineLevelRow="0" outlineLevelCol="0"/>
  <cols>
    <col collapsed="false" customWidth="false" hidden="false" outlineLevel="0" max="1" min="1" style="101" width="11.52"/>
    <col collapsed="false" customWidth="true" hidden="false" outlineLevel="0" max="2" min="2" style="101" width="30.12"/>
    <col collapsed="false" customWidth="true" hidden="false" outlineLevel="0" max="3" min="3" style="101" width="15.35"/>
    <col collapsed="false" customWidth="false" hidden="false" outlineLevel="0" max="4" min="4" style="101" width="11.52"/>
    <col collapsed="false" customWidth="true" hidden="false" outlineLevel="0" max="5" min="5" style="101" width="27.93"/>
    <col collapsed="false" customWidth="true" hidden="false" outlineLevel="0" max="6" min="6" style="101" width="22.52"/>
    <col collapsed="false" customWidth="true" hidden="false" outlineLevel="0" max="7" min="7" style="101" width="21.35"/>
    <col collapsed="false" customWidth="false" hidden="false" outlineLevel="0" max="9" min="8" style="101" width="11.52"/>
    <col collapsed="false" customWidth="true" hidden="false" outlineLevel="0" max="10" min="10" style="101" width="23.54"/>
    <col collapsed="false" customWidth="false" hidden="false" outlineLevel="0" max="1025" min="11" style="101" width="11.52"/>
  </cols>
  <sheetData>
    <row r="1" customFormat="false" ht="12.8" hidden="false" customHeight="false" outlineLevel="0" collapsed="false">
      <c r="A1" s="101" t="s">
        <v>54</v>
      </c>
    </row>
    <row r="2" customFormat="false" ht="13.8" hidden="false" customHeight="false" outlineLevel="0" collapsed="false">
      <c r="A2" s="102" t="s">
        <v>7</v>
      </c>
      <c r="B2" s="102" t="s">
        <v>55</v>
      </c>
      <c r="C2" s="102" t="s">
        <v>56</v>
      </c>
      <c r="E2" s="101" t="s">
        <v>57</v>
      </c>
      <c r="F2" s="103" t="n">
        <v>100</v>
      </c>
    </row>
    <row r="3" customFormat="false" ht="13.8" hidden="false" customHeight="false" outlineLevel="0" collapsed="false">
      <c r="A3" s="104" t="n">
        <v>0</v>
      </c>
      <c r="B3" s="105" t="n">
        <v>0.559524460259758</v>
      </c>
      <c r="C3" s="104" t="s">
        <v>58</v>
      </c>
      <c r="E3" s="106" t="s">
        <v>59</v>
      </c>
      <c r="F3" s="106"/>
    </row>
    <row r="4" customFormat="false" ht="14.1" hidden="false" customHeight="false" outlineLevel="0" collapsed="false">
      <c r="A4" s="104" t="n">
        <v>1</v>
      </c>
      <c r="B4" s="105" t="n">
        <v>0.0446788919647044</v>
      </c>
      <c r="C4" s="104" t="s">
        <v>58</v>
      </c>
      <c r="E4" s="107" t="s">
        <v>60</v>
      </c>
      <c r="F4" s="108" t="n">
        <v>0.05</v>
      </c>
    </row>
    <row r="5" customFormat="false" ht="14.1" hidden="false" customHeight="false" outlineLevel="0" collapsed="false">
      <c r="A5" s="104" t="n">
        <v>2</v>
      </c>
      <c r="B5" s="105" t="n">
        <v>0.488876793873772</v>
      </c>
      <c r="C5" s="104" t="s">
        <v>61</v>
      </c>
      <c r="E5" s="107" t="s">
        <v>62</v>
      </c>
      <c r="F5" s="108" t="n">
        <v>0.975</v>
      </c>
    </row>
    <row r="6" customFormat="false" ht="12.8" hidden="false" customHeight="false" outlineLevel="0" collapsed="false">
      <c r="A6" s="104" t="n">
        <v>3</v>
      </c>
      <c r="B6" s="105" t="n">
        <v>0.0259526109534933</v>
      </c>
      <c r="C6" s="104" t="s">
        <v>63</v>
      </c>
      <c r="E6" s="109" t="s">
        <v>64</v>
      </c>
      <c r="F6" s="110" t="n">
        <f aca="false">NORMSINV(F5)</f>
        <v>1.95996398454006</v>
      </c>
    </row>
    <row r="7" customFormat="false" ht="13.8" hidden="false" customHeight="false" outlineLevel="0" collapsed="false">
      <c r="A7" s="104" t="n">
        <v>4</v>
      </c>
      <c r="B7" s="105" t="n">
        <v>0.677573050561173</v>
      </c>
      <c r="C7" s="104" t="s">
        <v>65</v>
      </c>
      <c r="E7" s="111" t="s">
        <v>66</v>
      </c>
      <c r="F7" s="112" t="n">
        <f aca="false">1/2-(F6*(1/(SQRT(12*F2))))</f>
        <v>0.443420713296191</v>
      </c>
      <c r="G7" s="113"/>
    </row>
    <row r="8" customFormat="false" ht="13.8" hidden="false" customHeight="false" outlineLevel="0" collapsed="false">
      <c r="A8" s="104" t="n">
        <v>5</v>
      </c>
      <c r="B8" s="105" t="n">
        <v>0.847610534244078</v>
      </c>
      <c r="C8" s="104" t="s">
        <v>63</v>
      </c>
      <c r="E8" s="114" t="s">
        <v>67</v>
      </c>
      <c r="F8" s="115" t="n">
        <f aca="false">AVERAGE(B3:B102)</f>
        <v>0.546348678864757</v>
      </c>
    </row>
    <row r="9" customFormat="false" ht="12.8" hidden="false" customHeight="false" outlineLevel="0" collapsed="false">
      <c r="A9" s="104" t="n">
        <v>6</v>
      </c>
      <c r="B9" s="105" t="n">
        <v>0.341034963668827</v>
      </c>
      <c r="C9" s="104" t="s">
        <v>58</v>
      </c>
      <c r="E9" s="116" t="s">
        <v>68</v>
      </c>
      <c r="F9" s="117" t="n">
        <f aca="false">1/2+(F6*(1/(SQRT(12*F2))))</f>
        <v>0.556579286703809</v>
      </c>
    </row>
    <row r="10" customFormat="false" ht="12.8" hidden="false" customHeight="false" outlineLevel="0" collapsed="false">
      <c r="A10" s="104" t="n">
        <v>7</v>
      </c>
      <c r="B10" s="105" t="n">
        <v>0.112937987829957</v>
      </c>
      <c r="C10" s="104" t="s">
        <v>58</v>
      </c>
      <c r="E10" s="118" t="s">
        <v>69</v>
      </c>
      <c r="F10" s="119" t="str">
        <f aca="false">IF(AND(F7&lt;F8,F8&lt;F9),"No se puede rechazar", "Se puede rechazar")</f>
        <v>No se puede rechazar</v>
      </c>
    </row>
    <row r="11" customFormat="false" ht="12.8" hidden="false" customHeight="false" outlineLevel="0" collapsed="false">
      <c r="A11" s="104" t="n">
        <v>8</v>
      </c>
      <c r="B11" s="105" t="n">
        <v>0.542645569485837</v>
      </c>
      <c r="C11" s="104" t="s">
        <v>58</v>
      </c>
      <c r="E11" s="0"/>
      <c r="F11" s="0"/>
    </row>
    <row r="12" customFormat="false" ht="12.8" hidden="false" customHeight="false" outlineLevel="0" collapsed="false">
      <c r="A12" s="104" t="n">
        <v>9</v>
      </c>
      <c r="B12" s="105" t="n">
        <v>0.99102225065744</v>
      </c>
      <c r="C12" s="104" t="s">
        <v>58</v>
      </c>
    </row>
    <row r="13" customFormat="false" ht="12.8" hidden="false" customHeight="false" outlineLevel="0" collapsed="false">
      <c r="A13" s="104" t="n">
        <v>10</v>
      </c>
      <c r="B13" s="105" t="n">
        <v>0.869159565011112</v>
      </c>
      <c r="C13" s="104" t="s">
        <v>58</v>
      </c>
      <c r="E13" s="120" t="s">
        <v>70</v>
      </c>
      <c r="F13" s="121"/>
    </row>
    <row r="14" customFormat="false" ht="12.8" hidden="false" customHeight="false" outlineLevel="0" collapsed="false">
      <c r="A14" s="104" t="n">
        <v>11</v>
      </c>
      <c r="B14" s="105" t="n">
        <v>0.827943825321936</v>
      </c>
      <c r="C14" s="104" t="s">
        <v>58</v>
      </c>
      <c r="E14" s="122" t="s">
        <v>71</v>
      </c>
      <c r="F14" s="123" t="n">
        <f aca="false">F4/2</f>
        <v>0.025</v>
      </c>
    </row>
    <row r="15" customFormat="false" ht="12.8" hidden="false" customHeight="false" outlineLevel="0" collapsed="false">
      <c r="A15" s="104" t="n">
        <v>12</v>
      </c>
      <c r="B15" s="105" t="n">
        <v>0.842833240576582</v>
      </c>
      <c r="C15" s="104" t="s">
        <v>58</v>
      </c>
      <c r="E15" s="122" t="s">
        <v>72</v>
      </c>
      <c r="F15" s="123" t="n">
        <f aca="false">1-F14</f>
        <v>0.975</v>
      </c>
    </row>
    <row r="16" customFormat="false" ht="12.8" hidden="false" customHeight="false" outlineLevel="0" collapsed="false">
      <c r="A16" s="104" t="n">
        <v>13</v>
      </c>
      <c r="B16" s="105" t="n">
        <v>0.835035196017092</v>
      </c>
      <c r="C16" s="104" t="s">
        <v>63</v>
      </c>
      <c r="E16" s="122" t="s">
        <v>73</v>
      </c>
      <c r="F16" s="123" t="n">
        <f aca="false">_xlfn.CHISQ.INV.RT(F14,99)</f>
        <v>128.42198864384</v>
      </c>
    </row>
    <row r="17" customFormat="false" ht="12.8" hidden="false" customHeight="false" outlineLevel="0" collapsed="false">
      <c r="A17" s="104" t="n">
        <v>14</v>
      </c>
      <c r="B17" s="105" t="n">
        <v>0.959606870805951</v>
      </c>
      <c r="C17" s="104" t="s">
        <v>58</v>
      </c>
      <c r="E17" s="122" t="s">
        <v>74</v>
      </c>
      <c r="F17" s="123" t="n">
        <f aca="false">_xlfn.CHISQ.INV.RT(F15,99)</f>
        <v>73.3610801912837</v>
      </c>
    </row>
    <row r="18" customFormat="false" ht="12.8" hidden="false" customHeight="false" outlineLevel="0" collapsed="false">
      <c r="A18" s="104" t="n">
        <v>15</v>
      </c>
      <c r="B18" s="105" t="n">
        <v>0.606194331726156</v>
      </c>
      <c r="C18" s="104" t="s">
        <v>58</v>
      </c>
      <c r="E18" s="122" t="s">
        <v>75</v>
      </c>
      <c r="F18" s="124" t="n">
        <f aca="false">_xlfn.VAR.S(B3:B103)</f>
        <v>0.0963746607930219</v>
      </c>
    </row>
    <row r="19" customFormat="false" ht="12.8" hidden="false" customHeight="false" outlineLevel="0" collapsed="false">
      <c r="A19" s="104" t="n">
        <v>16</v>
      </c>
      <c r="B19" s="105" t="n">
        <v>0.36041965159087</v>
      </c>
      <c r="C19" s="104" t="s">
        <v>58</v>
      </c>
      <c r="E19" s="125" t="s">
        <v>76</v>
      </c>
      <c r="F19" s="123" t="n">
        <f aca="false">+F17/(12*(99))</f>
        <v>0.061751751002764</v>
      </c>
    </row>
    <row r="20" customFormat="false" ht="12.8" hidden="false" customHeight="false" outlineLevel="0" collapsed="false">
      <c r="A20" s="104" t="n">
        <v>17</v>
      </c>
      <c r="B20" s="105" t="n">
        <v>0.00768827588610007</v>
      </c>
      <c r="C20" s="104" t="s">
        <v>58</v>
      </c>
      <c r="E20" s="125" t="s">
        <v>77</v>
      </c>
      <c r="F20" s="123" t="n">
        <f aca="false">+F16/(12*(99))</f>
        <v>0.10809931704027</v>
      </c>
    </row>
    <row r="21" customFormat="false" ht="12.8" hidden="false" customHeight="false" outlineLevel="0" collapsed="false">
      <c r="A21" s="104" t="n">
        <v>18</v>
      </c>
      <c r="B21" s="105" t="n">
        <v>0.615105362828818</v>
      </c>
      <c r="C21" s="104" t="s">
        <v>65</v>
      </c>
      <c r="E21" s="118" t="s">
        <v>78</v>
      </c>
      <c r="F21" s="126" t="str">
        <f aca="false">IF(AND(F19&lt;F18,F18&lt;F20,F10="No se puede rechazar"),"No se puede rechazar", "Se puede rechazar")</f>
        <v>No se puede rechazar</v>
      </c>
    </row>
    <row r="22" customFormat="false" ht="12.8" hidden="false" customHeight="false" outlineLevel="0" collapsed="false">
      <c r="A22" s="104" t="n">
        <v>19</v>
      </c>
      <c r="B22" s="105" t="n">
        <v>0.32903346212994</v>
      </c>
      <c r="C22" s="104" t="s">
        <v>58</v>
      </c>
    </row>
    <row r="23" customFormat="false" ht="12.8" hidden="false" customHeight="false" outlineLevel="0" collapsed="false">
      <c r="A23" s="104" t="n">
        <v>20</v>
      </c>
      <c r="B23" s="105" t="n">
        <v>0.842237498399821</v>
      </c>
      <c r="C23" s="104" t="s">
        <v>79</v>
      </c>
      <c r="E23" s="0"/>
      <c r="F23" s="0"/>
      <c r="G23" s="0"/>
      <c r="H23" s="0"/>
      <c r="I23" s="0"/>
      <c r="J23" s="0"/>
      <c r="K23" s="0"/>
    </row>
    <row r="24" customFormat="false" ht="13.8" hidden="false" customHeight="false" outlineLevel="0" collapsed="false">
      <c r="A24" s="104" t="n">
        <v>21</v>
      </c>
      <c r="B24" s="105" t="n">
        <v>0.405808254583158</v>
      </c>
      <c r="C24" s="104" t="s">
        <v>63</v>
      </c>
      <c r="E24" s="127" t="s">
        <v>80</v>
      </c>
      <c r="F24" s="127"/>
      <c r="G24" s="127"/>
      <c r="H24" s="127"/>
      <c r="I24" s="128"/>
      <c r="J24" s="128"/>
      <c r="K24" s="0"/>
    </row>
    <row r="25" customFormat="false" ht="12.8" hidden="false" customHeight="false" outlineLevel="0" collapsed="false">
      <c r="A25" s="104" t="n">
        <v>22</v>
      </c>
      <c r="B25" s="105" t="n">
        <v>0.909760145193251</v>
      </c>
      <c r="C25" s="104" t="s">
        <v>58</v>
      </c>
      <c r="E25" s="129" t="s">
        <v>81</v>
      </c>
      <c r="F25" s="130" t="n">
        <v>10</v>
      </c>
      <c r="G25" s="128" t="s">
        <v>82</v>
      </c>
      <c r="H25" s="128"/>
      <c r="I25" s="128"/>
      <c r="J25" s="128"/>
      <c r="K25" s="0"/>
    </row>
    <row r="26" customFormat="false" ht="12.8" hidden="false" customHeight="false" outlineLevel="0" collapsed="false">
      <c r="A26" s="104" t="n">
        <v>23</v>
      </c>
      <c r="B26" s="105" t="n">
        <v>0.344182946445812</v>
      </c>
      <c r="C26" s="104" t="s">
        <v>58</v>
      </c>
      <c r="E26" s="131" t="s">
        <v>83</v>
      </c>
      <c r="F26" s="131" t="s">
        <v>84</v>
      </c>
      <c r="G26" s="131" t="s">
        <v>85</v>
      </c>
      <c r="H26" s="131" t="s">
        <v>86</v>
      </c>
      <c r="I26" s="128"/>
      <c r="J26" s="128"/>
      <c r="K26" s="0"/>
    </row>
    <row r="27" customFormat="false" ht="12.8" hidden="false" customHeight="false" outlineLevel="0" collapsed="false">
      <c r="A27" s="104" t="n">
        <v>24</v>
      </c>
      <c r="B27" s="105" t="n">
        <v>0.784571409011457</v>
      </c>
      <c r="C27" s="104" t="s">
        <v>58</v>
      </c>
      <c r="E27" s="132" t="s">
        <v>87</v>
      </c>
      <c r="F27" s="132" t="n">
        <f aca="false">COUNTIFS($B$3:$B$103,"&gt;0.0",$B$3:$B$103,"&lt;0.1")</f>
        <v>13</v>
      </c>
      <c r="G27" s="132" t="n">
        <v>10</v>
      </c>
      <c r="H27" s="133" t="n">
        <f aca="false">+(G27-F27)^2/G27</f>
        <v>0.9</v>
      </c>
      <c r="I27" s="128"/>
      <c r="J27" s="128"/>
      <c r="K27" s="0"/>
    </row>
    <row r="28" customFormat="false" ht="12.8" hidden="false" customHeight="false" outlineLevel="0" collapsed="false">
      <c r="A28" s="104" t="n">
        <v>25</v>
      </c>
      <c r="B28" s="105" t="n">
        <v>0.663682746969095</v>
      </c>
      <c r="C28" s="104" t="s">
        <v>58</v>
      </c>
      <c r="E28" s="132" t="s">
        <v>88</v>
      </c>
      <c r="F28" s="132" t="n">
        <f aca="false">COUNTIFS($B$3:$B$103,"&gt;0.1",$B$3:$B$103,"&lt;0.2")</f>
        <v>6</v>
      </c>
      <c r="G28" s="132" t="n">
        <v>10</v>
      </c>
      <c r="H28" s="133" t="n">
        <f aca="false">+(G28-F28)^2/G28</f>
        <v>1.6</v>
      </c>
      <c r="I28" s="128"/>
      <c r="J28" s="128"/>
      <c r="K28" s="0"/>
    </row>
    <row r="29" customFormat="false" ht="12.8" hidden="false" customHeight="false" outlineLevel="0" collapsed="false">
      <c r="A29" s="104" t="n">
        <v>26</v>
      </c>
      <c r="B29" s="105" t="n">
        <v>0.809474312291123</v>
      </c>
      <c r="C29" s="104" t="s">
        <v>63</v>
      </c>
      <c r="E29" s="132" t="s">
        <v>89</v>
      </c>
      <c r="F29" s="132" t="n">
        <f aca="false">COUNTIFS($B$3:$B$103,"&gt;0.2",$B$3:$B$103,"&lt;0.3")</f>
        <v>6</v>
      </c>
      <c r="G29" s="132" t="n">
        <v>10</v>
      </c>
      <c r="H29" s="133" t="n">
        <f aca="false">+(G29-F29)^2/G29</f>
        <v>1.6</v>
      </c>
      <c r="I29" s="128"/>
      <c r="J29" s="128"/>
      <c r="K29" s="0"/>
    </row>
    <row r="30" customFormat="false" ht="12.8" hidden="false" customHeight="false" outlineLevel="0" collapsed="false">
      <c r="A30" s="104" t="n">
        <v>27</v>
      </c>
      <c r="B30" s="105" t="n">
        <v>0.812316669302473</v>
      </c>
      <c r="C30" s="104" t="s">
        <v>58</v>
      </c>
      <c r="E30" s="132" t="s">
        <v>90</v>
      </c>
      <c r="F30" s="132" t="n">
        <f aca="false">COUNTIFS($B$3:$B$103,"&gt;0.3",$B$3:$B$103,"&lt;0.4")</f>
        <v>10</v>
      </c>
      <c r="G30" s="132" t="n">
        <v>10</v>
      </c>
      <c r="H30" s="133" t="n">
        <f aca="false">+(G30-F30)^2/G30</f>
        <v>0</v>
      </c>
      <c r="I30" s="128"/>
      <c r="J30" s="128"/>
      <c r="K30" s="0"/>
    </row>
    <row r="31" customFormat="false" ht="12.8" hidden="false" customHeight="false" outlineLevel="0" collapsed="false">
      <c r="A31" s="104" t="n">
        <v>28</v>
      </c>
      <c r="B31" s="105" t="n">
        <v>0.134980136889775</v>
      </c>
      <c r="C31" s="104" t="s">
        <v>63</v>
      </c>
      <c r="E31" s="132" t="s">
        <v>91</v>
      </c>
      <c r="F31" s="132" t="n">
        <f aca="false">COUNTIFS($B$3:$B$103,"&gt;0.4",$B$3:$B$103,"&lt;0.5")</f>
        <v>6</v>
      </c>
      <c r="G31" s="132" t="n">
        <v>10</v>
      </c>
      <c r="H31" s="133" t="n">
        <f aca="false">+(G31-F31)^2/G31</f>
        <v>1.6</v>
      </c>
      <c r="I31" s="128"/>
      <c r="J31" s="128"/>
      <c r="K31" s="0"/>
    </row>
    <row r="32" customFormat="false" ht="12.8" hidden="false" customHeight="false" outlineLevel="0" collapsed="false">
      <c r="A32" s="104" t="n">
        <v>29</v>
      </c>
      <c r="B32" s="105" t="n">
        <v>0.764835787514642</v>
      </c>
      <c r="C32" s="104" t="s">
        <v>58</v>
      </c>
      <c r="E32" s="132" t="s">
        <v>92</v>
      </c>
      <c r="F32" s="132" t="n">
        <f aca="false">COUNTIFS($B$3:$B$103,"&gt;0.5",$B$3:$B$103,"&lt;0.6")</f>
        <v>12</v>
      </c>
      <c r="G32" s="132" t="n">
        <v>10</v>
      </c>
      <c r="H32" s="133" t="n">
        <f aca="false">+(G32-F32)^2/G32</f>
        <v>0.4</v>
      </c>
      <c r="I32" s="128"/>
      <c r="J32" s="128"/>
      <c r="K32" s="0"/>
    </row>
    <row r="33" customFormat="false" ht="12.8" hidden="false" customHeight="false" outlineLevel="0" collapsed="false">
      <c r="A33" s="104" t="n">
        <v>30</v>
      </c>
      <c r="B33" s="105" t="n">
        <v>0.805519711364899</v>
      </c>
      <c r="C33" s="104" t="s">
        <v>58</v>
      </c>
      <c r="E33" s="132" t="s">
        <v>93</v>
      </c>
      <c r="F33" s="132" t="n">
        <f aca="false">COUNTIFS($B$3:$B$103,"&gt;0.6",$B$3:$B$103,"&lt;0.7")</f>
        <v>7</v>
      </c>
      <c r="G33" s="132" t="n">
        <v>10</v>
      </c>
      <c r="H33" s="133" t="n">
        <f aca="false">+(G33-F33)^2/G33</f>
        <v>0.9</v>
      </c>
      <c r="I33" s="128"/>
      <c r="J33" s="128"/>
      <c r="K33" s="0"/>
    </row>
    <row r="34" customFormat="false" ht="12.8" hidden="false" customHeight="false" outlineLevel="0" collapsed="false">
      <c r="A34" s="104" t="n">
        <v>31</v>
      </c>
      <c r="B34" s="105" t="n">
        <v>0.887940826612432</v>
      </c>
      <c r="C34" s="104" t="s">
        <v>58</v>
      </c>
      <c r="E34" s="132" t="s">
        <v>94</v>
      </c>
      <c r="F34" s="132" t="n">
        <f aca="false">COUNTIFS($B$3:$B$103,"&gt;0.7",$B$3:$B$103,"&lt;0.8")</f>
        <v>9</v>
      </c>
      <c r="G34" s="132" t="n">
        <v>10</v>
      </c>
      <c r="H34" s="133" t="n">
        <f aca="false">+(G34-F34)^2/G34</f>
        <v>0.1</v>
      </c>
      <c r="I34" s="128"/>
      <c r="J34" s="128"/>
      <c r="K34" s="0"/>
    </row>
    <row r="35" customFormat="false" ht="12.8" hidden="false" customHeight="false" outlineLevel="0" collapsed="false">
      <c r="A35" s="104" t="n">
        <v>32</v>
      </c>
      <c r="B35" s="105" t="n">
        <v>0.338963747545824</v>
      </c>
      <c r="C35" s="104" t="s">
        <v>58</v>
      </c>
      <c r="E35" s="132" t="s">
        <v>95</v>
      </c>
      <c r="F35" s="132" t="n">
        <f aca="false">COUNTIFS($B$3:$B$103,"&gt;0.8",$B$3:$B$103,"&lt;0.9")</f>
        <v>18</v>
      </c>
      <c r="G35" s="132" t="n">
        <v>10</v>
      </c>
      <c r="H35" s="133" t="n">
        <f aca="false">+(G35-F35)^2/G35</f>
        <v>6.4</v>
      </c>
      <c r="I35" s="128"/>
      <c r="J35" s="128"/>
      <c r="K35" s="0"/>
    </row>
    <row r="36" customFormat="false" ht="12.8" hidden="false" customHeight="false" outlineLevel="0" collapsed="false">
      <c r="A36" s="104" t="n">
        <v>33</v>
      </c>
      <c r="B36" s="105" t="n">
        <v>0.608467378979911</v>
      </c>
      <c r="C36" s="104" t="s">
        <v>63</v>
      </c>
      <c r="E36" s="132" t="s">
        <v>96</v>
      </c>
      <c r="F36" s="132" t="n">
        <f aca="false">COUNTIFS($B$3:$B$103,"&gt;0.9",$B$3:$B$103,"&lt;1")</f>
        <v>13</v>
      </c>
      <c r="G36" s="132" t="n">
        <v>10</v>
      </c>
      <c r="H36" s="133" t="n">
        <f aca="false">+(G36-F36)^2/G36</f>
        <v>0.9</v>
      </c>
      <c r="I36" s="128"/>
      <c r="J36" s="128"/>
      <c r="K36" s="0"/>
    </row>
    <row r="37" customFormat="false" ht="13.8" hidden="false" customHeight="false" outlineLevel="0" collapsed="false">
      <c r="A37" s="104" t="n">
        <v>34</v>
      </c>
      <c r="B37" s="105" t="n">
        <v>0.985544017290824</v>
      </c>
      <c r="C37" s="104" t="s">
        <v>58</v>
      </c>
      <c r="E37" s="134" t="s">
        <v>97</v>
      </c>
      <c r="F37" s="132" t="n">
        <f aca="false">SUM(F27:F36)</f>
        <v>100</v>
      </c>
      <c r="G37" s="132" t="n">
        <f aca="false">SUM(G27:G36)</f>
        <v>100</v>
      </c>
      <c r="H37" s="135" t="n">
        <f aca="false">SUM(H27:H36)</f>
        <v>14.4</v>
      </c>
      <c r="I37" s="128"/>
      <c r="J37" s="128"/>
      <c r="K37" s="0"/>
    </row>
    <row r="38" customFormat="false" ht="12.8" hidden="false" customHeight="false" outlineLevel="0" collapsed="false">
      <c r="A38" s="104" t="n">
        <v>35</v>
      </c>
      <c r="B38" s="105" t="n">
        <v>0.836924422181959</v>
      </c>
      <c r="C38" s="104" t="s">
        <v>63</v>
      </c>
      <c r="E38" s="128"/>
      <c r="F38" s="129" t="s">
        <v>98</v>
      </c>
      <c r="G38" s="130" t="n">
        <v>0.05</v>
      </c>
      <c r="H38" s="128"/>
      <c r="I38" s="128"/>
      <c r="J38" s="128"/>
      <c r="K38" s="0"/>
    </row>
    <row r="39" customFormat="false" ht="13.8" hidden="false" customHeight="false" outlineLevel="0" collapsed="false">
      <c r="A39" s="104" t="n">
        <v>36</v>
      </c>
      <c r="B39" s="105" t="n">
        <v>0.99493988834953</v>
      </c>
      <c r="C39" s="104" t="s">
        <v>65</v>
      </c>
      <c r="E39" s="128"/>
      <c r="F39" s="136" t="s">
        <v>99</v>
      </c>
      <c r="G39" s="102" t="n">
        <f aca="false">_xlfn.CHISQ.INV.RT(G38,F25-1)</f>
        <v>16.9189776046204</v>
      </c>
      <c r="H39" s="128"/>
      <c r="I39" s="128"/>
      <c r="J39" s="128"/>
      <c r="K39" s="0"/>
    </row>
    <row r="40" customFormat="false" ht="12.8" hidden="false" customHeight="false" outlineLevel="0" collapsed="false">
      <c r="A40" s="104" t="n">
        <v>37</v>
      </c>
      <c r="B40" s="105" t="n">
        <v>0.0820896892714677</v>
      </c>
      <c r="C40" s="104" t="s">
        <v>58</v>
      </c>
      <c r="F40" s="101" t="s">
        <v>78</v>
      </c>
      <c r="G40" s="137" t="str">
        <f aca="false">IF(AND(G39&gt;H37,F21="No se puede rechazar"),"No se puede rechazar","Se puede rechazar")</f>
        <v>No se puede rechazar</v>
      </c>
    </row>
    <row r="41" customFormat="false" ht="12.8" hidden="false" customHeight="false" outlineLevel="0" collapsed="false">
      <c r="A41" s="104" t="n">
        <v>38</v>
      </c>
      <c r="B41" s="105" t="n">
        <v>0.718017515388784</v>
      </c>
      <c r="C41" s="104" t="s">
        <v>63</v>
      </c>
    </row>
    <row r="42" customFormat="false" ht="12.8" hidden="false" customHeight="false" outlineLevel="0" collapsed="false">
      <c r="A42" s="104" t="n">
        <v>39</v>
      </c>
      <c r="B42" s="105" t="n">
        <v>0.5098574717049</v>
      </c>
      <c r="C42" s="104" t="s">
        <v>63</v>
      </c>
    </row>
    <row r="43" customFormat="false" ht="13.8" hidden="false" customHeight="false" outlineLevel="0" collapsed="false">
      <c r="A43" s="104" t="n">
        <v>40</v>
      </c>
      <c r="B43" s="105" t="n">
        <v>0.064285454053827</v>
      </c>
      <c r="C43" s="104" t="s">
        <v>63</v>
      </c>
      <c r="E43" s="138" t="s">
        <v>100</v>
      </c>
      <c r="F43" s="138"/>
      <c r="G43" s="138"/>
      <c r="H43" s="138"/>
      <c r="I43" s="138"/>
      <c r="J43" s="139"/>
      <c r="K43" s="140"/>
    </row>
    <row r="44" customFormat="false" ht="12.8" hidden="false" customHeight="false" outlineLevel="0" collapsed="false">
      <c r="A44" s="104" t="n">
        <v>41</v>
      </c>
      <c r="B44" s="105" t="n">
        <v>0.0930040989114569</v>
      </c>
      <c r="C44" s="104" t="s">
        <v>65</v>
      </c>
      <c r="E44" s="141"/>
      <c r="F44" s="0"/>
      <c r="G44" s="0"/>
      <c r="H44" s="142" t="s">
        <v>101</v>
      </c>
      <c r="I44" s="143" t="n">
        <f aca="false">100</f>
        <v>100</v>
      </c>
      <c r="J44" s="74"/>
      <c r="K44" s="144"/>
    </row>
    <row r="45" customFormat="false" ht="12.8" hidden="false" customHeight="false" outlineLevel="0" collapsed="false">
      <c r="A45" s="104" t="n">
        <v>42</v>
      </c>
      <c r="B45" s="105" t="n">
        <v>0.0809557401173731</v>
      </c>
      <c r="C45" s="104" t="s">
        <v>58</v>
      </c>
      <c r="E45" s="145" t="s">
        <v>102</v>
      </c>
      <c r="F45" s="145"/>
      <c r="G45" s="145" t="s">
        <v>103</v>
      </c>
      <c r="H45" s="146" t="s">
        <v>104</v>
      </c>
      <c r="I45" s="146"/>
      <c r="J45" s="145" t="s">
        <v>105</v>
      </c>
      <c r="K45" s="146" t="s">
        <v>86</v>
      </c>
    </row>
    <row r="46" customFormat="false" ht="12.8" hidden="false" customHeight="false" outlineLevel="0" collapsed="false">
      <c r="A46" s="104" t="n">
        <v>43</v>
      </c>
      <c r="B46" s="105" t="n">
        <v>0.076838834459355</v>
      </c>
      <c r="C46" s="104" t="s">
        <v>63</v>
      </c>
      <c r="E46" s="147" t="s">
        <v>106</v>
      </c>
      <c r="F46" s="147" t="s">
        <v>63</v>
      </c>
      <c r="G46" s="147" t="n">
        <v>0.3024</v>
      </c>
      <c r="H46" s="148" t="n">
        <f aca="false">+G46*$I$44</f>
        <v>30.24</v>
      </c>
      <c r="I46" s="148"/>
      <c r="J46" s="149" t="n">
        <f aca="false">COUNTIFS($C$3:$C$103,F46)</f>
        <v>24</v>
      </c>
      <c r="K46" s="147" t="n">
        <f aca="false">+(H46-J46)^2/H46</f>
        <v>1.28761904761905</v>
      </c>
    </row>
    <row r="47" customFormat="false" ht="12.8" hidden="false" customHeight="false" outlineLevel="0" collapsed="false">
      <c r="A47" s="104" t="n">
        <v>44</v>
      </c>
      <c r="B47" s="105" t="n">
        <v>0.933284519202814</v>
      </c>
      <c r="C47" s="104" t="s">
        <v>58</v>
      </c>
      <c r="E47" s="147" t="s">
        <v>107</v>
      </c>
      <c r="F47" s="147" t="s">
        <v>58</v>
      </c>
      <c r="G47" s="147" t="n">
        <v>0.504</v>
      </c>
      <c r="H47" s="148" t="n">
        <f aca="false">+G47*$I$44</f>
        <v>50.4</v>
      </c>
      <c r="I47" s="148"/>
      <c r="J47" s="149" t="n">
        <f aca="false">COUNTIFS($C$3:$C$103,F47)</f>
        <v>56</v>
      </c>
      <c r="K47" s="147" t="n">
        <f aca="false">+(H47-J47)^2/H47</f>
        <v>0.622222222222223</v>
      </c>
    </row>
    <row r="48" customFormat="false" ht="12.8" hidden="false" customHeight="false" outlineLevel="0" collapsed="false">
      <c r="A48" s="104" t="n">
        <v>45</v>
      </c>
      <c r="B48" s="105" t="n">
        <v>0.288470869730102</v>
      </c>
      <c r="C48" s="104" t="s">
        <v>58</v>
      </c>
      <c r="E48" s="147" t="s">
        <v>108</v>
      </c>
      <c r="F48" s="147" t="s">
        <v>79</v>
      </c>
      <c r="G48" s="147" t="n">
        <v>0.108</v>
      </c>
      <c r="H48" s="148" t="n">
        <f aca="false">+G48*$I$44</f>
        <v>10.8</v>
      </c>
      <c r="I48" s="148"/>
      <c r="J48" s="149" t="n">
        <f aca="false">COUNTIFS($C$3:$C$103,F48)</f>
        <v>11</v>
      </c>
      <c r="K48" s="149" t="n">
        <f aca="false">+(H48-J48)^2/H48</f>
        <v>0.00370370370370368</v>
      </c>
    </row>
    <row r="49" customFormat="false" ht="12.8" hidden="false" customHeight="false" outlineLevel="0" collapsed="false">
      <c r="A49" s="104" t="n">
        <v>46</v>
      </c>
      <c r="B49" s="105" t="n">
        <v>0.855454778812283</v>
      </c>
      <c r="C49" s="104" t="s">
        <v>65</v>
      </c>
      <c r="E49" s="147" t="s">
        <v>109</v>
      </c>
      <c r="F49" s="147" t="s">
        <v>110</v>
      </c>
      <c r="G49" s="147" t="n">
        <v>0.009</v>
      </c>
      <c r="H49" s="148" t="n">
        <f aca="false">+G49*$I$44</f>
        <v>0.9</v>
      </c>
      <c r="I49" s="148"/>
      <c r="J49" s="149" t="n">
        <f aca="false">COUNTIFS($C$3:$C$103,F49)</f>
        <v>0</v>
      </c>
      <c r="K49" s="149" t="n">
        <f aca="false">+(H49-J49)^2/H49</f>
        <v>0.9</v>
      </c>
    </row>
    <row r="50" customFormat="false" ht="12.8" hidden="false" customHeight="false" outlineLevel="0" collapsed="false">
      <c r="A50" s="104" t="n">
        <v>47</v>
      </c>
      <c r="B50" s="105" t="n">
        <v>0.378814520100313</v>
      </c>
      <c r="C50" s="104" t="s">
        <v>58</v>
      </c>
      <c r="E50" s="147" t="s">
        <v>111</v>
      </c>
      <c r="F50" s="147" t="s">
        <v>65</v>
      </c>
      <c r="G50" s="147" t="n">
        <v>0.072</v>
      </c>
      <c r="H50" s="148" t="n">
        <f aca="false">+G50*$I$44</f>
        <v>7.2</v>
      </c>
      <c r="I50" s="148"/>
      <c r="J50" s="149" t="n">
        <f aca="false">COUNTIFS($C$3:$C$103,F50)</f>
        <v>8</v>
      </c>
      <c r="K50" s="149" t="n">
        <f aca="false">+(H50-J50)^2/H50</f>
        <v>0.0888888888888891</v>
      </c>
    </row>
    <row r="51" customFormat="false" ht="12.8" hidden="false" customHeight="false" outlineLevel="0" collapsed="false">
      <c r="A51" s="104" t="n">
        <v>48</v>
      </c>
      <c r="B51" s="105" t="n">
        <v>0.771535831745958</v>
      </c>
      <c r="C51" s="104" t="s">
        <v>58</v>
      </c>
      <c r="E51" s="147" t="s">
        <v>112</v>
      </c>
      <c r="F51" s="147" t="s">
        <v>61</v>
      </c>
      <c r="G51" s="147" t="n">
        <v>0.0045</v>
      </c>
      <c r="H51" s="148" t="n">
        <f aca="false">+G51*$I$44</f>
        <v>0.45</v>
      </c>
      <c r="I51" s="148"/>
      <c r="J51" s="149" t="n">
        <f aca="false">COUNTIFS($C$3:$C$103,F51)</f>
        <v>1</v>
      </c>
      <c r="K51" s="149" t="n">
        <f aca="false">+(H51-J51)^2/H51</f>
        <v>0.672222222222222</v>
      </c>
    </row>
    <row r="52" customFormat="false" ht="12.8" hidden="false" customHeight="false" outlineLevel="0" collapsed="false">
      <c r="A52" s="104" t="n">
        <v>49</v>
      </c>
      <c r="B52" s="105" t="n">
        <v>0.103511249197839</v>
      </c>
      <c r="C52" s="104" t="s">
        <v>63</v>
      </c>
      <c r="E52" s="147" t="s">
        <v>113</v>
      </c>
      <c r="F52" s="147" t="s">
        <v>114</v>
      </c>
      <c r="G52" s="147" t="n">
        <v>0.0001</v>
      </c>
      <c r="H52" s="148" t="n">
        <f aca="false">+G52*$I$44</f>
        <v>0.01</v>
      </c>
      <c r="I52" s="148"/>
      <c r="J52" s="149" t="n">
        <f aca="false">COUNTIFS($C$3:$C$103,F52)</f>
        <v>0</v>
      </c>
      <c r="K52" s="149" t="n">
        <f aca="false">+(H52-J52)^2/H52</f>
        <v>0.01</v>
      </c>
    </row>
    <row r="53" customFormat="false" ht="13.8" hidden="false" customHeight="false" outlineLevel="0" collapsed="false">
      <c r="A53" s="104" t="n">
        <v>50</v>
      </c>
      <c r="B53" s="105" t="n">
        <v>0.920598302061017</v>
      </c>
      <c r="C53" s="104" t="s">
        <v>58</v>
      </c>
      <c r="E53" s="141"/>
      <c r="F53" s="0"/>
      <c r="G53" s="0"/>
      <c r="H53" s="74"/>
      <c r="I53" s="74" t="s">
        <v>97</v>
      </c>
      <c r="J53" s="149" t="n">
        <f aca="false">SUM(J46:J52)</f>
        <v>100</v>
      </c>
      <c r="K53" s="150" t="n">
        <f aca="false">SUM(K46:K52)</f>
        <v>3.58465608465609</v>
      </c>
    </row>
    <row r="54" customFormat="false" ht="12.8" hidden="false" customHeight="false" outlineLevel="0" collapsed="false">
      <c r="A54" s="104" t="n">
        <v>51</v>
      </c>
      <c r="B54" s="105" t="n">
        <v>0.0492210668688591</v>
      </c>
      <c r="C54" s="104" t="s">
        <v>58</v>
      </c>
      <c r="E54" s="141"/>
      <c r="F54" s="0"/>
      <c r="G54" s="0"/>
      <c r="H54" s="74"/>
      <c r="I54" s="74"/>
      <c r="J54" s="74"/>
      <c r="K54" s="151"/>
    </row>
    <row r="55" customFormat="false" ht="12.8" hidden="false" customHeight="false" outlineLevel="0" collapsed="false">
      <c r="A55" s="104" t="n">
        <v>52</v>
      </c>
      <c r="B55" s="105" t="n">
        <v>0.516100679212459</v>
      </c>
      <c r="C55" s="104" t="s">
        <v>58</v>
      </c>
      <c r="E55" s="141"/>
      <c r="F55" s="0"/>
      <c r="G55" s="0"/>
      <c r="H55" s="74"/>
      <c r="I55" s="74"/>
      <c r="J55" s="152" t="s">
        <v>98</v>
      </c>
      <c r="K55" s="153" t="n">
        <v>0.05</v>
      </c>
    </row>
    <row r="56" customFormat="false" ht="13.8" hidden="false" customHeight="false" outlineLevel="0" collapsed="false">
      <c r="A56" s="104" t="n">
        <v>53</v>
      </c>
      <c r="B56" s="105" t="n">
        <v>0.851032233823484</v>
      </c>
      <c r="C56" s="104" t="s">
        <v>63</v>
      </c>
      <c r="E56" s="141"/>
      <c r="F56" s="0"/>
      <c r="G56" s="0"/>
      <c r="H56" s="74"/>
      <c r="I56" s="74"/>
      <c r="J56" s="136" t="s">
        <v>99</v>
      </c>
      <c r="K56" s="154" t="n">
        <f aca="false">_xlfn.CHISQ.INV.RT(K55,7-1)</f>
        <v>12.591587243744</v>
      </c>
    </row>
    <row r="57" customFormat="false" ht="12.8" hidden="false" customHeight="false" outlineLevel="0" collapsed="false">
      <c r="A57" s="104" t="n">
        <v>54</v>
      </c>
      <c r="B57" s="105" t="n">
        <v>0.57012790891308</v>
      </c>
      <c r="C57" s="104" t="s">
        <v>63</v>
      </c>
      <c r="E57" s="141"/>
      <c r="F57" s="0"/>
      <c r="G57" s="0"/>
      <c r="H57" s="74"/>
      <c r="I57" s="74"/>
      <c r="J57" s="74"/>
      <c r="K57" s="151"/>
    </row>
    <row r="58" customFormat="false" ht="12.8" hidden="false" customHeight="false" outlineLevel="0" collapsed="false">
      <c r="A58" s="104" t="n">
        <v>55</v>
      </c>
      <c r="B58" s="105" t="n">
        <v>0.834044046434304</v>
      </c>
      <c r="C58" s="104" t="s">
        <v>58</v>
      </c>
      <c r="E58" s="155"/>
      <c r="F58" s="156"/>
      <c r="G58" s="156"/>
      <c r="H58" s="157"/>
      <c r="I58" s="157" t="s">
        <v>78</v>
      </c>
      <c r="J58" s="158" t="str">
        <f aca="false">IF(AND(K56&gt;K53,G40="No se puede rechazar"),"No se puede rechazar","Se puede rechazar")</f>
        <v>No se puede rechazar</v>
      </c>
      <c r="K58" s="159"/>
    </row>
    <row r="59" customFormat="false" ht="12.8" hidden="false" customHeight="false" outlineLevel="0" collapsed="false">
      <c r="A59" s="104" t="n">
        <v>56</v>
      </c>
      <c r="B59" s="105" t="n">
        <v>0.304520746526092</v>
      </c>
      <c r="C59" s="104" t="s">
        <v>63</v>
      </c>
    </row>
    <row r="60" customFormat="false" ht="12.8" hidden="false" customHeight="false" outlineLevel="0" collapsed="false">
      <c r="A60" s="104" t="n">
        <v>57</v>
      </c>
      <c r="B60" s="105" t="n">
        <v>0.418968796496004</v>
      </c>
      <c r="C60" s="104" t="s">
        <v>63</v>
      </c>
    </row>
    <row r="61" customFormat="false" ht="12.8" hidden="false" customHeight="false" outlineLevel="0" collapsed="false">
      <c r="A61" s="104" t="n">
        <v>58</v>
      </c>
      <c r="B61" s="105" t="n">
        <v>0.555697569414837</v>
      </c>
      <c r="C61" s="104" t="s">
        <v>65</v>
      </c>
    </row>
    <row r="62" customFormat="false" ht="12.8" hidden="false" customHeight="false" outlineLevel="0" collapsed="false">
      <c r="A62" s="104" t="n">
        <v>59</v>
      </c>
      <c r="B62" s="105" t="n">
        <v>0.160764149043558</v>
      </c>
      <c r="C62" s="104" t="s">
        <v>63</v>
      </c>
    </row>
    <row r="63" customFormat="false" ht="12.8" hidden="false" customHeight="false" outlineLevel="0" collapsed="false">
      <c r="A63" s="104" t="n">
        <v>60</v>
      </c>
      <c r="B63" s="105" t="n">
        <v>0.00924786515368553</v>
      </c>
      <c r="C63" s="104" t="s">
        <v>58</v>
      </c>
    </row>
    <row r="64" customFormat="false" ht="12.8" hidden="false" customHeight="false" outlineLevel="0" collapsed="false">
      <c r="A64" s="104" t="n">
        <v>61</v>
      </c>
      <c r="B64" s="105" t="n">
        <v>0.775317046244584</v>
      </c>
      <c r="C64" s="104" t="s">
        <v>58</v>
      </c>
    </row>
    <row r="65" customFormat="false" ht="12.8" hidden="false" customHeight="false" outlineLevel="0" collapsed="false">
      <c r="A65" s="104" t="n">
        <v>62</v>
      </c>
      <c r="B65" s="105" t="n">
        <v>0.50573855146674</v>
      </c>
      <c r="C65" s="104" t="s">
        <v>58</v>
      </c>
    </row>
    <row r="66" customFormat="false" ht="12.8" hidden="false" customHeight="false" outlineLevel="0" collapsed="false">
      <c r="A66" s="104" t="n">
        <v>63</v>
      </c>
      <c r="B66" s="105" t="n">
        <v>0.49031554458075</v>
      </c>
      <c r="C66" s="104" t="s">
        <v>63</v>
      </c>
    </row>
    <row r="67" customFormat="false" ht="12.8" hidden="false" customHeight="false" outlineLevel="0" collapsed="false">
      <c r="A67" s="104" t="n">
        <v>64</v>
      </c>
      <c r="B67" s="105" t="n">
        <v>0.225269200489413</v>
      </c>
      <c r="C67" s="104" t="s">
        <v>65</v>
      </c>
    </row>
    <row r="68" customFormat="false" ht="12.8" hidden="false" customHeight="false" outlineLevel="0" collapsed="false">
      <c r="A68" s="104" t="n">
        <v>65</v>
      </c>
      <c r="B68" s="105" t="n">
        <v>0.374267178974688</v>
      </c>
      <c r="C68" s="104" t="s">
        <v>58</v>
      </c>
    </row>
    <row r="69" customFormat="false" ht="12.8" hidden="false" customHeight="false" outlineLevel="0" collapsed="false">
      <c r="A69" s="104" t="n">
        <v>66</v>
      </c>
      <c r="B69" s="105" t="n">
        <v>0.548049596969918</v>
      </c>
      <c r="C69" s="104" t="s">
        <v>58</v>
      </c>
    </row>
    <row r="70" customFormat="false" ht="12.8" hidden="false" customHeight="false" outlineLevel="0" collapsed="false">
      <c r="A70" s="104" t="n">
        <v>67</v>
      </c>
      <c r="B70" s="105" t="n">
        <v>0.71429605971526</v>
      </c>
      <c r="C70" s="104" t="s">
        <v>63</v>
      </c>
    </row>
    <row r="71" customFormat="false" ht="12.8" hidden="false" customHeight="false" outlineLevel="0" collapsed="false">
      <c r="A71" s="104" t="n">
        <v>68</v>
      </c>
      <c r="B71" s="105" t="n">
        <v>0.393753292004407</v>
      </c>
      <c r="C71" s="104" t="s">
        <v>58</v>
      </c>
    </row>
    <row r="72" customFormat="false" ht="12.8" hidden="false" customHeight="false" outlineLevel="0" collapsed="false">
      <c r="A72" s="104" t="n">
        <v>69</v>
      </c>
      <c r="B72" s="105" t="n">
        <v>0.764499091370824</v>
      </c>
      <c r="C72" s="104" t="s">
        <v>63</v>
      </c>
    </row>
    <row r="73" customFormat="false" ht="12.8" hidden="false" customHeight="false" outlineLevel="0" collapsed="false">
      <c r="A73" s="104" t="n">
        <v>70</v>
      </c>
      <c r="B73" s="105" t="n">
        <v>0.985047734034561</v>
      </c>
      <c r="C73" s="104" t="s">
        <v>58</v>
      </c>
    </row>
    <row r="74" customFormat="false" ht="12.8" hidden="false" customHeight="false" outlineLevel="0" collapsed="false">
      <c r="A74" s="104" t="n">
        <v>71</v>
      </c>
      <c r="B74" s="105" t="n">
        <v>0.227886667949412</v>
      </c>
      <c r="C74" s="104" t="s">
        <v>58</v>
      </c>
    </row>
    <row r="75" customFormat="false" ht="12.8" hidden="false" customHeight="false" outlineLevel="0" collapsed="false">
      <c r="A75" s="104" t="n">
        <v>72</v>
      </c>
      <c r="B75" s="105" t="n">
        <v>0.995536621085618</v>
      </c>
      <c r="C75" s="104" t="s">
        <v>79</v>
      </c>
    </row>
    <row r="76" customFormat="false" ht="12.8" hidden="false" customHeight="false" outlineLevel="0" collapsed="false">
      <c r="A76" s="104" t="n">
        <v>73</v>
      </c>
      <c r="B76" s="105" t="n">
        <v>0.993579654440871</v>
      </c>
      <c r="C76" s="104" t="s">
        <v>58</v>
      </c>
    </row>
    <row r="77" customFormat="false" ht="12.8" hidden="false" customHeight="false" outlineLevel="0" collapsed="false">
      <c r="A77" s="104" t="n">
        <v>74</v>
      </c>
      <c r="B77" s="105" t="n">
        <v>0.460540427989275</v>
      </c>
      <c r="C77" s="104" t="s">
        <v>58</v>
      </c>
    </row>
    <row r="78" customFormat="false" ht="12.8" hidden="false" customHeight="false" outlineLevel="0" collapsed="false">
      <c r="A78" s="104" t="n">
        <v>75</v>
      </c>
      <c r="B78" s="105" t="n">
        <v>0.525239416073085</v>
      </c>
      <c r="C78" s="104" t="s">
        <v>79</v>
      </c>
    </row>
    <row r="79" customFormat="false" ht="12.8" hidden="false" customHeight="false" outlineLevel="0" collapsed="false">
      <c r="A79" s="104" t="n">
        <v>76</v>
      </c>
      <c r="B79" s="105" t="n">
        <v>0.857472472051129</v>
      </c>
      <c r="C79" s="104" t="s">
        <v>58</v>
      </c>
    </row>
    <row r="80" customFormat="false" ht="12.8" hidden="false" customHeight="false" outlineLevel="0" collapsed="false">
      <c r="A80" s="104" t="n">
        <v>77</v>
      </c>
      <c r="B80" s="105" t="n">
        <v>0.381611615418982</v>
      </c>
      <c r="C80" s="104" t="s">
        <v>79</v>
      </c>
    </row>
    <row r="81" customFormat="false" ht="12.8" hidden="false" customHeight="false" outlineLevel="0" collapsed="false">
      <c r="A81" s="104" t="n">
        <v>78</v>
      </c>
      <c r="B81" s="105" t="n">
        <v>0.886455199372123</v>
      </c>
      <c r="C81" s="104" t="s">
        <v>79</v>
      </c>
    </row>
    <row r="82" customFormat="false" ht="12.8" hidden="false" customHeight="false" outlineLevel="0" collapsed="false">
      <c r="A82" s="104" t="n">
        <v>79</v>
      </c>
      <c r="B82" s="105" t="n">
        <v>0.520936662509801</v>
      </c>
      <c r="C82" s="104" t="s">
        <v>63</v>
      </c>
    </row>
    <row r="83" customFormat="false" ht="12.8" hidden="false" customHeight="false" outlineLevel="0" collapsed="false">
      <c r="A83" s="104" t="n">
        <v>80</v>
      </c>
      <c r="B83" s="105" t="n">
        <v>0.229770302865481</v>
      </c>
      <c r="C83" s="104" t="s">
        <v>79</v>
      </c>
    </row>
    <row r="84" customFormat="false" ht="12.8" hidden="false" customHeight="false" outlineLevel="0" collapsed="false">
      <c r="A84" s="104" t="n">
        <v>81</v>
      </c>
      <c r="B84" s="105" t="n">
        <v>0.717948668580042</v>
      </c>
      <c r="C84" s="104" t="s">
        <v>79</v>
      </c>
    </row>
    <row r="85" customFormat="false" ht="12.8" hidden="false" customHeight="false" outlineLevel="0" collapsed="false">
      <c r="A85" s="104" t="n">
        <v>82</v>
      </c>
      <c r="B85" s="105" t="n">
        <v>0.994037337847649</v>
      </c>
      <c r="C85" s="104" t="s">
        <v>79</v>
      </c>
    </row>
    <row r="86" customFormat="false" ht="12.8" hidden="false" customHeight="false" outlineLevel="0" collapsed="false">
      <c r="A86" s="104" t="n">
        <v>83</v>
      </c>
      <c r="B86" s="105" t="n">
        <v>0.67127323949425</v>
      </c>
      <c r="C86" s="104" t="s">
        <v>58</v>
      </c>
    </row>
    <row r="87" customFormat="false" ht="12.8" hidden="false" customHeight="false" outlineLevel="0" collapsed="false">
      <c r="A87" s="104" t="n">
        <v>84</v>
      </c>
      <c r="B87" s="105" t="n">
        <v>0.244629756834888</v>
      </c>
      <c r="C87" s="104" t="s">
        <v>79</v>
      </c>
    </row>
    <row r="88" customFormat="false" ht="12.8" hidden="false" customHeight="false" outlineLevel="0" collapsed="false">
      <c r="A88" s="104" t="n">
        <v>85</v>
      </c>
      <c r="B88" s="105" t="n">
        <v>0.860827400072789</v>
      </c>
      <c r="C88" s="104" t="s">
        <v>58</v>
      </c>
    </row>
    <row r="89" customFormat="false" ht="12.8" hidden="false" customHeight="false" outlineLevel="0" collapsed="false">
      <c r="A89" s="104" t="n">
        <v>86</v>
      </c>
      <c r="B89" s="105" t="n">
        <v>0.0553952304438322</v>
      </c>
      <c r="C89" s="104" t="s">
        <v>79</v>
      </c>
    </row>
    <row r="90" customFormat="false" ht="12.8" hidden="false" customHeight="false" outlineLevel="0" collapsed="false">
      <c r="A90" s="104" t="n">
        <v>87</v>
      </c>
      <c r="B90" s="105" t="n">
        <v>0.1381789328895</v>
      </c>
      <c r="C90" s="104" t="s">
        <v>79</v>
      </c>
    </row>
    <row r="91" customFormat="false" ht="12.8" hidden="false" customHeight="false" outlineLevel="0" collapsed="false">
      <c r="A91" s="104" t="n">
        <v>88</v>
      </c>
      <c r="B91" s="105" t="n">
        <v>0.838291726441532</v>
      </c>
      <c r="C91" s="104" t="s">
        <v>58</v>
      </c>
    </row>
    <row r="92" customFormat="false" ht="12.8" hidden="false" customHeight="false" outlineLevel="0" collapsed="false">
      <c r="A92" s="104" t="n">
        <v>89</v>
      </c>
      <c r="B92" s="105" t="n">
        <v>0.697536175306936</v>
      </c>
      <c r="C92" s="104" t="s">
        <v>65</v>
      </c>
    </row>
    <row r="93" customFormat="false" ht="12.8" hidden="false" customHeight="false" outlineLevel="0" collapsed="false">
      <c r="A93" s="104" t="n">
        <v>90</v>
      </c>
      <c r="B93" s="105" t="n">
        <v>0.767203588489517</v>
      </c>
      <c r="C93" s="104" t="s">
        <v>58</v>
      </c>
    </row>
    <row r="94" customFormat="false" ht="12.8" hidden="false" customHeight="false" outlineLevel="0" collapsed="false">
      <c r="A94" s="104" t="n">
        <v>91</v>
      </c>
      <c r="B94" s="105" t="n">
        <v>0.562314013854281</v>
      </c>
      <c r="C94" s="104" t="s">
        <v>58</v>
      </c>
    </row>
    <row r="95" customFormat="false" ht="12.8" hidden="false" customHeight="false" outlineLevel="0" collapsed="false">
      <c r="A95" s="104" t="n">
        <v>92</v>
      </c>
      <c r="B95" s="105" t="n">
        <v>0.240393379609929</v>
      </c>
      <c r="C95" s="104" t="s">
        <v>63</v>
      </c>
    </row>
    <row r="96" customFormat="false" ht="12.8" hidden="false" customHeight="false" outlineLevel="0" collapsed="false">
      <c r="A96" s="104" t="n">
        <v>93</v>
      </c>
      <c r="B96" s="105" t="n">
        <v>0.0560522719452389</v>
      </c>
      <c r="C96" s="104" t="s">
        <v>58</v>
      </c>
    </row>
    <row r="97" customFormat="false" ht="12.8" hidden="false" customHeight="false" outlineLevel="0" collapsed="false">
      <c r="A97" s="104" t="n">
        <v>94</v>
      </c>
      <c r="B97" s="105" t="n">
        <v>0.925347772445094</v>
      </c>
      <c r="C97" s="104" t="s">
        <v>58</v>
      </c>
    </row>
    <row r="98" customFormat="false" ht="12.8" hidden="false" customHeight="false" outlineLevel="0" collapsed="false">
      <c r="A98" s="104" t="n">
        <v>95</v>
      </c>
      <c r="B98" s="105" t="n">
        <v>0.915935325649838</v>
      </c>
      <c r="C98" s="104" t="s">
        <v>58</v>
      </c>
    </row>
    <row r="99" customFormat="false" ht="12.8" hidden="false" customHeight="false" outlineLevel="0" collapsed="false">
      <c r="A99" s="104" t="n">
        <v>96</v>
      </c>
      <c r="B99" s="101" t="n">
        <v>0.06462</v>
      </c>
      <c r="C99" s="104" t="s">
        <v>58</v>
      </c>
    </row>
    <row r="100" customFormat="false" ht="12.8" hidden="false" customHeight="false" outlineLevel="0" collapsed="false">
      <c r="A100" s="104" t="n">
        <v>97</v>
      </c>
      <c r="B100" s="101" t="n">
        <v>0.50944</v>
      </c>
      <c r="C100" s="104" t="s">
        <v>58</v>
      </c>
    </row>
    <row r="101" customFormat="false" ht="12.8" hidden="false" customHeight="false" outlineLevel="0" collapsed="false">
      <c r="A101" s="104" t="n">
        <v>98</v>
      </c>
      <c r="B101" s="101" t="n">
        <v>0.43568</v>
      </c>
      <c r="C101" s="104" t="s">
        <v>63</v>
      </c>
    </row>
    <row r="102" customFormat="false" ht="12.8" hidden="false" customHeight="false" outlineLevel="0" collapsed="false">
      <c r="A102" s="104" t="n">
        <v>99</v>
      </c>
      <c r="B102" s="101" t="n">
        <v>0.12271</v>
      </c>
      <c r="C102" s="104" t="s">
        <v>58</v>
      </c>
    </row>
  </sheetData>
  <mergeCells count="10">
    <mergeCell ref="E24:H24"/>
    <mergeCell ref="E43:I43"/>
    <mergeCell ref="H45:I45"/>
    <mergeCell ref="H46:I46"/>
    <mergeCell ref="H47:I47"/>
    <mergeCell ref="H48:I48"/>
    <mergeCell ref="H49:I49"/>
    <mergeCell ref="H50:I50"/>
    <mergeCell ref="H51:I51"/>
    <mergeCell ref="H52:I5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0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N16" activeCellId="0" sqref="N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3.8" hidden="false" customHeight="false" outlineLevel="0" collapsed="false">
      <c r="A2" s="160" t="s">
        <v>41</v>
      </c>
      <c r="B2" s="160"/>
      <c r="D2" s="161" t="s">
        <v>6</v>
      </c>
      <c r="E2" s="161"/>
      <c r="G2" s="161" t="s">
        <v>32</v>
      </c>
      <c r="H2" s="161"/>
      <c r="J2" s="161" t="s">
        <v>41</v>
      </c>
      <c r="K2" s="161"/>
    </row>
    <row r="3" customFormat="false" ht="13.8" hidden="false" customHeight="false" outlineLevel="0" collapsed="false">
      <c r="A3" s="36" t="s">
        <v>115</v>
      </c>
      <c r="B3" s="38" t="s">
        <v>116</v>
      </c>
      <c r="D3" s="61" t="s">
        <v>18</v>
      </c>
      <c r="E3" s="162" t="s">
        <v>19</v>
      </c>
      <c r="G3" s="61" t="s">
        <v>33</v>
      </c>
      <c r="H3" s="162" t="s">
        <v>19</v>
      </c>
      <c r="J3" s="61" t="s">
        <v>42</v>
      </c>
      <c r="K3" s="162" t="s">
        <v>19</v>
      </c>
    </row>
    <row r="4" customFormat="false" ht="13.8" hidden="false" customHeight="false" outlineLevel="0" collapsed="false">
      <c r="A4" s="85" t="n">
        <v>1</v>
      </c>
      <c r="B4" s="163" t="n">
        <v>1</v>
      </c>
      <c r="D4" s="164" t="n">
        <v>4</v>
      </c>
      <c r="E4" s="165" t="n">
        <v>0.15</v>
      </c>
      <c r="G4" s="85" t="n">
        <v>0</v>
      </c>
      <c r="H4" s="165" t="n">
        <v>0.25</v>
      </c>
      <c r="J4" s="85" t="n">
        <v>1</v>
      </c>
      <c r="K4" s="165" t="n">
        <v>0.4</v>
      </c>
    </row>
    <row r="5" customFormat="false" ht="13.8" hidden="false" customHeight="false" outlineLevel="0" collapsed="false">
      <c r="A5" s="70" t="n">
        <v>2</v>
      </c>
      <c r="B5" s="166" t="n">
        <v>1</v>
      </c>
      <c r="D5" s="167" t="n">
        <v>5</v>
      </c>
      <c r="E5" s="168" t="n">
        <v>0.2</v>
      </c>
      <c r="G5" s="70" t="n">
        <v>1</v>
      </c>
      <c r="H5" s="168" t="n">
        <v>0.25</v>
      </c>
      <c r="J5" s="70" t="n">
        <v>2</v>
      </c>
      <c r="K5" s="168" t="n">
        <v>0.3</v>
      </c>
    </row>
    <row r="6" customFormat="false" ht="13.8" hidden="false" customHeight="false" outlineLevel="0" collapsed="false">
      <c r="A6" s="70" t="n">
        <v>3</v>
      </c>
      <c r="B6" s="166" t="n">
        <v>2</v>
      </c>
      <c r="D6" s="167" t="n">
        <v>6</v>
      </c>
      <c r="E6" s="168" t="n">
        <v>0.25</v>
      </c>
      <c r="G6" s="70" t="n">
        <v>2</v>
      </c>
      <c r="H6" s="168" t="n">
        <v>0.3</v>
      </c>
      <c r="J6" s="70" t="n">
        <v>3</v>
      </c>
      <c r="K6" s="168" t="n">
        <v>0.2</v>
      </c>
    </row>
    <row r="7" customFormat="false" ht="13.8" hidden="false" customHeight="false" outlineLevel="0" collapsed="false">
      <c r="A7" s="70" t="n">
        <v>4</v>
      </c>
      <c r="B7" s="166" t="n">
        <v>1</v>
      </c>
      <c r="D7" s="167" t="n">
        <v>7</v>
      </c>
      <c r="E7" s="168" t="n">
        <v>0.15</v>
      </c>
      <c r="G7" s="70" t="n">
        <v>3</v>
      </c>
      <c r="H7" s="168" t="n">
        <v>0.15</v>
      </c>
      <c r="J7" s="82" t="n">
        <v>4</v>
      </c>
      <c r="K7" s="169" t="n">
        <v>0.1</v>
      </c>
    </row>
    <row r="8" customFormat="false" ht="13.8" hidden="false" customHeight="false" outlineLevel="0" collapsed="false">
      <c r="A8" s="70" t="n">
        <v>5</v>
      </c>
      <c r="B8" s="166" t="n">
        <v>3</v>
      </c>
      <c r="D8" s="167" t="n">
        <v>8</v>
      </c>
      <c r="E8" s="168" t="n">
        <v>0.15</v>
      </c>
      <c r="G8" s="82" t="n">
        <v>4</v>
      </c>
      <c r="H8" s="169" t="n">
        <v>0.05</v>
      </c>
    </row>
    <row r="9" customFormat="false" ht="13.8" hidden="false" customHeight="false" outlineLevel="0" collapsed="false">
      <c r="A9" s="70" t="n">
        <v>6</v>
      </c>
      <c r="B9" s="166" t="n">
        <v>1</v>
      </c>
      <c r="D9" s="170" t="n">
        <v>9</v>
      </c>
      <c r="E9" s="169" t="n">
        <v>0.1</v>
      </c>
      <c r="H9" s="0" t="n">
        <f aca="false">SUM(H4:H8)</f>
        <v>1</v>
      </c>
    </row>
    <row r="10" customFormat="false" ht="12.8" hidden="false" customHeight="false" outlineLevel="0" collapsed="false">
      <c r="A10" s="70" t="n">
        <v>7</v>
      </c>
      <c r="B10" s="166" t="n">
        <v>2</v>
      </c>
      <c r="E10" s="0" t="n">
        <f aca="false">SUM(E4:E9)</f>
        <v>1</v>
      </c>
    </row>
    <row r="11" customFormat="false" ht="12.8" hidden="false" customHeight="false" outlineLevel="0" collapsed="false">
      <c r="A11" s="70" t="n">
        <v>8</v>
      </c>
      <c r="B11" s="166" t="n">
        <v>1</v>
      </c>
    </row>
    <row r="12" customFormat="false" ht="12.8" hidden="false" customHeight="false" outlineLevel="0" collapsed="false">
      <c r="A12" s="70" t="n">
        <v>9</v>
      </c>
      <c r="B12" s="166" t="n">
        <v>3</v>
      </c>
    </row>
    <row r="13" customFormat="false" ht="12.8" hidden="false" customHeight="false" outlineLevel="0" collapsed="false">
      <c r="A13" s="70" t="n">
        <v>10</v>
      </c>
      <c r="B13" s="166" t="n">
        <v>1</v>
      </c>
    </row>
    <row r="14" customFormat="false" ht="12.8" hidden="false" customHeight="false" outlineLevel="0" collapsed="false">
      <c r="A14" s="70" t="n">
        <v>11</v>
      </c>
      <c r="B14" s="166" t="n">
        <v>2</v>
      </c>
    </row>
    <row r="15" customFormat="false" ht="12.8" hidden="false" customHeight="false" outlineLevel="0" collapsed="false">
      <c r="A15" s="70" t="n">
        <v>12</v>
      </c>
      <c r="B15" s="166" t="n">
        <v>1</v>
      </c>
    </row>
    <row r="16" customFormat="false" ht="12.8" hidden="false" customHeight="false" outlineLevel="0" collapsed="false">
      <c r="A16" s="70" t="n">
        <v>13</v>
      </c>
      <c r="B16" s="166" t="n">
        <v>3</v>
      </c>
    </row>
    <row r="17" customFormat="false" ht="12.8" hidden="false" customHeight="false" outlineLevel="0" collapsed="false">
      <c r="A17" s="70" t="n">
        <v>14</v>
      </c>
      <c r="B17" s="166" t="n">
        <v>1</v>
      </c>
    </row>
    <row r="18" customFormat="false" ht="12.8" hidden="false" customHeight="false" outlineLevel="0" collapsed="false">
      <c r="A18" s="70" t="n">
        <v>15</v>
      </c>
      <c r="B18" s="166" t="n">
        <v>2</v>
      </c>
    </row>
    <row r="19" customFormat="false" ht="12.8" hidden="false" customHeight="false" outlineLevel="0" collapsed="false">
      <c r="A19" s="70" t="n">
        <v>16</v>
      </c>
      <c r="B19" s="166" t="n">
        <v>1</v>
      </c>
      <c r="J19" s="0" t="s">
        <v>117</v>
      </c>
    </row>
    <row r="20" customFormat="false" ht="12.8" hidden="false" customHeight="false" outlineLevel="0" collapsed="false">
      <c r="A20" s="70" t="n">
        <v>17</v>
      </c>
      <c r="B20" s="166" t="n">
        <v>1</v>
      </c>
    </row>
    <row r="21" customFormat="false" ht="12.8" hidden="false" customHeight="false" outlineLevel="0" collapsed="false">
      <c r="A21" s="70" t="n">
        <v>18</v>
      </c>
      <c r="B21" s="166" t="n">
        <v>1</v>
      </c>
    </row>
    <row r="22" customFormat="false" ht="12.8" hidden="false" customHeight="false" outlineLevel="0" collapsed="false">
      <c r="A22" s="70" t="n">
        <v>19</v>
      </c>
      <c r="B22" s="166" t="n">
        <v>1</v>
      </c>
    </row>
    <row r="23" customFormat="false" ht="12.8" hidden="false" customHeight="false" outlineLevel="0" collapsed="false">
      <c r="A23" s="70" t="n">
        <v>20</v>
      </c>
      <c r="B23" s="166" t="n">
        <v>3</v>
      </c>
    </row>
    <row r="24" customFormat="false" ht="12.8" hidden="false" customHeight="false" outlineLevel="0" collapsed="false">
      <c r="A24" s="70" t="n">
        <v>21</v>
      </c>
      <c r="B24" s="166" t="n">
        <v>1</v>
      </c>
    </row>
    <row r="25" customFormat="false" ht="12.8" hidden="false" customHeight="false" outlineLevel="0" collapsed="false">
      <c r="A25" s="70" t="n">
        <v>22</v>
      </c>
      <c r="B25" s="166" t="n">
        <v>2</v>
      </c>
    </row>
    <row r="26" customFormat="false" ht="12.8" hidden="false" customHeight="false" outlineLevel="0" collapsed="false">
      <c r="A26" s="70" t="n">
        <v>23</v>
      </c>
      <c r="B26" s="166" t="n">
        <v>4</v>
      </c>
    </row>
    <row r="27" customFormat="false" ht="12.8" hidden="false" customHeight="false" outlineLevel="0" collapsed="false">
      <c r="A27" s="70" t="n">
        <v>24</v>
      </c>
      <c r="B27" s="166" t="n">
        <v>3</v>
      </c>
    </row>
    <row r="28" customFormat="false" ht="12.8" hidden="false" customHeight="false" outlineLevel="0" collapsed="false">
      <c r="A28" s="70" t="n">
        <v>25</v>
      </c>
      <c r="B28" s="166" t="n">
        <v>1</v>
      </c>
    </row>
    <row r="29" customFormat="false" ht="12.8" hidden="false" customHeight="false" outlineLevel="0" collapsed="false">
      <c r="A29" s="70" t="n">
        <v>26</v>
      </c>
      <c r="B29" s="166" t="n">
        <v>2</v>
      </c>
    </row>
    <row r="30" customFormat="false" ht="12.8" hidden="false" customHeight="false" outlineLevel="0" collapsed="false">
      <c r="A30" s="70" t="n">
        <v>27</v>
      </c>
      <c r="B30" s="166" t="n">
        <v>3</v>
      </c>
    </row>
    <row r="31" customFormat="false" ht="12.8" hidden="false" customHeight="false" outlineLevel="0" collapsed="false">
      <c r="A31" s="70" t="n">
        <v>28</v>
      </c>
      <c r="B31" s="166" t="n">
        <v>1</v>
      </c>
    </row>
    <row r="32" customFormat="false" ht="12.8" hidden="false" customHeight="false" outlineLevel="0" collapsed="false">
      <c r="A32" s="70" t="n">
        <v>29</v>
      </c>
      <c r="B32" s="166" t="n">
        <v>4</v>
      </c>
    </row>
    <row r="33" customFormat="false" ht="12.8" hidden="false" customHeight="false" outlineLevel="0" collapsed="false">
      <c r="A33" s="70" t="n">
        <v>30</v>
      </c>
      <c r="B33" s="166" t="n">
        <v>1</v>
      </c>
    </row>
    <row r="34" customFormat="false" ht="12.8" hidden="false" customHeight="false" outlineLevel="0" collapsed="false">
      <c r="A34" s="70" t="n">
        <v>31</v>
      </c>
      <c r="B34" s="166" t="n">
        <v>2</v>
      </c>
    </row>
    <row r="35" customFormat="false" ht="12.8" hidden="false" customHeight="false" outlineLevel="0" collapsed="false">
      <c r="A35" s="70" t="n">
        <v>32</v>
      </c>
      <c r="B35" s="166" t="n">
        <v>4</v>
      </c>
    </row>
    <row r="36" customFormat="false" ht="12.8" hidden="false" customHeight="false" outlineLevel="0" collapsed="false">
      <c r="A36" s="70" t="n">
        <v>33</v>
      </c>
      <c r="B36" s="166" t="n">
        <v>2</v>
      </c>
    </row>
    <row r="37" customFormat="false" ht="12.8" hidden="false" customHeight="false" outlineLevel="0" collapsed="false">
      <c r="A37" s="70" t="n">
        <v>34</v>
      </c>
      <c r="B37" s="166" t="n">
        <v>3</v>
      </c>
    </row>
    <row r="38" customFormat="false" ht="12.8" hidden="false" customHeight="false" outlineLevel="0" collapsed="false">
      <c r="A38" s="70" t="n">
        <v>35</v>
      </c>
      <c r="B38" s="166" t="n">
        <v>1</v>
      </c>
    </row>
    <row r="39" customFormat="false" ht="12.8" hidden="false" customHeight="false" outlineLevel="0" collapsed="false">
      <c r="A39" s="70" t="n">
        <v>36</v>
      </c>
      <c r="B39" s="166" t="n">
        <v>2</v>
      </c>
    </row>
    <row r="40" customFormat="false" ht="12.8" hidden="false" customHeight="false" outlineLevel="0" collapsed="false">
      <c r="A40" s="70" t="n">
        <v>37</v>
      </c>
      <c r="B40" s="166" t="n">
        <v>1</v>
      </c>
    </row>
    <row r="41" customFormat="false" ht="12.8" hidden="false" customHeight="false" outlineLevel="0" collapsed="false">
      <c r="A41" s="70" t="n">
        <v>38</v>
      </c>
      <c r="B41" s="166" t="n">
        <v>3</v>
      </c>
    </row>
    <row r="42" customFormat="false" ht="12.8" hidden="false" customHeight="false" outlineLevel="0" collapsed="false">
      <c r="A42" s="70" t="n">
        <v>39</v>
      </c>
      <c r="B42" s="166" t="n">
        <v>2</v>
      </c>
    </row>
    <row r="43" customFormat="false" ht="12.8" hidden="false" customHeight="false" outlineLevel="0" collapsed="false">
      <c r="A43" s="70" t="n">
        <v>40</v>
      </c>
      <c r="B43" s="166" t="n">
        <v>1</v>
      </c>
    </row>
    <row r="44" customFormat="false" ht="12.8" hidden="false" customHeight="false" outlineLevel="0" collapsed="false">
      <c r="A44" s="70" t="n">
        <v>41</v>
      </c>
      <c r="B44" s="166" t="n">
        <v>4</v>
      </c>
    </row>
    <row r="45" customFormat="false" ht="12.8" hidden="false" customHeight="false" outlineLevel="0" collapsed="false">
      <c r="A45" s="70" t="n">
        <v>42</v>
      </c>
      <c r="B45" s="166" t="n">
        <v>3</v>
      </c>
    </row>
    <row r="46" customFormat="false" ht="12.8" hidden="false" customHeight="false" outlineLevel="0" collapsed="false">
      <c r="A46" s="70" t="n">
        <v>43</v>
      </c>
      <c r="B46" s="166" t="n">
        <v>1</v>
      </c>
    </row>
    <row r="47" customFormat="false" ht="12.8" hidden="false" customHeight="false" outlineLevel="0" collapsed="false">
      <c r="A47" s="70" t="n">
        <v>44</v>
      </c>
      <c r="B47" s="166" t="n">
        <v>3</v>
      </c>
    </row>
    <row r="48" customFormat="false" ht="12.8" hidden="false" customHeight="false" outlineLevel="0" collapsed="false">
      <c r="A48" s="70" t="n">
        <v>45</v>
      </c>
      <c r="B48" s="166" t="n">
        <v>1</v>
      </c>
    </row>
    <row r="49" customFormat="false" ht="12.8" hidden="false" customHeight="false" outlineLevel="0" collapsed="false">
      <c r="A49" s="70" t="n">
        <v>46</v>
      </c>
      <c r="B49" s="166" t="n">
        <v>2</v>
      </c>
    </row>
    <row r="50" customFormat="false" ht="12.8" hidden="false" customHeight="false" outlineLevel="0" collapsed="false">
      <c r="A50" s="70" t="n">
        <v>47</v>
      </c>
      <c r="B50" s="166" t="n">
        <v>4</v>
      </c>
    </row>
    <row r="51" customFormat="false" ht="12.8" hidden="false" customHeight="false" outlineLevel="0" collapsed="false">
      <c r="A51" s="70" t="n">
        <v>48</v>
      </c>
      <c r="B51" s="166" t="n">
        <v>3</v>
      </c>
    </row>
    <row r="52" customFormat="false" ht="12.8" hidden="false" customHeight="false" outlineLevel="0" collapsed="false">
      <c r="A52" s="70" t="n">
        <v>49</v>
      </c>
      <c r="B52" s="166" t="n">
        <v>1</v>
      </c>
    </row>
    <row r="53" customFormat="false" ht="12.8" hidden="false" customHeight="false" outlineLevel="0" collapsed="false">
      <c r="A53" s="70" t="n">
        <v>50</v>
      </c>
      <c r="B53" s="166" t="n">
        <v>2</v>
      </c>
    </row>
    <row r="54" customFormat="false" ht="12.8" hidden="false" customHeight="false" outlineLevel="0" collapsed="false">
      <c r="A54" s="70" t="n">
        <v>51</v>
      </c>
      <c r="B54" s="166" t="n">
        <v>3</v>
      </c>
    </row>
    <row r="55" customFormat="false" ht="12.8" hidden="false" customHeight="false" outlineLevel="0" collapsed="false">
      <c r="A55" s="70" t="n">
        <v>52</v>
      </c>
      <c r="B55" s="166" t="n">
        <v>1</v>
      </c>
    </row>
    <row r="56" customFormat="false" ht="12.8" hidden="false" customHeight="false" outlineLevel="0" collapsed="false">
      <c r="A56" s="70" t="n">
        <v>53</v>
      </c>
      <c r="B56" s="166" t="n">
        <v>4</v>
      </c>
    </row>
    <row r="57" customFormat="false" ht="12.8" hidden="false" customHeight="false" outlineLevel="0" collapsed="false">
      <c r="A57" s="70" t="n">
        <v>54</v>
      </c>
      <c r="B57" s="166" t="n">
        <v>2</v>
      </c>
    </row>
    <row r="58" customFormat="false" ht="12.8" hidden="false" customHeight="false" outlineLevel="0" collapsed="false">
      <c r="A58" s="70" t="n">
        <v>55</v>
      </c>
      <c r="B58" s="166" t="n">
        <v>3</v>
      </c>
    </row>
    <row r="59" customFormat="false" ht="12.8" hidden="false" customHeight="false" outlineLevel="0" collapsed="false">
      <c r="A59" s="70" t="n">
        <v>56</v>
      </c>
      <c r="B59" s="166" t="n">
        <v>1</v>
      </c>
    </row>
    <row r="60" customFormat="false" ht="12.8" hidden="false" customHeight="false" outlineLevel="0" collapsed="false">
      <c r="A60" s="70" t="n">
        <v>57</v>
      </c>
      <c r="B60" s="166" t="n">
        <v>2</v>
      </c>
    </row>
    <row r="61" customFormat="false" ht="12.8" hidden="false" customHeight="false" outlineLevel="0" collapsed="false">
      <c r="A61" s="70" t="n">
        <v>58</v>
      </c>
      <c r="B61" s="166" t="n">
        <v>1</v>
      </c>
    </row>
    <row r="62" customFormat="false" ht="12.8" hidden="false" customHeight="false" outlineLevel="0" collapsed="false">
      <c r="A62" s="70" t="n">
        <v>59</v>
      </c>
      <c r="B62" s="166" t="n">
        <v>2</v>
      </c>
    </row>
    <row r="63" customFormat="false" ht="12.8" hidden="false" customHeight="false" outlineLevel="0" collapsed="false">
      <c r="A63" s="70" t="n">
        <v>60</v>
      </c>
      <c r="B63" s="166" t="n">
        <v>1</v>
      </c>
    </row>
    <row r="64" customFormat="false" ht="12.8" hidden="false" customHeight="false" outlineLevel="0" collapsed="false">
      <c r="A64" s="70" t="n">
        <v>61</v>
      </c>
      <c r="B64" s="166" t="n">
        <v>4</v>
      </c>
    </row>
    <row r="65" customFormat="false" ht="12.8" hidden="false" customHeight="false" outlineLevel="0" collapsed="false">
      <c r="A65" s="70" t="n">
        <v>62</v>
      </c>
      <c r="B65" s="166" t="n">
        <v>1</v>
      </c>
    </row>
    <row r="66" customFormat="false" ht="12.8" hidden="false" customHeight="false" outlineLevel="0" collapsed="false">
      <c r="A66" s="70" t="n">
        <v>63</v>
      </c>
      <c r="B66" s="166" t="n">
        <v>2</v>
      </c>
    </row>
    <row r="67" customFormat="false" ht="12.8" hidden="false" customHeight="false" outlineLevel="0" collapsed="false">
      <c r="A67" s="70" t="n">
        <v>64</v>
      </c>
      <c r="B67" s="166" t="n">
        <v>1</v>
      </c>
    </row>
    <row r="68" customFormat="false" ht="12.8" hidden="false" customHeight="false" outlineLevel="0" collapsed="false">
      <c r="A68" s="70" t="n">
        <v>65</v>
      </c>
      <c r="B68" s="166" t="n">
        <v>3</v>
      </c>
    </row>
    <row r="69" customFormat="false" ht="12.8" hidden="false" customHeight="false" outlineLevel="0" collapsed="false">
      <c r="A69" s="70" t="n">
        <v>66</v>
      </c>
      <c r="B69" s="166" t="n">
        <v>1</v>
      </c>
    </row>
    <row r="70" customFormat="false" ht="12.8" hidden="false" customHeight="false" outlineLevel="0" collapsed="false">
      <c r="A70" s="70" t="n">
        <v>67</v>
      </c>
      <c r="B70" s="166" t="n">
        <v>4</v>
      </c>
    </row>
    <row r="71" customFormat="false" ht="12.8" hidden="false" customHeight="false" outlineLevel="0" collapsed="false">
      <c r="A71" s="70" t="n">
        <v>68</v>
      </c>
      <c r="B71" s="166" t="n">
        <v>1</v>
      </c>
    </row>
    <row r="72" customFormat="false" ht="12.8" hidden="false" customHeight="false" outlineLevel="0" collapsed="false">
      <c r="A72" s="70" t="n">
        <v>69</v>
      </c>
      <c r="B72" s="166" t="n">
        <v>2</v>
      </c>
    </row>
    <row r="73" customFormat="false" ht="12.8" hidden="false" customHeight="false" outlineLevel="0" collapsed="false">
      <c r="A73" s="70" t="n">
        <v>70</v>
      </c>
      <c r="B73" s="166" t="n">
        <v>1</v>
      </c>
    </row>
    <row r="74" customFormat="false" ht="12.8" hidden="false" customHeight="false" outlineLevel="0" collapsed="false">
      <c r="A74" s="70" t="n">
        <v>71</v>
      </c>
      <c r="B74" s="166" t="n">
        <v>1</v>
      </c>
    </row>
    <row r="75" customFormat="false" ht="12.8" hidden="false" customHeight="false" outlineLevel="0" collapsed="false">
      <c r="A75" s="70" t="n">
        <v>72</v>
      </c>
      <c r="B75" s="166" t="n">
        <v>2</v>
      </c>
    </row>
    <row r="76" customFormat="false" ht="12.8" hidden="false" customHeight="false" outlineLevel="0" collapsed="false">
      <c r="A76" s="70" t="n">
        <v>73</v>
      </c>
      <c r="B76" s="166" t="n">
        <v>1</v>
      </c>
    </row>
    <row r="77" customFormat="false" ht="12.8" hidden="false" customHeight="false" outlineLevel="0" collapsed="false">
      <c r="A77" s="70" t="n">
        <v>74</v>
      </c>
      <c r="B77" s="166" t="n">
        <v>3</v>
      </c>
    </row>
    <row r="78" customFormat="false" ht="12.8" hidden="false" customHeight="false" outlineLevel="0" collapsed="false">
      <c r="A78" s="70" t="n">
        <v>75</v>
      </c>
      <c r="B78" s="166" t="n">
        <v>2</v>
      </c>
    </row>
    <row r="79" customFormat="false" ht="12.8" hidden="false" customHeight="false" outlineLevel="0" collapsed="false">
      <c r="A79" s="70" t="n">
        <v>76</v>
      </c>
      <c r="B79" s="166" t="n">
        <v>1</v>
      </c>
    </row>
    <row r="80" customFormat="false" ht="12.8" hidden="false" customHeight="false" outlineLevel="0" collapsed="false">
      <c r="A80" s="70" t="n">
        <v>77</v>
      </c>
      <c r="B80" s="166" t="n">
        <v>2</v>
      </c>
    </row>
    <row r="81" customFormat="false" ht="12.8" hidden="false" customHeight="false" outlineLevel="0" collapsed="false">
      <c r="A81" s="70" t="n">
        <v>78</v>
      </c>
      <c r="B81" s="166" t="n">
        <v>2</v>
      </c>
    </row>
    <row r="82" customFormat="false" ht="12.8" hidden="false" customHeight="false" outlineLevel="0" collapsed="false">
      <c r="A82" s="70" t="n">
        <v>79</v>
      </c>
      <c r="B82" s="166" t="n">
        <v>3</v>
      </c>
    </row>
    <row r="83" customFormat="false" ht="12.8" hidden="false" customHeight="false" outlineLevel="0" collapsed="false">
      <c r="A83" s="70" t="n">
        <v>80</v>
      </c>
      <c r="B83" s="166" t="n">
        <v>2</v>
      </c>
    </row>
    <row r="84" customFormat="false" ht="12.8" hidden="false" customHeight="false" outlineLevel="0" collapsed="false">
      <c r="A84" s="70" t="n">
        <v>81</v>
      </c>
      <c r="B84" s="166" t="n">
        <v>1</v>
      </c>
    </row>
    <row r="85" customFormat="false" ht="12.8" hidden="false" customHeight="false" outlineLevel="0" collapsed="false">
      <c r="A85" s="70" t="n">
        <v>82</v>
      </c>
      <c r="B85" s="166" t="n">
        <v>4</v>
      </c>
    </row>
    <row r="86" customFormat="false" ht="12.8" hidden="false" customHeight="false" outlineLevel="0" collapsed="false">
      <c r="A86" s="70" t="n">
        <v>83</v>
      </c>
      <c r="B86" s="166" t="n">
        <v>2</v>
      </c>
    </row>
    <row r="87" customFormat="false" ht="12.8" hidden="false" customHeight="false" outlineLevel="0" collapsed="false">
      <c r="A87" s="70" t="n">
        <v>84</v>
      </c>
      <c r="B87" s="166" t="n">
        <v>3</v>
      </c>
    </row>
    <row r="88" customFormat="false" ht="12.8" hidden="false" customHeight="false" outlineLevel="0" collapsed="false">
      <c r="A88" s="70" t="n">
        <v>85</v>
      </c>
      <c r="B88" s="166" t="n">
        <v>1</v>
      </c>
    </row>
    <row r="89" customFormat="false" ht="12.8" hidden="false" customHeight="false" outlineLevel="0" collapsed="false">
      <c r="A89" s="70" t="n">
        <v>86</v>
      </c>
      <c r="B89" s="166" t="n">
        <v>2</v>
      </c>
    </row>
    <row r="90" customFormat="false" ht="12.8" hidden="false" customHeight="false" outlineLevel="0" collapsed="false">
      <c r="A90" s="70" t="n">
        <v>87</v>
      </c>
      <c r="B90" s="166" t="n">
        <v>1</v>
      </c>
    </row>
    <row r="91" customFormat="false" ht="12.8" hidden="false" customHeight="false" outlineLevel="0" collapsed="false">
      <c r="A91" s="70" t="n">
        <v>88</v>
      </c>
      <c r="B91" s="166" t="n">
        <v>2</v>
      </c>
    </row>
    <row r="92" customFormat="false" ht="12.8" hidden="false" customHeight="false" outlineLevel="0" collapsed="false">
      <c r="A92" s="70" t="n">
        <v>89</v>
      </c>
      <c r="B92" s="166" t="n">
        <v>1</v>
      </c>
    </row>
    <row r="93" customFormat="false" ht="12.8" hidden="false" customHeight="false" outlineLevel="0" collapsed="false">
      <c r="A93" s="70" t="n">
        <v>90</v>
      </c>
      <c r="B93" s="166" t="n">
        <v>2</v>
      </c>
    </row>
    <row r="94" customFormat="false" ht="12.8" hidden="false" customHeight="false" outlineLevel="0" collapsed="false">
      <c r="A94" s="70" t="n">
        <v>91</v>
      </c>
      <c r="B94" s="166" t="n">
        <v>3</v>
      </c>
    </row>
    <row r="95" customFormat="false" ht="12.8" hidden="false" customHeight="false" outlineLevel="0" collapsed="false">
      <c r="A95" s="70" t="n">
        <v>92</v>
      </c>
      <c r="B95" s="166" t="n">
        <v>2</v>
      </c>
    </row>
    <row r="96" customFormat="false" ht="12.8" hidden="false" customHeight="false" outlineLevel="0" collapsed="false">
      <c r="A96" s="70" t="n">
        <v>93</v>
      </c>
      <c r="B96" s="166" t="n">
        <v>1</v>
      </c>
    </row>
    <row r="97" customFormat="false" ht="12.8" hidden="false" customHeight="false" outlineLevel="0" collapsed="false">
      <c r="A97" s="70" t="n">
        <v>94</v>
      </c>
      <c r="B97" s="166" t="n">
        <v>4</v>
      </c>
    </row>
    <row r="98" customFormat="false" ht="12.8" hidden="false" customHeight="false" outlineLevel="0" collapsed="false">
      <c r="A98" s="70" t="n">
        <v>95</v>
      </c>
      <c r="B98" s="166" t="n">
        <v>2</v>
      </c>
    </row>
    <row r="99" customFormat="false" ht="12.8" hidden="false" customHeight="false" outlineLevel="0" collapsed="false">
      <c r="A99" s="70" t="n">
        <v>96</v>
      </c>
      <c r="B99" s="166" t="n">
        <v>3</v>
      </c>
    </row>
    <row r="100" customFormat="false" ht="12.8" hidden="false" customHeight="false" outlineLevel="0" collapsed="false">
      <c r="A100" s="70" t="n">
        <v>97</v>
      </c>
      <c r="B100" s="166" t="n">
        <v>1</v>
      </c>
    </row>
    <row r="101" customFormat="false" ht="12.8" hidden="false" customHeight="false" outlineLevel="0" collapsed="false">
      <c r="A101" s="70" t="n">
        <v>98</v>
      </c>
      <c r="B101" s="166" t="n">
        <v>2</v>
      </c>
    </row>
    <row r="102" customFormat="false" ht="12.8" hidden="false" customHeight="false" outlineLevel="0" collapsed="false">
      <c r="A102" s="70" t="n">
        <v>99</v>
      </c>
      <c r="B102" s="166" t="n">
        <v>2</v>
      </c>
    </row>
    <row r="103" customFormat="false" ht="12.8" hidden="false" customHeight="false" outlineLevel="0" collapsed="false">
      <c r="A103" s="82" t="n">
        <v>100</v>
      </c>
      <c r="B103" s="171" t="n">
        <v>3</v>
      </c>
    </row>
  </sheetData>
  <mergeCells count="4">
    <mergeCell ref="A2:B2"/>
    <mergeCell ref="D2:E2"/>
    <mergeCell ref="G2:H2"/>
    <mergeCell ref="J2:K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23" activeCellId="0" sqref="F2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118</v>
      </c>
      <c r="B1" s="0" t="s">
        <v>54</v>
      </c>
    </row>
    <row r="3" customFormat="false" ht="12.8" hidden="false" customHeight="false" outlineLevel="0" collapsed="false">
      <c r="A3" s="0" t="s">
        <v>119</v>
      </c>
    </row>
    <row r="4" customFormat="false" ht="12.8" hidden="false" customHeight="false" outlineLevel="0" collapsed="false">
      <c r="C4" s="0" t="s">
        <v>120</v>
      </c>
    </row>
    <row r="6" customFormat="false" ht="12.8" hidden="false" customHeight="false" outlineLevel="0" collapsed="false">
      <c r="B6" s="0" t="s">
        <v>121</v>
      </c>
      <c r="D6" s="0" t="s">
        <v>122</v>
      </c>
    </row>
    <row r="7" customFormat="false" ht="12.8" hidden="false" customHeight="false" outlineLevel="0" collapsed="false">
      <c r="D7" s="0" t="s">
        <v>123</v>
      </c>
    </row>
    <row r="8" customFormat="false" ht="12.8" hidden="false" customHeight="false" outlineLevel="0" collapsed="false">
      <c r="D8" s="0" t="s">
        <v>124</v>
      </c>
    </row>
    <row r="10" customFormat="false" ht="12.8" hidden="false" customHeight="false" outlineLevel="0" collapsed="false">
      <c r="D10" s="0" t="s">
        <v>125</v>
      </c>
    </row>
    <row r="11" customFormat="false" ht="12.8" hidden="false" customHeight="false" outlineLevel="0" collapsed="false">
      <c r="D11" s="0" t="s">
        <v>126</v>
      </c>
    </row>
    <row r="13" customFormat="false" ht="12.8" hidden="false" customHeight="false" outlineLevel="0" collapsed="false">
      <c r="D13" s="0" t="s">
        <v>127</v>
      </c>
    </row>
    <row r="14" customFormat="false" ht="12.8" hidden="false" customHeight="false" outlineLevel="0" collapsed="false">
      <c r="D14" s="0" t="s">
        <v>128</v>
      </c>
    </row>
    <row r="16" customFormat="false" ht="12.8" hidden="false" customHeight="false" outlineLevel="0" collapsed="false">
      <c r="D16" s="0" t="s">
        <v>129</v>
      </c>
    </row>
    <row r="19" customFormat="false" ht="12.8" hidden="false" customHeight="false" outlineLevel="0" collapsed="false">
      <c r="D19" s="0" t="s">
        <v>130</v>
      </c>
    </row>
    <row r="21" customFormat="false" ht="12.8" hidden="false" customHeight="false" outlineLevel="0" collapsed="false">
      <c r="D21" s="0" t="s">
        <v>131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2020-04-17T09:14:03Z</dcterms:created>
  <dc:creator/>
  <dc:description/>
  <dc:language>en-US</dc:language>
  <cp:lastModifiedBy/>
  <dcterms:modified xsi:type="dcterms:W3CDTF">2020-04-17T22:16:52Z</dcterms:modified>
  <cp:revision>7</cp:revision>
  <dc:subject/>
  <dc:title/>
</cp:coreProperties>
</file>