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\OneDrive\Docencia\Simulacion\2020\Clase 200406\"/>
    </mc:Choice>
  </mc:AlternateContent>
  <xr:revisionPtr revIDLastSave="795" documentId="8_{98932133-FE2F-44B8-BB59-BF669058AD38}" xr6:coauthVersionLast="44" xr6:coauthVersionMax="44" xr10:uidLastSave="{87761EC8-07BB-42B9-9630-C62FDB95632B}"/>
  <bookViews>
    <workbookView xWindow="-110" yWindow="-110" windowWidth="19420" windowHeight="10420" activeTab="1" xr2:uid="{18FE8171-BD97-41A5-828D-3C4F846C12D2}"/>
  </bookViews>
  <sheets>
    <sheet name="DDIC" sheetId="2" r:id="rId1"/>
    <sheet name="Demora Proveedor" sheetId="1" r:id="rId2"/>
    <sheet name="Números Aleatorios 1" sheetId="4" r:id="rId3"/>
    <sheet name="Números Aleatorios 2" sheetId="5" r:id="rId4"/>
    <sheet name="Demanda Generada" sheetId="3" r:id="rId5"/>
    <sheet name="Demora Generada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2" i="7"/>
  <c r="K52" i="5"/>
  <c r="F35" i="5"/>
  <c r="F34" i="5"/>
  <c r="F33" i="5"/>
  <c r="F32" i="5"/>
  <c r="F31" i="5"/>
  <c r="F30" i="5"/>
  <c r="F29" i="5"/>
  <c r="F28" i="5"/>
  <c r="F27" i="5"/>
  <c r="F26" i="5"/>
  <c r="F8" i="5"/>
  <c r="F6" i="5"/>
  <c r="F1" i="5"/>
  <c r="I42" i="5"/>
  <c r="K54" i="5"/>
  <c r="J50" i="5"/>
  <c r="J49" i="5"/>
  <c r="J48" i="5"/>
  <c r="J47" i="5"/>
  <c r="J46" i="5"/>
  <c r="J45" i="5"/>
  <c r="J44" i="5"/>
  <c r="G38" i="5"/>
  <c r="F19" i="5"/>
  <c r="F13" i="5"/>
  <c r="F14" i="5" s="1"/>
  <c r="F4" i="5"/>
  <c r="K54" i="4"/>
  <c r="G38" i="4"/>
  <c r="J45" i="4"/>
  <c r="J46" i="4"/>
  <c r="J47" i="4"/>
  <c r="J48" i="4"/>
  <c r="J49" i="4"/>
  <c r="J50" i="4"/>
  <c r="J44" i="4"/>
  <c r="F35" i="4"/>
  <c r="F34" i="4"/>
  <c r="F33" i="4"/>
  <c r="F32" i="4"/>
  <c r="F31" i="4"/>
  <c r="F30" i="4"/>
  <c r="F29" i="4"/>
  <c r="F28" i="4"/>
  <c r="F27" i="4"/>
  <c r="F26" i="4"/>
  <c r="F13" i="4"/>
  <c r="F14" i="4" s="1"/>
  <c r="F19" i="4"/>
  <c r="F4" i="4"/>
  <c r="F6" i="4" s="1"/>
  <c r="F1" i="4"/>
  <c r="G28" i="4" s="1"/>
  <c r="F8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2" i="3"/>
  <c r="J51" i="5" l="1"/>
  <c r="F36" i="5"/>
  <c r="F7" i="5"/>
  <c r="F9" i="5"/>
  <c r="H49" i="5"/>
  <c r="K49" i="5" s="1"/>
  <c r="H45" i="5"/>
  <c r="K45" i="5" s="1"/>
  <c r="H47" i="5"/>
  <c r="K47" i="5" s="1"/>
  <c r="H44" i="5"/>
  <c r="K44" i="5" s="1"/>
  <c r="H50" i="5"/>
  <c r="K50" i="5" s="1"/>
  <c r="H46" i="5"/>
  <c r="K46" i="5" s="1"/>
  <c r="H48" i="5"/>
  <c r="K48" i="5" s="1"/>
  <c r="G32" i="5"/>
  <c r="H32" i="5" s="1"/>
  <c r="G27" i="5"/>
  <c r="H27" i="5" s="1"/>
  <c r="G35" i="5"/>
  <c r="H35" i="5" s="1"/>
  <c r="G26" i="5"/>
  <c r="G30" i="5"/>
  <c r="H30" i="5" s="1"/>
  <c r="G34" i="5"/>
  <c r="H34" i="5" s="1"/>
  <c r="F15" i="5"/>
  <c r="F18" i="5" s="1"/>
  <c r="G28" i="5"/>
  <c r="H28" i="5" s="1"/>
  <c r="F16" i="5"/>
  <c r="F20" i="5" s="1"/>
  <c r="G31" i="5"/>
  <c r="H31" i="5" s="1"/>
  <c r="G29" i="5"/>
  <c r="H29" i="5" s="1"/>
  <c r="G33" i="5"/>
  <c r="H33" i="5" s="1"/>
  <c r="F16" i="4"/>
  <c r="F20" i="4" s="1"/>
  <c r="J51" i="4"/>
  <c r="H28" i="4"/>
  <c r="G33" i="4"/>
  <c r="H33" i="4" s="1"/>
  <c r="G31" i="4"/>
  <c r="H31" i="4" s="1"/>
  <c r="G27" i="4"/>
  <c r="H27" i="4" s="1"/>
  <c r="I42" i="4"/>
  <c r="F36" i="4"/>
  <c r="G35" i="4"/>
  <c r="H35" i="4" s="1"/>
  <c r="G30" i="4"/>
  <c r="H30" i="4" s="1"/>
  <c r="G34" i="4"/>
  <c r="H34" i="4" s="1"/>
  <c r="G29" i="4"/>
  <c r="H29" i="4" s="1"/>
  <c r="G26" i="4"/>
  <c r="G32" i="4"/>
  <c r="H32" i="4" s="1"/>
  <c r="F9" i="4"/>
  <c r="F15" i="4"/>
  <c r="F18" i="4" s="1"/>
  <c r="F7" i="4"/>
  <c r="K51" i="5" l="1"/>
  <c r="H26" i="5"/>
  <c r="H36" i="5" s="1"/>
  <c r="G36" i="5"/>
  <c r="H45" i="4"/>
  <c r="K45" i="4" s="1"/>
  <c r="H49" i="4"/>
  <c r="K49" i="4" s="1"/>
  <c r="H47" i="4"/>
  <c r="K47" i="4" s="1"/>
  <c r="H44" i="4"/>
  <c r="K44" i="4" s="1"/>
  <c r="H48" i="4"/>
  <c r="K48" i="4" s="1"/>
  <c r="H46" i="4"/>
  <c r="K46" i="4" s="1"/>
  <c r="H50" i="4"/>
  <c r="K50" i="4" s="1"/>
  <c r="H26" i="4"/>
  <c r="H36" i="4" s="1"/>
  <c r="G36" i="4"/>
  <c r="K51" i="4" l="1"/>
</calcChain>
</file>

<file path=xl/sharedStrings.xml><?xml version="1.0" encoding="utf-8"?>
<sst xmlns="http://schemas.openxmlformats.org/spreadsheetml/2006/main" count="308" uniqueCount="152">
  <si>
    <t>Días de demora</t>
  </si>
  <si>
    <t>Pedido 1</t>
  </si>
  <si>
    <t>Pedido 9</t>
  </si>
  <si>
    <t>Pedido 8</t>
  </si>
  <si>
    <t>Pedido 6</t>
  </si>
  <si>
    <t>Pedido 7</t>
  </si>
  <si>
    <t>Pedido 2</t>
  </si>
  <si>
    <t>Pedido 3</t>
  </si>
  <si>
    <t>Pedido 4</t>
  </si>
  <si>
    <t>Pedido 5</t>
  </si>
  <si>
    <t>Pedido 10</t>
  </si>
  <si>
    <t>Pedido 11</t>
  </si>
  <si>
    <t>Pedido 12</t>
  </si>
  <si>
    <t>Pedido 13</t>
  </si>
  <si>
    <t>Pedido 14</t>
  </si>
  <si>
    <t>Pedido 15</t>
  </si>
  <si>
    <t>Pedido 16</t>
  </si>
  <si>
    <t>Pedido 17</t>
  </si>
  <si>
    <t>Pedido 18</t>
  </si>
  <si>
    <t>Pedido 19</t>
  </si>
  <si>
    <t>Pedido 20</t>
  </si>
  <si>
    <t>Pedido 21</t>
  </si>
  <si>
    <t>Pedido 22</t>
  </si>
  <si>
    <t>Pedido 23</t>
  </si>
  <si>
    <t>Pedido 24</t>
  </si>
  <si>
    <t>Pedido 25</t>
  </si>
  <si>
    <t>Pedido 26</t>
  </si>
  <si>
    <t>Pedido 27</t>
  </si>
  <si>
    <t>Pedido 28</t>
  </si>
  <si>
    <t>Pedido 29</t>
  </si>
  <si>
    <t>Pedido 30</t>
  </si>
  <si>
    <t>Pedido 31</t>
  </si>
  <si>
    <t>Pedido 32</t>
  </si>
  <si>
    <t>Pedido 33</t>
  </si>
  <si>
    <t>Pedido 34</t>
  </si>
  <si>
    <t>Pedido 35</t>
  </si>
  <si>
    <t>Nº Pedido</t>
  </si>
  <si>
    <t>DDIC (Tn)</t>
  </si>
  <si>
    <t>Días</t>
  </si>
  <si>
    <t>Día 1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</si>
  <si>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</si>
  <si>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</si>
  <si>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</si>
  <si>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</si>
  <si>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</si>
  <si>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</si>
  <si>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</si>
  <si>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</si>
  <si>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</si>
  <si>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</si>
  <si>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</si>
  <si>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</si>
  <si>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</si>
  <si>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</si>
  <si>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Día 16</t>
  </si>
  <si>
    <t>Día 17</t>
  </si>
  <si>
    <t>Día 18</t>
  </si>
  <si>
    <t>Día 19</t>
  </si>
  <si>
    <t>Día 20</t>
  </si>
  <si>
    <t>Día 21</t>
  </si>
  <si>
    <t>Día 22</t>
  </si>
  <si>
    <t>Día 23</t>
  </si>
  <si>
    <t>Día 24</t>
  </si>
  <si>
    <t>Día 25</t>
  </si>
  <si>
    <t>Día 26</t>
  </si>
  <si>
    <t>Día 27</t>
  </si>
  <si>
    <t>Día 28</t>
  </si>
  <si>
    <t>Día 29</t>
  </si>
  <si>
    <t>Día 30</t>
  </si>
  <si>
    <t>Día 31</t>
  </si>
  <si>
    <t>Día 32</t>
  </si>
  <si>
    <t>Día 33</t>
  </si>
  <si>
    <t>Día 34</t>
  </si>
  <si>
    <t>Día 35</t>
  </si>
  <si>
    <t>Día 36</t>
  </si>
  <si>
    <t>Día 37</t>
  </si>
  <si>
    <t>Día 38</t>
  </si>
  <si>
    <t>Día 39</t>
  </si>
  <si>
    <t>Día 40</t>
  </si>
  <si>
    <t>Día 41</t>
  </si>
  <si>
    <t>Día 42</t>
  </si>
  <si>
    <t>Día 43</t>
  </si>
  <si>
    <t>Día 44</t>
  </si>
  <si>
    <t>Día 45</t>
  </si>
  <si>
    <t>Día 46</t>
  </si>
  <si>
    <t>Día 47</t>
  </si>
  <si>
    <t>Día 48</t>
  </si>
  <si>
    <t>Día 49</t>
  </si>
  <si>
    <t>Día 50</t>
  </si>
  <si>
    <t>λ =</t>
  </si>
  <si>
    <t>Orden</t>
  </si>
  <si>
    <t>Nº Aleatorios (ri)</t>
  </si>
  <si>
    <t>Demanda Generada (xi)</t>
  </si>
  <si>
    <t>Nros Aleatorios</t>
  </si>
  <si>
    <t>Pruebas de Medias</t>
  </si>
  <si>
    <r>
      <rPr>
        <sz val="11"/>
        <color theme="1"/>
        <rFont val="Times New Roman"/>
        <family val="1"/>
      </rPr>
      <t>α</t>
    </r>
    <r>
      <rPr>
        <sz val="11"/>
        <color theme="1"/>
        <rFont val="Calibri"/>
        <family val="2"/>
      </rPr>
      <t>=</t>
    </r>
  </si>
  <si>
    <r>
      <rPr>
        <sz val="11"/>
        <color theme="1"/>
        <rFont val="Times New Roman"/>
        <family val="1"/>
      </rPr>
      <t>α/2</t>
    </r>
    <r>
      <rPr>
        <sz val="11"/>
        <color theme="1"/>
        <rFont val="Calibri"/>
        <family val="2"/>
      </rPr>
      <t>=</t>
    </r>
  </si>
  <si>
    <t>n=</t>
  </si>
  <si>
    <t>Límite Sup=</t>
  </si>
  <si>
    <t>α=</t>
  </si>
  <si>
    <t>Zα/2=</t>
  </si>
  <si>
    <r>
      <rPr>
        <sz val="11"/>
        <color theme="1"/>
        <rFont val="Times New Roman"/>
        <family val="1"/>
      </rPr>
      <t>1 - α/2</t>
    </r>
    <r>
      <rPr>
        <sz val="11"/>
        <color theme="1"/>
        <rFont val="Calibri"/>
        <family val="2"/>
      </rPr>
      <t>=</t>
    </r>
  </si>
  <si>
    <t>Límite Inferior=</t>
  </si>
  <si>
    <t>Prueba de Varianza</t>
  </si>
  <si>
    <t xml:space="preserve">Promedio Muestra R= </t>
  </si>
  <si>
    <t>Varianza Muestra R=</t>
  </si>
  <si>
    <r>
      <t>χ</t>
    </r>
    <r>
      <rPr>
        <sz val="8"/>
        <color theme="1"/>
        <rFont val="Times New Roman"/>
        <family val="1"/>
      </rPr>
      <t>2</t>
    </r>
    <r>
      <rPr>
        <sz val="9"/>
        <color theme="1"/>
        <rFont val="Times New Roman"/>
        <family val="1"/>
      </rPr>
      <t xml:space="preserve"> (α/2, n-1)</t>
    </r>
  </si>
  <si>
    <r>
      <t>χ</t>
    </r>
    <r>
      <rPr>
        <sz val="8"/>
        <color theme="1"/>
        <rFont val="Times New Roman"/>
        <family val="1"/>
      </rPr>
      <t>2</t>
    </r>
    <r>
      <rPr>
        <sz val="9"/>
        <color theme="1"/>
        <rFont val="Times New Roman"/>
        <family val="1"/>
      </rPr>
      <t xml:space="preserve"> (1 - α/2, n-1)</t>
    </r>
  </si>
  <si>
    <t>Límite Superior=</t>
  </si>
  <si>
    <t>.10,.20</t>
  </si>
  <si>
    <t>.20,.30</t>
  </si>
  <si>
    <t>.30,.40</t>
  </si>
  <si>
    <t>.40,.50</t>
  </si>
  <si>
    <t>.50,.60</t>
  </si>
  <si>
    <t>.60,.70</t>
  </si>
  <si>
    <t>.70,.80</t>
  </si>
  <si>
    <t>.00,.10</t>
  </si>
  <si>
    <t>.80,.90</t>
  </si>
  <si>
    <t>.90,1</t>
  </si>
  <si>
    <t>Frecuencias</t>
  </si>
  <si>
    <t>Prueba de Uniformidad (Prueba de Chi cuadrada)</t>
  </si>
  <si>
    <t>Observada (Oi)</t>
  </si>
  <si>
    <t>m=</t>
  </si>
  <si>
    <t>Esperada(Ei)</t>
  </si>
  <si>
    <t>(Ei-Oi)2/Ei</t>
  </si>
  <si>
    <t>Control</t>
  </si>
  <si>
    <t>1P</t>
  </si>
  <si>
    <t>2P</t>
  </si>
  <si>
    <t>TD</t>
  </si>
  <si>
    <t>TP</t>
  </si>
  <si>
    <t>T</t>
  </si>
  <si>
    <t>Categoría</t>
  </si>
  <si>
    <t>Todos Diferentes</t>
  </si>
  <si>
    <t>Un Par</t>
  </si>
  <si>
    <t>Dos Pares</t>
  </si>
  <si>
    <t>Tercia y par</t>
  </si>
  <si>
    <t>Poker</t>
  </si>
  <si>
    <t>P</t>
  </si>
  <si>
    <t>Quintilla</t>
  </si>
  <si>
    <t>Q</t>
  </si>
  <si>
    <t>Tercia</t>
  </si>
  <si>
    <t>Prob P(x)</t>
  </si>
  <si>
    <t>Esperado (Ei) = P(x)*n</t>
  </si>
  <si>
    <t>Prueba de Independencia (Prueba Poker)</t>
  </si>
  <si>
    <t>Observado (Oi)</t>
  </si>
  <si>
    <t>Prueba Poker</t>
  </si>
  <si>
    <r>
      <t>χ</t>
    </r>
    <r>
      <rPr>
        <sz val="8"/>
        <color theme="1"/>
        <rFont val="Times New Roman"/>
        <family val="1"/>
      </rPr>
      <t>2</t>
    </r>
    <r>
      <rPr>
        <sz val="9"/>
        <color theme="1"/>
        <rFont val="Times New Roman"/>
        <family val="1"/>
      </rPr>
      <t xml:space="preserve"> (α, n-1)</t>
    </r>
  </si>
  <si>
    <t>No podemos rechazar</t>
  </si>
  <si>
    <t>Demora Generada (xi)</t>
  </si>
  <si>
    <t>a=</t>
  </si>
  <si>
    <t>b=</t>
  </si>
  <si>
    <t>D G Entera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</si>
</sst>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11"/>
      <color theme="1"/>
      <name val="Calibri"/>
      <family val="1"/>
    </font>
    <font>
      <sz val="18"/>
      <color theme="1"/>
      <name val="Times New Roman"/>
      <family val="1"/>
    </font>
    <font>
      <sz val="8"/>
      <color theme="1"/>
      <name val="Times New Roman"/>
      <family val="1"/>
    </font>
    <font>
      <sz val="9"/>
      <color theme="1"/>
      <name val="Times New Roman"/>
      <family val="1"/>
    </font>
    <font>
      <b/>
      <i/>
      <sz val="14"/>
      <color theme="1"/>
      <name val="Calibri"/>
      <family val="2"/>
      <scheme val="minor"/>
    </font>
    <font>
      <b/>
      <i/>
      <sz val="14"/>
      <color rgb="FF0070C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2" borderId="1" xfId="0" applyFill="1" applyBorder="1"/>
    <xf numFmtId="164" fontId="0" fillId="0" borderId="0" xfId="0" applyNumberFormat="1"/>
    <xf numFmtId="165" fontId="0" fillId="0" borderId="0" xfId="0" applyNumberFormat="1"/>
    <xf numFmtId="11" fontId="0" fillId="0" borderId="0" xfId="0" applyNumberFormat="1"/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0" fontId="3" fillId="4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right"/>
    </xf>
    <xf numFmtId="0" fontId="7" fillId="0" borderId="1" xfId="0" applyFont="1" applyBorder="1" applyAlignment="1">
      <alignment horizontal="right"/>
    </xf>
    <xf numFmtId="0" fontId="0" fillId="0" borderId="1" xfId="0" applyBorder="1" applyAlignment="1">
      <alignment horizontal="left"/>
    </xf>
    <xf numFmtId="0" fontId="8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4" fillId="6" borderId="1" xfId="0" applyFont="1" applyFill="1" applyBorder="1" applyAlignment="1">
      <alignment horizontal="right"/>
    </xf>
    <xf numFmtId="0" fontId="4" fillId="6" borderId="1" xfId="0" applyFont="1" applyFill="1" applyBorder="1"/>
    <xf numFmtId="0" fontId="1" fillId="5" borderId="1" xfId="0" applyFont="1" applyFill="1" applyBorder="1" applyAlignment="1">
      <alignment horizontal="right"/>
    </xf>
    <xf numFmtId="0" fontId="1" fillId="5" borderId="1" xfId="0" applyFont="1" applyFill="1" applyBorder="1"/>
    <xf numFmtId="0" fontId="0" fillId="6" borderId="1" xfId="0" applyFill="1" applyBorder="1" applyAlignment="1">
      <alignment horizontal="right"/>
    </xf>
    <xf numFmtId="0" fontId="0" fillId="6" borderId="1" xfId="0" applyFill="1" applyBorder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8" borderId="1" xfId="0" applyFont="1" applyFill="1" applyBorder="1" applyAlignment="1">
      <alignment horizontal="right"/>
    </xf>
    <xf numFmtId="0" fontId="1" fillId="8" borderId="1" xfId="0" applyFont="1" applyFill="1" applyBorder="1"/>
    <xf numFmtId="164" fontId="0" fillId="0" borderId="1" xfId="0" applyNumberFormat="1" applyBorder="1"/>
    <xf numFmtId="0" fontId="8" fillId="0" borderId="0" xfId="0" applyFont="1" applyFill="1" applyBorder="1" applyAlignment="1">
      <alignment horizontal="right"/>
    </xf>
    <xf numFmtId="0" fontId="1" fillId="0" borderId="0" xfId="0" applyFont="1" applyFill="1" applyBorder="1"/>
    <xf numFmtId="0" fontId="0" fillId="9" borderId="1" xfId="0" applyFill="1" applyBorder="1"/>
    <xf numFmtId="0" fontId="0" fillId="2" borderId="2" xfId="0" applyFill="1" applyBorder="1" applyAlignment="1">
      <alignment horizontal="right"/>
    </xf>
    <xf numFmtId="0" fontId="0" fillId="2" borderId="3" xfId="0" applyFill="1" applyBorder="1" applyAlignment="1">
      <alignment horizontal="left"/>
    </xf>
    <xf numFmtId="0" fontId="0" fillId="9" borderId="1" xfId="0" applyFill="1" applyBorder="1" applyAlignment="1">
      <alignment horizontal="center"/>
    </xf>
    <xf numFmtId="0" fontId="0" fillId="0" borderId="4" xfId="0" applyFill="1" applyBorder="1"/>
    <xf numFmtId="0" fontId="0" fillId="2" borderId="0" xfId="0" applyFill="1"/>
    <xf numFmtId="0" fontId="11" fillId="8" borderId="1" xfId="0" applyFont="1" applyFill="1" applyBorder="1"/>
    <xf numFmtId="0" fontId="12" fillId="10" borderId="1" xfId="0" applyFont="1" applyFill="1" applyBorder="1"/>
    <xf numFmtId="0" fontId="8" fillId="10" borderId="1" xfId="0" applyFont="1" applyFill="1" applyBorder="1" applyAlignment="1">
      <alignment horizontal="right"/>
    </xf>
    <xf numFmtId="0" fontId="0" fillId="0" borderId="0" xfId="0" applyFill="1"/>
    <xf numFmtId="164" fontId="1" fillId="5" borderId="1" xfId="0" applyNumberFormat="1" applyFont="1" applyFill="1" applyBorder="1"/>
    <xf numFmtId="0" fontId="1" fillId="7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12699</xdr:colOff>
      <xdr:row>0</xdr:row>
      <xdr:rowOff>119228</xdr:rowOff>
    </xdr:from>
    <xdr:to>
      <xdr:col>14</xdr:col>
      <xdr:colOff>112848</xdr:colOff>
      <xdr:row>19</xdr:row>
      <xdr:rowOff>146050</xdr:rowOff>
    </xdr:to>
    <xdr:pic>
      <xdr:nvPicPr>
        <xdr:cNvPr id="4" name="Imagen 3" descr="CINTA TRANSPORTADORA CONVENCIONAL – QR Ingenieria">
          <a:extLst>
            <a:ext uri="{FF2B5EF4-FFF2-40B4-BE49-F238E27FC236}">
              <a16:creationId xmlns:a16="http://schemas.microsoft.com/office/drawing/2014/main" id="{6BF304F6-893A-453C-B4DD-3D452C85F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7899" y="119228"/>
          <a:ext cx="6196149" cy="35256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25400</xdr:colOff>
      <xdr:row>1</xdr:row>
      <xdr:rowOff>0</xdr:rowOff>
    </xdr:from>
    <xdr:to>
      <xdr:col>11</xdr:col>
      <xdr:colOff>25400</xdr:colOff>
      <xdr:row>19</xdr:row>
      <xdr:rowOff>114300</xdr:rowOff>
    </xdr:to>
    <xdr:pic>
      <xdr:nvPicPr>
        <xdr:cNvPr id="2" name="Imagen 1" descr="Transportadores de rocas buscan dialogo por posible falta de ...">
          <a:extLst>
            <a:ext uri="{FF2B5EF4-FFF2-40B4-BE49-F238E27FC236}">
              <a16:creationId xmlns:a16="http://schemas.microsoft.com/office/drawing/2014/main" id="{65A12B2A-BC6E-4761-A21D-F666BE1D8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76700" y="184150"/>
          <a:ext cx="4572000" cy="3429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311149</xdr:colOff>
      <xdr:row>1</xdr:row>
      <xdr:rowOff>0</xdr:rowOff>
    </xdr:from>
    <xdr:to>
      <xdr:col>8</xdr:col>
      <xdr:colOff>199682</xdr:colOff>
      <xdr:row>6</xdr:row>
      <xdr:rowOff>158192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012DE2D-9B2B-412F-9AD0-86F486A8D5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3599" y="184150"/>
          <a:ext cx="1488733" cy="1078942"/>
        </a:xfrm>
        <a:prstGeom prst="rect">
          <a:avLst/>
        </a:prstGeom>
      </xdr:spPr>
    </xdr:pic>
    <xdr:clientData/>
  </xdr:twoCellAnchor>
  <xdr:twoCellAnchor editAs="oneCell">
    <xdr:from>
      <xdr:col>6</xdr:col>
      <xdr:colOff>168804</xdr:colOff>
      <xdr:row>11</xdr:row>
      <xdr:rowOff>44450</xdr:rowOff>
    </xdr:from>
    <xdr:to>
      <xdr:col>8</xdr:col>
      <xdr:colOff>212440</xdr:colOff>
      <xdr:row>18</xdr:row>
      <xdr:rowOff>25143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330E040-D0E7-4B37-BD16-383F3A66E2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01254" y="2070100"/>
          <a:ext cx="1643836" cy="1485643"/>
        </a:xfrm>
        <a:prstGeom prst="rect">
          <a:avLst/>
        </a:prstGeom>
      </xdr:spPr>
    </xdr:pic>
    <xdr:clientData/>
  </xdr:twoCellAnchor>
  <xdr:twoCellAnchor editAs="oneCell">
    <xdr:from>
      <xdr:col>8</xdr:col>
      <xdr:colOff>222250</xdr:colOff>
      <xdr:row>34</xdr:row>
      <xdr:rowOff>113962</xdr:rowOff>
    </xdr:from>
    <xdr:to>
      <xdr:col>9</xdr:col>
      <xdr:colOff>555379</xdr:colOff>
      <xdr:row>36</xdr:row>
      <xdr:rowOff>126881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C735228B-5B37-4764-BE56-17292C6823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54900" y="6590962"/>
          <a:ext cx="1012579" cy="489169"/>
        </a:xfrm>
        <a:prstGeom prst="rect">
          <a:avLst/>
        </a:prstGeom>
      </xdr:spPr>
    </xdr:pic>
    <xdr:clientData/>
  </xdr:twoCellAnchor>
  <xdr:twoCellAnchor editAs="oneCell">
    <xdr:from>
      <xdr:col>11</xdr:col>
      <xdr:colOff>209550</xdr:colOff>
      <xdr:row>49</xdr:row>
      <xdr:rowOff>37547</xdr:rowOff>
    </xdr:from>
    <xdr:to>
      <xdr:col>12</xdr:col>
      <xdr:colOff>447429</xdr:colOff>
      <xdr:row>51</xdr:row>
      <xdr:rowOff>101480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E93ADFD3-584A-40DD-A47F-86381825F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80650" y="9505397"/>
          <a:ext cx="999879" cy="48303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51</xdr:row>
      <xdr:rowOff>131301</xdr:rowOff>
    </xdr:from>
    <xdr:to>
      <xdr:col>8</xdr:col>
      <xdr:colOff>513074</xdr:colOff>
      <xdr:row>55</xdr:row>
      <xdr:rowOff>139455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FA367462-F750-4FD4-B981-F3990C79F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308350" y="10018251"/>
          <a:ext cx="4437374" cy="85270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311149</xdr:colOff>
      <xdr:row>1</xdr:row>
      <xdr:rowOff>0</xdr:rowOff>
    </xdr:from>
    <xdr:to>
      <xdr:col>8</xdr:col>
      <xdr:colOff>199682</xdr:colOff>
      <xdr:row>6</xdr:row>
      <xdr:rowOff>158192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60ADFA2-F8AB-481F-A476-A03C256F8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3599" y="184150"/>
          <a:ext cx="1488733" cy="1078942"/>
        </a:xfrm>
        <a:prstGeom prst="rect">
          <a:avLst/>
        </a:prstGeom>
      </xdr:spPr>
    </xdr:pic>
    <xdr:clientData/>
  </xdr:twoCellAnchor>
  <xdr:twoCellAnchor editAs="oneCell">
    <xdr:from>
      <xdr:col>6</xdr:col>
      <xdr:colOff>168804</xdr:colOff>
      <xdr:row>11</xdr:row>
      <xdr:rowOff>44450</xdr:rowOff>
    </xdr:from>
    <xdr:to>
      <xdr:col>8</xdr:col>
      <xdr:colOff>212440</xdr:colOff>
      <xdr:row>18</xdr:row>
      <xdr:rowOff>25143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E26E361-7339-4BC6-8C62-6482204545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01254" y="2070100"/>
          <a:ext cx="1643836" cy="1485643"/>
        </a:xfrm>
        <a:prstGeom prst="rect">
          <a:avLst/>
        </a:prstGeom>
      </xdr:spPr>
    </xdr:pic>
    <xdr:clientData/>
  </xdr:twoCellAnchor>
  <xdr:twoCellAnchor editAs="oneCell">
    <xdr:from>
      <xdr:col>8</xdr:col>
      <xdr:colOff>222250</xdr:colOff>
      <xdr:row>34</xdr:row>
      <xdr:rowOff>113962</xdr:rowOff>
    </xdr:from>
    <xdr:to>
      <xdr:col>9</xdr:col>
      <xdr:colOff>555379</xdr:colOff>
      <xdr:row>36</xdr:row>
      <xdr:rowOff>126881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B19A1FB-0308-427F-A718-F1DA0C4E90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54900" y="6590962"/>
          <a:ext cx="1012579" cy="489169"/>
        </a:xfrm>
        <a:prstGeom prst="rect">
          <a:avLst/>
        </a:prstGeom>
      </xdr:spPr>
    </xdr:pic>
    <xdr:clientData/>
  </xdr:twoCellAnchor>
  <xdr:twoCellAnchor editAs="oneCell">
    <xdr:from>
      <xdr:col>11</xdr:col>
      <xdr:colOff>209550</xdr:colOff>
      <xdr:row>49</xdr:row>
      <xdr:rowOff>37547</xdr:rowOff>
    </xdr:from>
    <xdr:to>
      <xdr:col>12</xdr:col>
      <xdr:colOff>447429</xdr:colOff>
      <xdr:row>51</xdr:row>
      <xdr:rowOff>101480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F59CF14-73D7-42B7-BF67-FA7CA63006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80650" y="9505397"/>
          <a:ext cx="999879" cy="48303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51</xdr:row>
      <xdr:rowOff>131301</xdr:rowOff>
    </xdr:from>
    <xdr:to>
      <xdr:col>8</xdr:col>
      <xdr:colOff>513074</xdr:colOff>
      <xdr:row>55</xdr:row>
      <xdr:rowOff>139455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6D1378F4-BC0E-4453-8E8E-2DFE9B3807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308350" y="10018251"/>
          <a:ext cx="4437374" cy="85270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69850</xdr:colOff>
      <xdr:row>2</xdr:row>
      <xdr:rowOff>171450</xdr:rowOff>
    </xdr:from>
    <xdr:to>
      <xdr:col>12</xdr:col>
      <xdr:colOff>69850</xdr:colOff>
      <xdr:row>21</xdr:row>
      <xdr:rowOff>101600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A1961CD-AD49-4601-BF31-530F413D3E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6550" y="539750"/>
          <a:ext cx="6096000" cy="3429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552450</xdr:colOff>
      <xdr:row>0</xdr:row>
      <xdr:rowOff>171450</xdr:rowOff>
    </xdr:from>
    <xdr:to>
      <xdr:col>14</xdr:col>
      <xdr:colOff>552450</xdr:colOff>
      <xdr:row>19</xdr:row>
      <xdr:rowOff>101600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98BB04E-39ED-46BE-A0A7-A81DEF463B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91150" y="171450"/>
          <a:ext cx="6096000" cy="342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B0534-AE7E-4B93-9225-0CBE8718D167}">
  <dimension ref="A1:K51"/>
  <sheetViews>
    <sheetView workbookViewId="0">
      <selection activeCell="D13" sqref="D13"/>
    </sheetView>
  </sheetViews>
  <sheetFormatPr baseColWidth="10" defaultRowHeight="14.5" x14ac:dyDescent="0.35"/>
  <cols>
    <col min="2" max="2" width="13.81640625" customWidth="1"/>
  </cols>
  <sheetData>
    <row r="1" spans="1:11" x14ac:dyDescent="0.35">
      <c r="A1" s="9" t="s">
        <v>38</v>
      </c>
      <c r="B1" s="9" t="s">
        <v>37</v>
      </c>
    </row>
    <row r="2" spans="1:11" x14ac:dyDescent="0.35">
      <c r="A2" s="2" t="s">
        <v>39</v>
      </c>
      <c r="B2" s="2">
        <v>22.430745801712359</v>
      </c>
      <c r="C2" s="6"/>
      <c r="K2" s="7"/>
    </row>
    <row r="3" spans="1:11" x14ac:dyDescent="0.35">
      <c r="A3" s="2" t="s">
        <v>40</v>
      </c>
      <c r="B3" s="2">
        <v>18.665709911640636</v>
      </c>
    </row>
    <row r="4" spans="1:11" x14ac:dyDescent="0.35">
      <c r="A4" s="2" t="s">
        <v>41</v>
      </c>
      <c r="B4" s="2">
        <v>166.77199671014813</v>
      </c>
    </row>
    <row r="5" spans="1:11" x14ac:dyDescent="0.35">
      <c r="A5" s="2" t="s">
        <v>42</v>
      </c>
      <c r="B5" s="2">
        <v>6.2994297180943196E-2</v>
      </c>
    </row>
    <row r="6" spans="1:11" x14ac:dyDescent="0.35">
      <c r="A6" s="2" t="s">
        <v>43</v>
      </c>
      <c r="B6" s="2">
        <v>47.66355911695134</v>
      </c>
    </row>
    <row r="7" spans="1:11" x14ac:dyDescent="0.35">
      <c r="A7" s="2" t="s">
        <v>44</v>
      </c>
      <c r="B7" s="2">
        <v>20.333107241140443</v>
      </c>
    </row>
    <row r="8" spans="1:11" x14ac:dyDescent="0.35">
      <c r="A8" s="2" t="s">
        <v>45</v>
      </c>
      <c r="B8" s="2">
        <v>9.6522761361090339</v>
      </c>
    </row>
    <row r="9" spans="1:11" x14ac:dyDescent="0.35">
      <c r="A9" s="2" t="s">
        <v>46</v>
      </c>
      <c r="B9" s="2">
        <v>74.613978851105074</v>
      </c>
    </row>
    <row r="10" spans="1:11" x14ac:dyDescent="0.35">
      <c r="A10" s="2" t="s">
        <v>47</v>
      </c>
      <c r="B10" s="2">
        <v>36.830270355160259</v>
      </c>
    </row>
    <row r="11" spans="1:11" x14ac:dyDescent="0.35">
      <c r="A11" s="2" t="s">
        <v>48</v>
      </c>
      <c r="B11" s="2">
        <v>21.968795107446855</v>
      </c>
    </row>
    <row r="12" spans="1:11" x14ac:dyDescent="0.35">
      <c r="A12" s="2" t="s">
        <v>49</v>
      </c>
      <c r="B12" s="2">
        <v>20.94940606098773</v>
      </c>
    </row>
    <row r="13" spans="1:11" x14ac:dyDescent="0.35">
      <c r="A13" s="2" t="s">
        <v>50</v>
      </c>
      <c r="B13" s="2">
        <v>97.50492795951196</v>
      </c>
    </row>
    <row r="14" spans="1:11" x14ac:dyDescent="0.35">
      <c r="A14" s="2" t="s">
        <v>51</v>
      </c>
      <c r="B14" s="2">
        <v>77.869628561091574</v>
      </c>
    </row>
    <row r="15" spans="1:11" x14ac:dyDescent="0.35">
      <c r="A15" s="2" t="s">
        <v>52</v>
      </c>
      <c r="B15" s="2">
        <v>66.200994672869214</v>
      </c>
    </row>
    <row r="16" spans="1:11" x14ac:dyDescent="0.35">
      <c r="A16" s="2" t="s">
        <v>53</v>
      </c>
      <c r="B16" s="2">
        <v>13.400673846699313</v>
      </c>
    </row>
    <row r="17" spans="1:2" x14ac:dyDescent="0.35">
      <c r="A17" s="2" t="s">
        <v>54</v>
      </c>
      <c r="B17" s="2">
        <v>21.819942746774814</v>
      </c>
    </row>
    <row r="18" spans="1:2" x14ac:dyDescent="0.35">
      <c r="A18" s="2" t="s">
        <v>55</v>
      </c>
      <c r="B18" s="2">
        <v>2.9689599194960823</v>
      </c>
    </row>
    <row r="19" spans="1:2" x14ac:dyDescent="0.35">
      <c r="A19" s="2" t="s">
        <v>56</v>
      </c>
      <c r="B19" s="2">
        <v>34.123490223759802</v>
      </c>
    </row>
    <row r="20" spans="1:2" x14ac:dyDescent="0.35">
      <c r="A20" s="2" t="s">
        <v>57</v>
      </c>
      <c r="B20" s="2">
        <v>10.228559557907936</v>
      </c>
    </row>
    <row r="21" spans="1:2" x14ac:dyDescent="0.35">
      <c r="A21" s="2" t="s">
        <v>58</v>
      </c>
      <c r="B21" s="2">
        <v>38.267760075857055</v>
      </c>
    </row>
    <row r="22" spans="1:2" x14ac:dyDescent="0.35">
      <c r="A22" s="2" t="s">
        <v>59</v>
      </c>
      <c r="B22" s="2">
        <v>24.903620262921859</v>
      </c>
    </row>
    <row r="23" spans="1:2" x14ac:dyDescent="0.35">
      <c r="A23" s="2" t="s">
        <v>60</v>
      </c>
      <c r="B23" s="2">
        <v>72.595739372070241</v>
      </c>
    </row>
    <row r="24" spans="1:2" x14ac:dyDescent="0.35">
      <c r="A24" s="2" t="s">
        <v>61</v>
      </c>
      <c r="B24" s="2">
        <v>3.3874972658940683</v>
      </c>
    </row>
    <row r="25" spans="1:2" x14ac:dyDescent="0.35">
      <c r="A25" s="2" t="s">
        <v>62</v>
      </c>
      <c r="B25" s="2">
        <v>34.390661607773744</v>
      </c>
    </row>
    <row r="26" spans="1:2" x14ac:dyDescent="0.35">
      <c r="A26" s="2" t="s">
        <v>63</v>
      </c>
      <c r="B26" s="2">
        <v>47.08624932153846</v>
      </c>
    </row>
    <row r="27" spans="1:2" x14ac:dyDescent="0.35">
      <c r="A27" s="2" t="s">
        <v>64</v>
      </c>
      <c r="B27" s="2">
        <v>1.6149453076767846</v>
      </c>
    </row>
    <row r="28" spans="1:2" x14ac:dyDescent="0.35">
      <c r="A28" s="2" t="s">
        <v>65</v>
      </c>
      <c r="B28" s="2">
        <v>1.2742725335235456</v>
      </c>
    </row>
    <row r="29" spans="1:2" x14ac:dyDescent="0.35">
      <c r="A29" s="2" t="s">
        <v>66</v>
      </c>
      <c r="B29" s="2">
        <v>70.829872029251248</v>
      </c>
    </row>
    <row r="30" spans="1:2" x14ac:dyDescent="0.35">
      <c r="A30" s="2" t="s">
        <v>67</v>
      </c>
      <c r="B30" s="2">
        <v>14.43508594123082</v>
      </c>
    </row>
    <row r="31" spans="1:2" x14ac:dyDescent="0.35">
      <c r="A31" s="2" t="s">
        <v>68</v>
      </c>
      <c r="B31" s="2">
        <v>86.702900467500157</v>
      </c>
    </row>
    <row r="32" spans="1:2" x14ac:dyDescent="0.35">
      <c r="A32" s="2" t="s">
        <v>69</v>
      </c>
      <c r="B32" s="2">
        <v>121.37796152037475</v>
      </c>
    </row>
    <row r="33" spans="1:2" x14ac:dyDescent="0.35">
      <c r="A33" s="2" t="s">
        <v>70</v>
      </c>
      <c r="B33" s="2">
        <v>64.72487528536881</v>
      </c>
    </row>
    <row r="34" spans="1:2" x14ac:dyDescent="0.35">
      <c r="A34" s="2" t="s">
        <v>71</v>
      </c>
      <c r="B34" s="2">
        <v>36.50342208802396</v>
      </c>
    </row>
    <row r="35" spans="1:2" x14ac:dyDescent="0.35">
      <c r="A35" s="2" t="s">
        <v>72</v>
      </c>
      <c r="B35" s="2">
        <v>20.992784755254512</v>
      </c>
    </row>
    <row r="36" spans="1:2" x14ac:dyDescent="0.35">
      <c r="A36" s="2" t="s">
        <v>73</v>
      </c>
      <c r="B36" s="2">
        <v>41.026116683548238</v>
      </c>
    </row>
    <row r="37" spans="1:2" x14ac:dyDescent="0.35">
      <c r="A37" s="2" t="s">
        <v>74</v>
      </c>
      <c r="B37" s="2">
        <v>67.821364487743594</v>
      </c>
    </row>
    <row r="38" spans="1:2" x14ac:dyDescent="0.35">
      <c r="A38" s="2" t="s">
        <v>75</v>
      </c>
      <c r="B38" s="2">
        <v>13.111520297258368</v>
      </c>
    </row>
    <row r="39" spans="1:2" x14ac:dyDescent="0.35">
      <c r="A39" s="2" t="s">
        <v>76</v>
      </c>
      <c r="B39" s="2">
        <v>25.420223377276802</v>
      </c>
    </row>
    <row r="40" spans="1:2" x14ac:dyDescent="0.35">
      <c r="A40" s="2" t="s">
        <v>77</v>
      </c>
      <c r="B40" s="2">
        <v>1.2403801601540549</v>
      </c>
    </row>
    <row r="41" spans="1:2" x14ac:dyDescent="0.35">
      <c r="A41" s="2" t="s">
        <v>78</v>
      </c>
      <c r="B41" s="2">
        <v>12.322019229002256</v>
      </c>
    </row>
    <row r="42" spans="1:2" x14ac:dyDescent="0.35">
      <c r="A42" s="2" t="s">
        <v>79</v>
      </c>
      <c r="B42" s="2">
        <v>4.0763571064764128E-3</v>
      </c>
    </row>
    <row r="43" spans="1:2" x14ac:dyDescent="0.35">
      <c r="A43" s="2" t="s">
        <v>80</v>
      </c>
      <c r="B43" s="2">
        <v>40.122446974768849</v>
      </c>
    </row>
    <row r="44" spans="1:2" x14ac:dyDescent="0.35">
      <c r="A44" s="2" t="s">
        <v>81</v>
      </c>
      <c r="B44" s="2">
        <v>83.815674639148853</v>
      </c>
    </row>
    <row r="45" spans="1:2" x14ac:dyDescent="0.35">
      <c r="A45" s="2" t="s">
        <v>82</v>
      </c>
      <c r="B45" s="2">
        <v>15.742682198428652</v>
      </c>
    </row>
    <row r="46" spans="1:2" x14ac:dyDescent="0.35">
      <c r="A46" s="2" t="s">
        <v>83</v>
      </c>
      <c r="B46" s="2">
        <v>37.546265910721232</v>
      </c>
    </row>
    <row r="47" spans="1:2" x14ac:dyDescent="0.35">
      <c r="A47" s="2" t="s">
        <v>84</v>
      </c>
      <c r="B47" s="2">
        <v>33.920507313449399</v>
      </c>
    </row>
    <row r="48" spans="1:2" x14ac:dyDescent="0.35">
      <c r="A48" s="2" t="s">
        <v>85</v>
      </c>
      <c r="B48" s="2">
        <v>9.9810699206348517</v>
      </c>
    </row>
    <row r="49" spans="1:2" x14ac:dyDescent="0.35">
      <c r="A49" s="2" t="s">
        <v>86</v>
      </c>
      <c r="B49" s="2">
        <v>8.622739402271419</v>
      </c>
    </row>
    <row r="50" spans="1:2" x14ac:dyDescent="0.35">
      <c r="A50" s="2" t="s">
        <v>87</v>
      </c>
      <c r="B50" s="2">
        <v>0.45559780546498257</v>
      </c>
    </row>
    <row r="51" spans="1:2" x14ac:dyDescent="0.35">
      <c r="A51" s="2" t="s">
        <v>88</v>
      </c>
      <c r="B51" s="2">
        <v>37.352896255013178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42C32-DAA7-4049-BBCF-DEA509F1A3C4}">
  <dimension ref="A1:B36"/>
  <sheetViews>
    <sheetView tabSelected="1" workbookViewId="0">
      <selection activeCell="G3" sqref="G3"/>
    </sheetView>
  </sheetViews>
  <sheetFormatPr baseColWidth="10" defaultRowHeight="14.5" x14ac:dyDescent="0.35"/>
  <cols>
    <col min="2" max="2" width="14.36328125" customWidth="1"/>
  </cols>
  <sheetData>
    <row r="1" spans="1:2" x14ac:dyDescent="0.35">
      <c r="A1" s="3" t="s">
        <v>36</v>
      </c>
      <c r="B1" s="3" t="s">
        <v>0</v>
      </c>
    </row>
    <row r="2" spans="1:2" x14ac:dyDescent="0.35">
      <c r="A2" s="2" t="s">
        <v>1</v>
      </c>
      <c r="B2" s="4">
        <v>13</v>
      </c>
    </row>
    <row r="3" spans="1:2" x14ac:dyDescent="0.35">
      <c r="A3" s="2" t="s">
        <v>6</v>
      </c>
      <c r="B3" s="4">
        <v>7</v>
      </c>
    </row>
    <row r="4" spans="1:2" x14ac:dyDescent="0.35">
      <c r="A4" s="2" t="s">
        <v>7</v>
      </c>
      <c r="B4" s="4">
        <v>7</v>
      </c>
    </row>
    <row r="5" spans="1:2" x14ac:dyDescent="0.35">
      <c r="A5" s="2" t="s">
        <v>8</v>
      </c>
      <c r="B5" s="4">
        <v>13</v>
      </c>
    </row>
    <row r="6" spans="1:2" x14ac:dyDescent="0.35">
      <c r="A6" s="2" t="s">
        <v>9</v>
      </c>
      <c r="B6" s="4">
        <v>11</v>
      </c>
    </row>
    <row r="7" spans="1:2" x14ac:dyDescent="0.35">
      <c r="A7" s="2" t="s">
        <v>4</v>
      </c>
      <c r="B7" s="4">
        <v>12</v>
      </c>
    </row>
    <row r="8" spans="1:2" x14ac:dyDescent="0.35">
      <c r="A8" s="2" t="s">
        <v>5</v>
      </c>
      <c r="B8" s="4">
        <v>8</v>
      </c>
    </row>
    <row r="9" spans="1:2" x14ac:dyDescent="0.35">
      <c r="A9" s="2" t="s">
        <v>3</v>
      </c>
      <c r="B9" s="4">
        <v>14</v>
      </c>
    </row>
    <row r="10" spans="1:2" x14ac:dyDescent="0.35">
      <c r="A10" s="2" t="s">
        <v>2</v>
      </c>
      <c r="B10" s="4">
        <v>14</v>
      </c>
    </row>
    <row r="11" spans="1:2" x14ac:dyDescent="0.35">
      <c r="A11" s="2" t="s">
        <v>10</v>
      </c>
      <c r="B11" s="4">
        <v>10</v>
      </c>
    </row>
    <row r="12" spans="1:2" x14ac:dyDescent="0.35">
      <c r="A12" s="2" t="s">
        <v>11</v>
      </c>
      <c r="B12" s="4">
        <v>11</v>
      </c>
    </row>
    <row r="13" spans="1:2" x14ac:dyDescent="0.35">
      <c r="A13" s="2" t="s">
        <v>12</v>
      </c>
      <c r="B13" s="4">
        <v>8</v>
      </c>
    </row>
    <row r="14" spans="1:2" x14ac:dyDescent="0.35">
      <c r="A14" s="2" t="s">
        <v>13</v>
      </c>
      <c r="B14" s="4">
        <v>9</v>
      </c>
    </row>
    <row r="15" spans="1:2" x14ac:dyDescent="0.35">
      <c r="A15" s="2" t="s">
        <v>14</v>
      </c>
      <c r="B15" s="4">
        <v>12</v>
      </c>
    </row>
    <row r="16" spans="1:2" x14ac:dyDescent="0.35">
      <c r="A16" s="2" t="s">
        <v>15</v>
      </c>
      <c r="B16" s="4">
        <v>9</v>
      </c>
    </row>
    <row r="17" spans="1:2" x14ac:dyDescent="0.35">
      <c r="A17" s="2" t="s">
        <v>16</v>
      </c>
      <c r="B17" s="4">
        <v>13</v>
      </c>
    </row>
    <row r="18" spans="1:2" x14ac:dyDescent="0.35">
      <c r="A18" s="2" t="s">
        <v>17</v>
      </c>
      <c r="B18" s="4">
        <v>8</v>
      </c>
    </row>
    <row r="19" spans="1:2" x14ac:dyDescent="0.35">
      <c r="A19" s="2" t="s">
        <v>18</v>
      </c>
      <c r="B19" s="4">
        <v>13</v>
      </c>
    </row>
    <row r="20" spans="1:2" x14ac:dyDescent="0.35">
      <c r="A20" s="2" t="s">
        <v>19</v>
      </c>
      <c r="B20" s="4">
        <v>10</v>
      </c>
    </row>
    <row r="21" spans="1:2" x14ac:dyDescent="0.35">
      <c r="A21" s="2" t="s">
        <v>20</v>
      </c>
      <c r="B21" s="4">
        <v>12</v>
      </c>
    </row>
    <row r="22" spans="1:2" x14ac:dyDescent="0.35">
      <c r="A22" s="2" t="s">
        <v>21</v>
      </c>
      <c r="B22" s="4">
        <v>7</v>
      </c>
    </row>
    <row r="23" spans="1:2" x14ac:dyDescent="0.35">
      <c r="A23" s="2" t="s">
        <v>22</v>
      </c>
      <c r="B23" s="4">
        <v>9</v>
      </c>
    </row>
    <row r="24" spans="1:2" x14ac:dyDescent="0.35">
      <c r="A24" s="2" t="s">
        <v>23</v>
      </c>
      <c r="B24" s="4">
        <v>10</v>
      </c>
    </row>
    <row r="25" spans="1:2" x14ac:dyDescent="0.35">
      <c r="A25" s="2" t="s">
        <v>24</v>
      </c>
      <c r="B25" s="4">
        <v>13</v>
      </c>
    </row>
    <row r="26" spans="1:2" x14ac:dyDescent="0.35">
      <c r="A26" s="2" t="s">
        <v>25</v>
      </c>
      <c r="B26" s="4">
        <v>13</v>
      </c>
    </row>
    <row r="27" spans="1:2" x14ac:dyDescent="0.35">
      <c r="A27" s="2" t="s">
        <v>26</v>
      </c>
      <c r="B27" s="4">
        <v>7</v>
      </c>
    </row>
    <row r="28" spans="1:2" x14ac:dyDescent="0.35">
      <c r="A28" s="2" t="s">
        <v>27</v>
      </c>
      <c r="B28" s="4">
        <v>8</v>
      </c>
    </row>
    <row r="29" spans="1:2" x14ac:dyDescent="0.35">
      <c r="A29" s="2" t="s">
        <v>28</v>
      </c>
      <c r="B29" s="4">
        <v>11</v>
      </c>
    </row>
    <row r="30" spans="1:2" x14ac:dyDescent="0.35">
      <c r="A30" s="2" t="s">
        <v>29</v>
      </c>
      <c r="B30" s="4">
        <v>12</v>
      </c>
    </row>
    <row r="31" spans="1:2" x14ac:dyDescent="0.35">
      <c r="A31" s="2" t="s">
        <v>30</v>
      </c>
      <c r="B31" s="4">
        <v>10</v>
      </c>
    </row>
    <row r="32" spans="1:2" x14ac:dyDescent="0.35">
      <c r="A32" s="2" t="s">
        <v>31</v>
      </c>
      <c r="B32" s="4">
        <v>8</v>
      </c>
    </row>
    <row r="33" spans="1:2" x14ac:dyDescent="0.35">
      <c r="A33" s="2" t="s">
        <v>32</v>
      </c>
      <c r="B33" s="4">
        <v>8</v>
      </c>
    </row>
    <row r="34" spans="1:2" x14ac:dyDescent="0.35">
      <c r="A34" s="2" t="s">
        <v>33</v>
      </c>
      <c r="B34" s="4">
        <v>9</v>
      </c>
    </row>
    <row r="35" spans="1:2" x14ac:dyDescent="0.35">
      <c r="A35" s="2" t="s">
        <v>34</v>
      </c>
      <c r="B35" s="4">
        <v>13</v>
      </c>
    </row>
    <row r="36" spans="1:2" x14ac:dyDescent="0.35">
      <c r="A36" s="2" t="s">
        <v>35</v>
      </c>
      <c r="B36" s="4">
        <v>10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FB4FB-5970-476D-9226-A183D5462A4F}">
  <dimension ref="A1:L57"/>
  <sheetViews>
    <sheetView topLeftCell="B39" workbookViewId="0">
      <selection activeCell="C49" sqref="C49"/>
    </sheetView>
  </sheetViews>
  <sheetFormatPr baseColWidth="10" defaultRowHeight="14.5" x14ac:dyDescent="0.35"/>
  <cols>
    <col min="2" max="2" width="14" customWidth="1"/>
    <col min="3" max="3" width="11.54296875" customWidth="1"/>
    <col min="5" max="5" width="19.90625" customWidth="1"/>
    <col min="6" max="6" width="13.36328125" customWidth="1"/>
    <col min="7" max="7" width="12" customWidth="1"/>
    <col min="9" max="9" width="9.7265625" customWidth="1"/>
    <col min="10" max="10" width="14.453125" customWidth="1"/>
    <col min="11" max="11" width="16.453125" customWidth="1"/>
  </cols>
  <sheetData>
    <row r="1" spans="1:7" x14ac:dyDescent="0.35">
      <c r="A1" s="1" t="s">
        <v>90</v>
      </c>
      <c r="B1" s="1" t="s">
        <v>93</v>
      </c>
      <c r="C1" s="1" t="s">
        <v>145</v>
      </c>
      <c r="D1" s="1"/>
      <c r="E1" s="14" t="s">
        <v>97</v>
      </c>
      <c r="F1" s="12">
        <f>+A41</f>
        <v>40</v>
      </c>
    </row>
    <row r="2" spans="1:7" x14ac:dyDescent="0.35">
      <c r="A2">
        <v>1</v>
      </c>
      <c r="B2" s="5">
        <v>0.1065524028750634</v>
      </c>
      <c r="C2" s="1" t="s">
        <v>126</v>
      </c>
      <c r="E2" s="44" t="s">
        <v>94</v>
      </c>
      <c r="F2" s="44"/>
      <c r="G2" s="13"/>
    </row>
    <row r="3" spans="1:7" x14ac:dyDescent="0.35">
      <c r="A3">
        <v>2</v>
      </c>
      <c r="B3" s="5">
        <v>0.22888759302158679</v>
      </c>
      <c r="C3" s="1" t="s">
        <v>127</v>
      </c>
      <c r="E3" s="15" t="s">
        <v>95</v>
      </c>
      <c r="F3" s="16">
        <v>0.05</v>
      </c>
    </row>
    <row r="4" spans="1:7" x14ac:dyDescent="0.35">
      <c r="A4">
        <v>3</v>
      </c>
      <c r="B4" s="5">
        <v>0.10740812957421531</v>
      </c>
      <c r="C4" s="1" t="s">
        <v>126</v>
      </c>
      <c r="E4" s="15" t="s">
        <v>101</v>
      </c>
      <c r="F4" s="16">
        <f>1-F3/2</f>
        <v>0.97499999999999998</v>
      </c>
    </row>
    <row r="5" spans="1:7" x14ac:dyDescent="0.35">
      <c r="A5">
        <v>4</v>
      </c>
      <c r="B5" s="5">
        <v>0.54629824905802971</v>
      </c>
      <c r="C5" s="1" t="s">
        <v>128</v>
      </c>
      <c r="E5" s="2"/>
      <c r="F5" s="2"/>
    </row>
    <row r="6" spans="1:7" x14ac:dyDescent="0.35">
      <c r="A6">
        <v>5</v>
      </c>
      <c r="B6" s="5">
        <v>2.7323427797916522E-2</v>
      </c>
      <c r="C6" s="1" t="s">
        <v>126</v>
      </c>
      <c r="E6" s="18" t="s">
        <v>100</v>
      </c>
      <c r="F6" s="2">
        <f>NORMSINV(F4)</f>
        <v>1.9599639845400536</v>
      </c>
    </row>
    <row r="7" spans="1:7" x14ac:dyDescent="0.35">
      <c r="A7">
        <v>6</v>
      </c>
      <c r="B7" s="5">
        <v>0.30298203361597553</v>
      </c>
      <c r="C7" s="1" t="s">
        <v>128</v>
      </c>
      <c r="E7" s="19" t="s">
        <v>102</v>
      </c>
      <c r="F7" s="20">
        <f>1/2-(F6*(1/(SQRT(12*F1))))</f>
        <v>0.41054029281414217</v>
      </c>
    </row>
    <row r="8" spans="1:7" x14ac:dyDescent="0.35">
      <c r="A8">
        <v>7</v>
      </c>
      <c r="B8" s="5">
        <v>0.21034783643056509</v>
      </c>
      <c r="C8" s="1" t="s">
        <v>128</v>
      </c>
      <c r="E8" s="21" t="s">
        <v>104</v>
      </c>
      <c r="F8" s="22">
        <f>AVERAGE(B2:B41)</f>
        <v>0.4302452130502285</v>
      </c>
    </row>
    <row r="9" spans="1:7" x14ac:dyDescent="0.35">
      <c r="A9">
        <v>8</v>
      </c>
      <c r="B9" s="5">
        <v>0.37186262651762125</v>
      </c>
      <c r="C9" s="1" t="s">
        <v>128</v>
      </c>
      <c r="E9" s="23" t="s">
        <v>98</v>
      </c>
      <c r="F9" s="24">
        <f>1/2+(F6*(1/(SQRT(12*F1))))</f>
        <v>0.58945970718585783</v>
      </c>
      <c r="G9" t="s">
        <v>147</v>
      </c>
    </row>
    <row r="10" spans="1:7" x14ac:dyDescent="0.35">
      <c r="A10">
        <v>9</v>
      </c>
      <c r="B10" s="5">
        <v>0.64772167563808758</v>
      </c>
      <c r="C10" s="1" t="s">
        <v>126</v>
      </c>
    </row>
    <row r="11" spans="1:7" x14ac:dyDescent="0.35">
      <c r="A11">
        <v>10</v>
      </c>
      <c r="B11" s="5">
        <v>0.49493542410249858</v>
      </c>
      <c r="C11" s="1" t="s">
        <v>129</v>
      </c>
    </row>
    <row r="12" spans="1:7" x14ac:dyDescent="0.35">
      <c r="A12">
        <v>11</v>
      </c>
      <c r="B12" s="5">
        <v>0.38811502068539139</v>
      </c>
      <c r="C12" s="1" t="s">
        <v>126</v>
      </c>
      <c r="E12" s="44" t="s">
        <v>103</v>
      </c>
      <c r="F12" s="44"/>
    </row>
    <row r="13" spans="1:7" x14ac:dyDescent="0.35">
      <c r="A13">
        <v>12</v>
      </c>
      <c r="B13" s="5">
        <v>0.46656301454622118</v>
      </c>
      <c r="C13" s="1" t="s">
        <v>130</v>
      </c>
      <c r="E13" s="15" t="s">
        <v>96</v>
      </c>
      <c r="F13" s="16">
        <f>+F3/2</f>
        <v>2.5000000000000001E-2</v>
      </c>
    </row>
    <row r="14" spans="1:7" x14ac:dyDescent="0.35">
      <c r="A14">
        <v>13</v>
      </c>
      <c r="B14" s="5">
        <v>0.65132625328743066</v>
      </c>
      <c r="C14" s="1" t="s">
        <v>126</v>
      </c>
      <c r="E14" s="15" t="s">
        <v>101</v>
      </c>
      <c r="F14" s="16">
        <f>1-F13/2</f>
        <v>0.98750000000000004</v>
      </c>
    </row>
    <row r="15" spans="1:7" ht="23" x14ac:dyDescent="0.5">
      <c r="A15">
        <v>14</v>
      </c>
      <c r="B15" s="5">
        <v>5.9726391691901082E-3</v>
      </c>
      <c r="C15" s="1" t="s">
        <v>126</v>
      </c>
      <c r="E15" s="17" t="s">
        <v>106</v>
      </c>
      <c r="F15" s="2">
        <f>_xlfn.CHISQ.INV.RT(F13,F1-1)</f>
        <v>58.120059734686265</v>
      </c>
    </row>
    <row r="16" spans="1:7" ht="23" x14ac:dyDescent="0.5">
      <c r="A16">
        <v>15</v>
      </c>
      <c r="B16" s="5">
        <v>0.55389564146413428</v>
      </c>
      <c r="C16" s="1" t="s">
        <v>126</v>
      </c>
      <c r="E16" s="17" t="s">
        <v>107</v>
      </c>
      <c r="F16" s="2">
        <f>_xlfn.CHISQ.INV.RT(F14,F1-1)</f>
        <v>21.929100111435858</v>
      </c>
    </row>
    <row r="17" spans="1:8" x14ac:dyDescent="0.35">
      <c r="A17">
        <v>16</v>
      </c>
      <c r="B17" s="5">
        <v>0.47930568677974916</v>
      </c>
      <c r="C17" s="1" t="s">
        <v>128</v>
      </c>
      <c r="E17" s="2"/>
      <c r="F17" s="2"/>
    </row>
    <row r="18" spans="1:8" x14ac:dyDescent="0.35">
      <c r="A18">
        <v>17</v>
      </c>
      <c r="B18" s="5">
        <v>0.90268176242396936</v>
      </c>
      <c r="C18" s="1" t="s">
        <v>128</v>
      </c>
      <c r="E18" s="19" t="s">
        <v>102</v>
      </c>
      <c r="F18" s="20">
        <f>+F15/(12*(F1-1))</f>
        <v>0.1241881618262527</v>
      </c>
    </row>
    <row r="19" spans="1:8" x14ac:dyDescent="0.35">
      <c r="A19">
        <v>18</v>
      </c>
      <c r="B19" s="5">
        <v>0.76002358362084288</v>
      </c>
      <c r="C19" s="1" t="s">
        <v>126</v>
      </c>
      <c r="E19" s="21" t="s">
        <v>105</v>
      </c>
      <c r="F19" s="22">
        <f>_xlfn.VAR.S(B2:B41)</f>
        <v>7.340750315005895E-2</v>
      </c>
    </row>
    <row r="20" spans="1:8" x14ac:dyDescent="0.35">
      <c r="A20">
        <v>19</v>
      </c>
      <c r="B20" s="5">
        <v>0.28934191625949512</v>
      </c>
      <c r="C20" s="1" t="s">
        <v>128</v>
      </c>
      <c r="E20" s="19" t="s">
        <v>108</v>
      </c>
      <c r="F20" s="20">
        <f>+F16/(12*(F1-1))</f>
        <v>4.6857051520162091E-2</v>
      </c>
      <c r="G20" t="s">
        <v>147</v>
      </c>
    </row>
    <row r="21" spans="1:8" x14ac:dyDescent="0.35">
      <c r="A21">
        <v>20</v>
      </c>
      <c r="B21" s="5">
        <v>0.47576691439831831</v>
      </c>
      <c r="C21" s="1" t="s">
        <v>130</v>
      </c>
    </row>
    <row r="22" spans="1:8" x14ac:dyDescent="0.35">
      <c r="A22">
        <v>21</v>
      </c>
      <c r="B22" s="5">
        <v>9.7335069189679269E-2</v>
      </c>
      <c r="C22" s="1" t="s">
        <v>128</v>
      </c>
    </row>
    <row r="23" spans="1:8" x14ac:dyDescent="0.35">
      <c r="A23">
        <v>22</v>
      </c>
      <c r="B23" s="5">
        <v>0.99249692598439954</v>
      </c>
      <c r="C23" s="1" t="s">
        <v>126</v>
      </c>
      <c r="E23" s="45" t="s">
        <v>120</v>
      </c>
      <c r="F23" s="45"/>
      <c r="G23" s="45"/>
      <c r="H23" s="45"/>
    </row>
    <row r="24" spans="1:8" x14ac:dyDescent="0.35">
      <c r="A24">
        <v>23</v>
      </c>
      <c r="B24" s="5">
        <v>0.3325592983038369</v>
      </c>
      <c r="C24" s="1" t="s">
        <v>126</v>
      </c>
      <c r="E24" s="14" t="s">
        <v>122</v>
      </c>
      <c r="F24" s="12">
        <v>10</v>
      </c>
    </row>
    <row r="25" spans="1:8" x14ac:dyDescent="0.35">
      <c r="A25">
        <v>24</v>
      </c>
      <c r="B25" s="5">
        <v>0.58914779181322385</v>
      </c>
      <c r="C25" s="1" t="s">
        <v>128</v>
      </c>
      <c r="E25" s="2" t="s">
        <v>119</v>
      </c>
      <c r="F25" s="2" t="s">
        <v>121</v>
      </c>
      <c r="G25" s="2" t="s">
        <v>123</v>
      </c>
      <c r="H25" s="2" t="s">
        <v>124</v>
      </c>
    </row>
    <row r="26" spans="1:8" x14ac:dyDescent="0.35">
      <c r="A26">
        <v>25</v>
      </c>
      <c r="B26" s="5">
        <v>1.0219222381729676E-2</v>
      </c>
      <c r="C26" s="1" t="s">
        <v>127</v>
      </c>
      <c r="E26" s="26" t="s">
        <v>116</v>
      </c>
      <c r="F26" s="26">
        <f>COUNTIFS($B$2:$B$41,"&gt;0.0",$B$2:$B$41,"&lt;0.1")</f>
        <v>4</v>
      </c>
      <c r="G26" s="26">
        <f>$F$1/$F$24</f>
        <v>4</v>
      </c>
      <c r="H26" s="25">
        <f>+(G26-F26)^2/G26</f>
        <v>0</v>
      </c>
    </row>
    <row r="27" spans="1:8" x14ac:dyDescent="0.35">
      <c r="A27">
        <v>26</v>
      </c>
      <c r="B27" s="5">
        <v>0.15531654536890505</v>
      </c>
      <c r="C27" s="1" t="s">
        <v>126</v>
      </c>
      <c r="E27" s="26" t="s">
        <v>109</v>
      </c>
      <c r="F27" s="26">
        <f>COUNTIFS($B$2:$B$41,"&gt;0.1",$B$2:$B$41,"&lt;0.2")</f>
        <v>5</v>
      </c>
      <c r="G27" s="26">
        <f t="shared" ref="G27:G35" si="0">$F$1/$F$24</f>
        <v>4</v>
      </c>
      <c r="H27" s="25">
        <f t="shared" ref="H27:H35" si="1">+(G27-F27)^2/G27</f>
        <v>0.25</v>
      </c>
    </row>
    <row r="28" spans="1:8" x14ac:dyDescent="0.35">
      <c r="A28">
        <v>27</v>
      </c>
      <c r="B28" s="5">
        <v>0.67334985060487262</v>
      </c>
      <c r="C28" s="1" t="s">
        <v>126</v>
      </c>
      <c r="E28" s="26" t="s">
        <v>110</v>
      </c>
      <c r="F28" s="26">
        <f>COUNTIFS($B$2:$B$41,"&gt;0.2",$B$2:$B$41,"&lt;0.3")</f>
        <v>6</v>
      </c>
      <c r="G28" s="26">
        <f t="shared" si="0"/>
        <v>4</v>
      </c>
      <c r="H28" s="25">
        <f t="shared" si="1"/>
        <v>1</v>
      </c>
    </row>
    <row r="29" spans="1:8" x14ac:dyDescent="0.35">
      <c r="A29">
        <v>28</v>
      </c>
      <c r="B29" s="5">
        <v>0.72925569552122982</v>
      </c>
      <c r="C29" s="1" t="s">
        <v>126</v>
      </c>
      <c r="E29" s="26" t="s">
        <v>111</v>
      </c>
      <c r="F29" s="26">
        <f>COUNTIFS($B$2:$B$41,"&gt;0.3",$B$2:$B$41,"&lt;0.4")</f>
        <v>5</v>
      </c>
      <c r="G29" s="26">
        <f t="shared" si="0"/>
        <v>4</v>
      </c>
      <c r="H29" s="25">
        <f t="shared" si="1"/>
        <v>0.25</v>
      </c>
    </row>
    <row r="30" spans="1:8" x14ac:dyDescent="0.35">
      <c r="A30">
        <v>29</v>
      </c>
      <c r="B30" s="5">
        <v>0.12611249893775567</v>
      </c>
      <c r="C30" s="1" t="s">
        <v>130</v>
      </c>
      <c r="E30" s="26" t="s">
        <v>112</v>
      </c>
      <c r="F30" s="26">
        <f>COUNTIFS($B$2:$B$41,"&gt;0.4",$B$2:$B$41,"&lt;0.5")</f>
        <v>5</v>
      </c>
      <c r="G30" s="26">
        <f t="shared" si="0"/>
        <v>4</v>
      </c>
      <c r="H30" s="25">
        <f t="shared" si="1"/>
        <v>0.25</v>
      </c>
    </row>
    <row r="31" spans="1:8" x14ac:dyDescent="0.35">
      <c r="A31">
        <v>30</v>
      </c>
      <c r="B31" s="5">
        <v>0.25711277514664654</v>
      </c>
      <c r="C31" s="1" t="s">
        <v>126</v>
      </c>
      <c r="E31" s="26" t="s">
        <v>113</v>
      </c>
      <c r="F31" s="26">
        <f>COUNTIFS($B$2:$B$41,"&gt;0.5",$B$2:$B$41,"&lt;0.6")</f>
        <v>4</v>
      </c>
      <c r="G31" s="26">
        <f t="shared" si="0"/>
        <v>4</v>
      </c>
      <c r="H31" s="25">
        <f t="shared" si="1"/>
        <v>0</v>
      </c>
    </row>
    <row r="32" spans="1:8" x14ac:dyDescent="0.35">
      <c r="A32">
        <v>31</v>
      </c>
      <c r="B32" s="5">
        <v>0.65611601511904771</v>
      </c>
      <c r="C32" s="1" t="s">
        <v>126</v>
      </c>
      <c r="E32" s="26" t="s">
        <v>114</v>
      </c>
      <c r="F32" s="26">
        <f>COUNTIFS($B$2:$B$41,"&gt;0.6",$B$2:$B$41,"&lt;0.7")</f>
        <v>5</v>
      </c>
      <c r="G32" s="26">
        <f t="shared" si="0"/>
        <v>4</v>
      </c>
      <c r="H32" s="25">
        <f t="shared" si="1"/>
        <v>0.25</v>
      </c>
    </row>
    <row r="33" spans="1:11" x14ac:dyDescent="0.35">
      <c r="A33">
        <v>32</v>
      </c>
      <c r="B33" s="5">
        <v>0.69420548041286156</v>
      </c>
      <c r="C33" s="1" t="s">
        <v>128</v>
      </c>
      <c r="E33" s="26" t="s">
        <v>115</v>
      </c>
      <c r="F33" s="26">
        <f>COUNTIFS($B$2:$B$41,"&gt;0.7",$B$2:$B$41,"&lt;0.8")</f>
        <v>2</v>
      </c>
      <c r="G33" s="26">
        <f t="shared" si="0"/>
        <v>4</v>
      </c>
      <c r="H33" s="25">
        <f t="shared" si="1"/>
        <v>1</v>
      </c>
    </row>
    <row r="34" spans="1:11" x14ac:dyDescent="0.35">
      <c r="A34">
        <v>33</v>
      </c>
      <c r="B34" s="5">
        <v>0.90051819702810942</v>
      </c>
      <c r="C34" s="1" t="s">
        <v>126</v>
      </c>
      <c r="E34" s="26" t="s">
        <v>117</v>
      </c>
      <c r="F34" s="26">
        <f>COUNTIFS($B$2:$B$41,"&gt;0.8",$B$2:$B$41,"&lt;0.9")</f>
        <v>0</v>
      </c>
      <c r="G34" s="26">
        <f t="shared" si="0"/>
        <v>4</v>
      </c>
      <c r="H34" s="25">
        <f t="shared" si="1"/>
        <v>4</v>
      </c>
    </row>
    <row r="35" spans="1:11" x14ac:dyDescent="0.35">
      <c r="A35">
        <v>34</v>
      </c>
      <c r="B35" s="5">
        <v>0.93470329305569344</v>
      </c>
      <c r="C35" s="1" t="s">
        <v>128</v>
      </c>
      <c r="E35" s="26" t="s">
        <v>118</v>
      </c>
      <c r="F35" s="26">
        <f>COUNTIFS($B$2:$B$41,"&gt;0.9",$B$2:$B$41,"&lt;1")</f>
        <v>4</v>
      </c>
      <c r="G35" s="26">
        <f t="shared" si="0"/>
        <v>4</v>
      </c>
      <c r="H35" s="25">
        <f t="shared" si="1"/>
        <v>0</v>
      </c>
    </row>
    <row r="36" spans="1:11" ht="23" x14ac:dyDescent="0.5">
      <c r="A36">
        <v>35</v>
      </c>
      <c r="B36" s="5">
        <v>0.48309207554155054</v>
      </c>
      <c r="C36" s="1" t="s">
        <v>128</v>
      </c>
      <c r="E36" s="18" t="s">
        <v>125</v>
      </c>
      <c r="F36" s="8">
        <f>SUM(F26:F35)</f>
        <v>40</v>
      </c>
      <c r="G36" s="8">
        <f>SUM(G26:G35)</f>
        <v>40</v>
      </c>
      <c r="H36" s="39">
        <f>SUM(H26:H35)</f>
        <v>7</v>
      </c>
      <c r="I36" s="27"/>
    </row>
    <row r="37" spans="1:11" x14ac:dyDescent="0.35">
      <c r="A37">
        <v>36</v>
      </c>
      <c r="B37" s="5">
        <v>0.33013426699712167</v>
      </c>
      <c r="C37" s="1" t="s">
        <v>130</v>
      </c>
      <c r="F37" s="14" t="s">
        <v>99</v>
      </c>
      <c r="G37" s="12">
        <v>0.05</v>
      </c>
    </row>
    <row r="38" spans="1:11" ht="23" x14ac:dyDescent="0.5">
      <c r="A38">
        <v>37</v>
      </c>
      <c r="B38" s="5">
        <v>0.26197171949096909</v>
      </c>
      <c r="C38" s="1" t="s">
        <v>128</v>
      </c>
      <c r="F38" s="28" t="s">
        <v>146</v>
      </c>
      <c r="G38" s="29">
        <f>_xlfn.CHISQ.INV.RT(G37,F24-1)</f>
        <v>16.918977604620451</v>
      </c>
      <c r="I38" t="s">
        <v>147</v>
      </c>
    </row>
    <row r="39" spans="1:11" ht="15.5" customHeight="1" x14ac:dyDescent="0.5">
      <c r="A39">
        <v>38</v>
      </c>
      <c r="B39" s="5">
        <v>0.28870588747255799</v>
      </c>
      <c r="C39" s="1" t="s">
        <v>126</v>
      </c>
      <c r="F39" s="31"/>
      <c r="G39" s="32"/>
    </row>
    <row r="40" spans="1:11" ht="14.5" customHeight="1" x14ac:dyDescent="0.5">
      <c r="A40">
        <v>39</v>
      </c>
      <c r="B40" s="5">
        <v>0.50748337768498153</v>
      </c>
      <c r="C40" s="1" t="s">
        <v>128</v>
      </c>
      <c r="F40" s="31"/>
      <c r="G40" s="32"/>
    </row>
    <row r="41" spans="1:11" x14ac:dyDescent="0.35">
      <c r="A41">
        <v>40</v>
      </c>
      <c r="B41" s="5">
        <v>0.17266070468766448</v>
      </c>
      <c r="C41" s="1" t="s">
        <v>126</v>
      </c>
      <c r="E41" s="45" t="s">
        <v>143</v>
      </c>
      <c r="F41" s="45"/>
      <c r="G41" s="45"/>
      <c r="H41" s="45"/>
      <c r="I41" s="45"/>
    </row>
    <row r="42" spans="1:11" x14ac:dyDescent="0.35">
      <c r="H42" s="34" t="s">
        <v>97</v>
      </c>
      <c r="I42" s="35">
        <f>+F1</f>
        <v>40</v>
      </c>
    </row>
    <row r="43" spans="1:11" x14ac:dyDescent="0.35">
      <c r="E43" s="33" t="s">
        <v>131</v>
      </c>
      <c r="F43" s="33"/>
      <c r="G43" s="33" t="s">
        <v>141</v>
      </c>
      <c r="H43" s="46" t="s">
        <v>142</v>
      </c>
      <c r="I43" s="46"/>
      <c r="J43" s="33" t="s">
        <v>144</v>
      </c>
      <c r="K43" s="36" t="s">
        <v>124</v>
      </c>
    </row>
    <row r="44" spans="1:11" x14ac:dyDescent="0.35">
      <c r="E44" s="2" t="s">
        <v>132</v>
      </c>
      <c r="F44" s="2" t="s">
        <v>128</v>
      </c>
      <c r="G44" s="2">
        <v>0.3024</v>
      </c>
      <c r="H44" s="47">
        <f>+G44*$I$42</f>
        <v>12.096</v>
      </c>
      <c r="I44" s="47"/>
      <c r="J44" s="2">
        <f>COUNTIFS($C$2:$C$41,F44)</f>
        <v>14</v>
      </c>
      <c r="K44" s="2">
        <f>+(H44-J44)^2/H44</f>
        <v>0.29970370370370364</v>
      </c>
    </row>
    <row r="45" spans="1:11" x14ac:dyDescent="0.35">
      <c r="E45" s="2" t="s">
        <v>133</v>
      </c>
      <c r="F45" s="2" t="s">
        <v>126</v>
      </c>
      <c r="G45" s="2">
        <v>0.504</v>
      </c>
      <c r="H45" s="47">
        <f t="shared" ref="H45:H50" si="2">+G45*$I$42</f>
        <v>20.16</v>
      </c>
      <c r="I45" s="47"/>
      <c r="J45" s="2">
        <f t="shared" ref="J45:J50" si="3">COUNTIFS($C$2:$C$41,F45)</f>
        <v>19</v>
      </c>
      <c r="K45" s="2">
        <f t="shared" ref="K45:K50" si="4">+(H45-J45)^2/H45</f>
        <v>6.6746031746031761E-2</v>
      </c>
    </row>
    <row r="46" spans="1:11" x14ac:dyDescent="0.35">
      <c r="E46" s="2" t="s">
        <v>134</v>
      </c>
      <c r="F46" s="2" t="s">
        <v>127</v>
      </c>
      <c r="G46" s="2">
        <v>0.108</v>
      </c>
      <c r="H46" s="47">
        <f t="shared" si="2"/>
        <v>4.32</v>
      </c>
      <c r="I46" s="47"/>
      <c r="J46" s="2">
        <f t="shared" si="3"/>
        <v>2</v>
      </c>
      <c r="K46" s="2">
        <f t="shared" si="4"/>
        <v>1.2459259259259261</v>
      </c>
    </row>
    <row r="47" spans="1:11" x14ac:dyDescent="0.35">
      <c r="E47" s="2" t="s">
        <v>135</v>
      </c>
      <c r="F47" s="2" t="s">
        <v>129</v>
      </c>
      <c r="G47" s="2">
        <v>8.9999999999999993E-3</v>
      </c>
      <c r="H47" s="47">
        <f t="shared" si="2"/>
        <v>0.36</v>
      </c>
      <c r="I47" s="47"/>
      <c r="J47" s="2">
        <f t="shared" si="3"/>
        <v>1</v>
      </c>
      <c r="K47" s="2">
        <f t="shared" si="4"/>
        <v>1.1377777777777778</v>
      </c>
    </row>
    <row r="48" spans="1:11" x14ac:dyDescent="0.35">
      <c r="E48" s="2" t="s">
        <v>140</v>
      </c>
      <c r="F48" s="2" t="s">
        <v>130</v>
      </c>
      <c r="G48" s="2">
        <v>7.1999999999999995E-2</v>
      </c>
      <c r="H48" s="47">
        <f t="shared" si="2"/>
        <v>2.88</v>
      </c>
      <c r="I48" s="47"/>
      <c r="J48" s="2">
        <f t="shared" si="3"/>
        <v>4</v>
      </c>
      <c r="K48" s="2">
        <f t="shared" si="4"/>
        <v>0.43555555555555564</v>
      </c>
    </row>
    <row r="49" spans="5:12" x14ac:dyDescent="0.35">
      <c r="E49" s="2" t="s">
        <v>136</v>
      </c>
      <c r="F49" s="2" t="s">
        <v>137</v>
      </c>
      <c r="G49" s="2">
        <v>4.4999999999999997E-3</v>
      </c>
      <c r="H49" s="47">
        <f t="shared" si="2"/>
        <v>0.18</v>
      </c>
      <c r="I49" s="47"/>
      <c r="J49" s="2">
        <f t="shared" si="3"/>
        <v>0</v>
      </c>
      <c r="K49" s="2">
        <f t="shared" si="4"/>
        <v>0.18</v>
      </c>
    </row>
    <row r="50" spans="5:12" x14ac:dyDescent="0.35">
      <c r="E50" s="2" t="s">
        <v>138</v>
      </c>
      <c r="F50" s="2" t="s">
        <v>139</v>
      </c>
      <c r="G50" s="2">
        <v>1E-4</v>
      </c>
      <c r="H50" s="47">
        <f t="shared" si="2"/>
        <v>4.0000000000000001E-3</v>
      </c>
      <c r="I50" s="47"/>
      <c r="J50" s="2">
        <f t="shared" si="3"/>
        <v>0</v>
      </c>
      <c r="K50" s="2">
        <f t="shared" si="4"/>
        <v>4.0000000000000001E-3</v>
      </c>
    </row>
    <row r="51" spans="5:12" ht="18.5" x14ac:dyDescent="0.45">
      <c r="I51" s="38" t="s">
        <v>125</v>
      </c>
      <c r="J51" s="4">
        <f>SUM(J44:J50)</f>
        <v>40</v>
      </c>
      <c r="K51" s="40">
        <f>SUM(K44:K50)</f>
        <v>3.3697089947089949</v>
      </c>
    </row>
    <row r="53" spans="5:12" x14ac:dyDescent="0.35">
      <c r="J53" s="14" t="s">
        <v>99</v>
      </c>
      <c r="K53" s="12">
        <v>0.05</v>
      </c>
    </row>
    <row r="54" spans="5:12" ht="23" x14ac:dyDescent="0.5">
      <c r="J54" s="41" t="s">
        <v>146</v>
      </c>
      <c r="K54" s="40">
        <f>_xlfn.CHISQ.INV.RT(K53,7-1)</f>
        <v>12.591587243743978</v>
      </c>
    </row>
    <row r="56" spans="5:12" x14ac:dyDescent="0.35">
      <c r="J56" t="s">
        <v>147</v>
      </c>
    </row>
    <row r="57" spans="5:12" x14ac:dyDescent="0.35">
      <c r="L57" s="42"/>
    </row>
  </sheetData>
  <mergeCells count="12">
    <mergeCell ref="E2:F2"/>
    <mergeCell ref="E12:F12"/>
    <mergeCell ref="E23:H23"/>
    <mergeCell ref="H43:I43"/>
    <mergeCell ref="H50:I50"/>
    <mergeCell ref="E41:I41"/>
    <mergeCell ref="H44:I44"/>
    <mergeCell ref="H45:I45"/>
    <mergeCell ref="H46:I46"/>
    <mergeCell ref="H47:I47"/>
    <mergeCell ref="H48:I48"/>
    <mergeCell ref="H49:I49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6BE46-3079-41EC-A2AA-2FCD0B9707CD}">
  <dimension ref="A1:L57"/>
  <sheetViews>
    <sheetView workbookViewId="0">
      <selection activeCell="B2" sqref="B2:B36"/>
    </sheetView>
  </sheetViews>
  <sheetFormatPr baseColWidth="10" defaultRowHeight="14.5" x14ac:dyDescent="0.35"/>
  <cols>
    <col min="2" max="2" width="14" customWidth="1"/>
    <col min="3" max="3" width="11.54296875" customWidth="1"/>
    <col min="5" max="5" width="19.90625" customWidth="1"/>
    <col min="6" max="6" width="13.36328125" customWidth="1"/>
    <col min="7" max="7" width="12" customWidth="1"/>
    <col min="9" max="9" width="9.7265625" customWidth="1"/>
    <col min="10" max="10" width="14.453125" customWidth="1"/>
    <col min="11" max="11" width="16.453125" customWidth="1"/>
  </cols>
  <sheetData>
    <row r="1" spans="1:7" x14ac:dyDescent="0.35">
      <c r="A1" s="1" t="s">
        <v>90</v>
      </c>
      <c r="B1" s="1" t="s">
        <v>93</v>
      </c>
      <c r="C1" s="1" t="s">
        <v>145</v>
      </c>
      <c r="D1" s="1"/>
      <c r="E1" s="14" t="s">
        <v>97</v>
      </c>
      <c r="F1" s="12">
        <f>+A36</f>
        <v>35</v>
      </c>
    </row>
    <row r="2" spans="1:7" x14ac:dyDescent="0.35">
      <c r="A2">
        <v>1</v>
      </c>
      <c r="B2" s="5">
        <v>0.27795967317468817</v>
      </c>
      <c r="C2" s="1" t="s">
        <v>126</v>
      </c>
      <c r="E2" s="44" t="s">
        <v>94</v>
      </c>
      <c r="F2" s="44"/>
      <c r="G2" s="13"/>
    </row>
    <row r="3" spans="1:7" x14ac:dyDescent="0.35">
      <c r="A3">
        <v>2</v>
      </c>
      <c r="B3" s="5">
        <v>0.19914869032905103</v>
      </c>
      <c r="C3" s="1" t="s">
        <v>127</v>
      </c>
      <c r="E3" s="15" t="s">
        <v>95</v>
      </c>
      <c r="F3" s="16">
        <v>0.05</v>
      </c>
    </row>
    <row r="4" spans="1:7" x14ac:dyDescent="0.35">
      <c r="A4">
        <v>3</v>
      </c>
      <c r="B4" s="5">
        <v>0.92594661067079453</v>
      </c>
      <c r="C4" s="1" t="s">
        <v>127</v>
      </c>
      <c r="E4" s="15" t="s">
        <v>101</v>
      </c>
      <c r="F4" s="16">
        <f>1-F3/2</f>
        <v>0.97499999999999998</v>
      </c>
    </row>
    <row r="5" spans="1:7" x14ac:dyDescent="0.35">
      <c r="A5">
        <v>4</v>
      </c>
      <c r="B5" s="5">
        <v>0.3515594482395421</v>
      </c>
      <c r="C5" s="1" t="s">
        <v>126</v>
      </c>
      <c r="E5" s="2"/>
      <c r="F5" s="2"/>
    </row>
    <row r="6" spans="1:7" x14ac:dyDescent="0.35">
      <c r="A6">
        <v>5</v>
      </c>
      <c r="B6" s="5">
        <v>0.29782583214916192</v>
      </c>
      <c r="C6" s="1" t="s">
        <v>128</v>
      </c>
      <c r="E6" s="18" t="s">
        <v>100</v>
      </c>
      <c r="F6" s="2">
        <f>NORMSINV(F4)</f>
        <v>1.9599639845400536</v>
      </c>
    </row>
    <row r="7" spans="1:7" x14ac:dyDescent="0.35">
      <c r="A7">
        <v>6</v>
      </c>
      <c r="B7" s="5">
        <v>0.66775205606507426</v>
      </c>
      <c r="C7" s="1" t="s">
        <v>127</v>
      </c>
      <c r="E7" s="19" t="s">
        <v>102</v>
      </c>
      <c r="F7" s="20">
        <f>1/2-(F6*(1/(SQRT(12*F1))))</f>
        <v>0.40436355022554316</v>
      </c>
    </row>
    <row r="8" spans="1:7" x14ac:dyDescent="0.35">
      <c r="A8">
        <v>7</v>
      </c>
      <c r="B8" s="5">
        <v>0.63632891307005224</v>
      </c>
      <c r="C8" s="1" t="s">
        <v>129</v>
      </c>
      <c r="E8" s="21" t="s">
        <v>104</v>
      </c>
      <c r="F8" s="43">
        <f>AVERAGE(B2:B36)</f>
        <v>0.50623795429623009</v>
      </c>
    </row>
    <row r="9" spans="1:7" x14ac:dyDescent="0.35">
      <c r="A9">
        <v>8</v>
      </c>
      <c r="B9" s="5">
        <v>0.26668255742694058</v>
      </c>
      <c r="C9" s="1" t="s">
        <v>130</v>
      </c>
      <c r="E9" s="23" t="s">
        <v>98</v>
      </c>
      <c r="F9" s="24">
        <f>1/2+(F6*(1/(SQRT(12*F1))))</f>
        <v>0.59563644977445684</v>
      </c>
      <c r="G9" t="s">
        <v>147</v>
      </c>
    </row>
    <row r="10" spans="1:7" x14ac:dyDescent="0.35">
      <c r="A10">
        <v>9</v>
      </c>
      <c r="B10" s="5">
        <v>0.12212931455141518</v>
      </c>
      <c r="C10" s="1" t="s">
        <v>127</v>
      </c>
    </row>
    <row r="11" spans="1:7" x14ac:dyDescent="0.35">
      <c r="A11">
        <v>10</v>
      </c>
      <c r="B11" s="5">
        <v>0.68345260154821719</v>
      </c>
      <c r="C11" s="1" t="s">
        <v>128</v>
      </c>
    </row>
    <row r="12" spans="1:7" x14ac:dyDescent="0.35">
      <c r="A12">
        <v>11</v>
      </c>
      <c r="B12" s="5">
        <v>0.34636133341155484</v>
      </c>
      <c r="C12" s="1" t="s">
        <v>127</v>
      </c>
      <c r="E12" s="44" t="s">
        <v>103</v>
      </c>
      <c r="F12" s="44"/>
    </row>
    <row r="13" spans="1:7" x14ac:dyDescent="0.35">
      <c r="A13">
        <v>12</v>
      </c>
      <c r="B13" s="5">
        <v>0.39416445820378931</v>
      </c>
      <c r="C13" s="1" t="s">
        <v>128</v>
      </c>
      <c r="E13" s="15" t="s">
        <v>96</v>
      </c>
      <c r="F13" s="16">
        <f>+F3/2</f>
        <v>2.5000000000000001E-2</v>
      </c>
    </row>
    <row r="14" spans="1:7" x14ac:dyDescent="0.35">
      <c r="A14">
        <v>13</v>
      </c>
      <c r="B14" s="5">
        <v>0.64194699626022411</v>
      </c>
      <c r="C14" s="1" t="s">
        <v>128</v>
      </c>
      <c r="E14" s="15" t="s">
        <v>101</v>
      </c>
      <c r="F14" s="16">
        <f>1-F13/2</f>
        <v>0.98750000000000004</v>
      </c>
    </row>
    <row r="15" spans="1:7" ht="23" x14ac:dyDescent="0.5">
      <c r="A15">
        <v>14</v>
      </c>
      <c r="B15" s="5">
        <v>0.43699164921542311</v>
      </c>
      <c r="C15" s="1" t="s">
        <v>126</v>
      </c>
      <c r="E15" s="17" t="s">
        <v>106</v>
      </c>
      <c r="F15" s="2">
        <f>_xlfn.CHISQ.INV.RT(F13,F1-1)</f>
        <v>51.965995195121906</v>
      </c>
    </row>
    <row r="16" spans="1:7" ht="23" x14ac:dyDescent="0.5">
      <c r="A16">
        <v>15</v>
      </c>
      <c r="B16" s="5">
        <v>0.56164675639119377</v>
      </c>
      <c r="C16" s="1" t="s">
        <v>127</v>
      </c>
      <c r="E16" s="17" t="s">
        <v>107</v>
      </c>
      <c r="F16" s="2">
        <f>_xlfn.CHISQ.INV.RT(F14,F1-1)</f>
        <v>18.2433406919086</v>
      </c>
    </row>
    <row r="17" spans="1:8" x14ac:dyDescent="0.35">
      <c r="A17">
        <v>16</v>
      </c>
      <c r="B17" s="5">
        <v>0.56327923909428868</v>
      </c>
      <c r="C17" s="1" t="s">
        <v>128</v>
      </c>
      <c r="E17" s="2"/>
      <c r="F17" s="2"/>
    </row>
    <row r="18" spans="1:8" x14ac:dyDescent="0.35">
      <c r="A18">
        <v>17</v>
      </c>
      <c r="B18" s="5">
        <v>0.57656311702498808</v>
      </c>
      <c r="C18" s="1" t="s">
        <v>127</v>
      </c>
      <c r="E18" s="19" t="s">
        <v>102</v>
      </c>
      <c r="F18" s="20">
        <f>+F15/(12*(F1-1))</f>
        <v>0.12736763528216152</v>
      </c>
    </row>
    <row r="19" spans="1:8" x14ac:dyDescent="0.35">
      <c r="A19">
        <v>18</v>
      </c>
      <c r="B19" s="5">
        <v>0.50196762983457432</v>
      </c>
      <c r="C19" s="1" t="s">
        <v>128</v>
      </c>
      <c r="E19" s="21" t="s">
        <v>105</v>
      </c>
      <c r="F19" s="22">
        <f>_xlfn.VAR.S(B2:B41)</f>
        <v>6.7502668332197549E-2</v>
      </c>
    </row>
    <row r="20" spans="1:8" x14ac:dyDescent="0.35">
      <c r="A20">
        <v>19</v>
      </c>
      <c r="B20" s="5">
        <v>3.4787700943641475E-2</v>
      </c>
      <c r="C20" s="1" t="s">
        <v>128</v>
      </c>
      <c r="E20" s="19" t="s">
        <v>108</v>
      </c>
      <c r="F20" s="20">
        <f>+F16/(12*(F1-1))</f>
        <v>4.4714070323305391E-2</v>
      </c>
      <c r="G20" t="s">
        <v>147</v>
      </c>
    </row>
    <row r="21" spans="1:8" x14ac:dyDescent="0.35">
      <c r="A21">
        <v>20</v>
      </c>
      <c r="B21" s="5">
        <v>0.44606207569830858</v>
      </c>
      <c r="C21" s="1" t="s">
        <v>127</v>
      </c>
    </row>
    <row r="22" spans="1:8" x14ac:dyDescent="0.35">
      <c r="A22">
        <v>21</v>
      </c>
      <c r="B22" s="5">
        <v>0.90319473932877858</v>
      </c>
      <c r="C22" s="1" t="s">
        <v>126</v>
      </c>
    </row>
    <row r="23" spans="1:8" x14ac:dyDescent="0.35">
      <c r="A23">
        <v>22</v>
      </c>
      <c r="B23" s="5">
        <v>0.63001664380741951</v>
      </c>
      <c r="C23" s="1" t="s">
        <v>126</v>
      </c>
      <c r="E23" s="45" t="s">
        <v>120</v>
      </c>
      <c r="F23" s="45"/>
      <c r="G23" s="45"/>
      <c r="H23" s="45"/>
    </row>
    <row r="24" spans="1:8" x14ac:dyDescent="0.35">
      <c r="A24">
        <v>23</v>
      </c>
      <c r="B24" s="5">
        <v>0.28872870211949198</v>
      </c>
      <c r="C24" s="1" t="s">
        <v>126</v>
      </c>
      <c r="E24" s="14" t="s">
        <v>122</v>
      </c>
      <c r="F24" s="12">
        <v>10</v>
      </c>
    </row>
    <row r="25" spans="1:8" x14ac:dyDescent="0.35">
      <c r="A25">
        <v>24</v>
      </c>
      <c r="B25" s="5">
        <v>0.79656658827033666</v>
      </c>
      <c r="C25" s="1" t="s">
        <v>126</v>
      </c>
      <c r="E25" s="2" t="s">
        <v>119</v>
      </c>
      <c r="F25" s="2" t="s">
        <v>121</v>
      </c>
      <c r="G25" s="2" t="s">
        <v>123</v>
      </c>
      <c r="H25" s="2" t="s">
        <v>124</v>
      </c>
    </row>
    <row r="26" spans="1:8" x14ac:dyDescent="0.35">
      <c r="A26">
        <v>25</v>
      </c>
      <c r="B26" s="5">
        <v>0.98290155409596658</v>
      </c>
      <c r="C26" s="1" t="s">
        <v>126</v>
      </c>
      <c r="E26" s="26" t="s">
        <v>116</v>
      </c>
      <c r="F26" s="26">
        <f>COUNTIFS($B$2:$B$36,"&gt;0.0",$B$2:$B$36,"&lt;0.1")</f>
        <v>2</v>
      </c>
      <c r="G26" s="26">
        <f>$F$1/$F$24</f>
        <v>3.5</v>
      </c>
      <c r="H26" s="25">
        <f>+(G26-F26)^2/G26</f>
        <v>0.6428571428571429</v>
      </c>
    </row>
    <row r="27" spans="1:8" x14ac:dyDescent="0.35">
      <c r="A27">
        <v>26</v>
      </c>
      <c r="B27" s="5">
        <v>0.81281138633467032</v>
      </c>
      <c r="C27" s="1" t="s">
        <v>127</v>
      </c>
      <c r="E27" s="26" t="s">
        <v>109</v>
      </c>
      <c r="F27" s="26">
        <f>COUNTIFS($B$2:$B$36,"&gt;0.1",$B$2:$B$36,"&lt;0.2")</f>
        <v>3</v>
      </c>
      <c r="G27" s="26">
        <f t="shared" ref="G27:G35" si="0">$F$1/$F$24</f>
        <v>3.5</v>
      </c>
      <c r="H27" s="25">
        <f t="shared" ref="H27:H35" si="1">+(G27-F27)^2/G27</f>
        <v>7.1428571428571425E-2</v>
      </c>
    </row>
    <row r="28" spans="1:8" x14ac:dyDescent="0.35">
      <c r="A28">
        <v>27</v>
      </c>
      <c r="B28" s="5">
        <v>0.98500123710727583</v>
      </c>
      <c r="C28" s="1" t="s">
        <v>126</v>
      </c>
      <c r="E28" s="26" t="s">
        <v>110</v>
      </c>
      <c r="F28" s="26">
        <f>COUNTIFS($B$2:$B$36,"&gt;0.2",$B$2:$B$36,"&lt;0.3")</f>
        <v>5</v>
      </c>
      <c r="G28" s="26">
        <f t="shared" si="0"/>
        <v>3.5</v>
      </c>
      <c r="H28" s="25">
        <f t="shared" si="1"/>
        <v>0.6428571428571429</v>
      </c>
    </row>
    <row r="29" spans="1:8" x14ac:dyDescent="0.35">
      <c r="A29">
        <v>28</v>
      </c>
      <c r="B29" s="5">
        <v>0.40745722616998425</v>
      </c>
      <c r="C29" s="1" t="s">
        <v>126</v>
      </c>
      <c r="E29" s="26" t="s">
        <v>111</v>
      </c>
      <c r="F29" s="26">
        <f>COUNTIFS($B$2:$B$36,"&gt;0.3",$B$2:$B$36,"&lt;0.4")</f>
        <v>3</v>
      </c>
      <c r="G29" s="26">
        <f t="shared" si="0"/>
        <v>3.5</v>
      </c>
      <c r="H29" s="25">
        <f t="shared" si="1"/>
        <v>7.1428571428571425E-2</v>
      </c>
    </row>
    <row r="30" spans="1:8" x14ac:dyDescent="0.35">
      <c r="A30">
        <v>29</v>
      </c>
      <c r="B30" s="5">
        <v>0.73221716597961461</v>
      </c>
      <c r="C30" s="1" t="s">
        <v>130</v>
      </c>
      <c r="E30" s="26" t="s">
        <v>112</v>
      </c>
      <c r="F30" s="26">
        <f>COUNTIFS($B$2:$B$36,"&gt;0.4",$B$2:$B$36,"&lt;0.5")</f>
        <v>4</v>
      </c>
      <c r="G30" s="26">
        <f t="shared" si="0"/>
        <v>3.5</v>
      </c>
      <c r="H30" s="25">
        <f t="shared" si="1"/>
        <v>7.1428571428571425E-2</v>
      </c>
    </row>
    <row r="31" spans="1:8" x14ac:dyDescent="0.35">
      <c r="A31">
        <v>30</v>
      </c>
      <c r="B31" s="5">
        <v>0.16505879714237992</v>
      </c>
      <c r="C31" s="1" t="s">
        <v>126</v>
      </c>
      <c r="E31" s="26" t="s">
        <v>113</v>
      </c>
      <c r="F31" s="26">
        <f>COUNTIFS($B$2:$B$36,"&gt;0.5",$B$2:$B$36,"&lt;0.6")</f>
        <v>5</v>
      </c>
      <c r="G31" s="26">
        <f t="shared" si="0"/>
        <v>3.5</v>
      </c>
      <c r="H31" s="25">
        <f t="shared" si="1"/>
        <v>0.6428571428571429</v>
      </c>
    </row>
    <row r="32" spans="1:8" x14ac:dyDescent="0.35">
      <c r="A32">
        <v>31</v>
      </c>
      <c r="B32" s="5">
        <v>7.1242577370666305E-2</v>
      </c>
      <c r="C32" s="1" t="s">
        <v>128</v>
      </c>
      <c r="E32" s="26" t="s">
        <v>114</v>
      </c>
      <c r="F32" s="26">
        <f>COUNTIFS($B$2:$B$36,"&gt;0.6",$B$2:$B$36,"&lt;0.7")</f>
        <v>5</v>
      </c>
      <c r="G32" s="26">
        <f t="shared" si="0"/>
        <v>3.5</v>
      </c>
      <c r="H32" s="25">
        <f t="shared" si="1"/>
        <v>0.6428571428571429</v>
      </c>
    </row>
    <row r="33" spans="1:11" x14ac:dyDescent="0.35">
      <c r="A33">
        <v>32</v>
      </c>
      <c r="B33" s="5">
        <v>0.44187793798499031</v>
      </c>
      <c r="C33" s="1" t="s">
        <v>126</v>
      </c>
      <c r="E33" s="26" t="s">
        <v>115</v>
      </c>
      <c r="F33" s="26">
        <f>COUNTIFS($B$2:$B$36,"&gt;0.7",$B$2:$B$36,"&lt;0.8")</f>
        <v>3</v>
      </c>
      <c r="G33" s="26">
        <f t="shared" si="0"/>
        <v>3.5</v>
      </c>
      <c r="H33" s="25">
        <f t="shared" si="1"/>
        <v>7.1428571428571425E-2</v>
      </c>
    </row>
    <row r="34" spans="1:11" x14ac:dyDescent="0.35">
      <c r="A34">
        <v>33</v>
      </c>
      <c r="B34" s="5">
        <v>0.52031091640830973</v>
      </c>
      <c r="C34" s="1" t="s">
        <v>128</v>
      </c>
      <c r="E34" s="26" t="s">
        <v>117</v>
      </c>
      <c r="F34" s="26">
        <f>COUNTIFS($B$2:$B$36,"&gt;0.8",$B$2:$B$36,"&lt;0.9")</f>
        <v>1</v>
      </c>
      <c r="G34" s="26">
        <f t="shared" si="0"/>
        <v>3.5</v>
      </c>
      <c r="H34" s="25">
        <f t="shared" si="1"/>
        <v>1.7857142857142858</v>
      </c>
    </row>
    <row r="35" spans="1:11" x14ac:dyDescent="0.35">
      <c r="A35">
        <v>34</v>
      </c>
      <c r="B35" s="5">
        <v>0.74888243702526047</v>
      </c>
      <c r="C35" s="1" t="s">
        <v>130</v>
      </c>
      <c r="E35" s="26" t="s">
        <v>118</v>
      </c>
      <c r="F35" s="26">
        <f>COUNTIFS($B$2:$B$36,"&gt;0.9",$B$2:$B$36,"&lt;1")</f>
        <v>4</v>
      </c>
      <c r="G35" s="26">
        <f t="shared" si="0"/>
        <v>3.5</v>
      </c>
      <c r="H35" s="25">
        <f t="shared" si="1"/>
        <v>7.1428571428571425E-2</v>
      </c>
    </row>
    <row r="36" spans="1:11" ht="23" x14ac:dyDescent="0.5">
      <c r="A36">
        <v>35</v>
      </c>
      <c r="B36" s="5">
        <v>0.29950383791998236</v>
      </c>
      <c r="C36" s="1" t="s">
        <v>126</v>
      </c>
      <c r="E36" s="18" t="s">
        <v>125</v>
      </c>
      <c r="F36" s="8">
        <f>SUM(F26:F35)</f>
        <v>35</v>
      </c>
      <c r="G36" s="8">
        <f>SUM(G26:G35)</f>
        <v>35</v>
      </c>
      <c r="H36" s="39">
        <f>SUM(H26:H35)</f>
        <v>4.7142857142857144</v>
      </c>
      <c r="I36" s="27"/>
    </row>
    <row r="37" spans="1:11" x14ac:dyDescent="0.35">
      <c r="B37" s="5"/>
      <c r="C37" s="1"/>
      <c r="F37" s="14" t="s">
        <v>99</v>
      </c>
      <c r="G37" s="12">
        <v>0.05</v>
      </c>
    </row>
    <row r="38" spans="1:11" ht="23" x14ac:dyDescent="0.5">
      <c r="B38" s="5"/>
      <c r="C38" s="1"/>
      <c r="F38" s="28" t="s">
        <v>146</v>
      </c>
      <c r="G38" s="29">
        <f>_xlfn.CHISQ.INV.RT(G37,F24-1)</f>
        <v>16.918977604620451</v>
      </c>
      <c r="I38" t="s">
        <v>147</v>
      </c>
    </row>
    <row r="39" spans="1:11" ht="15.5" customHeight="1" x14ac:dyDescent="0.5">
      <c r="B39" s="5"/>
      <c r="C39" s="1"/>
      <c r="F39" s="31"/>
      <c r="G39" s="32"/>
    </row>
    <row r="40" spans="1:11" ht="14.5" customHeight="1" x14ac:dyDescent="0.5">
      <c r="B40" s="5"/>
      <c r="C40" s="1"/>
      <c r="F40" s="31"/>
      <c r="G40" s="32"/>
    </row>
    <row r="41" spans="1:11" x14ac:dyDescent="0.35">
      <c r="B41" s="5"/>
      <c r="C41" s="1"/>
      <c r="E41" s="45" t="s">
        <v>143</v>
      </c>
      <c r="F41" s="45"/>
      <c r="G41" s="45"/>
      <c r="H41" s="45"/>
      <c r="I41" s="45"/>
    </row>
    <row r="42" spans="1:11" x14ac:dyDescent="0.35">
      <c r="H42" s="34" t="s">
        <v>97</v>
      </c>
      <c r="I42" s="35">
        <f>+A36</f>
        <v>35</v>
      </c>
    </row>
    <row r="43" spans="1:11" x14ac:dyDescent="0.35">
      <c r="D43" s="33" t="s">
        <v>90</v>
      </c>
      <c r="E43" s="33" t="s">
        <v>131</v>
      </c>
      <c r="F43" s="33"/>
      <c r="G43" s="33" t="s">
        <v>141</v>
      </c>
      <c r="H43" s="46" t="s">
        <v>142</v>
      </c>
      <c r="I43" s="46"/>
      <c r="J43" s="33" t="s">
        <v>144</v>
      </c>
      <c r="K43" s="36" t="s">
        <v>124</v>
      </c>
    </row>
    <row r="44" spans="1:11" x14ac:dyDescent="0.35">
      <c r="D44" s="8">
        <v>1</v>
      </c>
      <c r="E44" s="2" t="s">
        <v>132</v>
      </c>
      <c r="F44" s="2" t="s">
        <v>128</v>
      </c>
      <c r="G44" s="2">
        <v>0.3024</v>
      </c>
      <c r="H44" s="47">
        <f>+G44*$I$42</f>
        <v>10.584</v>
      </c>
      <c r="I44" s="47"/>
      <c r="J44" s="2">
        <f>COUNTIFS($C$2:$C$41,F44)</f>
        <v>9</v>
      </c>
      <c r="K44" s="2">
        <f>+(H44-J44)^2/H44</f>
        <v>0.23706122448979583</v>
      </c>
    </row>
    <row r="45" spans="1:11" x14ac:dyDescent="0.35">
      <c r="D45" s="8">
        <v>2</v>
      </c>
      <c r="E45" s="2" t="s">
        <v>133</v>
      </c>
      <c r="F45" s="2" t="s">
        <v>126</v>
      </c>
      <c r="G45" s="2">
        <v>0.504</v>
      </c>
      <c r="H45" s="47">
        <f t="shared" ref="H45:H50" si="2">+G45*$I$42</f>
        <v>17.64</v>
      </c>
      <c r="I45" s="47"/>
      <c r="J45" s="2">
        <f t="shared" ref="J45:J50" si="3">COUNTIFS($C$2:$C$41,F45)</f>
        <v>13</v>
      </c>
      <c r="K45" s="2">
        <f t="shared" ref="K45:K50" si="4">+(H45-J45)^2/H45</f>
        <v>1.2204988662131522</v>
      </c>
    </row>
    <row r="46" spans="1:11" x14ac:dyDescent="0.35">
      <c r="D46" s="8">
        <v>3</v>
      </c>
      <c r="E46" s="2" t="s">
        <v>134</v>
      </c>
      <c r="F46" s="2" t="s">
        <v>127</v>
      </c>
      <c r="G46" s="2">
        <v>0.108</v>
      </c>
      <c r="H46" s="47">
        <f t="shared" si="2"/>
        <v>3.78</v>
      </c>
      <c r="I46" s="47"/>
      <c r="J46" s="2">
        <f t="shared" si="3"/>
        <v>9</v>
      </c>
      <c r="K46" s="2">
        <f t="shared" si="4"/>
        <v>7.2085714285714309</v>
      </c>
    </row>
    <row r="47" spans="1:11" x14ac:dyDescent="0.35">
      <c r="D47" s="8">
        <v>4</v>
      </c>
      <c r="E47" s="2" t="s">
        <v>135</v>
      </c>
      <c r="F47" s="2" t="s">
        <v>129</v>
      </c>
      <c r="G47" s="2">
        <v>8.9999999999999993E-3</v>
      </c>
      <c r="H47" s="47">
        <f t="shared" si="2"/>
        <v>0.315</v>
      </c>
      <c r="I47" s="47"/>
      <c r="J47" s="2">
        <f t="shared" si="3"/>
        <v>1</v>
      </c>
      <c r="K47" s="2">
        <f t="shared" si="4"/>
        <v>1.4896031746031748</v>
      </c>
    </row>
    <row r="48" spans="1:11" x14ac:dyDescent="0.35">
      <c r="D48" s="8">
        <v>5</v>
      </c>
      <c r="E48" s="2" t="s">
        <v>140</v>
      </c>
      <c r="F48" s="2" t="s">
        <v>130</v>
      </c>
      <c r="G48" s="2">
        <v>7.1999999999999995E-2</v>
      </c>
      <c r="H48" s="47">
        <f t="shared" si="2"/>
        <v>2.52</v>
      </c>
      <c r="I48" s="47"/>
      <c r="J48" s="2">
        <f t="shared" si="3"/>
        <v>3</v>
      </c>
      <c r="K48" s="2">
        <f t="shared" si="4"/>
        <v>9.1428571428571428E-2</v>
      </c>
    </row>
    <row r="49" spans="4:12" x14ac:dyDescent="0.35">
      <c r="D49" s="8">
        <v>6</v>
      </c>
      <c r="E49" s="2" t="s">
        <v>136</v>
      </c>
      <c r="F49" s="2" t="s">
        <v>137</v>
      </c>
      <c r="G49" s="2">
        <v>4.4999999999999997E-3</v>
      </c>
      <c r="H49" s="47">
        <f t="shared" si="2"/>
        <v>0.1575</v>
      </c>
      <c r="I49" s="47"/>
      <c r="J49" s="2">
        <f t="shared" si="3"/>
        <v>0</v>
      </c>
      <c r="K49" s="2">
        <f t="shared" si="4"/>
        <v>0.1575</v>
      </c>
    </row>
    <row r="50" spans="4:12" x14ac:dyDescent="0.35">
      <c r="D50" s="8">
        <v>7</v>
      </c>
      <c r="E50" s="2" t="s">
        <v>138</v>
      </c>
      <c r="F50" s="2" t="s">
        <v>139</v>
      </c>
      <c r="G50" s="2">
        <v>1E-4</v>
      </c>
      <c r="H50" s="47">
        <f t="shared" si="2"/>
        <v>3.5000000000000001E-3</v>
      </c>
      <c r="I50" s="47"/>
      <c r="J50" s="2">
        <f t="shared" si="3"/>
        <v>0</v>
      </c>
      <c r="K50" s="2">
        <f t="shared" si="4"/>
        <v>3.5000000000000005E-3</v>
      </c>
    </row>
    <row r="51" spans="4:12" ht="18.5" x14ac:dyDescent="0.45">
      <c r="I51" s="38" t="s">
        <v>125</v>
      </c>
      <c r="J51" s="4">
        <f>SUM(J44:J50)</f>
        <v>35</v>
      </c>
      <c r="K51" s="40">
        <f>SUM(K44:K50)</f>
        <v>10.408163265306126</v>
      </c>
    </row>
    <row r="52" spans="4:12" x14ac:dyDescent="0.35">
      <c r="J52" s="14" t="s">
        <v>97</v>
      </c>
      <c r="K52" s="37">
        <f>+D50</f>
        <v>7</v>
      </c>
    </row>
    <row r="53" spans="4:12" x14ac:dyDescent="0.35">
      <c r="J53" s="14" t="s">
        <v>99</v>
      </c>
      <c r="K53" s="12">
        <v>0.05</v>
      </c>
    </row>
    <row r="54" spans="4:12" ht="23" x14ac:dyDescent="0.5">
      <c r="J54" s="41" t="s">
        <v>146</v>
      </c>
      <c r="K54" s="40">
        <f>_xlfn.CHISQ.INV.RT(K53,7-1)</f>
        <v>12.591587243743978</v>
      </c>
    </row>
    <row r="56" spans="4:12" x14ac:dyDescent="0.35">
      <c r="J56" t="s">
        <v>147</v>
      </c>
    </row>
    <row r="57" spans="4:12" x14ac:dyDescent="0.35">
      <c r="L57" s="42"/>
    </row>
  </sheetData>
  <mergeCells count="12">
    <mergeCell ref="H50:I50"/>
    <mergeCell ref="E2:F2"/>
    <mergeCell ref="E12:F12"/>
    <mergeCell ref="E23:H23"/>
    <mergeCell ref="E41:I41"/>
    <mergeCell ref="H43:I43"/>
    <mergeCell ref="H44:I44"/>
    <mergeCell ref="H45:I45"/>
    <mergeCell ref="H46:I46"/>
    <mergeCell ref="H47:I47"/>
    <mergeCell ref="H48:I48"/>
    <mergeCell ref="H49:I4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86BBC-FD69-4E1B-B1A9-EB8BD79DBAB6}">
  <dimension ref="A1:F41"/>
  <sheetViews>
    <sheetView workbookViewId="0">
      <selection activeCell="M3" sqref="M3"/>
    </sheetView>
  </sheetViews>
  <sheetFormatPr baseColWidth="10" defaultRowHeight="14.5" x14ac:dyDescent="0.35"/>
  <cols>
    <col min="2" max="2" width="15.453125" customWidth="1"/>
    <col min="3" max="3" width="21.08984375" customWidth="1"/>
  </cols>
  <sheetData>
    <row r="1" spans="1:6" x14ac:dyDescent="0.35">
      <c r="A1" s="11" t="s">
        <v>90</v>
      </c>
      <c r="B1" s="11" t="s">
        <v>91</v>
      </c>
      <c r="C1" s="11" t="s">
        <v>92</v>
      </c>
    </row>
    <row r="2" spans="1:6" x14ac:dyDescent="0.35">
      <c r="A2" s="2">
        <v>1</v>
      </c>
      <c r="B2" s="30">
        <v>0.1065524028750634</v>
      </c>
      <c r="C2" s="2">
        <f>-LN(B2)/$F$2</f>
        <v>81.951733422587608</v>
      </c>
      <c r="E2" s="10" t="s">
        <v>89</v>
      </c>
      <c r="F2">
        <v>2.7322404000000002E-2</v>
      </c>
    </row>
    <row r="3" spans="1:6" x14ac:dyDescent="0.35">
      <c r="A3" s="2">
        <v>2</v>
      </c>
      <c r="B3" s="30">
        <v>0.22888759302158679</v>
      </c>
      <c r="C3" s="2">
        <f t="shared" ref="C3:C41" si="0">-LN(B3)/$F$2</f>
        <v>53.967588507472854</v>
      </c>
    </row>
    <row r="4" spans="1:6" x14ac:dyDescent="0.35">
      <c r="A4" s="2">
        <v>3</v>
      </c>
      <c r="B4" s="30">
        <v>0.10740812957421531</v>
      </c>
      <c r="C4" s="2">
        <f t="shared" si="0"/>
        <v>81.658971348659492</v>
      </c>
    </row>
    <row r="5" spans="1:6" x14ac:dyDescent="0.35">
      <c r="A5" s="2">
        <v>4</v>
      </c>
      <c r="B5" s="30">
        <v>0.54629824905802971</v>
      </c>
      <c r="C5" s="2">
        <f t="shared" si="0"/>
        <v>22.128001938555151</v>
      </c>
    </row>
    <row r="6" spans="1:6" x14ac:dyDescent="0.35">
      <c r="A6" s="2">
        <v>5</v>
      </c>
      <c r="B6" s="30">
        <v>2.7323427797916522E-2</v>
      </c>
      <c r="C6" s="2">
        <f t="shared" si="0"/>
        <v>131.76039647554757</v>
      </c>
    </row>
    <row r="7" spans="1:6" x14ac:dyDescent="0.35">
      <c r="A7" s="2">
        <v>6</v>
      </c>
      <c r="B7" s="30">
        <v>0.30298203361597553</v>
      </c>
      <c r="C7" s="2">
        <f t="shared" si="0"/>
        <v>43.703393384695069</v>
      </c>
    </row>
    <row r="8" spans="1:6" x14ac:dyDescent="0.35">
      <c r="A8" s="2">
        <v>7</v>
      </c>
      <c r="B8" s="30">
        <v>0.21034783643056509</v>
      </c>
      <c r="C8" s="2">
        <f t="shared" si="0"/>
        <v>57.059135593174148</v>
      </c>
    </row>
    <row r="9" spans="1:6" x14ac:dyDescent="0.35">
      <c r="A9" s="2">
        <v>8</v>
      </c>
      <c r="B9" s="30">
        <v>0.37186262651762125</v>
      </c>
      <c r="C9" s="2">
        <f t="shared" si="0"/>
        <v>36.20584691104542</v>
      </c>
    </row>
    <row r="10" spans="1:6" x14ac:dyDescent="0.35">
      <c r="A10" s="2">
        <v>9</v>
      </c>
      <c r="B10" s="30">
        <v>0.64772167563808758</v>
      </c>
      <c r="C10" s="2">
        <f t="shared" si="0"/>
        <v>15.895167489695872</v>
      </c>
    </row>
    <row r="11" spans="1:6" x14ac:dyDescent="0.35">
      <c r="A11" s="2">
        <v>10</v>
      </c>
      <c r="B11" s="30">
        <v>0.49493542410249858</v>
      </c>
      <c r="C11" s="2">
        <f t="shared" si="0"/>
        <v>25.741804465017292</v>
      </c>
    </row>
    <row r="12" spans="1:6" x14ac:dyDescent="0.35">
      <c r="A12" s="2">
        <v>11</v>
      </c>
      <c r="B12" s="30">
        <v>0.38811502068539139</v>
      </c>
      <c r="C12" s="2">
        <f t="shared" si="0"/>
        <v>34.640199970126289</v>
      </c>
    </row>
    <row r="13" spans="1:6" x14ac:dyDescent="0.35">
      <c r="A13" s="2">
        <v>12</v>
      </c>
      <c r="B13" s="30">
        <v>0.46656301454622118</v>
      </c>
      <c r="C13" s="2">
        <f t="shared" si="0"/>
        <v>27.902456475060518</v>
      </c>
    </row>
    <row r="14" spans="1:6" x14ac:dyDescent="0.35">
      <c r="A14" s="2">
        <v>13</v>
      </c>
      <c r="B14" s="30">
        <v>0.65132625328743066</v>
      </c>
      <c r="C14" s="2">
        <f t="shared" si="0"/>
        <v>15.692052763267418</v>
      </c>
    </row>
    <row r="15" spans="1:6" x14ac:dyDescent="0.35">
      <c r="A15" s="2">
        <v>14</v>
      </c>
      <c r="B15" s="30">
        <v>5.9726391691901082E-3</v>
      </c>
      <c r="C15" s="2">
        <f t="shared" si="0"/>
        <v>187.41273196060919</v>
      </c>
    </row>
    <row r="16" spans="1:6" x14ac:dyDescent="0.35">
      <c r="A16" s="2">
        <v>15</v>
      </c>
      <c r="B16" s="30">
        <v>0.55389564146413428</v>
      </c>
      <c r="C16" s="2">
        <f t="shared" si="0"/>
        <v>21.622511064094542</v>
      </c>
    </row>
    <row r="17" spans="1:3" x14ac:dyDescent="0.35">
      <c r="A17" s="2">
        <v>16</v>
      </c>
      <c r="B17" s="30">
        <v>0.47930568677974916</v>
      </c>
      <c r="C17" s="2">
        <f t="shared" si="0"/>
        <v>26.916251883485454</v>
      </c>
    </row>
    <row r="18" spans="1:3" x14ac:dyDescent="0.35">
      <c r="A18" s="2">
        <v>17</v>
      </c>
      <c r="B18" s="30">
        <v>0.90268176242396936</v>
      </c>
      <c r="C18" s="2">
        <f t="shared" si="0"/>
        <v>3.7472987459447586</v>
      </c>
    </row>
    <row r="19" spans="1:3" x14ac:dyDescent="0.35">
      <c r="A19" s="2">
        <v>18</v>
      </c>
      <c r="B19" s="30">
        <v>0.76002358362084288</v>
      </c>
      <c r="C19" s="2">
        <f t="shared" si="0"/>
        <v>10.043252969363818</v>
      </c>
    </row>
    <row r="20" spans="1:3" x14ac:dyDescent="0.35">
      <c r="A20" s="2">
        <v>19</v>
      </c>
      <c r="B20" s="30">
        <v>0.28934191625949512</v>
      </c>
      <c r="C20" s="2">
        <f t="shared" si="0"/>
        <v>45.389351132445604</v>
      </c>
    </row>
    <row r="21" spans="1:3" x14ac:dyDescent="0.35">
      <c r="A21" s="2">
        <v>20</v>
      </c>
      <c r="B21" s="30">
        <v>0.47576691439831831</v>
      </c>
      <c r="C21" s="2">
        <f t="shared" si="0"/>
        <v>27.187476633270194</v>
      </c>
    </row>
    <row r="22" spans="1:3" x14ac:dyDescent="0.35">
      <c r="A22" s="2">
        <v>21</v>
      </c>
      <c r="B22" s="30">
        <v>9.7335069189679269E-2</v>
      </c>
      <c r="C22" s="2">
        <f t="shared" si="0"/>
        <v>85.263212248836183</v>
      </c>
    </row>
    <row r="23" spans="1:3" x14ac:dyDescent="0.35">
      <c r="A23" s="2">
        <v>22</v>
      </c>
      <c r="B23" s="30">
        <v>0.99249692598439954</v>
      </c>
      <c r="C23" s="2">
        <f t="shared" si="0"/>
        <v>0.27564791409004641</v>
      </c>
    </row>
    <row r="24" spans="1:3" x14ac:dyDescent="0.35">
      <c r="A24" s="2">
        <v>23</v>
      </c>
      <c r="B24" s="30">
        <v>0.3325592983038369</v>
      </c>
      <c r="C24" s="2">
        <f t="shared" si="0"/>
        <v>40.294298189267401</v>
      </c>
    </row>
    <row r="25" spans="1:3" x14ac:dyDescent="0.35">
      <c r="A25" s="2">
        <v>24</v>
      </c>
      <c r="B25" s="30">
        <v>0.58914779181322385</v>
      </c>
      <c r="C25" s="2">
        <f t="shared" si="0"/>
        <v>19.364262636591281</v>
      </c>
    </row>
    <row r="26" spans="1:3" x14ac:dyDescent="0.35">
      <c r="A26" s="2">
        <v>25</v>
      </c>
      <c r="B26" s="30">
        <v>1.0219222381729676E-2</v>
      </c>
      <c r="C26" s="2">
        <f t="shared" si="0"/>
        <v>167.75554541228465</v>
      </c>
    </row>
    <row r="27" spans="1:3" x14ac:dyDescent="0.35">
      <c r="A27" s="2">
        <v>26</v>
      </c>
      <c r="B27" s="30">
        <v>0.15531654536890505</v>
      </c>
      <c r="C27" s="2">
        <f t="shared" si="0"/>
        <v>68.159815526831366</v>
      </c>
    </row>
    <row r="28" spans="1:3" x14ac:dyDescent="0.35">
      <c r="A28" s="2">
        <v>27</v>
      </c>
      <c r="B28" s="30">
        <v>0.67334985060487262</v>
      </c>
      <c r="C28" s="2">
        <f t="shared" si="0"/>
        <v>14.474943235396511</v>
      </c>
    </row>
    <row r="29" spans="1:3" x14ac:dyDescent="0.35">
      <c r="A29" s="2">
        <v>28</v>
      </c>
      <c r="B29" s="30">
        <v>0.72925569552122982</v>
      </c>
      <c r="C29" s="2">
        <f t="shared" si="0"/>
        <v>11.555749638898721</v>
      </c>
    </row>
    <row r="30" spans="1:3" x14ac:dyDescent="0.35">
      <c r="A30" s="2">
        <v>29</v>
      </c>
      <c r="B30" s="30">
        <v>0.12611249893775567</v>
      </c>
      <c r="C30" s="2">
        <f t="shared" si="0"/>
        <v>75.783262763797396</v>
      </c>
    </row>
    <row r="31" spans="1:3" x14ac:dyDescent="0.35">
      <c r="A31" s="2">
        <v>30</v>
      </c>
      <c r="B31" s="30">
        <v>0.25711277514664654</v>
      </c>
      <c r="C31" s="2">
        <f t="shared" si="0"/>
        <v>49.711602117344995</v>
      </c>
    </row>
    <row r="32" spans="1:3" x14ac:dyDescent="0.35">
      <c r="A32" s="2">
        <v>31</v>
      </c>
      <c r="B32" s="30">
        <v>0.65611601511904771</v>
      </c>
      <c r="C32" s="2">
        <f t="shared" si="0"/>
        <v>15.423886322702559</v>
      </c>
    </row>
    <row r="33" spans="1:3" x14ac:dyDescent="0.35">
      <c r="A33" s="2">
        <v>32</v>
      </c>
      <c r="B33" s="30">
        <v>0.69420548041286156</v>
      </c>
      <c r="C33" s="2">
        <f t="shared" si="0"/>
        <v>13.358534666722687</v>
      </c>
    </row>
    <row r="34" spans="1:3" x14ac:dyDescent="0.35">
      <c r="A34" s="2">
        <v>33</v>
      </c>
      <c r="B34" s="30">
        <v>0.90051819702810942</v>
      </c>
      <c r="C34" s="2">
        <f t="shared" si="0"/>
        <v>3.835127643843999</v>
      </c>
    </row>
    <row r="35" spans="1:3" x14ac:dyDescent="0.35">
      <c r="A35" s="2">
        <v>34</v>
      </c>
      <c r="B35" s="30">
        <v>0.93470329305569344</v>
      </c>
      <c r="C35" s="2">
        <f t="shared" si="0"/>
        <v>2.4714565264716577</v>
      </c>
    </row>
    <row r="36" spans="1:3" x14ac:dyDescent="0.35">
      <c r="A36" s="2">
        <v>35</v>
      </c>
      <c r="B36" s="30">
        <v>0.48309207554155054</v>
      </c>
      <c r="C36" s="2">
        <f t="shared" si="0"/>
        <v>26.628257561320222</v>
      </c>
    </row>
    <row r="37" spans="1:3" x14ac:dyDescent="0.35">
      <c r="A37" s="2">
        <v>36</v>
      </c>
      <c r="B37" s="30">
        <v>0.33013426699712167</v>
      </c>
      <c r="C37" s="2">
        <f t="shared" si="0"/>
        <v>40.562164207160926</v>
      </c>
    </row>
    <row r="38" spans="1:3" x14ac:dyDescent="0.35">
      <c r="A38" s="2">
        <v>37</v>
      </c>
      <c r="B38" s="30">
        <v>0.26197171949096909</v>
      </c>
      <c r="C38" s="2">
        <f t="shared" si="0"/>
        <v>49.026385889076209</v>
      </c>
    </row>
    <row r="39" spans="1:3" x14ac:dyDescent="0.35">
      <c r="A39" s="2">
        <v>38</v>
      </c>
      <c r="B39" s="30">
        <v>0.28870588747255799</v>
      </c>
      <c r="C39" s="2">
        <f t="shared" si="0"/>
        <v>45.469893479159708</v>
      </c>
    </row>
    <row r="40" spans="1:3" x14ac:dyDescent="0.35">
      <c r="A40" s="2">
        <v>39</v>
      </c>
      <c r="B40" s="30">
        <v>0.50748337768498153</v>
      </c>
      <c r="C40" s="2">
        <f t="shared" si="0"/>
        <v>24.825462720362466</v>
      </c>
    </row>
    <row r="41" spans="1:3" x14ac:dyDescent="0.35">
      <c r="A41" s="2">
        <v>40</v>
      </c>
      <c r="B41" s="30">
        <v>0.17266070468766448</v>
      </c>
      <c r="C41" s="2">
        <f t="shared" si="0"/>
        <v>64.285223760794167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9CAE6-3001-4CB7-AD44-F486D3E6D4B0}">
  <dimension ref="A1:F41"/>
  <sheetViews>
    <sheetView topLeftCell="A7" workbookViewId="0">
      <selection activeCell="F10" sqref="F10"/>
    </sheetView>
  </sheetViews>
  <sheetFormatPr baseColWidth="10" defaultRowHeight="14.5" x14ac:dyDescent="0.35"/>
  <cols>
    <col min="2" max="2" width="15.453125" customWidth="1"/>
    <col min="3" max="3" width="21.08984375" customWidth="1"/>
    <col min="4" max="4" width="12" customWidth="1"/>
  </cols>
  <sheetData>
    <row r="1" spans="1:6" x14ac:dyDescent="0.35">
      <c r="A1" s="11" t="s">
        <v>90</v>
      </c>
      <c r="B1" s="11" t="s">
        <v>91</v>
      </c>
      <c r="C1" s="11" t="s">
        <v>148</v>
      </c>
      <c r="D1" s="11" t="s">
        <v>151</v>
      </c>
    </row>
    <row r="2" spans="1:6" x14ac:dyDescent="0.35">
      <c r="A2" s="2">
        <v>1</v>
      </c>
      <c r="B2" s="30">
        <v>0.27795967317468817</v>
      </c>
      <c r="C2" s="2">
        <f>$F$2+(($F$3-$F$2)*B2)</f>
        <v>8.9457177122228178</v>
      </c>
      <c r="D2" s="8">
        <f>IF(C2&lt;INT(C2)+0.5,INT(C2),INT(C2)+1)</f>
        <v>9</v>
      </c>
      <c r="E2" s="14" t="s">
        <v>149</v>
      </c>
      <c r="F2" s="12">
        <v>7</v>
      </c>
    </row>
    <row r="3" spans="1:6" x14ac:dyDescent="0.35">
      <c r="A3" s="2">
        <v>2</v>
      </c>
      <c r="B3" s="30">
        <v>0.19914869032905103</v>
      </c>
      <c r="C3" s="2">
        <f t="shared" ref="C3:C41" si="0">$F$2+(($F$3-$F$2)*B3)</f>
        <v>8.3940408323033573</v>
      </c>
      <c r="D3" s="8">
        <f t="shared" ref="D3:D41" si="1">IF(C3&lt;INT(C3)+0.5,INT(C3),INT(C3)+1)</f>
        <v>8</v>
      </c>
      <c r="E3" s="14" t="s">
        <v>150</v>
      </c>
      <c r="F3" s="12">
        <v>14</v>
      </c>
    </row>
    <row r="4" spans="1:6" x14ac:dyDescent="0.35">
      <c r="A4" s="2">
        <v>3</v>
      </c>
      <c r="B4" s="30">
        <v>0.92594661067079453</v>
      </c>
      <c r="C4" s="2">
        <f t="shared" si="0"/>
        <v>13.481626274695561</v>
      </c>
      <c r="D4" s="8">
        <f t="shared" si="1"/>
        <v>13</v>
      </c>
    </row>
    <row r="5" spans="1:6" x14ac:dyDescent="0.35">
      <c r="A5" s="2">
        <v>4</v>
      </c>
      <c r="B5" s="30">
        <v>0.3515594482395421</v>
      </c>
      <c r="C5" s="2">
        <f t="shared" si="0"/>
        <v>9.4609161376767936</v>
      </c>
      <c r="D5" s="8">
        <f t="shared" si="1"/>
        <v>9</v>
      </c>
    </row>
    <row r="6" spans="1:6" x14ac:dyDescent="0.35">
      <c r="A6" s="2">
        <v>5</v>
      </c>
      <c r="B6" s="30">
        <v>0.29782583214916192</v>
      </c>
      <c r="C6" s="2">
        <f t="shared" si="0"/>
        <v>9.0847808250441329</v>
      </c>
      <c r="D6" s="8">
        <f t="shared" si="1"/>
        <v>9</v>
      </c>
    </row>
    <row r="7" spans="1:6" x14ac:dyDescent="0.35">
      <c r="A7" s="2">
        <v>6</v>
      </c>
      <c r="B7" s="30">
        <v>0.66775205606507426</v>
      </c>
      <c r="C7" s="2">
        <f t="shared" si="0"/>
        <v>11.67426439245552</v>
      </c>
      <c r="D7" s="8">
        <f t="shared" si="1"/>
        <v>12</v>
      </c>
    </row>
    <row r="8" spans="1:6" x14ac:dyDescent="0.35">
      <c r="A8" s="2">
        <v>7</v>
      </c>
      <c r="B8" s="30">
        <v>0.63632891307005224</v>
      </c>
      <c r="C8" s="2">
        <f t="shared" si="0"/>
        <v>11.454302391490366</v>
      </c>
      <c r="D8" s="8">
        <f t="shared" si="1"/>
        <v>11</v>
      </c>
    </row>
    <row r="9" spans="1:6" x14ac:dyDescent="0.35">
      <c r="A9" s="2">
        <v>8</v>
      </c>
      <c r="B9" s="30">
        <v>0.26668255742694058</v>
      </c>
      <c r="C9" s="2">
        <f t="shared" si="0"/>
        <v>8.8667779019885842</v>
      </c>
      <c r="D9" s="8">
        <f t="shared" si="1"/>
        <v>9</v>
      </c>
    </row>
    <row r="10" spans="1:6" x14ac:dyDescent="0.35">
      <c r="A10" s="2">
        <v>9</v>
      </c>
      <c r="B10" s="30">
        <v>0.12212931455141518</v>
      </c>
      <c r="C10" s="2">
        <f t="shared" si="0"/>
        <v>7.8549052018599061</v>
      </c>
      <c r="D10" s="8">
        <f t="shared" si="1"/>
        <v>8</v>
      </c>
    </row>
    <row r="11" spans="1:6" x14ac:dyDescent="0.35">
      <c r="A11" s="2">
        <v>10</v>
      </c>
      <c r="B11" s="30">
        <v>0.68345260154821719</v>
      </c>
      <c r="C11" s="2">
        <f t="shared" si="0"/>
        <v>11.784168210837521</v>
      </c>
      <c r="D11" s="8">
        <f t="shared" si="1"/>
        <v>12</v>
      </c>
    </row>
    <row r="12" spans="1:6" x14ac:dyDescent="0.35">
      <c r="A12" s="2">
        <v>11</v>
      </c>
      <c r="B12" s="30">
        <v>0.34636133341155484</v>
      </c>
      <c r="C12" s="2">
        <f t="shared" si="0"/>
        <v>9.4245293338808835</v>
      </c>
      <c r="D12" s="8">
        <f t="shared" si="1"/>
        <v>9</v>
      </c>
    </row>
    <row r="13" spans="1:6" x14ac:dyDescent="0.35">
      <c r="A13" s="2">
        <v>12</v>
      </c>
      <c r="B13" s="30">
        <v>0.39416445820378931</v>
      </c>
      <c r="C13" s="2">
        <f t="shared" si="0"/>
        <v>9.759151207426525</v>
      </c>
      <c r="D13" s="8">
        <f t="shared" si="1"/>
        <v>10</v>
      </c>
    </row>
    <row r="14" spans="1:6" x14ac:dyDescent="0.35">
      <c r="A14" s="2">
        <v>13</v>
      </c>
      <c r="B14" s="30">
        <v>0.64194699626022411</v>
      </c>
      <c r="C14" s="2">
        <f t="shared" si="0"/>
        <v>11.493628973821568</v>
      </c>
      <c r="D14" s="8">
        <f t="shared" si="1"/>
        <v>11</v>
      </c>
    </row>
    <row r="15" spans="1:6" x14ac:dyDescent="0.35">
      <c r="A15" s="2">
        <v>14</v>
      </c>
      <c r="B15" s="30">
        <v>0.43699164921542311</v>
      </c>
      <c r="C15" s="2">
        <f t="shared" si="0"/>
        <v>10.058941544507961</v>
      </c>
      <c r="D15" s="8">
        <f t="shared" si="1"/>
        <v>10</v>
      </c>
    </row>
    <row r="16" spans="1:6" x14ac:dyDescent="0.35">
      <c r="A16" s="2">
        <v>15</v>
      </c>
      <c r="B16" s="30">
        <v>0.56164675639119377</v>
      </c>
      <c r="C16" s="2">
        <f t="shared" si="0"/>
        <v>10.931527294738355</v>
      </c>
      <c r="D16" s="8">
        <f t="shared" si="1"/>
        <v>11</v>
      </c>
    </row>
    <row r="17" spans="1:4" x14ac:dyDescent="0.35">
      <c r="A17" s="2">
        <v>16</v>
      </c>
      <c r="B17" s="30">
        <v>0.56327923909428868</v>
      </c>
      <c r="C17" s="2">
        <f t="shared" si="0"/>
        <v>10.942954673660021</v>
      </c>
      <c r="D17" s="8">
        <f t="shared" si="1"/>
        <v>11</v>
      </c>
    </row>
    <row r="18" spans="1:4" x14ac:dyDescent="0.35">
      <c r="A18" s="2">
        <v>17</v>
      </c>
      <c r="B18" s="30">
        <v>0.57656311702498808</v>
      </c>
      <c r="C18" s="2">
        <f t="shared" si="0"/>
        <v>11.035941819174916</v>
      </c>
      <c r="D18" s="8">
        <f t="shared" si="1"/>
        <v>11</v>
      </c>
    </row>
    <row r="19" spans="1:4" x14ac:dyDescent="0.35">
      <c r="A19" s="2">
        <v>18</v>
      </c>
      <c r="B19" s="30">
        <v>0.50196762983457432</v>
      </c>
      <c r="C19" s="2">
        <f t="shared" si="0"/>
        <v>10.51377340884202</v>
      </c>
      <c r="D19" s="8">
        <f t="shared" si="1"/>
        <v>11</v>
      </c>
    </row>
    <row r="20" spans="1:4" x14ac:dyDescent="0.35">
      <c r="A20" s="2">
        <v>19</v>
      </c>
      <c r="B20" s="30">
        <v>3.4787700943641475E-2</v>
      </c>
      <c r="C20" s="2">
        <f t="shared" si="0"/>
        <v>7.2435139066054903</v>
      </c>
      <c r="D20" s="8">
        <f t="shared" si="1"/>
        <v>7</v>
      </c>
    </row>
    <row r="21" spans="1:4" x14ac:dyDescent="0.35">
      <c r="A21" s="2">
        <v>20</v>
      </c>
      <c r="B21" s="30">
        <v>0.44606207569830858</v>
      </c>
      <c r="C21" s="2">
        <f t="shared" si="0"/>
        <v>10.12243452988816</v>
      </c>
      <c r="D21" s="8">
        <f t="shared" si="1"/>
        <v>10</v>
      </c>
    </row>
    <row r="22" spans="1:4" x14ac:dyDescent="0.35">
      <c r="A22" s="2">
        <v>21</v>
      </c>
      <c r="B22" s="30">
        <v>0.90319473932877858</v>
      </c>
      <c r="C22" s="2">
        <f t="shared" si="0"/>
        <v>13.322363175301451</v>
      </c>
      <c r="D22" s="8">
        <f t="shared" si="1"/>
        <v>13</v>
      </c>
    </row>
    <row r="23" spans="1:4" x14ac:dyDescent="0.35">
      <c r="A23" s="2">
        <v>22</v>
      </c>
      <c r="B23" s="30">
        <v>0.63001664380741951</v>
      </c>
      <c r="C23" s="2">
        <f t="shared" si="0"/>
        <v>11.410116506651937</v>
      </c>
      <c r="D23" s="8">
        <f t="shared" si="1"/>
        <v>11</v>
      </c>
    </row>
    <row r="24" spans="1:4" x14ac:dyDescent="0.35">
      <c r="A24" s="2">
        <v>23</v>
      </c>
      <c r="B24" s="30">
        <v>0.28872870211949198</v>
      </c>
      <c r="C24" s="2">
        <f t="shared" si="0"/>
        <v>9.0211009148364436</v>
      </c>
      <c r="D24" s="8">
        <f t="shared" si="1"/>
        <v>9</v>
      </c>
    </row>
    <row r="25" spans="1:4" x14ac:dyDescent="0.35">
      <c r="A25" s="2">
        <v>24</v>
      </c>
      <c r="B25" s="30">
        <v>0.79656658827033666</v>
      </c>
      <c r="C25" s="2">
        <f t="shared" si="0"/>
        <v>12.575966117892357</v>
      </c>
      <c r="D25" s="8">
        <f t="shared" si="1"/>
        <v>13</v>
      </c>
    </row>
    <row r="26" spans="1:4" x14ac:dyDescent="0.35">
      <c r="A26" s="2">
        <v>25</v>
      </c>
      <c r="B26" s="30">
        <v>0.98290155409596658</v>
      </c>
      <c r="C26" s="2">
        <f t="shared" si="0"/>
        <v>13.880310878671766</v>
      </c>
      <c r="D26" s="8">
        <f t="shared" si="1"/>
        <v>14</v>
      </c>
    </row>
    <row r="27" spans="1:4" x14ac:dyDescent="0.35">
      <c r="A27" s="2">
        <v>26</v>
      </c>
      <c r="B27" s="30">
        <v>0.81281138633467032</v>
      </c>
      <c r="C27" s="2">
        <f t="shared" si="0"/>
        <v>12.689679704342693</v>
      </c>
      <c r="D27" s="8">
        <f t="shared" si="1"/>
        <v>13</v>
      </c>
    </row>
    <row r="28" spans="1:4" x14ac:dyDescent="0.35">
      <c r="A28" s="2">
        <v>27</v>
      </c>
      <c r="B28" s="30">
        <v>0.98500123710727583</v>
      </c>
      <c r="C28" s="2">
        <f t="shared" si="0"/>
        <v>13.895008659750932</v>
      </c>
      <c r="D28" s="8">
        <f t="shared" si="1"/>
        <v>14</v>
      </c>
    </row>
    <row r="29" spans="1:4" x14ac:dyDescent="0.35">
      <c r="A29" s="2">
        <v>28</v>
      </c>
      <c r="B29" s="30">
        <v>0.40745722616998425</v>
      </c>
      <c r="C29" s="2">
        <f t="shared" si="0"/>
        <v>9.8522005831898909</v>
      </c>
      <c r="D29" s="8">
        <f t="shared" si="1"/>
        <v>10</v>
      </c>
    </row>
    <row r="30" spans="1:4" x14ac:dyDescent="0.35">
      <c r="A30" s="2">
        <v>29</v>
      </c>
      <c r="B30" s="30">
        <v>0.73221716597961461</v>
      </c>
      <c r="C30" s="2">
        <f t="shared" si="0"/>
        <v>12.125520161857303</v>
      </c>
      <c r="D30" s="8">
        <f t="shared" si="1"/>
        <v>12</v>
      </c>
    </row>
    <row r="31" spans="1:4" x14ac:dyDescent="0.35">
      <c r="A31" s="2">
        <v>30</v>
      </c>
      <c r="B31" s="30">
        <v>0.16505879714237992</v>
      </c>
      <c r="C31" s="2">
        <f t="shared" si="0"/>
        <v>8.1554115799966596</v>
      </c>
      <c r="D31" s="8">
        <f t="shared" si="1"/>
        <v>8</v>
      </c>
    </row>
    <row r="32" spans="1:4" x14ac:dyDescent="0.35">
      <c r="A32" s="2">
        <v>31</v>
      </c>
      <c r="B32" s="30">
        <v>7.1242577370666305E-2</v>
      </c>
      <c r="C32" s="2">
        <f t="shared" si="0"/>
        <v>7.4986980415946638</v>
      </c>
      <c r="D32" s="8">
        <f t="shared" si="1"/>
        <v>7</v>
      </c>
    </row>
    <row r="33" spans="1:4" x14ac:dyDescent="0.35">
      <c r="A33" s="2">
        <v>32</v>
      </c>
      <c r="B33" s="30">
        <v>0.44187793798499031</v>
      </c>
      <c r="C33" s="2">
        <f t="shared" si="0"/>
        <v>10.093145565894933</v>
      </c>
      <c r="D33" s="8">
        <f t="shared" si="1"/>
        <v>10</v>
      </c>
    </row>
    <row r="34" spans="1:4" x14ac:dyDescent="0.35">
      <c r="A34" s="2">
        <v>33</v>
      </c>
      <c r="B34" s="30">
        <v>0.52031091640830973</v>
      </c>
      <c r="C34" s="2">
        <f t="shared" si="0"/>
        <v>10.642176414858168</v>
      </c>
      <c r="D34" s="8">
        <f t="shared" si="1"/>
        <v>11</v>
      </c>
    </row>
    <row r="35" spans="1:4" x14ac:dyDescent="0.35">
      <c r="A35" s="2">
        <v>34</v>
      </c>
      <c r="B35" s="30">
        <v>0.74888243702526047</v>
      </c>
      <c r="C35" s="2">
        <f t="shared" si="0"/>
        <v>12.242177059176823</v>
      </c>
      <c r="D35" s="8">
        <f t="shared" si="1"/>
        <v>12</v>
      </c>
    </row>
    <row r="36" spans="1:4" x14ac:dyDescent="0.35">
      <c r="A36" s="2">
        <v>35</v>
      </c>
      <c r="B36" s="30">
        <v>0.29950383791998236</v>
      </c>
      <c r="C36" s="2">
        <f t="shared" si="0"/>
        <v>9.096526865439877</v>
      </c>
      <c r="D36" s="8">
        <f t="shared" si="1"/>
        <v>9</v>
      </c>
    </row>
    <row r="37" spans="1:4" x14ac:dyDescent="0.35">
      <c r="A37" s="2">
        <v>36</v>
      </c>
      <c r="B37" s="30">
        <v>0.33013426699712167</v>
      </c>
      <c r="C37" s="2">
        <f t="shared" si="0"/>
        <v>9.310939868979851</v>
      </c>
      <c r="D37" s="8">
        <f t="shared" si="1"/>
        <v>9</v>
      </c>
    </row>
    <row r="38" spans="1:4" x14ac:dyDescent="0.35">
      <c r="A38" s="2">
        <v>37</v>
      </c>
      <c r="B38" s="30">
        <v>0.26197171949096909</v>
      </c>
      <c r="C38" s="2">
        <f t="shared" si="0"/>
        <v>8.8338020364367829</v>
      </c>
      <c r="D38" s="8">
        <f t="shared" si="1"/>
        <v>9</v>
      </c>
    </row>
    <row r="39" spans="1:4" x14ac:dyDescent="0.35">
      <c r="A39" s="2">
        <v>38</v>
      </c>
      <c r="B39" s="30">
        <v>0.28870588747255799</v>
      </c>
      <c r="C39" s="2">
        <f t="shared" si="0"/>
        <v>9.0209412123079069</v>
      </c>
      <c r="D39" s="8">
        <f t="shared" si="1"/>
        <v>9</v>
      </c>
    </row>
    <row r="40" spans="1:4" x14ac:dyDescent="0.35">
      <c r="A40" s="2">
        <v>39</v>
      </c>
      <c r="B40" s="30">
        <v>0.50748337768498153</v>
      </c>
      <c r="C40" s="2">
        <f t="shared" si="0"/>
        <v>10.552383643794871</v>
      </c>
      <c r="D40" s="8">
        <f t="shared" si="1"/>
        <v>11</v>
      </c>
    </row>
    <row r="41" spans="1:4" x14ac:dyDescent="0.35">
      <c r="A41" s="2">
        <v>40</v>
      </c>
      <c r="B41" s="30">
        <v>0.17266070468766448</v>
      </c>
      <c r="C41" s="2">
        <f t="shared" si="0"/>
        <v>8.2086249328136507</v>
      </c>
      <c r="D41" s="8">
        <f t="shared" si="1"/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DDIC</vt:lpstr>
      <vt:lpstr>Demora Proveedor</vt:lpstr>
      <vt:lpstr>Números Aleatorios 1</vt:lpstr>
      <vt:lpstr>Números Aleatorios 2</vt:lpstr>
      <vt:lpstr>Demanda Generada</vt:lpstr>
      <vt:lpstr>Demora Generada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Adrián Vecchi</dc:creator>
  <cp:lastModifiedBy>Carlos Adrián Vecchi</cp:lastModifiedBy>
  <dcterms:created xsi:type="dcterms:W3CDTF">2020-04-04T12:53:58Z</dcterms:created>
  <dcterms:modified xsi:type="dcterms:W3CDTF">2020-04-06T13:35:14Z</dcterms:modified>
</cp:coreProperties>
</file>