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am\Desktop\"/>
    </mc:Choice>
  </mc:AlternateContent>
  <xr:revisionPtr revIDLastSave="0" documentId="13_ncr:1_{06C3DC29-33A0-48D4-832D-E0CAAFE99262}" xr6:coauthVersionLast="45" xr6:coauthVersionMax="45" xr10:uidLastSave="{00000000-0000-0000-0000-000000000000}"/>
  <bookViews>
    <workbookView xWindow="-110" yWindow="-110" windowWidth="19420" windowHeight="10300" tabRatio="580" xr2:uid="{BE9DCF29-0B8B-492B-869B-422AAC698FC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" i="1" l="1"/>
  <c r="C142" i="1"/>
  <c r="C140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G100" i="1" l="1"/>
  <c r="G99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F99" i="1" s="1"/>
  <c r="C76" i="1" l="1"/>
  <c r="F100" i="1" l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 l="1"/>
  <c r="C124" i="1"/>
  <c r="E124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C74" i="1"/>
  <c r="C59" i="1"/>
  <c r="C84" i="1"/>
  <c r="E34" i="1"/>
  <c r="E59" i="1" s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G124" i="1" l="1"/>
  <c r="G134" i="1"/>
  <c r="G137" i="1" s="1"/>
  <c r="C131" i="1"/>
  <c r="C65" i="1"/>
  <c r="C83" i="1"/>
  <c r="C86" i="1" s="1"/>
  <c r="D59" i="1"/>
  <c r="F59" i="1"/>
  <c r="G59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C64" i="1" l="1"/>
  <c r="C67" i="1" s="1"/>
  <c r="C73" i="1"/>
</calcChain>
</file>

<file path=xl/sharedStrings.xml><?xml version="1.0" encoding="utf-8"?>
<sst xmlns="http://schemas.openxmlformats.org/spreadsheetml/2006/main" count="54" uniqueCount="39">
  <si>
    <t>Tabla II</t>
  </si>
  <si>
    <t>Altura (m)</t>
  </si>
  <si>
    <t>Presión atmosférica (kPa)</t>
  </si>
  <si>
    <t>No.</t>
  </si>
  <si>
    <t>h * P</t>
  </si>
  <si>
    <t>h^2</t>
  </si>
  <si>
    <t>P^2</t>
  </si>
  <si>
    <t>(P - ah -b)^2</t>
  </si>
  <si>
    <t>Calculando a</t>
  </si>
  <si>
    <t>Sumatoria</t>
  </si>
  <si>
    <t>a=</t>
  </si>
  <si>
    <t xml:space="preserve">a= </t>
  </si>
  <si>
    <t>[25 (1767364.8) - (19125)(2310.3)] / 25 (14631925) - (19125)^2</t>
  </si>
  <si>
    <t>Calculando b</t>
  </si>
  <si>
    <t>b=</t>
  </si>
  <si>
    <t>[(2310.3)(14631925) - (19125)(1767364.8)]/ 25(14631925)-(19125)^2</t>
  </si>
  <si>
    <t>Forma de la función:</t>
  </si>
  <si>
    <t>y= ax + b</t>
  </si>
  <si>
    <t>X= altura (h)</t>
  </si>
  <si>
    <t>Y= presión (kPa)</t>
  </si>
  <si>
    <t>Calculando r</t>
  </si>
  <si>
    <t>r=</t>
  </si>
  <si>
    <t>[25*(1767364.8)-(19125)(2310.3)]/sqrt[(25*(14631925)-(19125)^2)(25(213499.63)-(2310.3)^2)</t>
  </si>
  <si>
    <t>Relación lineal</t>
  </si>
  <si>
    <t>Relación exponencial</t>
  </si>
  <si>
    <t>ln P</t>
  </si>
  <si>
    <t>h ln P</t>
  </si>
  <si>
    <t>h ^2</t>
  </si>
  <si>
    <t>P/kPa= (-0.01 kPa/m)h + 101.06 kPa</t>
  </si>
  <si>
    <t>fórmula:</t>
  </si>
  <si>
    <t>ln c=</t>
  </si>
  <si>
    <t>c=</t>
  </si>
  <si>
    <t>y= ce^-px</t>
  </si>
  <si>
    <t>Calculando (p)</t>
  </si>
  <si>
    <t>p=</t>
  </si>
  <si>
    <t>Calculando r=</t>
  </si>
  <si>
    <t>ln p ^2</t>
  </si>
  <si>
    <t>25(86564.49)-19125*113.15/sqrt(25*14631925-19125^2)(25*512.17-(113.15)^2)</t>
  </si>
  <si>
    <t>r^2=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</si>
</sst>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1" fontId="0" fillId="0" borderId="2" xfId="0" applyNumberFormat="1" applyBorder="1"/>
    <xf numFmtId="0" fontId="0" fillId="0" borderId="2" xfId="0" applyBorder="1"/>
    <xf numFmtId="0" fontId="2" fillId="0" borderId="0" xfId="0" applyFont="1"/>
    <xf numFmtId="165" fontId="0" fillId="0" borderId="0" xfId="0" applyNumberFormat="1"/>
    <xf numFmtId="164" fontId="0" fillId="4" borderId="0" xfId="0" applyNumberFormat="1" applyFill="1"/>
    <xf numFmtId="0" fontId="0" fillId="4" borderId="0" xfId="0" applyFill="1"/>
    <xf numFmtId="2" fontId="0" fillId="0" borderId="0" xfId="0" applyNumberFormat="1"/>
    <xf numFmtId="2" fontId="0" fillId="4" borderId="0" xfId="0" applyNumberFormat="1" applyFill="1"/>
    <xf numFmtId="165" fontId="0" fillId="4" borderId="0" xfId="0" applyNumberFormat="1" applyFill="1"/>
    <xf numFmtId="0" fontId="0" fillId="0" borderId="0" xfId="0" applyBorder="1"/>
    <xf numFmtId="0" fontId="1" fillId="2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Border="1"/>
    <xf numFmtId="0" fontId="2" fillId="3" borderId="3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24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1"/>
        </lef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SV"/>
              <a:t>Datos de altura y presión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Hoja1!$C$5:$C$29</c:f>
              <c:numCache>
                <c:formatCode>General</c:formatCode>
                <c:ptCount val="25"/>
                <c:pt idx="0">
                  <c:v>753</c:v>
                </c:pt>
                <c:pt idx="1">
                  <c:v>754</c:v>
                </c:pt>
                <c:pt idx="2">
                  <c:v>755</c:v>
                </c:pt>
                <c:pt idx="3">
                  <c:v>756</c:v>
                </c:pt>
                <c:pt idx="4">
                  <c:v>757</c:v>
                </c:pt>
                <c:pt idx="5">
                  <c:v>758</c:v>
                </c:pt>
                <c:pt idx="6">
                  <c:v>759</c:v>
                </c:pt>
                <c:pt idx="7">
                  <c:v>760</c:v>
                </c:pt>
                <c:pt idx="8">
                  <c:v>761</c:v>
                </c:pt>
                <c:pt idx="9">
                  <c:v>762</c:v>
                </c:pt>
                <c:pt idx="10">
                  <c:v>763</c:v>
                </c:pt>
                <c:pt idx="11">
                  <c:v>764</c:v>
                </c:pt>
                <c:pt idx="12">
                  <c:v>765</c:v>
                </c:pt>
                <c:pt idx="13">
                  <c:v>766</c:v>
                </c:pt>
                <c:pt idx="14">
                  <c:v>767</c:v>
                </c:pt>
                <c:pt idx="15">
                  <c:v>768</c:v>
                </c:pt>
                <c:pt idx="16">
                  <c:v>769</c:v>
                </c:pt>
                <c:pt idx="17">
                  <c:v>770</c:v>
                </c:pt>
                <c:pt idx="18">
                  <c:v>771</c:v>
                </c:pt>
                <c:pt idx="19">
                  <c:v>772</c:v>
                </c:pt>
                <c:pt idx="20">
                  <c:v>773</c:v>
                </c:pt>
                <c:pt idx="21">
                  <c:v>774</c:v>
                </c:pt>
                <c:pt idx="22">
                  <c:v>775</c:v>
                </c:pt>
                <c:pt idx="23">
                  <c:v>776</c:v>
                </c:pt>
                <c:pt idx="24">
                  <c:v>777</c:v>
                </c:pt>
              </c:numCache>
            </c:numRef>
          </c:xVal>
          <c:yVal>
            <c:numRef>
              <c:f>Hoja1!$D$5:$D$29</c:f>
              <c:numCache>
                <c:formatCode>General</c:formatCode>
                <c:ptCount val="25"/>
                <c:pt idx="0">
                  <c:v>92.6</c:v>
                </c:pt>
                <c:pt idx="1">
                  <c:v>92.5</c:v>
                </c:pt>
                <c:pt idx="2">
                  <c:v>92.5</c:v>
                </c:pt>
                <c:pt idx="3">
                  <c:v>92.5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92.5</c:v>
                </c:pt>
                <c:pt idx="8">
                  <c:v>92.5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92.4</c:v>
                </c:pt>
                <c:pt idx="13">
                  <c:v>92.4</c:v>
                </c:pt>
                <c:pt idx="14">
                  <c:v>92.4</c:v>
                </c:pt>
                <c:pt idx="15">
                  <c:v>92.4</c:v>
                </c:pt>
                <c:pt idx="16">
                  <c:v>92.4</c:v>
                </c:pt>
                <c:pt idx="17">
                  <c:v>92.4</c:v>
                </c:pt>
                <c:pt idx="18">
                  <c:v>92.3</c:v>
                </c:pt>
                <c:pt idx="19">
                  <c:v>92.3</c:v>
                </c:pt>
                <c:pt idx="20">
                  <c:v>92.3</c:v>
                </c:pt>
                <c:pt idx="21">
                  <c:v>92.3</c:v>
                </c:pt>
                <c:pt idx="22">
                  <c:v>92.3</c:v>
                </c:pt>
                <c:pt idx="23">
                  <c:v>92.3</c:v>
                </c:pt>
                <c:pt idx="24">
                  <c:v>92.3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4-4483-9923-C157C69F4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564127"/>
        <c:axId val="1511414799"/>
      </c:scatterChart>
      <c:valAx>
        <c:axId val="179056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Altura/m</a:t>
                </a:r>
              </a:p>
            </c:rich>
          </c:tx>
          <c:layout>
            <c:manualLayout>
              <c:xMode val="edge"/>
              <c:yMode val="edge"/>
              <c:x val="0.4694293525809274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511414799"/>
        <c:crosses val="autoZero"/>
        <c:crossBetween val="midCat"/>
      </c:valAx>
      <c:valAx>
        <c:axId val="15114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Presión atmosférica/kPa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79056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SV"/>
              <a:t>Datos de altura y presión</a:t>
            </a:r>
          </a:p>
          <a:p>
            <a:pPr>
              <a:defRPr/>
            </a:pPr>
            <a:r>
              <a:rPr lang="es-SV"/>
              <a:t>aplicando ajuste lineal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296435578782707E-2"/>
                  <c:y val="-0.168427393994081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SV"/>
                </a:p>
              </c:txPr>
            </c:trendlineLbl>
          </c:trendline>
          <c:xVal>
            <c:numRef>
              <c:f>Hoja1!$C$5:$C$29</c:f>
              <c:numCache>
                <c:formatCode>General</c:formatCode>
                <c:ptCount val="25"/>
                <c:pt idx="0">
                  <c:v>753</c:v>
                </c:pt>
                <c:pt idx="1">
                  <c:v>754</c:v>
                </c:pt>
                <c:pt idx="2">
                  <c:v>755</c:v>
                </c:pt>
                <c:pt idx="3">
                  <c:v>756</c:v>
                </c:pt>
                <c:pt idx="4">
                  <c:v>757</c:v>
                </c:pt>
                <c:pt idx="5">
                  <c:v>758</c:v>
                </c:pt>
                <c:pt idx="6">
                  <c:v>759</c:v>
                </c:pt>
                <c:pt idx="7">
                  <c:v>760</c:v>
                </c:pt>
                <c:pt idx="8">
                  <c:v>761</c:v>
                </c:pt>
                <c:pt idx="9">
                  <c:v>762</c:v>
                </c:pt>
                <c:pt idx="10">
                  <c:v>763</c:v>
                </c:pt>
                <c:pt idx="11">
                  <c:v>764</c:v>
                </c:pt>
                <c:pt idx="12">
                  <c:v>765</c:v>
                </c:pt>
                <c:pt idx="13">
                  <c:v>766</c:v>
                </c:pt>
                <c:pt idx="14">
                  <c:v>767</c:v>
                </c:pt>
                <c:pt idx="15">
                  <c:v>768</c:v>
                </c:pt>
                <c:pt idx="16">
                  <c:v>769</c:v>
                </c:pt>
                <c:pt idx="17">
                  <c:v>770</c:v>
                </c:pt>
                <c:pt idx="18">
                  <c:v>771</c:v>
                </c:pt>
                <c:pt idx="19">
                  <c:v>772</c:v>
                </c:pt>
                <c:pt idx="20">
                  <c:v>773</c:v>
                </c:pt>
                <c:pt idx="21">
                  <c:v>774</c:v>
                </c:pt>
                <c:pt idx="22">
                  <c:v>775</c:v>
                </c:pt>
                <c:pt idx="23">
                  <c:v>776</c:v>
                </c:pt>
                <c:pt idx="24">
                  <c:v>777</c:v>
                </c:pt>
              </c:numCache>
            </c:numRef>
          </c:xVal>
          <c:yVal>
            <c:numRef>
              <c:f>Hoja1!$D$5:$D$29</c:f>
              <c:numCache>
                <c:formatCode>General</c:formatCode>
                <c:ptCount val="25"/>
                <c:pt idx="0">
                  <c:v>92.6</c:v>
                </c:pt>
                <c:pt idx="1">
                  <c:v>92.5</c:v>
                </c:pt>
                <c:pt idx="2">
                  <c:v>92.5</c:v>
                </c:pt>
                <c:pt idx="3">
                  <c:v>92.5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92.5</c:v>
                </c:pt>
                <c:pt idx="8">
                  <c:v>92.5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92.4</c:v>
                </c:pt>
                <c:pt idx="13">
                  <c:v>92.4</c:v>
                </c:pt>
                <c:pt idx="14">
                  <c:v>92.4</c:v>
                </c:pt>
                <c:pt idx="15">
                  <c:v>92.4</c:v>
                </c:pt>
                <c:pt idx="16">
                  <c:v>92.4</c:v>
                </c:pt>
                <c:pt idx="17">
                  <c:v>92.4</c:v>
                </c:pt>
                <c:pt idx="18">
                  <c:v>92.3</c:v>
                </c:pt>
                <c:pt idx="19">
                  <c:v>92.3</c:v>
                </c:pt>
                <c:pt idx="20">
                  <c:v>92.3</c:v>
                </c:pt>
                <c:pt idx="21">
                  <c:v>92.3</c:v>
                </c:pt>
                <c:pt idx="22">
                  <c:v>92.3</c:v>
                </c:pt>
                <c:pt idx="23">
                  <c:v>92.3</c:v>
                </c:pt>
                <c:pt idx="24">
                  <c:v>92.3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6-4FFF-88F4-F2D4AF788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564127"/>
        <c:axId val="1511414799"/>
      </c:scatterChart>
      <c:valAx>
        <c:axId val="179056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Altura/m</a:t>
                </a:r>
              </a:p>
            </c:rich>
          </c:tx>
          <c:layout>
            <c:manualLayout>
              <c:xMode val="edge"/>
              <c:yMode val="edge"/>
              <c:x val="0.4694293525809274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511414799"/>
        <c:crosses val="autoZero"/>
        <c:crossBetween val="midCat"/>
      </c:valAx>
      <c:valAx>
        <c:axId val="15114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Presión atmosférica/kPa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79056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SV"/>
              <a:t>Datos de altura y presión</a:t>
            </a:r>
          </a:p>
          <a:p>
            <a:pPr>
              <a:defRPr/>
            </a:pPr>
            <a:r>
              <a:rPr lang="es-SV"/>
              <a:t>aplicando ajuste exponencial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0643818732550565E-2"/>
                  <c:y val="-0.30480946646990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SV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Hoja1!$C$5:$C$29</c:f>
              <c:numCache>
                <c:formatCode>General</c:formatCode>
                <c:ptCount val="25"/>
                <c:pt idx="0">
                  <c:v>753</c:v>
                </c:pt>
                <c:pt idx="1">
                  <c:v>754</c:v>
                </c:pt>
                <c:pt idx="2">
                  <c:v>755</c:v>
                </c:pt>
                <c:pt idx="3">
                  <c:v>756</c:v>
                </c:pt>
                <c:pt idx="4">
                  <c:v>757</c:v>
                </c:pt>
                <c:pt idx="5">
                  <c:v>758</c:v>
                </c:pt>
                <c:pt idx="6">
                  <c:v>759</c:v>
                </c:pt>
                <c:pt idx="7">
                  <c:v>760</c:v>
                </c:pt>
                <c:pt idx="8">
                  <c:v>761</c:v>
                </c:pt>
                <c:pt idx="9">
                  <c:v>762</c:v>
                </c:pt>
                <c:pt idx="10">
                  <c:v>763</c:v>
                </c:pt>
                <c:pt idx="11">
                  <c:v>764</c:v>
                </c:pt>
                <c:pt idx="12">
                  <c:v>765</c:v>
                </c:pt>
                <c:pt idx="13">
                  <c:v>766</c:v>
                </c:pt>
                <c:pt idx="14">
                  <c:v>767</c:v>
                </c:pt>
                <c:pt idx="15">
                  <c:v>768</c:v>
                </c:pt>
                <c:pt idx="16">
                  <c:v>769</c:v>
                </c:pt>
                <c:pt idx="17">
                  <c:v>770</c:v>
                </c:pt>
                <c:pt idx="18">
                  <c:v>771</c:v>
                </c:pt>
                <c:pt idx="19">
                  <c:v>772</c:v>
                </c:pt>
                <c:pt idx="20">
                  <c:v>773</c:v>
                </c:pt>
                <c:pt idx="21">
                  <c:v>774</c:v>
                </c:pt>
                <c:pt idx="22">
                  <c:v>775</c:v>
                </c:pt>
                <c:pt idx="23">
                  <c:v>776</c:v>
                </c:pt>
                <c:pt idx="24">
                  <c:v>777</c:v>
                </c:pt>
              </c:numCache>
            </c:numRef>
          </c:xVal>
          <c:yVal>
            <c:numRef>
              <c:f>Hoja1!$D$5:$D$29</c:f>
              <c:numCache>
                <c:formatCode>General</c:formatCode>
                <c:ptCount val="25"/>
                <c:pt idx="0">
                  <c:v>92.6</c:v>
                </c:pt>
                <c:pt idx="1">
                  <c:v>92.5</c:v>
                </c:pt>
                <c:pt idx="2">
                  <c:v>92.5</c:v>
                </c:pt>
                <c:pt idx="3">
                  <c:v>92.5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92.5</c:v>
                </c:pt>
                <c:pt idx="8">
                  <c:v>92.5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92.4</c:v>
                </c:pt>
                <c:pt idx="13">
                  <c:v>92.4</c:v>
                </c:pt>
                <c:pt idx="14">
                  <c:v>92.4</c:v>
                </c:pt>
                <c:pt idx="15">
                  <c:v>92.4</c:v>
                </c:pt>
                <c:pt idx="16">
                  <c:v>92.4</c:v>
                </c:pt>
                <c:pt idx="17">
                  <c:v>92.4</c:v>
                </c:pt>
                <c:pt idx="18">
                  <c:v>92.3</c:v>
                </c:pt>
                <c:pt idx="19">
                  <c:v>92.3</c:v>
                </c:pt>
                <c:pt idx="20">
                  <c:v>92.3</c:v>
                </c:pt>
                <c:pt idx="21">
                  <c:v>92.3</c:v>
                </c:pt>
                <c:pt idx="22">
                  <c:v>92.3</c:v>
                </c:pt>
                <c:pt idx="23">
                  <c:v>92.3</c:v>
                </c:pt>
                <c:pt idx="24">
                  <c:v>92.3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F-4F98-BE3D-438D9D959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564127"/>
        <c:axId val="1511414799"/>
      </c:scatterChart>
      <c:valAx>
        <c:axId val="179056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Altura/m</a:t>
                </a:r>
              </a:p>
            </c:rich>
          </c:tx>
          <c:layout>
            <c:manualLayout>
              <c:xMode val="edge"/>
              <c:yMode val="edge"/>
              <c:x val="0.4694293525809274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511414799"/>
        <c:crosses val="autoZero"/>
        <c:crossBetween val="midCat"/>
      </c:valAx>
      <c:valAx>
        <c:axId val="15114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Presión atmosférica/kPa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79056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5.png"/><Relationship Id="rId1" Type="http://schemas.openxmlformats.org/officeDocument/2006/relationships/chart" Target="../charts/chart1.xml"/><Relationship Id="rId6" Type="http://schemas.openxmlformats.org/officeDocument/2006/relationships/image" Target="../media/image7.wmf"/><Relationship Id="rId5" Type="http://schemas.openxmlformats.org/officeDocument/2006/relationships/image" Target="../media/image6.w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282575</xdr:colOff>
      <xdr:row>4</xdr:row>
      <xdr:rowOff>15875</xdr:rowOff>
    </xdr:from>
    <xdr:to>
      <xdr:col>10</xdr:col>
      <xdr:colOff>282575</xdr:colOff>
      <xdr:row>18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756133</xdr:colOff>
      <xdr:row>79</xdr:row>
      <xdr:rowOff>19672</xdr:rowOff>
    </xdr:from>
    <xdr:to>
      <xdr:col>13</xdr:col>
      <xdr:colOff>453755</xdr:colOff>
      <xdr:row>91</xdr:row>
      <xdr:rowOff>176962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5571" y="14465922"/>
          <a:ext cx="4269622" cy="2348040"/>
        </a:xfrm>
        <a:prstGeom prst="rect">
          <a:avLst/>
        </a:prstGeom>
      </xdr:spPr>
    </xdr:pic>
    <xdr:clientData/>
  </xdr:twoCellAnchor>
  <xdr:twoCellAnchor>
    <xdr:from>
      <xdr:col>8</xdr:col>
      <xdr:colOff>579955</xdr:colOff>
      <xdr:row>45</xdr:row>
      <xdr:rowOff>62120</xdr:rowOff>
    </xdr:from>
    <xdr:to>
      <xdr:col>16</xdr:col>
      <xdr:colOff>545444</xdr:colOff>
      <xdr:row>60</xdr:row>
      <xdr:rowOff>40861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502709</xdr:colOff>
      <xdr:row>101</xdr:row>
      <xdr:rowOff>164043</xdr:rowOff>
    </xdr:from>
    <xdr:to>
      <xdr:col>17</xdr:col>
      <xdr:colOff>468198</xdr:colOff>
      <xdr:row>116</xdr:row>
      <xdr:rowOff>142784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0</xdr:colOff>
      <xdr:row>122</xdr:row>
      <xdr:rowOff>0</xdr:rowOff>
    </xdr:from>
    <xdr:to>
      <xdr:col>13</xdr:col>
      <xdr:colOff>204891</xdr:colOff>
      <xdr:row>127</xdr:row>
      <xdr:rowOff>165930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61438" y="22312313"/>
          <a:ext cx="4014891" cy="107609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130</xdr:row>
          <xdr:rowOff>114300</xdr:rowOff>
        </xdr:from>
        <xdr:to>
          <xdr:col>13</xdr:col>
          <xdr:colOff>647700</xdr:colOff>
          <xdr:row>136</xdr:row>
          <xdr:rowOff>152400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</xdr:col>
      <xdr:colOff>0</xdr:colOff>
      <xdr:row>140</xdr:row>
      <xdr:rowOff>0</xdr:rowOff>
    </xdr:from>
    <xdr:to>
      <xdr:col>14</xdr:col>
      <xdr:colOff>547381</xdr:colOff>
      <xdr:row>147</xdr:row>
      <xdr:rowOff>66238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09667" y="25188333"/>
          <a:ext cx="5119381" cy="132565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194469</xdr:colOff>
          <xdr:row>63</xdr:row>
          <xdr:rowOff>9922</xdr:rowOff>
        </xdr:from>
        <xdr:to>
          <xdr:col>10</xdr:col>
          <xdr:colOff>537369</xdr:colOff>
          <xdr:row>67</xdr:row>
          <xdr:rowOff>162322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E11356F-E24D-4F47-B5BC-2F864A6E8F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150019</xdr:colOff>
          <xdr:row>68</xdr:row>
          <xdr:rowOff>60722</xdr:rowOff>
        </xdr:from>
        <xdr:to>
          <xdr:col>10</xdr:col>
          <xdr:colOff>492919</xdr:colOff>
          <xdr:row>72</xdr:row>
          <xdr:rowOff>60722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FD58506-F9E5-4083-AD4B-ED1EBC2256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124619</xdr:colOff>
          <xdr:row>72</xdr:row>
          <xdr:rowOff>60722</xdr:rowOff>
        </xdr:from>
        <xdr:to>
          <xdr:col>11</xdr:col>
          <xdr:colOff>704454</xdr:colOff>
          <xdr:row>77</xdr:row>
          <xdr:rowOff>105172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A825D759-1938-4995-933A-4BB310050D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D517FE-E753-4A8F-9EEA-ADF2AEE18028}" name="Tabla1" displayName="Tabla1" ref="B4:D29" totalsRowShown="0" headerRowDxfId="23" dataDxfId="22">
  <autoFilter ref="B4:D29" xr:uid="{B744C9C1-0BD9-43B7-904D-ED23309C681D}"/>
  <tableColumns count="3">
    <tableColumn id="1" xr3:uid="{4C96E9F3-9409-45B1-A94D-F9676FFEDBF8}" name="No." dataDxfId="21"/>
    <tableColumn id="2" xr3:uid="{2814B7AA-2EFA-40FC-981E-64686AC7265C}" name="Altura (m)" dataDxfId="20"/>
    <tableColumn id="3" xr3:uid="{8F55FDA1-E847-47DD-A0AB-7BD2756C74ED}" name="Presión atmosférica (kPa)" dataDxfId="19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459341-E7A6-441A-883D-6D8798D43658}" name="Tabla2" displayName="Tabla2" ref="B33:H59" totalsRowShown="0" headerRowDxfId="18" dataDxfId="17" tableBorderDxfId="16">
  <autoFilter ref="B33:H59" xr:uid="{0F70B56E-B775-487A-BB6E-3D0D287E1947}"/>
  <tableColumns count="7">
    <tableColumn id="1" xr3:uid="{C3504600-E004-4882-BEA5-98FB7B4F9BC1}" name="No." dataDxfId="15"/>
    <tableColumn id="2" xr3:uid="{F826089E-E2C1-4A62-96EC-DEF0FB80900D}" name="Altura (m)" dataDxfId="14"/>
    <tableColumn id="3" xr3:uid="{477B22CB-2DD8-4528-8B76-711342FD8C46}" name="Presión atmosférica (kPa)" dataDxfId="13"/>
    <tableColumn id="4" xr3:uid="{0DCC1ABD-8B65-4DBE-81A0-FF5176B0E7A6}" name="h * P" dataDxfId="12">
      <calculatedColumnFormula>C34*D34</calculatedColumnFormula>
    </tableColumn>
    <tableColumn id="5" xr3:uid="{9FCE1D29-D7E2-4EAA-995A-17ECA9C1BD1F}" name="h^2" dataDxfId="11">
      <calculatedColumnFormula>C34*C34</calculatedColumnFormula>
    </tableColumn>
    <tableColumn id="6" xr3:uid="{22D21E14-D88B-46DA-9CDA-306A4FD8EA53}" name="P^2" dataDxfId="10">
      <calculatedColumnFormula>+D34*D34</calculatedColumnFormula>
    </tableColumn>
    <tableColumn id="7" xr3:uid="{77D8C963-D927-4CEA-8F4B-046ED1BB19EF}" name="(P - ah -b)^2" dataDxfId="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D54FA8-4B76-4C41-BE16-DC210FD87C70}" name="Tabla3" displayName="Tabla3" ref="B98:H123" totalsRowShown="0" headerRowDxfId="8" tableBorderDxfId="7">
  <autoFilter ref="B98:H123" xr:uid="{53159C81-D585-42E3-A327-438091E94170}"/>
  <tableColumns count="7">
    <tableColumn id="1" xr3:uid="{BEF57BC3-7862-4037-9F50-67BE58BBD8F3}" name="No." dataDxfId="6"/>
    <tableColumn id="2" xr3:uid="{A98774EC-0F83-4BF0-955F-357386C0820D}" name="Altura (m)" dataDxfId="5"/>
    <tableColumn id="3" xr3:uid="{027BABF2-94A7-4C3A-8BF5-0A4DE947BBBF}" name="Presión atmosférica (kPa)" dataDxfId="4"/>
    <tableColumn id="4" xr3:uid="{09603CA1-2C8D-471E-8141-11CC6EBC459A}" name="ln P" dataDxfId="3">
      <calculatedColumnFormula>LN(D99)</calculatedColumnFormula>
    </tableColumn>
    <tableColumn id="5" xr3:uid="{EB40D0F5-8FF2-4455-8F01-B012C822CA60}" name="h ln P" dataDxfId="2">
      <calculatedColumnFormula>+C99*E99</calculatedColumnFormula>
    </tableColumn>
    <tableColumn id="6" xr3:uid="{86B9C6D4-94AB-4726-A6D3-039C9A741C46}" name="h ^2" dataDxfId="1">
      <calculatedColumnFormula>+C99*C99</calculatedColumnFormula>
    </tableColumn>
    <tableColumn id="7" xr3:uid="{65FB779B-7E25-4AC2-9A1A-B2F1B976C70B}" name="ln p ^2" dataDxfId="0">
      <calculatedColumnFormula>+E99*E99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table" Target="../tables/table2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D7F8-2641-466F-9AC0-5FF59C00A8D8}">
  <dimension ref="B2:M144"/>
  <sheetViews>
    <sheetView tabSelected="1" topLeftCell="A13" zoomScale="64" zoomScaleNormal="64" workbookViewId="0">
      <selection activeCell="P64" sqref="P64"/>
    </sheetView>
  </sheetViews>
  <sheetFormatPr baseColWidth="10" defaultRowHeight="14.5" x14ac:dyDescent="0.35"/>
  <cols>
    <col min="2" max="2" width="11.453125" bestFit="1" customWidth="1"/>
    <col min="3" max="3" width="22.90625" customWidth="1"/>
    <col min="4" max="4" width="27.36328125" customWidth="1"/>
    <col min="5" max="5" width="16.1796875" customWidth="1"/>
    <col min="6" max="6" width="18.26953125" customWidth="1"/>
    <col min="7" max="7" width="19.36328125" customWidth="1"/>
  </cols>
  <sheetData>
    <row r="2" spans="2:4" x14ac:dyDescent="0.35">
      <c r="C2" t="s">
        <v>0</v>
      </c>
    </row>
    <row r="4" spans="2:4" x14ac:dyDescent="0.35">
      <c r="B4" s="1" t="s">
        <v>3</v>
      </c>
      <c r="C4" s="1" t="s">
        <v>1</v>
      </c>
      <c r="D4" s="1" t="s">
        <v>2</v>
      </c>
    </row>
    <row r="5" spans="2:4" x14ac:dyDescent="0.35">
      <c r="B5" s="1">
        <v>1</v>
      </c>
      <c r="C5" s="1">
        <v>753</v>
      </c>
      <c r="D5" s="1">
        <v>92.6</v>
      </c>
    </row>
    <row r="6" spans="2:4" x14ac:dyDescent="0.35">
      <c r="B6" s="1">
        <v>2</v>
      </c>
      <c r="C6" s="1">
        <v>754</v>
      </c>
      <c r="D6" s="1">
        <v>92.5</v>
      </c>
    </row>
    <row r="7" spans="2:4" x14ac:dyDescent="0.35">
      <c r="B7" s="1">
        <v>3</v>
      </c>
      <c r="C7" s="1">
        <v>755</v>
      </c>
      <c r="D7" s="1">
        <v>92.5</v>
      </c>
    </row>
    <row r="8" spans="2:4" x14ac:dyDescent="0.35">
      <c r="B8" s="1">
        <v>4</v>
      </c>
      <c r="C8" s="1">
        <v>756</v>
      </c>
      <c r="D8" s="1">
        <v>92.5</v>
      </c>
    </row>
    <row r="9" spans="2:4" x14ac:dyDescent="0.35">
      <c r="B9" s="1">
        <v>5</v>
      </c>
      <c r="C9" s="1">
        <v>757</v>
      </c>
      <c r="D9" s="1">
        <v>92.5</v>
      </c>
    </row>
    <row r="10" spans="2:4" x14ac:dyDescent="0.35">
      <c r="B10" s="1">
        <v>6</v>
      </c>
      <c r="C10" s="1">
        <v>758</v>
      </c>
      <c r="D10" s="1">
        <v>92.5</v>
      </c>
    </row>
    <row r="11" spans="2:4" x14ac:dyDescent="0.35">
      <c r="B11" s="1">
        <v>7</v>
      </c>
      <c r="C11" s="1">
        <v>759</v>
      </c>
      <c r="D11" s="1">
        <v>92.5</v>
      </c>
    </row>
    <row r="12" spans="2:4" x14ac:dyDescent="0.35">
      <c r="B12" s="1">
        <v>8</v>
      </c>
      <c r="C12" s="1">
        <v>760</v>
      </c>
      <c r="D12" s="1">
        <v>92.5</v>
      </c>
    </row>
    <row r="13" spans="2:4" x14ac:dyDescent="0.35">
      <c r="B13" s="1">
        <v>9</v>
      </c>
      <c r="C13" s="1">
        <v>761</v>
      </c>
      <c r="D13" s="1">
        <v>92.5</v>
      </c>
    </row>
    <row r="14" spans="2:4" x14ac:dyDescent="0.35">
      <c r="B14" s="1">
        <v>10</v>
      </c>
      <c r="C14" s="1">
        <v>762</v>
      </c>
      <c r="D14" s="1">
        <v>92.4</v>
      </c>
    </row>
    <row r="15" spans="2:4" x14ac:dyDescent="0.35">
      <c r="B15" s="1">
        <v>11</v>
      </c>
      <c r="C15" s="1">
        <v>763</v>
      </c>
      <c r="D15" s="1">
        <v>92.4</v>
      </c>
    </row>
    <row r="16" spans="2:4" x14ac:dyDescent="0.35">
      <c r="B16" s="1">
        <v>12</v>
      </c>
      <c r="C16" s="1">
        <v>764</v>
      </c>
      <c r="D16" s="1">
        <v>92.4</v>
      </c>
    </row>
    <row r="17" spans="2:4" x14ac:dyDescent="0.35">
      <c r="B17" s="1">
        <v>13</v>
      </c>
      <c r="C17" s="1">
        <v>765</v>
      </c>
      <c r="D17" s="1">
        <v>92.4</v>
      </c>
    </row>
    <row r="18" spans="2:4" x14ac:dyDescent="0.35">
      <c r="B18" s="1">
        <v>14</v>
      </c>
      <c r="C18" s="1">
        <v>766</v>
      </c>
      <c r="D18" s="1">
        <v>92.4</v>
      </c>
    </row>
    <row r="19" spans="2:4" x14ac:dyDescent="0.35">
      <c r="B19" s="1">
        <v>15</v>
      </c>
      <c r="C19" s="1">
        <v>767</v>
      </c>
      <c r="D19" s="1">
        <v>92.4</v>
      </c>
    </row>
    <row r="20" spans="2:4" x14ac:dyDescent="0.35">
      <c r="B20" s="1">
        <v>16</v>
      </c>
      <c r="C20" s="1">
        <v>768</v>
      </c>
      <c r="D20" s="1">
        <v>92.4</v>
      </c>
    </row>
    <row r="21" spans="2:4" x14ac:dyDescent="0.35">
      <c r="B21" s="1">
        <v>17</v>
      </c>
      <c r="C21" s="1">
        <v>769</v>
      </c>
      <c r="D21" s="1">
        <v>92.4</v>
      </c>
    </row>
    <row r="22" spans="2:4" x14ac:dyDescent="0.35">
      <c r="B22" s="1">
        <v>18</v>
      </c>
      <c r="C22" s="1">
        <v>770</v>
      </c>
      <c r="D22" s="1">
        <v>92.4</v>
      </c>
    </row>
    <row r="23" spans="2:4" x14ac:dyDescent="0.35">
      <c r="B23" s="1">
        <v>19</v>
      </c>
      <c r="C23" s="1">
        <v>771</v>
      </c>
      <c r="D23" s="1">
        <v>92.3</v>
      </c>
    </row>
    <row r="24" spans="2:4" x14ac:dyDescent="0.35">
      <c r="B24" s="1">
        <v>20</v>
      </c>
      <c r="C24" s="1">
        <v>772</v>
      </c>
      <c r="D24" s="1">
        <v>92.3</v>
      </c>
    </row>
    <row r="25" spans="2:4" x14ac:dyDescent="0.35">
      <c r="B25" s="1">
        <v>21</v>
      </c>
      <c r="C25" s="1">
        <v>773</v>
      </c>
      <c r="D25" s="1">
        <v>92.3</v>
      </c>
    </row>
    <row r="26" spans="2:4" x14ac:dyDescent="0.35">
      <c r="B26" s="1">
        <v>22</v>
      </c>
      <c r="C26" s="1">
        <v>774</v>
      </c>
      <c r="D26" s="1">
        <v>92.3</v>
      </c>
    </row>
    <row r="27" spans="2:4" x14ac:dyDescent="0.35">
      <c r="B27" s="1">
        <v>23</v>
      </c>
      <c r="C27" s="1">
        <v>775</v>
      </c>
      <c r="D27" s="1">
        <v>92.3</v>
      </c>
    </row>
    <row r="28" spans="2:4" x14ac:dyDescent="0.35">
      <c r="B28" s="1">
        <v>24</v>
      </c>
      <c r="C28" s="1">
        <v>776</v>
      </c>
      <c r="D28" s="1">
        <v>92.3</v>
      </c>
    </row>
    <row r="29" spans="2:4" x14ac:dyDescent="0.35">
      <c r="B29" s="1">
        <v>25</v>
      </c>
      <c r="C29" s="1">
        <v>777</v>
      </c>
      <c r="D29" s="1">
        <v>92.3</v>
      </c>
    </row>
    <row r="31" spans="2:4" x14ac:dyDescent="0.35">
      <c r="B31" t="s">
        <v>23</v>
      </c>
    </row>
    <row r="33" spans="2:8" x14ac:dyDescent="0.35">
      <c r="B33" s="17" t="s">
        <v>3</v>
      </c>
      <c r="C33" s="17" t="s">
        <v>1</v>
      </c>
      <c r="D33" s="17" t="s">
        <v>2</v>
      </c>
      <c r="E33" s="17" t="s">
        <v>4</v>
      </c>
      <c r="F33" s="17" t="s">
        <v>5</v>
      </c>
      <c r="G33" s="17" t="s">
        <v>6</v>
      </c>
      <c r="H33" s="2" t="s">
        <v>7</v>
      </c>
    </row>
    <row r="34" spans="2:8" x14ac:dyDescent="0.35">
      <c r="B34" s="18">
        <v>1</v>
      </c>
      <c r="C34" s="18">
        <v>753</v>
      </c>
      <c r="D34" s="18">
        <v>92.6</v>
      </c>
      <c r="E34" s="19">
        <f>C34*D34</f>
        <v>69727.8</v>
      </c>
      <c r="F34" s="19">
        <f>C34*C34</f>
        <v>567009</v>
      </c>
      <c r="G34" s="19">
        <f>+D34*D34</f>
        <v>8574.7599999999984</v>
      </c>
      <c r="H34" s="3"/>
    </row>
    <row r="35" spans="2:8" x14ac:dyDescent="0.35">
      <c r="B35" s="20">
        <v>2</v>
      </c>
      <c r="C35" s="20">
        <v>754</v>
      </c>
      <c r="D35" s="20">
        <v>92.5</v>
      </c>
      <c r="E35" s="19">
        <f t="shared" ref="E35:E58" si="0">C35*D35</f>
        <v>69745</v>
      </c>
      <c r="F35" s="19">
        <f t="shared" ref="F35:F58" si="1">C35*C35</f>
        <v>568516</v>
      </c>
      <c r="G35" s="19">
        <f t="shared" ref="G35:G58" si="2">+D35*D35</f>
        <v>8556.25</v>
      </c>
      <c r="H35" s="3"/>
    </row>
    <row r="36" spans="2:8" x14ac:dyDescent="0.35">
      <c r="B36" s="18">
        <v>3</v>
      </c>
      <c r="C36" s="18">
        <v>755</v>
      </c>
      <c r="D36" s="18">
        <v>92.5</v>
      </c>
      <c r="E36" s="19">
        <f t="shared" si="0"/>
        <v>69837.5</v>
      </c>
      <c r="F36" s="19">
        <f t="shared" si="1"/>
        <v>570025</v>
      </c>
      <c r="G36" s="19">
        <f t="shared" si="2"/>
        <v>8556.25</v>
      </c>
      <c r="H36" s="3"/>
    </row>
    <row r="37" spans="2:8" x14ac:dyDescent="0.35">
      <c r="B37" s="20">
        <v>4</v>
      </c>
      <c r="C37" s="20">
        <v>756</v>
      </c>
      <c r="D37" s="20">
        <v>92.5</v>
      </c>
      <c r="E37" s="19">
        <f t="shared" si="0"/>
        <v>69930</v>
      </c>
      <c r="F37" s="19">
        <f t="shared" si="1"/>
        <v>571536</v>
      </c>
      <c r="G37" s="19">
        <f t="shared" si="2"/>
        <v>8556.25</v>
      </c>
      <c r="H37" s="3"/>
    </row>
    <row r="38" spans="2:8" x14ac:dyDescent="0.35">
      <c r="B38" s="18">
        <v>5</v>
      </c>
      <c r="C38" s="18">
        <v>757</v>
      </c>
      <c r="D38" s="18">
        <v>92.5</v>
      </c>
      <c r="E38" s="19">
        <f t="shared" si="0"/>
        <v>70022.5</v>
      </c>
      <c r="F38" s="19">
        <f t="shared" si="1"/>
        <v>573049</v>
      </c>
      <c r="G38" s="19">
        <f t="shared" si="2"/>
        <v>8556.25</v>
      </c>
      <c r="H38" s="3"/>
    </row>
    <row r="39" spans="2:8" x14ac:dyDescent="0.35">
      <c r="B39" s="20">
        <v>6</v>
      </c>
      <c r="C39" s="20">
        <v>758</v>
      </c>
      <c r="D39" s="20">
        <v>92.5</v>
      </c>
      <c r="E39" s="19">
        <f t="shared" si="0"/>
        <v>70115</v>
      </c>
      <c r="F39" s="19">
        <f t="shared" si="1"/>
        <v>574564</v>
      </c>
      <c r="G39" s="19">
        <f t="shared" si="2"/>
        <v>8556.25</v>
      </c>
      <c r="H39" s="3"/>
    </row>
    <row r="40" spans="2:8" x14ac:dyDescent="0.35">
      <c r="B40" s="18">
        <v>7</v>
      </c>
      <c r="C40" s="18">
        <v>759</v>
      </c>
      <c r="D40" s="18">
        <v>92.5</v>
      </c>
      <c r="E40" s="19">
        <f t="shared" si="0"/>
        <v>70207.5</v>
      </c>
      <c r="F40" s="19">
        <f t="shared" si="1"/>
        <v>576081</v>
      </c>
      <c r="G40" s="19">
        <f t="shared" si="2"/>
        <v>8556.25</v>
      </c>
      <c r="H40" s="3"/>
    </row>
    <row r="41" spans="2:8" x14ac:dyDescent="0.35">
      <c r="B41" s="20">
        <v>8</v>
      </c>
      <c r="C41" s="20">
        <v>760</v>
      </c>
      <c r="D41" s="20">
        <v>92.5</v>
      </c>
      <c r="E41" s="19">
        <f t="shared" si="0"/>
        <v>70300</v>
      </c>
      <c r="F41" s="19">
        <f t="shared" si="1"/>
        <v>577600</v>
      </c>
      <c r="G41" s="19">
        <f t="shared" si="2"/>
        <v>8556.25</v>
      </c>
      <c r="H41" s="3"/>
    </row>
    <row r="42" spans="2:8" x14ac:dyDescent="0.35">
      <c r="B42" s="18">
        <v>9</v>
      </c>
      <c r="C42" s="18">
        <v>761</v>
      </c>
      <c r="D42" s="18">
        <v>92.5</v>
      </c>
      <c r="E42" s="19">
        <f t="shared" si="0"/>
        <v>70392.5</v>
      </c>
      <c r="F42" s="19">
        <f t="shared" si="1"/>
        <v>579121</v>
      </c>
      <c r="G42" s="19">
        <f t="shared" si="2"/>
        <v>8556.25</v>
      </c>
      <c r="H42" s="3"/>
    </row>
    <row r="43" spans="2:8" x14ac:dyDescent="0.35">
      <c r="B43" s="20">
        <v>10</v>
      </c>
      <c r="C43" s="20">
        <v>762</v>
      </c>
      <c r="D43" s="20">
        <v>92.4</v>
      </c>
      <c r="E43" s="19">
        <f t="shared" si="0"/>
        <v>70408.800000000003</v>
      </c>
      <c r="F43" s="19">
        <f t="shared" si="1"/>
        <v>580644</v>
      </c>
      <c r="G43" s="19">
        <f t="shared" si="2"/>
        <v>8537.76</v>
      </c>
      <c r="H43" s="3"/>
    </row>
    <row r="44" spans="2:8" x14ac:dyDescent="0.35">
      <c r="B44" s="18">
        <v>11</v>
      </c>
      <c r="C44" s="18">
        <v>763</v>
      </c>
      <c r="D44" s="18">
        <v>92.4</v>
      </c>
      <c r="E44" s="19">
        <f t="shared" si="0"/>
        <v>70501.2</v>
      </c>
      <c r="F44" s="19">
        <f t="shared" si="1"/>
        <v>582169</v>
      </c>
      <c r="G44" s="19">
        <f t="shared" si="2"/>
        <v>8537.76</v>
      </c>
      <c r="H44" s="3"/>
    </row>
    <row r="45" spans="2:8" x14ac:dyDescent="0.35">
      <c r="B45" s="20">
        <v>12</v>
      </c>
      <c r="C45" s="20">
        <v>764</v>
      </c>
      <c r="D45" s="20">
        <v>92.4</v>
      </c>
      <c r="E45" s="19">
        <f t="shared" si="0"/>
        <v>70593.600000000006</v>
      </c>
      <c r="F45" s="19">
        <f t="shared" si="1"/>
        <v>583696</v>
      </c>
      <c r="G45" s="19">
        <f t="shared" si="2"/>
        <v>8537.76</v>
      </c>
      <c r="H45" s="3"/>
    </row>
    <row r="46" spans="2:8" x14ac:dyDescent="0.35">
      <c r="B46" s="18">
        <v>13</v>
      </c>
      <c r="C46" s="18">
        <v>765</v>
      </c>
      <c r="D46" s="18">
        <v>92.4</v>
      </c>
      <c r="E46" s="19">
        <f t="shared" si="0"/>
        <v>70686</v>
      </c>
      <c r="F46" s="19">
        <f t="shared" si="1"/>
        <v>585225</v>
      </c>
      <c r="G46" s="19">
        <f t="shared" si="2"/>
        <v>8537.76</v>
      </c>
      <c r="H46" s="3"/>
    </row>
    <row r="47" spans="2:8" x14ac:dyDescent="0.35">
      <c r="B47" s="20">
        <v>14</v>
      </c>
      <c r="C47" s="20">
        <v>766</v>
      </c>
      <c r="D47" s="20">
        <v>92.4</v>
      </c>
      <c r="E47" s="19">
        <f t="shared" si="0"/>
        <v>70778.400000000009</v>
      </c>
      <c r="F47" s="19">
        <f t="shared" si="1"/>
        <v>586756</v>
      </c>
      <c r="G47" s="19">
        <f t="shared" si="2"/>
        <v>8537.76</v>
      </c>
      <c r="H47" s="3"/>
    </row>
    <row r="48" spans="2:8" x14ac:dyDescent="0.35">
      <c r="B48" s="18">
        <v>15</v>
      </c>
      <c r="C48" s="18">
        <v>767</v>
      </c>
      <c r="D48" s="18">
        <v>92.4</v>
      </c>
      <c r="E48" s="19">
        <f t="shared" si="0"/>
        <v>70870.8</v>
      </c>
      <c r="F48" s="19">
        <f t="shared" si="1"/>
        <v>588289</v>
      </c>
      <c r="G48" s="19">
        <f t="shared" si="2"/>
        <v>8537.76</v>
      </c>
      <c r="H48" s="3"/>
    </row>
    <row r="49" spans="2:8" x14ac:dyDescent="0.35">
      <c r="B49" s="20">
        <v>16</v>
      </c>
      <c r="C49" s="20">
        <v>768</v>
      </c>
      <c r="D49" s="20">
        <v>92.4</v>
      </c>
      <c r="E49" s="19">
        <f t="shared" si="0"/>
        <v>70963.200000000012</v>
      </c>
      <c r="F49" s="19">
        <f t="shared" si="1"/>
        <v>589824</v>
      </c>
      <c r="G49" s="19">
        <f t="shared" si="2"/>
        <v>8537.76</v>
      </c>
      <c r="H49" s="3"/>
    </row>
    <row r="50" spans="2:8" x14ac:dyDescent="0.35">
      <c r="B50" s="18">
        <v>17</v>
      </c>
      <c r="C50" s="18">
        <v>769</v>
      </c>
      <c r="D50" s="18">
        <v>92.4</v>
      </c>
      <c r="E50" s="19">
        <f t="shared" si="0"/>
        <v>71055.600000000006</v>
      </c>
      <c r="F50" s="19">
        <f t="shared" si="1"/>
        <v>591361</v>
      </c>
      <c r="G50" s="19">
        <f t="shared" si="2"/>
        <v>8537.76</v>
      </c>
      <c r="H50" s="3"/>
    </row>
    <row r="51" spans="2:8" x14ac:dyDescent="0.35">
      <c r="B51" s="20">
        <v>18</v>
      </c>
      <c r="C51" s="20">
        <v>770</v>
      </c>
      <c r="D51" s="20">
        <v>92.4</v>
      </c>
      <c r="E51" s="19">
        <f t="shared" si="0"/>
        <v>71148</v>
      </c>
      <c r="F51" s="19">
        <f t="shared" si="1"/>
        <v>592900</v>
      </c>
      <c r="G51" s="19">
        <f t="shared" si="2"/>
        <v>8537.76</v>
      </c>
      <c r="H51" s="3"/>
    </row>
    <row r="52" spans="2:8" x14ac:dyDescent="0.35">
      <c r="B52" s="18">
        <v>19</v>
      </c>
      <c r="C52" s="18">
        <v>771</v>
      </c>
      <c r="D52" s="18">
        <v>92.3</v>
      </c>
      <c r="E52" s="19">
        <f t="shared" si="0"/>
        <v>71163.3</v>
      </c>
      <c r="F52" s="19">
        <f t="shared" si="1"/>
        <v>594441</v>
      </c>
      <c r="G52" s="19">
        <f t="shared" si="2"/>
        <v>8519.2899999999991</v>
      </c>
      <c r="H52" s="3"/>
    </row>
    <row r="53" spans="2:8" x14ac:dyDescent="0.35">
      <c r="B53" s="20">
        <v>20</v>
      </c>
      <c r="C53" s="20">
        <v>772</v>
      </c>
      <c r="D53" s="20">
        <v>92.3</v>
      </c>
      <c r="E53" s="19">
        <f t="shared" si="0"/>
        <v>71255.599999999991</v>
      </c>
      <c r="F53" s="19">
        <f t="shared" si="1"/>
        <v>595984</v>
      </c>
      <c r="G53" s="19">
        <f t="shared" si="2"/>
        <v>8519.2899999999991</v>
      </c>
      <c r="H53" s="3"/>
    </row>
    <row r="54" spans="2:8" x14ac:dyDescent="0.35">
      <c r="B54" s="18">
        <v>21</v>
      </c>
      <c r="C54" s="18">
        <v>773</v>
      </c>
      <c r="D54" s="18">
        <v>92.3</v>
      </c>
      <c r="E54" s="19">
        <f t="shared" si="0"/>
        <v>71347.899999999994</v>
      </c>
      <c r="F54" s="19">
        <f t="shared" si="1"/>
        <v>597529</v>
      </c>
      <c r="G54" s="19">
        <f t="shared" si="2"/>
        <v>8519.2899999999991</v>
      </c>
      <c r="H54" s="3"/>
    </row>
    <row r="55" spans="2:8" x14ac:dyDescent="0.35">
      <c r="B55" s="20">
        <v>22</v>
      </c>
      <c r="C55" s="20">
        <v>774</v>
      </c>
      <c r="D55" s="20">
        <v>92.3</v>
      </c>
      <c r="E55" s="19">
        <f t="shared" si="0"/>
        <v>71440.2</v>
      </c>
      <c r="F55" s="19">
        <f t="shared" si="1"/>
        <v>599076</v>
      </c>
      <c r="G55" s="19">
        <f t="shared" si="2"/>
        <v>8519.2899999999991</v>
      </c>
      <c r="H55" s="3"/>
    </row>
    <row r="56" spans="2:8" x14ac:dyDescent="0.35">
      <c r="B56" s="18">
        <v>23</v>
      </c>
      <c r="C56" s="18">
        <v>775</v>
      </c>
      <c r="D56" s="18">
        <v>92.3</v>
      </c>
      <c r="E56" s="19">
        <f t="shared" si="0"/>
        <v>71532.5</v>
      </c>
      <c r="F56" s="19">
        <f t="shared" si="1"/>
        <v>600625</v>
      </c>
      <c r="G56" s="19">
        <f t="shared" si="2"/>
        <v>8519.2899999999991</v>
      </c>
      <c r="H56" s="3"/>
    </row>
    <row r="57" spans="2:8" x14ac:dyDescent="0.35">
      <c r="B57" s="20">
        <v>24</v>
      </c>
      <c r="C57" s="20">
        <v>776</v>
      </c>
      <c r="D57" s="20">
        <v>92.3</v>
      </c>
      <c r="E57" s="19">
        <f t="shared" si="0"/>
        <v>71624.800000000003</v>
      </c>
      <c r="F57" s="19">
        <f t="shared" si="1"/>
        <v>602176</v>
      </c>
      <c r="G57" s="19">
        <f t="shared" si="2"/>
        <v>8519.2899999999991</v>
      </c>
      <c r="H57" s="3"/>
    </row>
    <row r="58" spans="2:8" x14ac:dyDescent="0.35">
      <c r="B58" s="18">
        <v>25</v>
      </c>
      <c r="C58" s="18">
        <v>777</v>
      </c>
      <c r="D58" s="18">
        <v>92.3</v>
      </c>
      <c r="E58" s="19">
        <f t="shared" si="0"/>
        <v>71717.099999999991</v>
      </c>
      <c r="F58" s="19">
        <f t="shared" si="1"/>
        <v>603729</v>
      </c>
      <c r="G58" s="19">
        <f t="shared" si="2"/>
        <v>8519.2899999999991</v>
      </c>
      <c r="H58" s="3"/>
    </row>
    <row r="59" spans="2:8" x14ac:dyDescent="0.35">
      <c r="B59" s="18" t="s">
        <v>9</v>
      </c>
      <c r="C59" s="18">
        <f>SUBTOTAL(109,C34:C58)</f>
        <v>19125</v>
      </c>
      <c r="D59" s="18">
        <f t="shared" ref="D59:G59" si="3">SUBTOTAL(109,D34:D58)</f>
        <v>2310.3000000000006</v>
      </c>
      <c r="E59" s="18">
        <f>SUBTOTAL(109,E34:E58)</f>
        <v>1767364.8000000003</v>
      </c>
      <c r="F59" s="18">
        <f t="shared" si="3"/>
        <v>14631925</v>
      </c>
      <c r="G59" s="18">
        <f t="shared" si="3"/>
        <v>213499.63000000003</v>
      </c>
      <c r="H59" s="4"/>
    </row>
    <row r="61" spans="2:8" x14ac:dyDescent="0.35">
      <c r="B61" t="s">
        <v>8</v>
      </c>
    </row>
    <row r="62" spans="2:8" x14ac:dyDescent="0.35">
      <c r="B62" s="5" t="s">
        <v>11</v>
      </c>
      <c r="C62" t="s">
        <v>12</v>
      </c>
    </row>
    <row r="63" spans="2:8" x14ac:dyDescent="0.35">
      <c r="G63" t="s">
        <v>16</v>
      </c>
    </row>
    <row r="64" spans="2:8" x14ac:dyDescent="0.35">
      <c r="B64" s="5" t="s">
        <v>10</v>
      </c>
      <c r="C64" s="7">
        <f>25*(E59)-C59*D59</f>
        <v>-367.50000000745058</v>
      </c>
      <c r="G64" t="s">
        <v>17</v>
      </c>
    </row>
    <row r="65" spans="2:7" x14ac:dyDescent="0.35">
      <c r="B65" s="5"/>
      <c r="C65" s="6">
        <f>25*F59-C59^2</f>
        <v>32500</v>
      </c>
    </row>
    <row r="66" spans="2:7" x14ac:dyDescent="0.35">
      <c r="B66" s="5"/>
      <c r="C66" s="6"/>
      <c r="G66" t="s">
        <v>19</v>
      </c>
    </row>
    <row r="67" spans="2:7" x14ac:dyDescent="0.35">
      <c r="B67" s="5" t="s">
        <v>10</v>
      </c>
      <c r="C67" s="11">
        <f>+C64/C65</f>
        <v>-1.1307692307921556E-2</v>
      </c>
      <c r="G67" t="s">
        <v>18</v>
      </c>
    </row>
    <row r="68" spans="2:7" x14ac:dyDescent="0.35">
      <c r="B68" s="5"/>
      <c r="C68" s="6"/>
    </row>
    <row r="70" spans="2:7" x14ac:dyDescent="0.35">
      <c r="B70" s="5" t="s">
        <v>13</v>
      </c>
      <c r="G70" t="s">
        <v>28</v>
      </c>
    </row>
    <row r="71" spans="2:7" x14ac:dyDescent="0.35">
      <c r="B71" s="5" t="s">
        <v>14</v>
      </c>
      <c r="C71" t="s">
        <v>15</v>
      </c>
    </row>
    <row r="72" spans="2:7" x14ac:dyDescent="0.35">
      <c r="B72" s="5"/>
    </row>
    <row r="73" spans="2:7" x14ac:dyDescent="0.35">
      <c r="B73" s="5" t="s">
        <v>14</v>
      </c>
      <c r="C73" s="8">
        <f>+(D59*F59)-(C59*E59)</f>
        <v>3284527.5000038147</v>
      </c>
    </row>
    <row r="74" spans="2:7" x14ac:dyDescent="0.35">
      <c r="C74">
        <f>(25*(F59))-((C59)^2)</f>
        <v>32500</v>
      </c>
    </row>
    <row r="76" spans="2:7" x14ac:dyDescent="0.35">
      <c r="B76" s="5" t="s">
        <v>14</v>
      </c>
      <c r="C76" s="12">
        <f>+C73/C74</f>
        <v>101.062384615502</v>
      </c>
    </row>
    <row r="79" spans="2:7" x14ac:dyDescent="0.35">
      <c r="B79" t="s">
        <v>20</v>
      </c>
    </row>
    <row r="80" spans="2:7" x14ac:dyDescent="0.35">
      <c r="B80" t="s">
        <v>21</v>
      </c>
      <c r="C80" t="s">
        <v>22</v>
      </c>
    </row>
    <row r="83" spans="2:3" x14ac:dyDescent="0.35">
      <c r="B83" t="s">
        <v>21</v>
      </c>
      <c r="C83" s="8">
        <f>+(25*E59)-(C59*D59)</f>
        <v>-367.50000000745058</v>
      </c>
    </row>
    <row r="84" spans="2:3" x14ac:dyDescent="0.35">
      <c r="C84">
        <f>+SQRT((25*(F59)-(C59)^2)*(25*(G59)-(D59)^2))</f>
        <v>389.1657743742465</v>
      </c>
    </row>
    <row r="86" spans="2:3" x14ac:dyDescent="0.35">
      <c r="B86" t="s">
        <v>21</v>
      </c>
      <c r="C86" s="12">
        <f>+C83/C84</f>
        <v>-0.94432764699919181</v>
      </c>
    </row>
    <row r="88" spans="2:3" x14ac:dyDescent="0.35">
      <c r="B88" t="s">
        <v>38</v>
      </c>
      <c r="C88">
        <f>+C86*C86</f>
        <v>0.89175470488703024</v>
      </c>
    </row>
    <row r="96" spans="2:3" x14ac:dyDescent="0.35">
      <c r="B96" t="s">
        <v>24</v>
      </c>
    </row>
    <row r="98" spans="2:8" x14ac:dyDescent="0.35">
      <c r="B98" s="17" t="s">
        <v>3</v>
      </c>
      <c r="C98" s="17" t="s">
        <v>1</v>
      </c>
      <c r="D98" s="17" t="s">
        <v>2</v>
      </c>
      <c r="E98" s="17" t="s">
        <v>25</v>
      </c>
      <c r="F98" s="17" t="s">
        <v>26</v>
      </c>
      <c r="G98" s="17" t="s">
        <v>27</v>
      </c>
      <c r="H98" s="17" t="s">
        <v>36</v>
      </c>
    </row>
    <row r="99" spans="2:8" x14ac:dyDescent="0.35">
      <c r="B99" s="18">
        <v>1</v>
      </c>
      <c r="C99" s="18">
        <v>753</v>
      </c>
      <c r="D99" s="18">
        <v>92.6</v>
      </c>
      <c r="E99" s="21">
        <f t="shared" ref="E99:E123" si="4">LN(D99)</f>
        <v>4.5282891416521336</v>
      </c>
      <c r="F99" s="21">
        <f>+C99*E99</f>
        <v>3409.8017236640567</v>
      </c>
      <c r="G99" s="21">
        <f>+C99*C99</f>
        <v>567009</v>
      </c>
      <c r="H99" s="21">
        <f t="shared" ref="H99:H123" si="5">+E99*E99</f>
        <v>20.505402550404618</v>
      </c>
    </row>
    <row r="100" spans="2:8" x14ac:dyDescent="0.35">
      <c r="B100" s="20">
        <v>2</v>
      </c>
      <c r="C100" s="20">
        <v>754</v>
      </c>
      <c r="D100" s="20">
        <v>92.5</v>
      </c>
      <c r="E100" s="21">
        <f t="shared" si="4"/>
        <v>4.5272086445183799</v>
      </c>
      <c r="F100" s="21">
        <f t="shared" ref="F100:F123" si="6">+C100*E100</f>
        <v>3413.5153179668582</v>
      </c>
      <c r="G100" s="21">
        <f>+C100*C100</f>
        <v>568516</v>
      </c>
      <c r="H100" s="21">
        <f t="shared" si="5"/>
        <v>20.495618111001946</v>
      </c>
    </row>
    <row r="101" spans="2:8" x14ac:dyDescent="0.35">
      <c r="B101" s="18">
        <v>3</v>
      </c>
      <c r="C101" s="18">
        <v>755</v>
      </c>
      <c r="D101" s="18">
        <v>92.5</v>
      </c>
      <c r="E101" s="21">
        <f t="shared" si="4"/>
        <v>4.5272086445183799</v>
      </c>
      <c r="F101" s="21">
        <f t="shared" si="6"/>
        <v>3418.0425266113766</v>
      </c>
      <c r="G101" s="21">
        <f t="shared" ref="G101:G123" si="7">+C101*C101</f>
        <v>570025</v>
      </c>
      <c r="H101" s="21">
        <f t="shared" si="5"/>
        <v>20.495618111001946</v>
      </c>
    </row>
    <row r="102" spans="2:8" x14ac:dyDescent="0.35">
      <c r="B102" s="20">
        <v>4</v>
      </c>
      <c r="C102" s="20">
        <v>756</v>
      </c>
      <c r="D102" s="20">
        <v>92.5</v>
      </c>
      <c r="E102" s="21">
        <f t="shared" si="4"/>
        <v>4.5272086445183799</v>
      </c>
      <c r="F102" s="21">
        <f t="shared" si="6"/>
        <v>3422.569735255895</v>
      </c>
      <c r="G102" s="21">
        <f t="shared" si="7"/>
        <v>571536</v>
      </c>
      <c r="H102" s="21">
        <f t="shared" si="5"/>
        <v>20.495618111001946</v>
      </c>
    </row>
    <row r="103" spans="2:8" x14ac:dyDescent="0.35">
      <c r="B103" s="18">
        <v>5</v>
      </c>
      <c r="C103" s="18">
        <v>757</v>
      </c>
      <c r="D103" s="18">
        <v>92.5</v>
      </c>
      <c r="E103" s="21">
        <f t="shared" si="4"/>
        <v>4.5272086445183799</v>
      </c>
      <c r="F103" s="21">
        <f t="shared" si="6"/>
        <v>3427.0969439004134</v>
      </c>
      <c r="G103" s="21">
        <f t="shared" si="7"/>
        <v>573049</v>
      </c>
      <c r="H103" s="21">
        <f t="shared" si="5"/>
        <v>20.495618111001946</v>
      </c>
    </row>
    <row r="104" spans="2:8" x14ac:dyDescent="0.35">
      <c r="B104" s="20">
        <v>6</v>
      </c>
      <c r="C104" s="20">
        <v>758</v>
      </c>
      <c r="D104" s="20">
        <v>92.5</v>
      </c>
      <c r="E104" s="21">
        <f t="shared" si="4"/>
        <v>4.5272086445183799</v>
      </c>
      <c r="F104" s="21">
        <f t="shared" si="6"/>
        <v>3431.6241525449318</v>
      </c>
      <c r="G104" s="21">
        <f t="shared" si="7"/>
        <v>574564</v>
      </c>
      <c r="H104" s="21">
        <f t="shared" si="5"/>
        <v>20.495618111001946</v>
      </c>
    </row>
    <row r="105" spans="2:8" x14ac:dyDescent="0.35">
      <c r="B105" s="18">
        <v>7</v>
      </c>
      <c r="C105" s="18">
        <v>759</v>
      </c>
      <c r="D105" s="18">
        <v>92.5</v>
      </c>
      <c r="E105" s="21">
        <f t="shared" si="4"/>
        <v>4.5272086445183799</v>
      </c>
      <c r="F105" s="21">
        <f t="shared" si="6"/>
        <v>3436.1513611894502</v>
      </c>
      <c r="G105" s="21">
        <f t="shared" si="7"/>
        <v>576081</v>
      </c>
      <c r="H105" s="21">
        <f t="shared" si="5"/>
        <v>20.495618111001946</v>
      </c>
    </row>
    <row r="106" spans="2:8" x14ac:dyDescent="0.35">
      <c r="B106" s="20">
        <v>8</v>
      </c>
      <c r="C106" s="20">
        <v>760</v>
      </c>
      <c r="D106" s="20">
        <v>92.5</v>
      </c>
      <c r="E106" s="21">
        <f t="shared" si="4"/>
        <v>4.5272086445183799</v>
      </c>
      <c r="F106" s="21">
        <f t="shared" si="6"/>
        <v>3440.6785698339686</v>
      </c>
      <c r="G106" s="21">
        <f t="shared" si="7"/>
        <v>577600</v>
      </c>
      <c r="H106" s="21">
        <f t="shared" si="5"/>
        <v>20.495618111001946</v>
      </c>
    </row>
    <row r="107" spans="2:8" x14ac:dyDescent="0.35">
      <c r="B107" s="18">
        <v>9</v>
      </c>
      <c r="C107" s="18">
        <v>761</v>
      </c>
      <c r="D107" s="18">
        <v>92.5</v>
      </c>
      <c r="E107" s="21">
        <f t="shared" si="4"/>
        <v>4.5272086445183799</v>
      </c>
      <c r="F107" s="21">
        <f t="shared" si="6"/>
        <v>3445.205778478487</v>
      </c>
      <c r="G107" s="21">
        <f t="shared" si="7"/>
        <v>579121</v>
      </c>
      <c r="H107" s="21">
        <f t="shared" si="5"/>
        <v>20.495618111001946</v>
      </c>
    </row>
    <row r="108" spans="2:8" x14ac:dyDescent="0.35">
      <c r="B108" s="20">
        <v>10</v>
      </c>
      <c r="C108" s="20">
        <v>762</v>
      </c>
      <c r="D108" s="20">
        <v>92.4</v>
      </c>
      <c r="E108" s="21">
        <f t="shared" si="4"/>
        <v>4.5261269786476381</v>
      </c>
      <c r="F108" s="21">
        <f t="shared" si="6"/>
        <v>3448.9087577295004</v>
      </c>
      <c r="G108" s="21">
        <f t="shared" si="7"/>
        <v>580644</v>
      </c>
      <c r="H108" s="21">
        <f t="shared" si="5"/>
        <v>20.485825426841998</v>
      </c>
    </row>
    <row r="109" spans="2:8" x14ac:dyDescent="0.35">
      <c r="B109" s="18">
        <v>11</v>
      </c>
      <c r="C109" s="18">
        <v>763</v>
      </c>
      <c r="D109" s="18">
        <v>92.4</v>
      </c>
      <c r="E109" s="21">
        <f t="shared" si="4"/>
        <v>4.5261269786476381</v>
      </c>
      <c r="F109" s="21">
        <f t="shared" si="6"/>
        <v>3453.4348847081478</v>
      </c>
      <c r="G109" s="21">
        <f t="shared" si="7"/>
        <v>582169</v>
      </c>
      <c r="H109" s="21">
        <f t="shared" si="5"/>
        <v>20.485825426841998</v>
      </c>
    </row>
    <row r="110" spans="2:8" x14ac:dyDescent="0.35">
      <c r="B110" s="20">
        <v>12</v>
      </c>
      <c r="C110" s="20">
        <v>764</v>
      </c>
      <c r="D110" s="20">
        <v>92.4</v>
      </c>
      <c r="E110" s="21">
        <f t="shared" si="4"/>
        <v>4.5261269786476381</v>
      </c>
      <c r="F110" s="21">
        <f t="shared" si="6"/>
        <v>3457.9610116867957</v>
      </c>
      <c r="G110" s="21">
        <f t="shared" si="7"/>
        <v>583696</v>
      </c>
      <c r="H110" s="21">
        <f t="shared" si="5"/>
        <v>20.485825426841998</v>
      </c>
    </row>
    <row r="111" spans="2:8" x14ac:dyDescent="0.35">
      <c r="B111" s="18">
        <v>13</v>
      </c>
      <c r="C111" s="18">
        <v>765</v>
      </c>
      <c r="D111" s="18">
        <v>92.4</v>
      </c>
      <c r="E111" s="21">
        <f t="shared" si="4"/>
        <v>4.5261269786476381</v>
      </c>
      <c r="F111" s="21">
        <f t="shared" si="6"/>
        <v>3462.4871386654431</v>
      </c>
      <c r="G111" s="21">
        <f t="shared" si="7"/>
        <v>585225</v>
      </c>
      <c r="H111" s="21">
        <f t="shared" si="5"/>
        <v>20.485825426841998</v>
      </c>
    </row>
    <row r="112" spans="2:8" x14ac:dyDescent="0.35">
      <c r="B112" s="20">
        <v>14</v>
      </c>
      <c r="C112" s="20">
        <v>766</v>
      </c>
      <c r="D112" s="20">
        <v>92.4</v>
      </c>
      <c r="E112" s="21">
        <f t="shared" si="4"/>
        <v>4.5261269786476381</v>
      </c>
      <c r="F112" s="21">
        <f t="shared" si="6"/>
        <v>3467.013265644091</v>
      </c>
      <c r="G112" s="21">
        <f t="shared" si="7"/>
        <v>586756</v>
      </c>
      <c r="H112" s="21">
        <f t="shared" si="5"/>
        <v>20.485825426841998</v>
      </c>
    </row>
    <row r="113" spans="2:13" x14ac:dyDescent="0.35">
      <c r="B113" s="18">
        <v>15</v>
      </c>
      <c r="C113" s="18">
        <v>767</v>
      </c>
      <c r="D113" s="18">
        <v>92.4</v>
      </c>
      <c r="E113" s="21">
        <f t="shared" si="4"/>
        <v>4.5261269786476381</v>
      </c>
      <c r="F113" s="21">
        <f t="shared" si="6"/>
        <v>3471.5393926227384</v>
      </c>
      <c r="G113" s="21">
        <f t="shared" si="7"/>
        <v>588289</v>
      </c>
      <c r="H113" s="21">
        <f t="shared" si="5"/>
        <v>20.485825426841998</v>
      </c>
    </row>
    <row r="114" spans="2:13" x14ac:dyDescent="0.35">
      <c r="B114" s="20">
        <v>16</v>
      </c>
      <c r="C114" s="20">
        <v>768</v>
      </c>
      <c r="D114" s="20">
        <v>92.4</v>
      </c>
      <c r="E114" s="21">
        <f t="shared" si="4"/>
        <v>4.5261269786476381</v>
      </c>
      <c r="F114" s="21">
        <f t="shared" si="6"/>
        <v>3476.0655196013859</v>
      </c>
      <c r="G114" s="21">
        <f t="shared" si="7"/>
        <v>589824</v>
      </c>
      <c r="H114" s="21">
        <f t="shared" si="5"/>
        <v>20.485825426841998</v>
      </c>
    </row>
    <row r="115" spans="2:13" x14ac:dyDescent="0.35">
      <c r="B115" s="18">
        <v>17</v>
      </c>
      <c r="C115" s="18">
        <v>769</v>
      </c>
      <c r="D115" s="18">
        <v>92.4</v>
      </c>
      <c r="E115" s="21">
        <f t="shared" si="4"/>
        <v>4.5261269786476381</v>
      </c>
      <c r="F115" s="21">
        <f t="shared" si="6"/>
        <v>3480.5916465800337</v>
      </c>
      <c r="G115" s="21">
        <f t="shared" si="7"/>
        <v>591361</v>
      </c>
      <c r="H115" s="21">
        <f t="shared" si="5"/>
        <v>20.485825426841998</v>
      </c>
    </row>
    <row r="116" spans="2:13" x14ac:dyDescent="0.35">
      <c r="B116" s="20">
        <v>18</v>
      </c>
      <c r="C116" s="20">
        <v>770</v>
      </c>
      <c r="D116" s="20">
        <v>92.4</v>
      </c>
      <c r="E116" s="21">
        <f t="shared" si="4"/>
        <v>4.5261269786476381</v>
      </c>
      <c r="F116" s="21">
        <f t="shared" si="6"/>
        <v>3485.1177735586812</v>
      </c>
      <c r="G116" s="21">
        <f t="shared" si="7"/>
        <v>592900</v>
      </c>
      <c r="H116" s="21">
        <f t="shared" si="5"/>
        <v>20.485825426841998</v>
      </c>
    </row>
    <row r="117" spans="2:13" x14ac:dyDescent="0.35">
      <c r="B117" s="18">
        <v>19</v>
      </c>
      <c r="C117" s="18">
        <v>771</v>
      </c>
      <c r="D117" s="18">
        <v>92.3</v>
      </c>
      <c r="E117" s="21">
        <f t="shared" si="4"/>
        <v>4.5250441415088067</v>
      </c>
      <c r="F117" s="21">
        <f t="shared" si="6"/>
        <v>3488.8090331032899</v>
      </c>
      <c r="G117" s="21">
        <f t="shared" si="7"/>
        <v>594441</v>
      </c>
      <c r="H117" s="21">
        <f t="shared" si="5"/>
        <v>20.476024482603172</v>
      </c>
    </row>
    <row r="118" spans="2:13" x14ac:dyDescent="0.35">
      <c r="B118" s="20">
        <v>20</v>
      </c>
      <c r="C118" s="20">
        <v>772</v>
      </c>
      <c r="D118" s="20">
        <v>92.3</v>
      </c>
      <c r="E118" s="21">
        <f t="shared" si="4"/>
        <v>4.5250441415088067</v>
      </c>
      <c r="F118" s="21">
        <f t="shared" si="6"/>
        <v>3493.3340772447987</v>
      </c>
      <c r="G118" s="21">
        <f t="shared" si="7"/>
        <v>595984</v>
      </c>
      <c r="H118" s="21">
        <f t="shared" si="5"/>
        <v>20.476024482603172</v>
      </c>
    </row>
    <row r="119" spans="2:13" x14ac:dyDescent="0.35">
      <c r="B119" s="18">
        <v>21</v>
      </c>
      <c r="C119" s="18">
        <v>773</v>
      </c>
      <c r="D119" s="18">
        <v>92.3</v>
      </c>
      <c r="E119" s="21">
        <f t="shared" si="4"/>
        <v>4.5250441415088067</v>
      </c>
      <c r="F119" s="21">
        <f t="shared" si="6"/>
        <v>3497.8591213863078</v>
      </c>
      <c r="G119" s="21">
        <f t="shared" si="7"/>
        <v>597529</v>
      </c>
      <c r="H119" s="21">
        <f t="shared" si="5"/>
        <v>20.476024482603172</v>
      </c>
    </row>
    <row r="120" spans="2:13" x14ac:dyDescent="0.35">
      <c r="B120" s="20">
        <v>22</v>
      </c>
      <c r="C120" s="20">
        <v>774</v>
      </c>
      <c r="D120" s="20">
        <v>92.3</v>
      </c>
      <c r="E120" s="21">
        <f t="shared" si="4"/>
        <v>4.5250441415088067</v>
      </c>
      <c r="F120" s="21">
        <f t="shared" si="6"/>
        <v>3502.3841655278165</v>
      </c>
      <c r="G120" s="21">
        <f t="shared" si="7"/>
        <v>599076</v>
      </c>
      <c r="H120" s="21">
        <f t="shared" si="5"/>
        <v>20.476024482603172</v>
      </c>
    </row>
    <row r="121" spans="2:13" x14ac:dyDescent="0.35">
      <c r="B121" s="18">
        <v>23</v>
      </c>
      <c r="C121" s="18">
        <v>775</v>
      </c>
      <c r="D121" s="18">
        <v>92.3</v>
      </c>
      <c r="E121" s="21">
        <f t="shared" si="4"/>
        <v>4.5250441415088067</v>
      </c>
      <c r="F121" s="21">
        <f t="shared" si="6"/>
        <v>3506.9092096693253</v>
      </c>
      <c r="G121" s="21">
        <f t="shared" si="7"/>
        <v>600625</v>
      </c>
      <c r="H121" s="21">
        <f t="shared" si="5"/>
        <v>20.476024482603172</v>
      </c>
    </row>
    <row r="122" spans="2:13" x14ac:dyDescent="0.35">
      <c r="B122" s="20">
        <v>24</v>
      </c>
      <c r="C122" s="20">
        <v>776</v>
      </c>
      <c r="D122" s="20">
        <v>92.3</v>
      </c>
      <c r="E122" s="21">
        <f t="shared" si="4"/>
        <v>4.5250441415088067</v>
      </c>
      <c r="F122" s="21">
        <f t="shared" si="6"/>
        <v>3511.434253810834</v>
      </c>
      <c r="G122" s="21">
        <f t="shared" si="7"/>
        <v>602176</v>
      </c>
      <c r="H122" s="21">
        <f t="shared" si="5"/>
        <v>20.476024482603172</v>
      </c>
    </row>
    <row r="123" spans="2:13" x14ac:dyDescent="0.35">
      <c r="B123" s="18">
        <v>25</v>
      </c>
      <c r="C123" s="18">
        <v>777</v>
      </c>
      <c r="D123" s="18">
        <v>92.3</v>
      </c>
      <c r="E123" s="21">
        <f t="shared" si="4"/>
        <v>4.5250441415088067</v>
      </c>
      <c r="F123" s="21">
        <f t="shared" si="6"/>
        <v>3515.9592979523427</v>
      </c>
      <c r="G123" s="21">
        <f t="shared" si="7"/>
        <v>603729</v>
      </c>
      <c r="H123" s="21">
        <f t="shared" si="5"/>
        <v>20.476024482603172</v>
      </c>
    </row>
    <row r="124" spans="2:13" s="9" customFormat="1" x14ac:dyDescent="0.35">
      <c r="B124" s="22" t="s">
        <v>9</v>
      </c>
      <c r="C124" s="23">
        <f t="shared" ref="C124" si="8">SUM(C99:C123)</f>
        <v>19125</v>
      </c>
      <c r="D124" s="23"/>
      <c r="E124" s="23">
        <f>SUM(E99:E123)</f>
        <v>113.15641009618953</v>
      </c>
      <c r="F124" s="23">
        <f>SUBTOTAL(109,Tabla3[h ln P])</f>
        <v>86564.494658936979</v>
      </c>
      <c r="G124" s="23">
        <f>SUM(G99:G123)</f>
        <v>14631925</v>
      </c>
      <c r="H124" s="23">
        <f>SUBTOTAL(109,Tabla3[ln p ^2])</f>
        <v>512.17494765822028</v>
      </c>
      <c r="I124"/>
      <c r="J124"/>
      <c r="K124"/>
      <c r="L124"/>
      <c r="M124"/>
    </row>
    <row r="127" spans="2:13" x14ac:dyDescent="0.35">
      <c r="C127" s="10"/>
    </row>
    <row r="129" spans="2:7" x14ac:dyDescent="0.35">
      <c r="B129" t="s">
        <v>33</v>
      </c>
      <c r="F129" t="s">
        <v>29</v>
      </c>
    </row>
    <row r="130" spans="2:7" x14ac:dyDescent="0.35">
      <c r="F130" t="s">
        <v>32</v>
      </c>
    </row>
    <row r="131" spans="2:7" x14ac:dyDescent="0.35">
      <c r="B131" t="s">
        <v>34</v>
      </c>
      <c r="C131" s="15">
        <f>(25*F124-(C124*E124))/(25*G124-(C124*C124))</f>
        <v>-1.2235742155462502E-4</v>
      </c>
    </row>
    <row r="134" spans="2:7" x14ac:dyDescent="0.35">
      <c r="F134" t="s">
        <v>30</v>
      </c>
      <c r="G134" s="14">
        <f>(E124*G124 - C124*F124)/(25*G124-(C124*C124))</f>
        <v>4.6198598313331605</v>
      </c>
    </row>
    <row r="135" spans="2:7" x14ac:dyDescent="0.35">
      <c r="C135" s="16"/>
    </row>
    <row r="136" spans="2:7" x14ac:dyDescent="0.35">
      <c r="B136" t="s">
        <v>35</v>
      </c>
      <c r="G136" s="8"/>
    </row>
    <row r="137" spans="2:7" x14ac:dyDescent="0.35">
      <c r="F137" t="s">
        <v>31</v>
      </c>
      <c r="G137" s="12">
        <f>EXP(G134)</f>
        <v>101.47980684336284</v>
      </c>
    </row>
    <row r="138" spans="2:7" x14ac:dyDescent="0.35">
      <c r="B138" t="s">
        <v>21</v>
      </c>
      <c r="C138" t="s">
        <v>37</v>
      </c>
    </row>
    <row r="139" spans="2:7" x14ac:dyDescent="0.35">
      <c r="G139" s="13"/>
    </row>
    <row r="140" spans="2:7" x14ac:dyDescent="0.35">
      <c r="B140" t="s">
        <v>21</v>
      </c>
      <c r="C140" s="12">
        <f>((25*F124)-(C124*E124))/(SQRT((25*G124-C124^2)*(25*H124-E124^2)))</f>
        <v>-0.94435529549576214</v>
      </c>
    </row>
    <row r="142" spans="2:7" x14ac:dyDescent="0.35">
      <c r="B142" t="s">
        <v>38</v>
      </c>
      <c r="C142">
        <f>+C140*C140</f>
        <v>0.89180692413088825</v>
      </c>
    </row>
    <row r="144" spans="2:7" x14ac:dyDescent="0.35">
      <c r="C144" s="8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>
              <from>
                <xdr:col>8</xdr:col>
                <xdr:colOff>419100</xdr:colOff>
                <xdr:row>130</xdr:row>
                <xdr:rowOff>114300</xdr:rowOff>
              </from>
              <to>
                <xdr:col>13</xdr:col>
                <xdr:colOff>647700</xdr:colOff>
                <xdr:row>136</xdr:row>
                <xdr:rowOff>152400</xdr:rowOff>
              </to>
            </anchor>
          </objectPr>
        </oleObject>
      </mc:Choice>
      <mc:Fallback>
        <oleObject progId="Equation.DSMT4" shapeId="1025" r:id="rId4"/>
      </mc:Fallback>
    </mc:AlternateContent>
    <mc:AlternateContent xmlns:mc="http://schemas.openxmlformats.org/markup-compatibility/2006">
      <mc:Choice Requires="x14">
        <oleObject progId="Equation.DSMT4" shapeId="1026" r:id="rId6">
          <objectPr defaultSize="0" autoPict="0" r:id="rId7">
            <anchor moveWithCells="1">
              <from>
                <xdr:col>8</xdr:col>
                <xdr:colOff>196850</xdr:colOff>
                <xdr:row>63</xdr:row>
                <xdr:rowOff>12700</xdr:rowOff>
              </from>
              <to>
                <xdr:col>10</xdr:col>
                <xdr:colOff>539750</xdr:colOff>
                <xdr:row>67</xdr:row>
                <xdr:rowOff>165100</xdr:rowOff>
              </to>
            </anchor>
          </objectPr>
        </oleObject>
      </mc:Choice>
      <mc:Fallback>
        <oleObject progId="Equation.DSMT4" shapeId="1026" r:id="rId6"/>
      </mc:Fallback>
    </mc:AlternateContent>
    <mc:AlternateContent xmlns:mc="http://schemas.openxmlformats.org/markup-compatibility/2006">
      <mc:Choice Requires="x14">
        <oleObject progId="Equation.DSMT4" shapeId="1027" r:id="rId8">
          <objectPr defaultSize="0" autoPict="0" r:id="rId9">
            <anchor moveWithCells="1">
              <from>
                <xdr:col>8</xdr:col>
                <xdr:colOff>152400</xdr:colOff>
                <xdr:row>68</xdr:row>
                <xdr:rowOff>63500</xdr:rowOff>
              </from>
              <to>
                <xdr:col>10</xdr:col>
                <xdr:colOff>495300</xdr:colOff>
                <xdr:row>72</xdr:row>
                <xdr:rowOff>63500</xdr:rowOff>
              </to>
            </anchor>
          </objectPr>
        </oleObject>
      </mc:Choice>
      <mc:Fallback>
        <oleObject progId="Equation.DSMT4" shapeId="1027" r:id="rId8"/>
      </mc:Fallback>
    </mc:AlternateContent>
    <mc:AlternateContent xmlns:mc="http://schemas.openxmlformats.org/markup-compatibility/2006">
      <mc:Choice Requires="x14">
        <oleObject progId="Equation.DSMT4" shapeId="1028" r:id="rId10">
          <objectPr defaultSize="0" autoPict="0" r:id="rId11">
            <anchor moveWithCells="1">
              <from>
                <xdr:col>8</xdr:col>
                <xdr:colOff>127000</xdr:colOff>
                <xdr:row>72</xdr:row>
                <xdr:rowOff>63500</xdr:rowOff>
              </from>
              <to>
                <xdr:col>11</xdr:col>
                <xdr:colOff>704850</xdr:colOff>
                <xdr:row>77</xdr:row>
                <xdr:rowOff>107950</xdr:rowOff>
              </to>
            </anchor>
          </objectPr>
        </oleObject>
      </mc:Choice>
      <mc:Fallback>
        <oleObject progId="Equation.DSMT4" shapeId="1028" r:id="rId10"/>
      </mc:Fallback>
    </mc:AlternateContent>
  </oleObjects>
  <tableParts count="3"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Abraham</cp:lastModifiedBy>
  <dcterms:created xsi:type="dcterms:W3CDTF">2023-06-17T21:16:35Z</dcterms:created>
  <dcterms:modified xsi:type="dcterms:W3CDTF">2023-06-22T00:43:20Z</dcterms:modified>
</cp:coreProperties>
</file>