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myjcuedu-my.sharepoint.com/personal/alejandro_delafuentepinero1_my_jcu_edu_au/Documents/PhD - Data/PHYSIOLOGICAL_DATA/"/>
    </mc:Choice>
  </mc:AlternateContent>
  <xr:revisionPtr revIDLastSave="3" documentId="8_{21B5A2F0-079A-8D48-9A2D-3AB775C09F61}" xr6:coauthVersionLast="47" xr6:coauthVersionMax="47" xr10:uidLastSave="{5A7EA48F-7BE9-1D48-B256-B8933507D7B8}"/>
  <bookViews>
    <workbookView xWindow="0" yWindow="860" windowWidth="34200" windowHeight="20120" tabRatio="500" activeTab="2" xr2:uid="{00000000-000D-0000-FFFF-FFFF00000000}"/>
  </bookViews>
  <sheets>
    <sheet name="VO2, CO2, Ewl Vs Temp Graph" sheetId="4" r:id="rId1"/>
    <sheet name="Body temp vs Ambient temp" sheetId="6" r:id="rId2"/>
    <sheet name="Respirometry data" sheetId="1" r:id="rId3"/>
    <sheet name="morpholog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L2" i="1"/>
  <c r="L54" i="1" s="1"/>
  <c r="L59" i="1" s="1"/>
  <c r="M2" i="1"/>
  <c r="K7" i="1"/>
  <c r="L7" i="1"/>
  <c r="L46" i="1" s="1"/>
  <c r="M7" i="1"/>
  <c r="K12" i="1"/>
  <c r="K55" i="1" s="1"/>
  <c r="K60" i="1" s="1"/>
  <c r="L12" i="1"/>
  <c r="M12" i="1"/>
  <c r="K17" i="1"/>
  <c r="L17" i="1"/>
  <c r="M17" i="1"/>
  <c r="K22" i="1"/>
  <c r="K57" i="1" s="1"/>
  <c r="K62" i="1" s="1"/>
  <c r="L22" i="1"/>
  <c r="M22" i="1"/>
  <c r="K27" i="1"/>
  <c r="L27" i="1"/>
  <c r="M27" i="1"/>
  <c r="K3" i="1"/>
  <c r="L3" i="1"/>
  <c r="M3" i="1"/>
  <c r="M47" i="1" s="1"/>
  <c r="K8" i="1"/>
  <c r="L8" i="1"/>
  <c r="L55" i="1" s="1"/>
  <c r="L60" i="1" s="1"/>
  <c r="M8" i="1"/>
  <c r="K13" i="1"/>
  <c r="L13" i="1"/>
  <c r="M13" i="1"/>
  <c r="K18" i="1"/>
  <c r="L18" i="1"/>
  <c r="M18" i="1"/>
  <c r="K23" i="1"/>
  <c r="L23" i="1"/>
  <c r="M23" i="1"/>
  <c r="K28" i="1"/>
  <c r="L28" i="1"/>
  <c r="M28" i="1"/>
  <c r="K4" i="1"/>
  <c r="K54" i="1" s="1"/>
  <c r="K59" i="1" s="1"/>
  <c r="L4" i="1"/>
  <c r="M4" i="1"/>
  <c r="K9" i="1"/>
  <c r="L9" i="1"/>
  <c r="M9" i="1"/>
  <c r="K14" i="1"/>
  <c r="L14" i="1"/>
  <c r="L56" i="1" s="1"/>
  <c r="L61" i="1" s="1"/>
  <c r="M14" i="1"/>
  <c r="M56" i="1" s="1"/>
  <c r="M61" i="1" s="1"/>
  <c r="K19" i="1"/>
  <c r="L19" i="1"/>
  <c r="M19" i="1"/>
  <c r="K24" i="1"/>
  <c r="L24" i="1"/>
  <c r="M24" i="1"/>
  <c r="K29" i="1"/>
  <c r="L29" i="1"/>
  <c r="L50" i="1" s="1"/>
  <c r="M29" i="1"/>
  <c r="K5" i="1"/>
  <c r="L5" i="1"/>
  <c r="M5" i="1"/>
  <c r="K10" i="1"/>
  <c r="L10" i="1"/>
  <c r="M10" i="1"/>
  <c r="K15" i="1"/>
  <c r="K48" i="1" s="1"/>
  <c r="L15" i="1"/>
  <c r="M15" i="1"/>
  <c r="K20" i="1"/>
  <c r="L20" i="1"/>
  <c r="M20" i="1"/>
  <c r="M57" i="1" s="1"/>
  <c r="M62" i="1" s="1"/>
  <c r="K25" i="1"/>
  <c r="L25" i="1"/>
  <c r="L49" i="1" s="1"/>
  <c r="M25" i="1"/>
  <c r="K30" i="1"/>
  <c r="L30" i="1"/>
  <c r="M30" i="1"/>
  <c r="K6" i="1"/>
  <c r="L6" i="1"/>
  <c r="M6" i="1"/>
  <c r="K11" i="1"/>
  <c r="K47" i="1" s="1"/>
  <c r="L11" i="1"/>
  <c r="M11" i="1"/>
  <c r="K16" i="1"/>
  <c r="L16" i="1"/>
  <c r="M16" i="1"/>
  <c r="K21" i="1"/>
  <c r="K49" i="1" s="1"/>
  <c r="L21" i="1"/>
  <c r="M21" i="1"/>
  <c r="K26" i="1"/>
  <c r="K50" i="1" s="1"/>
  <c r="L26" i="1"/>
  <c r="M26" i="1"/>
  <c r="M58" i="1" s="1"/>
  <c r="M63" i="1" s="1"/>
  <c r="K31" i="1"/>
  <c r="L31" i="1"/>
  <c r="M31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S54" i="1"/>
  <c r="S55" i="1" s="1"/>
  <c r="M55" i="1"/>
  <c r="M60" i="1" s="1"/>
  <c r="K56" i="1"/>
  <c r="K61" i="1" s="1"/>
  <c r="S56" i="1"/>
  <c r="L57" i="1"/>
  <c r="L62" i="1" s="1"/>
  <c r="K58" i="1"/>
  <c r="K63" i="1" s="1"/>
  <c r="L58" i="1"/>
  <c r="L63" i="1" s="1"/>
  <c r="S59" i="1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M50" i="1" l="1"/>
  <c r="M49" i="1"/>
  <c r="M48" i="1"/>
  <c r="L47" i="1"/>
  <c r="K46" i="1"/>
  <c r="L48" i="1"/>
  <c r="M54" i="1"/>
  <c r="M59" i="1" s="1"/>
  <c r="M46" i="1"/>
  <c r="S57" i="1"/>
  <c r="S58" i="1" s="1"/>
  <c r="S60" i="1" s="1"/>
  <c r="S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Stanley</author>
  </authors>
  <commentList>
    <comment ref="G26" authorId="0" shapeId="0" xr:uid="{00000000-0006-0000-0200-000001000000}">
      <text>
        <r>
          <rPr>
            <b/>
            <sz val="9"/>
            <color rgb="FF000000"/>
            <rFont val="Verdana"/>
            <family val="2"/>
          </rPr>
          <t>Steven Stanley: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 xml:space="preserve">Value not right
</t>
        </r>
      </text>
    </comment>
  </commentList>
</comments>
</file>

<file path=xl/sharedStrings.xml><?xml version="1.0" encoding="utf-8"?>
<sst xmlns="http://schemas.openxmlformats.org/spreadsheetml/2006/main" count="75" uniqueCount="60">
  <si>
    <t>Possum</t>
  </si>
  <si>
    <t>Temperature</t>
  </si>
  <si>
    <t>Vo2</t>
  </si>
  <si>
    <t>VCO2</t>
  </si>
  <si>
    <t>EWL</t>
  </si>
  <si>
    <t>Chamber temp</t>
  </si>
  <si>
    <t>Possum temp</t>
  </si>
  <si>
    <t>VO2</t>
  </si>
  <si>
    <t>C Chamber</t>
  </si>
  <si>
    <t>C Possum</t>
  </si>
  <si>
    <t>possum</t>
  </si>
  <si>
    <t>sex</t>
  </si>
  <si>
    <t>ear width</t>
  </si>
  <si>
    <t>ear length</t>
  </si>
  <si>
    <t>head length</t>
  </si>
  <si>
    <t>head width</t>
  </si>
  <si>
    <t>foot length</t>
  </si>
  <si>
    <t>leg length</t>
  </si>
  <si>
    <t>tail length</t>
  </si>
  <si>
    <t>testis width</t>
  </si>
  <si>
    <t>testis length</t>
  </si>
  <si>
    <t>M</t>
  </si>
  <si>
    <t>F</t>
  </si>
  <si>
    <t>weight (g)</t>
  </si>
  <si>
    <t>55k</t>
  </si>
  <si>
    <t>UTM</t>
  </si>
  <si>
    <t>ID</t>
  </si>
  <si>
    <t>4A5E20791B</t>
  </si>
  <si>
    <t>4A6A1C0170</t>
  </si>
  <si>
    <t>PY</t>
  </si>
  <si>
    <t>YES</t>
  </si>
  <si>
    <t>9 PY</t>
  </si>
  <si>
    <t>4A59072B0F</t>
  </si>
  <si>
    <t>4A67047B0F</t>
  </si>
  <si>
    <t>4A5F0D5356</t>
  </si>
  <si>
    <t>Capture date</t>
  </si>
  <si>
    <t>4A680C527B</t>
  </si>
  <si>
    <t>?</t>
  </si>
  <si>
    <t>45680A6B48</t>
  </si>
  <si>
    <t>?'S PY</t>
  </si>
  <si>
    <t>4567536E7A</t>
  </si>
  <si>
    <t>4568556B6D</t>
  </si>
  <si>
    <t>Measure start</t>
  </si>
  <si>
    <t>Measure end</t>
  </si>
  <si>
    <t>POSSUMS NOT USED IN EXPERIMENTS</t>
  </si>
  <si>
    <t>kPa=</t>
  </si>
  <si>
    <t>Body weight</t>
  </si>
  <si>
    <t>Vo2 (ml/g/min)</t>
  </si>
  <si>
    <t>Co2 (ml/g/min)</t>
  </si>
  <si>
    <t>Ewl (ml/g/min)</t>
  </si>
  <si>
    <t>max</t>
  </si>
  <si>
    <t>min</t>
  </si>
  <si>
    <t>mean</t>
  </si>
  <si>
    <t>stdev</t>
    <phoneticPr fontId="2" type="noConversion"/>
  </si>
  <si>
    <t>Vo2 (ul/g/min)</t>
    <phoneticPr fontId="2" type="noConversion"/>
  </si>
  <si>
    <t>Co2 (ul/g/min)</t>
    <phoneticPr fontId="2" type="noConversion"/>
  </si>
  <si>
    <t>Ewl (ul/g/min)</t>
    <phoneticPr fontId="2" type="noConversion"/>
  </si>
  <si>
    <t>SE</t>
    <phoneticPr fontId="2" type="noConversion"/>
  </si>
  <si>
    <t>females</t>
    <phoneticPr fontId="2" type="noConversion"/>
  </si>
  <si>
    <t>males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</si>
</sst>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2" fontId="0" fillId="0" borderId="2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4" fontId="0" fillId="0" borderId="0" xfId="0" applyNumberFormat="1"/>
    <xf numFmtId="20" fontId="0" fillId="0" borderId="0" xfId="0" applyNumberFormat="1"/>
    <xf numFmtId="21" fontId="0" fillId="0" borderId="2" xfId="0" applyNumberFormat="1" applyBorder="1"/>
    <xf numFmtId="0" fontId="1" fillId="0" borderId="2" xfId="0" applyFont="1" applyBorder="1"/>
    <xf numFmtId="2" fontId="0" fillId="0" borderId="8" xfId="0" applyNumberFormat="1" applyBorder="1"/>
    <xf numFmtId="2" fontId="0" fillId="0" borderId="4" xfId="0" applyNumberFormat="1" applyBorder="1"/>
    <xf numFmtId="2" fontId="3" fillId="0" borderId="2" xfId="0" applyNumberFormat="1" applyFont="1" applyBorder="1"/>
    <xf numFmtId="1" fontId="0" fillId="0" borderId="8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'Respirometry data'!$K$45</c:f>
              <c:strCache>
                <c:ptCount val="1"/>
                <c:pt idx="0">
                  <c:v>Vo2 (ul/g/min)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'Respirometry data'!$K$59:$K$63</c:f>
                <c:numCache>
                  <c:formatCode>General</c:formatCode>
                  <c:ptCount val="5"/>
                  <c:pt idx="0">
                    <c:v>0.4606818773135451</c:v>
                  </c:pt>
                  <c:pt idx="1">
                    <c:v>1.334373086907972</c:v>
                  </c:pt>
                  <c:pt idx="2">
                    <c:v>0.6505771574745226</c:v>
                  </c:pt>
                  <c:pt idx="3">
                    <c:v>1.0261190476392683</c:v>
                  </c:pt>
                  <c:pt idx="4">
                    <c:v>0.81400623700758867</c:v>
                  </c:pt>
                </c:numCache>
              </c:numRef>
            </c:plus>
            <c:minus>
              <c:numRef>
                <c:f>'Respirometry data'!$K$59:$K$63</c:f>
                <c:numCache>
                  <c:formatCode>General</c:formatCode>
                  <c:ptCount val="5"/>
                  <c:pt idx="0">
                    <c:v>0.4606818773135451</c:v>
                  </c:pt>
                  <c:pt idx="1">
                    <c:v>1.334373086907972</c:v>
                  </c:pt>
                  <c:pt idx="2">
                    <c:v>0.6505771574745226</c:v>
                  </c:pt>
                  <c:pt idx="3">
                    <c:v>1.0261190476392683</c:v>
                  </c:pt>
                  <c:pt idx="4">
                    <c:v>0.81400623700758867</c:v>
                  </c:pt>
                </c:numCache>
              </c:numRef>
            </c:minus>
            <c:spPr>
              <a:ln w="3175">
                <a:solidFill>
                  <a:srgbClr val="666699"/>
                </a:solidFill>
                <a:prstDash val="solid"/>
              </a:ln>
            </c:spPr>
          </c:errBars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data'!$K$46:$K$50</c:f>
              <c:numCache>
                <c:formatCode>0.00</c:formatCode>
                <c:ptCount val="5"/>
                <c:pt idx="0">
                  <c:v>8.9316906772399953</c:v>
                </c:pt>
                <c:pt idx="1">
                  <c:v>8.5011255396238052</c:v>
                </c:pt>
                <c:pt idx="2">
                  <c:v>7.0990155825734549</c:v>
                </c:pt>
                <c:pt idx="3">
                  <c:v>8.2872314285714292</c:v>
                </c:pt>
                <c:pt idx="4">
                  <c:v>9.008252312925169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484E-9AAE-2BF93B961646}"/>
            </c:ext>
          </c:extLst>
        </c:ser>
        <c:ser>
          <c:idx val="1"/>
          <c:order val="1"/>
          <c:tx>
            <c:strRef>
              <c:f>'Respirometry data'!$L$45</c:f>
              <c:strCache>
                <c:ptCount val="1"/>
                <c:pt idx="0">
                  <c:v>Co2 (ul/g/min)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'Respirometry data'!$L$59:$L$63</c:f>
                <c:numCache>
                  <c:formatCode>General</c:formatCode>
                  <c:ptCount val="5"/>
                  <c:pt idx="0">
                    <c:v>0.2491745603653546</c:v>
                  </c:pt>
                  <c:pt idx="1">
                    <c:v>1.0949864525069124</c:v>
                  </c:pt>
                  <c:pt idx="2">
                    <c:v>0.4212154157094572</c:v>
                  </c:pt>
                  <c:pt idx="3">
                    <c:v>0.53143391169601906</c:v>
                  </c:pt>
                  <c:pt idx="4">
                    <c:v>0.59501253863559089</c:v>
                  </c:pt>
                </c:numCache>
              </c:numRef>
            </c:plus>
            <c:minus>
              <c:numRef>
                <c:f>'Respirometry data'!$L$59:$L$63</c:f>
                <c:numCache>
                  <c:formatCode>General</c:formatCode>
                  <c:ptCount val="5"/>
                  <c:pt idx="0">
                    <c:v>0.2491745603653546</c:v>
                  </c:pt>
                  <c:pt idx="1">
                    <c:v>1.0949864525069124</c:v>
                  </c:pt>
                  <c:pt idx="2">
                    <c:v>0.4212154157094572</c:v>
                  </c:pt>
                  <c:pt idx="3">
                    <c:v>0.53143391169601906</c:v>
                  </c:pt>
                  <c:pt idx="4">
                    <c:v>0.59501253863559089</c:v>
                  </c:pt>
                </c:numCache>
              </c:numRef>
            </c:minus>
            <c:spPr>
              <a:ln w="3175">
                <a:solidFill>
                  <a:srgbClr val="DD2D32"/>
                </a:solidFill>
                <a:prstDash val="solid"/>
              </a:ln>
            </c:spPr>
          </c:errBars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data'!$L$46:$L$50</c:f>
              <c:numCache>
                <c:formatCode>0.00</c:formatCode>
                <c:ptCount val="5"/>
                <c:pt idx="0">
                  <c:v>6.2320239490474894</c:v>
                </c:pt>
                <c:pt idx="1">
                  <c:v>6.9171350986740672</c:v>
                </c:pt>
                <c:pt idx="2">
                  <c:v>6.6761154913880443</c:v>
                </c:pt>
                <c:pt idx="3">
                  <c:v>6.1372296598639444</c:v>
                </c:pt>
                <c:pt idx="4">
                  <c:v>6.2438967687074829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5-484E-9AAE-2BF93B961646}"/>
            </c:ext>
          </c:extLst>
        </c:ser>
        <c:ser>
          <c:idx val="2"/>
          <c:order val="2"/>
          <c:tx>
            <c:strRef>
              <c:f>'Respirometry data'!$M$45</c:f>
              <c:strCache>
                <c:ptCount val="1"/>
                <c:pt idx="0">
                  <c:v>Ewl (ul/g/min)</c:v>
                </c:pt>
              </c:strCache>
            </c:strRef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A2BD9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'Respirometry data'!$M$59:$M$63</c:f>
                <c:numCache>
                  <c:formatCode>General</c:formatCode>
                  <c:ptCount val="5"/>
                  <c:pt idx="0">
                    <c:v>1.3205447447043386</c:v>
                  </c:pt>
                  <c:pt idx="1">
                    <c:v>1.8297848996156676</c:v>
                  </c:pt>
                  <c:pt idx="2">
                    <c:v>2.1652201959105142</c:v>
                  </c:pt>
                  <c:pt idx="3">
                    <c:v>1.794308560672573</c:v>
                  </c:pt>
                  <c:pt idx="4">
                    <c:v>0.79045531601286878</c:v>
                  </c:pt>
                </c:numCache>
              </c:numRef>
            </c:plus>
            <c:minus>
              <c:numRef>
                <c:f>'Respirometry data'!$M$59:$M$63</c:f>
                <c:numCache>
                  <c:formatCode>General</c:formatCode>
                  <c:ptCount val="5"/>
                  <c:pt idx="0">
                    <c:v>1.3205447447043386</c:v>
                  </c:pt>
                  <c:pt idx="1">
                    <c:v>1.8297848996156676</c:v>
                  </c:pt>
                  <c:pt idx="2">
                    <c:v>2.1652201959105142</c:v>
                  </c:pt>
                  <c:pt idx="3">
                    <c:v>1.794308560672573</c:v>
                  </c:pt>
                  <c:pt idx="4">
                    <c:v>0.79045531601286878</c:v>
                  </c:pt>
                </c:numCache>
              </c:numRef>
            </c:minus>
            <c:spPr>
              <a:ln w="3175">
                <a:solidFill>
                  <a:srgbClr val="A2BD90"/>
                </a:solidFill>
                <a:prstDash val="solid"/>
              </a:ln>
            </c:spPr>
          </c:errBars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data'!$M$46:$M$50</c:f>
              <c:numCache>
                <c:formatCode>0.00</c:formatCode>
                <c:ptCount val="5"/>
                <c:pt idx="0">
                  <c:v>7.8167186997538955</c:v>
                </c:pt>
                <c:pt idx="1">
                  <c:v>8.7049348596978113</c:v>
                </c:pt>
                <c:pt idx="2">
                  <c:v>10.5265341337386</c:v>
                </c:pt>
                <c:pt idx="3">
                  <c:v>10.657237482993196</c:v>
                </c:pt>
                <c:pt idx="4">
                  <c:v>11.737623843537415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5-484E-9AAE-2BF93B961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98232"/>
        <c:axId val="2132604408"/>
      </c:lineChart>
      <c:catAx>
        <c:axId val="213259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Ambient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604408"/>
        <c:crosses val="autoZero"/>
        <c:auto val="1"/>
        <c:lblAlgn val="ctr"/>
        <c:lblOffset val="100"/>
        <c:noMultiLvlLbl val="0"/>
      </c:catAx>
      <c:valAx>
        <c:axId val="2132604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µl/g/min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598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389233954451"/>
          <c:y val="0.44406779661016998"/>
          <c:w val="0.123188405797101"/>
          <c:h val="0.12203389830508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Body temperature (C)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data'!$G$46:$G$50</c:f>
              <c:numCache>
                <c:formatCode>0.00</c:formatCode>
                <c:ptCount val="5"/>
                <c:pt idx="0">
                  <c:v>37.314560166666666</c:v>
                </c:pt>
                <c:pt idx="1">
                  <c:v>37.879215499999994</c:v>
                </c:pt>
                <c:pt idx="2">
                  <c:v>38.120469</c:v>
                </c:pt>
                <c:pt idx="3">
                  <c:v>37.604307166666665</c:v>
                </c:pt>
                <c:pt idx="4">
                  <c:v>37.602518200000006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6-B04E-8177-9EFADBB1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2104"/>
        <c:axId val="2132647960"/>
      </c:lineChart>
      <c:catAx>
        <c:axId val="213264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Ambient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647960"/>
        <c:crosses val="autoZero"/>
        <c:auto val="1"/>
        <c:lblAlgn val="ctr"/>
        <c:lblOffset val="100"/>
        <c:noMultiLvlLbl val="0"/>
      </c:catAx>
      <c:valAx>
        <c:axId val="213264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Body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642104"/>
        <c:crosses val="autoZero"/>
        <c:crossBetween val="between"/>
        <c:minorUnit val="0.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72080665919"/>
          <c:y val="6.6666568024135897E-2"/>
          <c:w val="0.72398270024248401"/>
          <c:h val="0.76666553227756196"/>
        </c:manualLayout>
      </c:layout>
      <c:lineChart>
        <c:grouping val="standard"/>
        <c:varyColors val="0"/>
        <c:ser>
          <c:idx val="0"/>
          <c:order val="0"/>
          <c:tx>
            <c:strRef>
              <c:f>'Respirometry data'!$C$45</c:f>
              <c:strCache>
                <c:ptCount val="1"/>
                <c:pt idx="0">
                  <c:v>VO2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numRef>
              <c:f>'Respirometry data'!$B$46:$B$50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data'!$C$46:$C$50</c:f>
              <c:numCache>
                <c:formatCode>0.00</c:formatCode>
                <c:ptCount val="5"/>
                <c:pt idx="0">
                  <c:v>7.2679354833333321</c:v>
                </c:pt>
                <c:pt idx="1">
                  <c:v>7.9012283333333331</c:v>
                </c:pt>
                <c:pt idx="2">
                  <c:v>6.4511583333333347</c:v>
                </c:pt>
                <c:pt idx="3">
                  <c:v>7.8889649999999998</c:v>
                </c:pt>
                <c:pt idx="4">
                  <c:v>8.9854116666666659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7-A649-8A9E-5F512F6959FC}"/>
            </c:ext>
          </c:extLst>
        </c:ser>
        <c:ser>
          <c:idx val="1"/>
          <c:order val="1"/>
          <c:tx>
            <c:strRef>
              <c:f>'Respirometry data'!$D$45</c:f>
              <c:strCache>
                <c:ptCount val="1"/>
                <c:pt idx="0">
                  <c:v>VCO2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'Respirometry data'!$B$46:$B$50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data'!$D$46:$D$50</c:f>
              <c:numCache>
                <c:formatCode>0.00</c:formatCode>
                <c:ptCount val="5"/>
                <c:pt idx="0">
                  <c:v>5.0784828166666669</c:v>
                </c:pt>
                <c:pt idx="1">
                  <c:v>6.4306116666666666</c:v>
                </c:pt>
                <c:pt idx="2">
                  <c:v>6.0409700000000006</c:v>
                </c:pt>
                <c:pt idx="3">
                  <c:v>5.7847716666666669</c:v>
                </c:pt>
                <c:pt idx="4">
                  <c:v>6.2282949999999992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7-A649-8A9E-5F512F6959FC}"/>
            </c:ext>
          </c:extLst>
        </c:ser>
        <c:ser>
          <c:idx val="2"/>
          <c:order val="2"/>
          <c:tx>
            <c:strRef>
              <c:f>'Respirometry data'!$E$45</c:f>
              <c:strCache>
                <c:ptCount val="1"/>
                <c:pt idx="0">
                  <c:v>EWL</c:v>
                </c:pt>
              </c:strCache>
            </c:strRef>
          </c:tx>
          <c:spPr>
            <a:ln w="25400">
              <a:solidFill>
                <a:srgbClr val="FFF58C"/>
              </a:solidFill>
              <a:prstDash val="solid"/>
            </a:ln>
          </c:spPr>
          <c:marker>
            <c:symbol val="none"/>
          </c:marker>
          <c:cat>
            <c:numRef>
              <c:f>'Respirometry data'!$B$46:$B$50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data'!$E$46:$E$50</c:f>
              <c:numCache>
                <c:formatCode>0.00</c:formatCode>
                <c:ptCount val="5"/>
                <c:pt idx="0">
                  <c:v>6.4226416833333326</c:v>
                </c:pt>
                <c:pt idx="1">
                  <c:v>8.0887016666666671</c:v>
                </c:pt>
                <c:pt idx="2">
                  <c:v>9.6788433333333312</c:v>
                </c:pt>
                <c:pt idx="3">
                  <c:v>10.006863333333333</c:v>
                </c:pt>
                <c:pt idx="4">
                  <c:v>11.697891666666665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7-A649-8A9E-5F512F69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36504"/>
        <c:axId val="2117751496"/>
      </c:lineChart>
      <c:catAx>
        <c:axId val="206663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AU"/>
                  <a:t>Chamber temperature</a:t>
                </a:r>
              </a:p>
            </c:rich>
          </c:tx>
          <c:layout>
            <c:manualLayout>
              <c:xMode val="edge"/>
              <c:yMode val="edge"/>
              <c:x val="0.33484198524958098"/>
              <c:y val="0.90605917442137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1775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751496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6636504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56615329614005"/>
          <c:y val="0.38515081206496499"/>
          <c:w val="0.13680179883527299"/>
          <c:h val="0.12064965197215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36363636364"/>
          <c:y val="6.6666718336680295E-2"/>
          <c:w val="0.64772727272727304"/>
          <c:h val="0.76190535241920299"/>
        </c:manualLayout>
      </c:layout>
      <c:lineChart>
        <c:grouping val="standard"/>
        <c:varyColors val="0"/>
        <c:ser>
          <c:idx val="0"/>
          <c:order val="0"/>
          <c:tx>
            <c:strRef>
              <c:f>'Respirometry data'!$G$45</c:f>
              <c:strCache>
                <c:ptCount val="1"/>
                <c:pt idx="0">
                  <c:v>C Possum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numRef>
              <c:f>'Respirometry data'!$F$46:$F$50</c:f>
              <c:numCache>
                <c:formatCode>0.00</c:formatCode>
                <c:ptCount val="5"/>
                <c:pt idx="0">
                  <c:v>22.070891099999997</c:v>
                </c:pt>
                <c:pt idx="1">
                  <c:v>23.120823016666666</c:v>
                </c:pt>
                <c:pt idx="2">
                  <c:v>24.227907333333331</c:v>
                </c:pt>
                <c:pt idx="3">
                  <c:v>25.318129600000002</c:v>
                </c:pt>
                <c:pt idx="4">
                  <c:v>26.083627516666667</c:v>
                </c:pt>
              </c:numCache>
            </c:numRef>
          </c:cat>
          <c:val>
            <c:numRef>
              <c:f>'Respirometry data'!$G$46:$G$50</c:f>
              <c:numCache>
                <c:formatCode>0.00</c:formatCode>
                <c:ptCount val="5"/>
                <c:pt idx="0">
                  <c:v>37.314560166666666</c:v>
                </c:pt>
                <c:pt idx="1">
                  <c:v>37.879215499999994</c:v>
                </c:pt>
                <c:pt idx="2">
                  <c:v>38.120469</c:v>
                </c:pt>
                <c:pt idx="3">
                  <c:v>37.604307166666665</c:v>
                </c:pt>
                <c:pt idx="4">
                  <c:v>37.602518200000006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6-D447-BF29-70813133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64584"/>
        <c:axId val="2066666856"/>
      </c:lineChart>
      <c:catAx>
        <c:axId val="206666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AU"/>
                  <a:t>Chamber temperature</a:t>
                </a:r>
              </a:p>
            </c:rich>
          </c:tx>
          <c:layout>
            <c:manualLayout>
              <c:xMode val="edge"/>
              <c:yMode val="edge"/>
              <c:x val="0.338636446485856"/>
              <c:y val="0.901588051493563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666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666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AU"/>
                  <a:t>Body temperature</a:t>
                </a:r>
              </a:p>
            </c:rich>
          </c:tx>
          <c:layout>
            <c:manualLayout>
              <c:xMode val="edge"/>
              <c:yMode val="edge"/>
              <c:x val="3.4090842811315303E-2"/>
              <c:y val="0.279365329333833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6664584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4201056692699"/>
          <c:y val="0.42718497229711699"/>
          <c:w val="0.17357035404792701"/>
          <c:h val="4.1262184824153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4063588231201"/>
          <c:y val="7.9999921875076305E-2"/>
          <c:w val="0.60198931855697302"/>
          <c:h val="0.78399923437574803"/>
        </c:manualLayout>
      </c:layout>
      <c:lineChart>
        <c:grouping val="standard"/>
        <c:varyColors val="0"/>
        <c:ser>
          <c:idx val="0"/>
          <c:order val="0"/>
          <c:tx>
            <c:strRef>
              <c:f>'Respirometry data'!$K$45</c:f>
              <c:strCache>
                <c:ptCount val="1"/>
                <c:pt idx="0">
                  <c:v>Vo2 (ul/g/min)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data'!$K$46:$K$50</c:f>
              <c:numCache>
                <c:formatCode>0.00</c:formatCode>
                <c:ptCount val="5"/>
                <c:pt idx="0">
                  <c:v>8.9316906772399953</c:v>
                </c:pt>
                <c:pt idx="1">
                  <c:v>8.5011255396238052</c:v>
                </c:pt>
                <c:pt idx="2">
                  <c:v>7.0990155825734549</c:v>
                </c:pt>
                <c:pt idx="3">
                  <c:v>8.2872314285714292</c:v>
                </c:pt>
                <c:pt idx="4">
                  <c:v>9.008252312925169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6-A34F-898D-9A04A8C74BA5}"/>
            </c:ext>
          </c:extLst>
        </c:ser>
        <c:ser>
          <c:idx val="1"/>
          <c:order val="1"/>
          <c:tx>
            <c:strRef>
              <c:f>'Respirometry data'!$L$45</c:f>
              <c:strCache>
                <c:ptCount val="1"/>
                <c:pt idx="0">
                  <c:v>Co2 (ul/g/min)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data'!$L$46:$L$50</c:f>
              <c:numCache>
                <c:formatCode>0.00</c:formatCode>
                <c:ptCount val="5"/>
                <c:pt idx="0">
                  <c:v>6.2320239490474894</c:v>
                </c:pt>
                <c:pt idx="1">
                  <c:v>6.9171350986740672</c:v>
                </c:pt>
                <c:pt idx="2">
                  <c:v>6.6761154913880443</c:v>
                </c:pt>
                <c:pt idx="3">
                  <c:v>6.1372296598639444</c:v>
                </c:pt>
                <c:pt idx="4">
                  <c:v>6.2438967687074829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6-A34F-898D-9A04A8C74BA5}"/>
            </c:ext>
          </c:extLst>
        </c:ser>
        <c:ser>
          <c:idx val="2"/>
          <c:order val="2"/>
          <c:tx>
            <c:strRef>
              <c:f>'Respirometry data'!$M$45</c:f>
              <c:strCache>
                <c:ptCount val="1"/>
                <c:pt idx="0">
                  <c:v>Ewl (ul/g/min)</c:v>
                </c:pt>
              </c:strCache>
            </c:strRef>
          </c:tx>
          <c:spPr>
            <a:ln w="25400">
              <a:solidFill>
                <a:srgbClr val="FFF58C"/>
              </a:solidFill>
              <a:prstDash val="solid"/>
            </a:ln>
          </c:spPr>
          <c:marker>
            <c:symbol val="none"/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data'!$M$46:$M$50</c:f>
              <c:numCache>
                <c:formatCode>0.00</c:formatCode>
                <c:ptCount val="5"/>
                <c:pt idx="0">
                  <c:v>7.8167186997538955</c:v>
                </c:pt>
                <c:pt idx="1">
                  <c:v>8.7049348596978113</c:v>
                </c:pt>
                <c:pt idx="2">
                  <c:v>10.5265341337386</c:v>
                </c:pt>
                <c:pt idx="3">
                  <c:v>10.657237482993196</c:v>
                </c:pt>
                <c:pt idx="4">
                  <c:v>11.737623843537415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6-A34F-898D-9A04A8C7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632088"/>
        <c:axId val="2117635448"/>
      </c:lineChart>
      <c:catAx>
        <c:axId val="211763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1763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635448"/>
        <c:scaling>
          <c:orientation val="minMax"/>
          <c:min val="2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17632088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707423580786001"/>
          <c:y val="0.394496590980358"/>
          <c:w val="0.26419213973799099"/>
          <c:h val="0.1498475423103690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0</xdr:rowOff>
    </xdr:from>
    <xdr:to>
      <xdr:col>22</xdr:col>
      <xdr:colOff>123825</xdr:colOff>
      <xdr:row>25</xdr:row>
      <xdr:rowOff>47625</xdr:rowOff>
    </xdr:to>
    <xdr:graphicFrame macro="">
      <xdr:nvGraphicFramePr>
        <xdr:cNvPr id="1066" name="Chart 1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27</xdr:row>
      <xdr:rowOff>28575</xdr:rowOff>
    </xdr:from>
    <xdr:to>
      <xdr:col>21</xdr:col>
      <xdr:colOff>685800</xdr:colOff>
      <xdr:row>51</xdr:row>
      <xdr:rowOff>66675</xdr:rowOff>
    </xdr:to>
    <xdr:graphicFrame macro="">
      <xdr:nvGraphicFramePr>
        <xdr:cNvPr id="1067" name="Chart 2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85</xdr:row>
      <xdr:rowOff>47625</xdr:rowOff>
    </xdr:from>
    <xdr:to>
      <xdr:col>10</xdr:col>
      <xdr:colOff>952500</xdr:colOff>
      <xdr:row>104</xdr:row>
      <xdr:rowOff>85725</xdr:rowOff>
    </xdr:to>
    <xdr:graphicFrame macro="">
      <xdr:nvGraphicFramePr>
        <xdr:cNvPr id="1068" name="Chart 5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3"/>
  <sheetViews>
    <sheetView tabSelected="1" zoomScale="90" zoomScaleNormal="90" workbookViewId="0">
      <selection sqref="A1:A1048576"/>
    </sheetView>
  </sheetViews>
  <sheetFormatPr baseColWidth="10" defaultColWidth="11" defaultRowHeight="13" x14ac:dyDescent="0.15"/>
  <cols>
    <col min="1" max="1" width="8" style="1" bestFit="1" customWidth="1"/>
    <col min="2" max="2" width="11.6640625" style="2" bestFit="1" customWidth="1"/>
    <col min="3" max="4" width="8.6640625" style="2" bestFit="1" customWidth="1"/>
    <col min="5" max="5" width="9.6640625" style="2" bestFit="1" customWidth="1"/>
    <col min="6" max="6" width="13.1640625" style="2" bestFit="1" customWidth="1"/>
    <col min="7" max="7" width="12.1640625" style="3" bestFit="1" customWidth="1"/>
    <col min="8" max="8" width="14.33203125" bestFit="1" customWidth="1"/>
    <col min="9" max="10" width="12.1640625" bestFit="1" customWidth="1"/>
    <col min="11" max="11" width="14.1640625" bestFit="1" customWidth="1"/>
    <col min="12" max="12" width="14" bestFit="1" customWidth="1"/>
    <col min="13" max="13" width="13.6640625" bestFit="1" customWidth="1"/>
    <col min="14" max="14" width="10.83203125" bestFit="1" customWidth="1"/>
    <col min="15" max="15" width="12" bestFit="1" customWidth="1"/>
  </cols>
  <sheetData>
    <row r="1" spans="1:16" ht="14" thickBo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42</v>
      </c>
      <c r="I1" s="5" t="s">
        <v>43</v>
      </c>
      <c r="J1" s="14" t="s">
        <v>46</v>
      </c>
      <c r="K1" s="5" t="s">
        <v>47</v>
      </c>
      <c r="L1" s="5" t="s">
        <v>48</v>
      </c>
      <c r="M1" s="19" t="s">
        <v>49</v>
      </c>
      <c r="N1" s="21" t="s">
        <v>52</v>
      </c>
      <c r="O1" s="20" t="s">
        <v>51</v>
      </c>
      <c r="P1" s="20" t="s">
        <v>50</v>
      </c>
    </row>
    <row r="2" spans="1:16" s="6" customFormat="1" x14ac:dyDescent="0.15">
      <c r="A2" s="18">
        <v>1</v>
      </c>
      <c r="B2" s="18">
        <v>12</v>
      </c>
      <c r="C2" s="15">
        <v>7.1712300000000004</v>
      </c>
      <c r="D2" s="15">
        <v>4.8216200000000002</v>
      </c>
      <c r="E2" s="15">
        <v>8.4760899999999992</v>
      </c>
      <c r="F2" s="15">
        <v>12.40868</v>
      </c>
      <c r="G2" s="15">
        <v>37.296900000000001</v>
      </c>
      <c r="H2" s="13">
        <v>0.60753472222222216</v>
      </c>
      <c r="I2" s="13">
        <v>0.62142361111111111</v>
      </c>
      <c r="J2">
        <v>795</v>
      </c>
      <c r="K2">
        <f t="shared" ref="K2:K31" si="0">C2/$J2</f>
        <v>9.0204150943396233E-3</v>
      </c>
      <c r="L2">
        <f t="shared" ref="L2:L31" si="1">D2/$J2</f>
        <v>6.0649308176100635E-3</v>
      </c>
      <c r="M2">
        <f t="shared" ref="M2:M31" si="2">E2/$J2</f>
        <v>1.0661748427672955E-2</v>
      </c>
      <c r="N2" s="6">
        <v>90.080500000000001</v>
      </c>
      <c r="O2" s="6">
        <v>90.063999999999993</v>
      </c>
      <c r="P2" s="6">
        <v>90.1</v>
      </c>
    </row>
    <row r="3" spans="1:16" s="4" customFormat="1" x14ac:dyDescent="0.15">
      <c r="A3" s="6">
        <v>1</v>
      </c>
      <c r="B3" s="6">
        <v>18</v>
      </c>
      <c r="C3" s="16">
        <v>7.75657</v>
      </c>
      <c r="D3" s="16">
        <v>5.1966700000000001</v>
      </c>
      <c r="E3" s="16">
        <v>1.65968</v>
      </c>
      <c r="F3" s="16">
        <v>18.517094100000001</v>
      </c>
      <c r="G3" s="16">
        <v>37.010005</v>
      </c>
      <c r="H3" s="13">
        <v>0.6287152777777778</v>
      </c>
      <c r="I3" s="13">
        <v>0.64260416666666664</v>
      </c>
      <c r="J3">
        <v>795</v>
      </c>
      <c r="K3">
        <f t="shared" si="0"/>
        <v>9.7566918238993702E-3</v>
      </c>
      <c r="L3">
        <f t="shared" si="1"/>
        <v>6.5366918238993713E-3</v>
      </c>
      <c r="M3">
        <f t="shared" si="2"/>
        <v>2.0876477987421386E-3</v>
      </c>
      <c r="N3"/>
      <c r="O3"/>
      <c r="P3"/>
    </row>
    <row r="4" spans="1:16" x14ac:dyDescent="0.15">
      <c r="A4" s="2">
        <v>1</v>
      </c>
      <c r="B4" s="2">
        <v>24</v>
      </c>
      <c r="C4" s="7">
        <v>6.3159428999999996</v>
      </c>
      <c r="D4" s="7">
        <v>4.6251369000000002</v>
      </c>
      <c r="E4" s="7">
        <v>6.2337401000000003</v>
      </c>
      <c r="F4" s="7">
        <v>24.165057600000001</v>
      </c>
      <c r="G4" s="7">
        <v>36.648300999999996</v>
      </c>
      <c r="H4" s="13">
        <v>0.67415509259259254</v>
      </c>
      <c r="I4" s="13">
        <v>0.68596064814814817</v>
      </c>
      <c r="J4">
        <v>795</v>
      </c>
      <c r="K4">
        <f t="shared" si="0"/>
        <v>7.9445822641509428E-3</v>
      </c>
      <c r="L4">
        <f t="shared" si="1"/>
        <v>5.8177822641509438E-3</v>
      </c>
      <c r="M4">
        <f t="shared" si="2"/>
        <v>7.84118251572327E-3</v>
      </c>
    </row>
    <row r="5" spans="1:16" x14ac:dyDescent="0.15">
      <c r="A5" s="2">
        <v>1</v>
      </c>
      <c r="B5" s="2">
        <v>30</v>
      </c>
      <c r="C5" s="7">
        <v>6.4513499999999997</v>
      </c>
      <c r="D5" s="7">
        <v>4.5249899999999998</v>
      </c>
      <c r="E5" s="7">
        <v>5.0606900000000001</v>
      </c>
      <c r="F5" s="7">
        <v>30.142690900000002</v>
      </c>
      <c r="G5" s="7">
        <v>36.998088000000003</v>
      </c>
      <c r="H5" s="13">
        <v>0.72245370370370365</v>
      </c>
      <c r="I5" s="13">
        <v>0.73635416666666664</v>
      </c>
      <c r="J5">
        <v>795</v>
      </c>
      <c r="K5">
        <f t="shared" si="0"/>
        <v>8.1149056603773573E-3</v>
      </c>
      <c r="L5">
        <f t="shared" si="1"/>
        <v>5.6918113207547168E-3</v>
      </c>
      <c r="M5">
        <f t="shared" si="2"/>
        <v>6.3656477987421387E-3</v>
      </c>
    </row>
    <row r="6" spans="1:16" x14ac:dyDescent="0.15">
      <c r="A6" s="2">
        <v>1</v>
      </c>
      <c r="B6" s="2">
        <v>35</v>
      </c>
      <c r="C6" s="7">
        <v>8.5271399999999993</v>
      </c>
      <c r="D6" s="7">
        <v>5.82559</v>
      </c>
      <c r="E6" s="7">
        <v>7.9048999999999996</v>
      </c>
      <c r="F6" s="7">
        <v>35.283194000000002</v>
      </c>
      <c r="G6" s="7">
        <v>38.304766999999998</v>
      </c>
      <c r="H6" s="13">
        <v>0.77141203703703709</v>
      </c>
      <c r="I6" s="13">
        <v>0.78530092592592593</v>
      </c>
      <c r="J6">
        <v>795</v>
      </c>
      <c r="K6">
        <f t="shared" si="0"/>
        <v>1.0725962264150943E-2</v>
      </c>
      <c r="L6">
        <f t="shared" si="1"/>
        <v>7.327786163522013E-3</v>
      </c>
      <c r="M6">
        <f t="shared" si="2"/>
        <v>9.9432704402515719E-3</v>
      </c>
    </row>
    <row r="7" spans="1:16" x14ac:dyDescent="0.15">
      <c r="A7" s="2">
        <v>7</v>
      </c>
      <c r="B7" s="2">
        <v>12</v>
      </c>
      <c r="C7" s="7">
        <v>7.3853799999999996</v>
      </c>
      <c r="D7" s="7">
        <v>5.47689</v>
      </c>
      <c r="E7" s="7">
        <v>9.2007499999999993</v>
      </c>
      <c r="F7" s="7">
        <v>11.90863</v>
      </c>
      <c r="G7" s="7">
        <v>37.629300000000001</v>
      </c>
      <c r="H7" s="13">
        <v>0.43440972222222224</v>
      </c>
      <c r="I7" s="13">
        <v>0.44829861111111113</v>
      </c>
      <c r="J7">
        <v>920</v>
      </c>
      <c r="K7">
        <f t="shared" si="0"/>
        <v>8.0275869565217383E-3</v>
      </c>
      <c r="L7">
        <f t="shared" si="1"/>
        <v>5.9531413043478259E-3</v>
      </c>
      <c r="M7">
        <f t="shared" si="2"/>
        <v>1.0000815217391304E-2</v>
      </c>
      <c r="N7" s="4">
        <v>90.256600000000006</v>
      </c>
      <c r="O7" s="4">
        <v>90.248999999999995</v>
      </c>
      <c r="P7" s="4">
        <v>90.265000000000001</v>
      </c>
    </row>
    <row r="8" spans="1:16" x14ac:dyDescent="0.15">
      <c r="A8" s="2">
        <v>7</v>
      </c>
      <c r="B8" s="2">
        <v>18</v>
      </c>
      <c r="C8" s="7">
        <v>7.0917199999999996</v>
      </c>
      <c r="D8" s="7">
        <v>5.4148300000000003</v>
      </c>
      <c r="E8" s="7">
        <v>1.7655099999999999</v>
      </c>
      <c r="F8" s="7">
        <v>18.142924699999998</v>
      </c>
      <c r="G8" s="7">
        <v>37.805495999999998</v>
      </c>
      <c r="H8" s="13">
        <v>0.47375</v>
      </c>
      <c r="I8" s="13">
        <v>0.4876388888888889</v>
      </c>
      <c r="J8">
        <v>920</v>
      </c>
      <c r="K8">
        <f t="shared" si="0"/>
        <v>7.7083913043478258E-3</v>
      </c>
      <c r="L8">
        <f t="shared" si="1"/>
        <v>5.8856847826086961E-3</v>
      </c>
      <c r="M8">
        <f t="shared" si="2"/>
        <v>1.919032608695652E-3</v>
      </c>
    </row>
    <row r="9" spans="1:16" x14ac:dyDescent="0.15">
      <c r="A9" s="2">
        <v>7</v>
      </c>
      <c r="B9" s="2">
        <v>24</v>
      </c>
      <c r="C9" s="7">
        <v>5.8995100000000003</v>
      </c>
      <c r="D9" s="7">
        <v>4.5117399999999996</v>
      </c>
      <c r="E9" s="7">
        <v>7.3835800000000003</v>
      </c>
      <c r="F9" s="7">
        <v>24.204303899999999</v>
      </c>
      <c r="G9" s="7">
        <v>37.248598000000001</v>
      </c>
      <c r="H9" s="13">
        <v>0.54521990740740744</v>
      </c>
      <c r="I9" s="13">
        <v>0.55910879629629628</v>
      </c>
      <c r="J9">
        <v>920</v>
      </c>
      <c r="K9">
        <f t="shared" si="0"/>
        <v>6.4125108695652173E-3</v>
      </c>
      <c r="L9">
        <f t="shared" si="1"/>
        <v>4.9040652173913037E-3</v>
      </c>
      <c r="M9">
        <f t="shared" si="2"/>
        <v>8.0256304347826098E-3</v>
      </c>
    </row>
    <row r="10" spans="1:16" x14ac:dyDescent="0.15">
      <c r="A10" s="2">
        <v>7</v>
      </c>
      <c r="B10" s="2">
        <v>30</v>
      </c>
      <c r="C10" s="7">
        <v>5.6307099999999997</v>
      </c>
      <c r="D10" s="7">
        <v>4.8266200000000001</v>
      </c>
      <c r="E10" s="7">
        <v>7.8662599999999996</v>
      </c>
      <c r="F10" s="7">
        <v>30.360559299999998</v>
      </c>
      <c r="G10" s="7">
        <v>37.444127999999999</v>
      </c>
      <c r="H10" s="13">
        <v>0.62105324074074075</v>
      </c>
      <c r="I10" s="13">
        <v>0.6349421296296297</v>
      </c>
      <c r="J10">
        <v>920</v>
      </c>
      <c r="K10">
        <f t="shared" si="0"/>
        <v>6.1203369565217391E-3</v>
      </c>
      <c r="L10">
        <f t="shared" si="1"/>
        <v>5.2463260869565218E-3</v>
      </c>
      <c r="M10">
        <f t="shared" si="2"/>
        <v>8.5502826086956522E-3</v>
      </c>
    </row>
    <row r="11" spans="1:16" x14ac:dyDescent="0.15">
      <c r="A11" s="2">
        <v>7</v>
      </c>
      <c r="B11" s="2">
        <v>35</v>
      </c>
      <c r="C11" s="7">
        <v>6.1710500000000001</v>
      </c>
      <c r="D11" s="7">
        <v>4.9795199999999999</v>
      </c>
      <c r="E11" s="7">
        <v>8.9112899999999993</v>
      </c>
      <c r="F11" s="7">
        <v>35.117150000000002</v>
      </c>
      <c r="G11" s="7">
        <v>38.163032000000001</v>
      </c>
      <c r="H11" s="13">
        <v>0.67976851851851849</v>
      </c>
      <c r="I11" s="13">
        <v>0.69365740740740733</v>
      </c>
      <c r="J11">
        <v>920</v>
      </c>
      <c r="K11">
        <f t="shared" si="0"/>
        <v>6.7076630434782609E-3</v>
      </c>
      <c r="L11">
        <f t="shared" si="1"/>
        <v>5.4125217391304348E-3</v>
      </c>
      <c r="M11">
        <f t="shared" si="2"/>
        <v>9.6861847826086953E-3</v>
      </c>
    </row>
    <row r="12" spans="1:16" x14ac:dyDescent="0.15">
      <c r="A12" s="2">
        <v>8</v>
      </c>
      <c r="B12" s="2">
        <v>12</v>
      </c>
      <c r="C12" s="7">
        <v>13.85131</v>
      </c>
      <c r="D12" s="7">
        <v>11.11411</v>
      </c>
      <c r="E12" s="7">
        <v>7.60731</v>
      </c>
      <c r="F12" s="7">
        <v>12.277749999999999</v>
      </c>
      <c r="G12" s="7">
        <v>38.402900000000002</v>
      </c>
      <c r="H12" s="13">
        <v>0.46006944444444442</v>
      </c>
      <c r="I12" s="13">
        <v>0.47395833333333331</v>
      </c>
      <c r="J12">
        <v>940</v>
      </c>
      <c r="K12">
        <f t="shared" si="0"/>
        <v>1.4735436170212765E-2</v>
      </c>
      <c r="L12">
        <f t="shared" si="1"/>
        <v>1.1823521276595745E-2</v>
      </c>
      <c r="M12">
        <f t="shared" si="2"/>
        <v>8.0928829787234036E-3</v>
      </c>
    </row>
    <row r="13" spans="1:16" x14ac:dyDescent="0.15">
      <c r="A13" s="2">
        <v>8</v>
      </c>
      <c r="B13" s="2">
        <v>18</v>
      </c>
      <c r="C13" s="7">
        <v>8.7630700000000008</v>
      </c>
      <c r="D13" s="7">
        <v>7.7368499999999996</v>
      </c>
      <c r="E13" s="7">
        <v>14.99826</v>
      </c>
      <c r="F13" s="7">
        <v>18.6222502</v>
      </c>
      <c r="G13" s="7">
        <v>38.211139000000003</v>
      </c>
      <c r="H13" s="13">
        <v>0.55172453703703705</v>
      </c>
      <c r="I13" s="13">
        <v>0.56561342592592589</v>
      </c>
      <c r="J13">
        <v>940</v>
      </c>
      <c r="K13">
        <f t="shared" si="0"/>
        <v>9.3224148936170217E-3</v>
      </c>
      <c r="L13">
        <f t="shared" si="1"/>
        <v>8.2306914893617023E-3</v>
      </c>
      <c r="M13">
        <f t="shared" si="2"/>
        <v>1.5955595744680851E-2</v>
      </c>
    </row>
    <row r="14" spans="1:16" x14ac:dyDescent="0.15">
      <c r="A14" s="2">
        <v>8</v>
      </c>
      <c r="B14" s="2">
        <v>24</v>
      </c>
      <c r="C14" s="7">
        <v>7.5113099999999999</v>
      </c>
      <c r="D14" s="7">
        <v>6.2195799999999997</v>
      </c>
      <c r="E14" s="7">
        <v>12.139530000000001</v>
      </c>
      <c r="F14" s="7">
        <v>24.333627</v>
      </c>
      <c r="G14" s="7">
        <v>38.458475999999997</v>
      </c>
      <c r="H14" s="13">
        <v>0.63193287037037038</v>
      </c>
      <c r="I14" s="13">
        <v>0.64582175925925933</v>
      </c>
      <c r="J14">
        <v>940</v>
      </c>
      <c r="K14">
        <f t="shared" si="0"/>
        <v>7.9907553191489369E-3</v>
      </c>
      <c r="L14">
        <f t="shared" si="1"/>
        <v>6.6165744680851063E-3</v>
      </c>
      <c r="M14">
        <f t="shared" si="2"/>
        <v>1.2914393617021278E-2</v>
      </c>
    </row>
    <row r="15" spans="1:16" x14ac:dyDescent="0.15">
      <c r="A15" s="2">
        <v>8</v>
      </c>
      <c r="B15" s="2">
        <v>30</v>
      </c>
      <c r="C15" s="7">
        <v>5.5313299999999996</v>
      </c>
      <c r="D15" s="7">
        <v>4.6924599999999996</v>
      </c>
      <c r="E15" s="7">
        <v>11.827830000000001</v>
      </c>
      <c r="F15" s="7">
        <v>31.114859800000001</v>
      </c>
      <c r="G15" s="7">
        <v>38.175415000000001</v>
      </c>
      <c r="H15" s="13">
        <v>0.7169212962962962</v>
      </c>
      <c r="I15" s="13">
        <v>0.73081018518518526</v>
      </c>
      <c r="J15">
        <v>940</v>
      </c>
      <c r="K15">
        <f t="shared" si="0"/>
        <v>5.884393617021276E-3</v>
      </c>
      <c r="L15">
        <f t="shared" si="1"/>
        <v>4.9919787234042551E-3</v>
      </c>
      <c r="M15">
        <f t="shared" si="2"/>
        <v>1.2582797872340425E-2</v>
      </c>
    </row>
    <row r="16" spans="1:16" x14ac:dyDescent="0.15">
      <c r="A16" s="2">
        <v>8</v>
      </c>
      <c r="B16" s="2">
        <v>35</v>
      </c>
      <c r="C16" s="7">
        <v>7.7403000000000004</v>
      </c>
      <c r="D16" s="7">
        <v>6.3870500000000003</v>
      </c>
      <c r="E16" s="7">
        <v>16.65157</v>
      </c>
      <c r="F16" s="7">
        <v>34.883831000000001</v>
      </c>
      <c r="G16" s="7">
        <v>39.357312</v>
      </c>
      <c r="H16" s="13">
        <v>0.79133101851851861</v>
      </c>
      <c r="I16" s="13">
        <v>0.80521990740740745</v>
      </c>
      <c r="J16">
        <v>940</v>
      </c>
      <c r="K16">
        <f t="shared" si="0"/>
        <v>8.2343617021276606E-3</v>
      </c>
      <c r="L16">
        <f t="shared" si="1"/>
        <v>6.7947340425531921E-3</v>
      </c>
      <c r="M16">
        <f t="shared" si="2"/>
        <v>1.7714436170212764E-2</v>
      </c>
    </row>
    <row r="17" spans="1:13" x14ac:dyDescent="0.15">
      <c r="A17" s="2">
        <v>9</v>
      </c>
      <c r="B17" s="2">
        <v>12</v>
      </c>
      <c r="C17" s="7">
        <v>7.3658400000000004</v>
      </c>
      <c r="D17" s="7">
        <v>7.1497200000000003</v>
      </c>
      <c r="E17" s="7">
        <v>7.2707199999999998</v>
      </c>
      <c r="F17" s="7">
        <v>12.1738255</v>
      </c>
      <c r="G17" s="7">
        <v>37.858311999999998</v>
      </c>
      <c r="H17" s="13">
        <v>0.38429398148148147</v>
      </c>
      <c r="I17" s="13">
        <v>0.39795138888888887</v>
      </c>
      <c r="J17">
        <v>875</v>
      </c>
      <c r="K17">
        <f t="shared" si="0"/>
        <v>8.4181028571428569E-3</v>
      </c>
      <c r="L17">
        <f t="shared" si="1"/>
        <v>8.171108571428571E-3</v>
      </c>
      <c r="M17">
        <f t="shared" si="2"/>
        <v>8.309394285714285E-3</v>
      </c>
    </row>
    <row r="18" spans="1:13" x14ac:dyDescent="0.15">
      <c r="A18" s="2">
        <v>9</v>
      </c>
      <c r="B18" s="2">
        <v>18</v>
      </c>
      <c r="C18" s="7">
        <v>6.6799400000000002</v>
      </c>
      <c r="D18" s="7">
        <v>6.19217</v>
      </c>
      <c r="E18" s="7">
        <v>1.71339</v>
      </c>
      <c r="F18" s="7">
        <v>18.641355399999998</v>
      </c>
      <c r="G18" s="7">
        <v>37.650415000000002</v>
      </c>
      <c r="H18" s="13">
        <v>0.45053240740740735</v>
      </c>
      <c r="I18" s="13">
        <v>0.4644212962962963</v>
      </c>
      <c r="J18">
        <v>875</v>
      </c>
      <c r="K18">
        <f t="shared" si="0"/>
        <v>7.6342171428571432E-3</v>
      </c>
      <c r="L18">
        <f t="shared" si="1"/>
        <v>7.0767657142857144E-3</v>
      </c>
      <c r="M18">
        <f t="shared" si="2"/>
        <v>1.95816E-3</v>
      </c>
    </row>
    <row r="19" spans="1:13" x14ac:dyDescent="0.15">
      <c r="A19" s="2">
        <v>9</v>
      </c>
      <c r="B19" s="2">
        <v>24</v>
      </c>
      <c r="C19" s="7">
        <v>3.8782299999999998</v>
      </c>
      <c r="D19" s="7">
        <v>5.6048400000000003</v>
      </c>
      <c r="E19" s="7">
        <v>8.4700199999999999</v>
      </c>
      <c r="F19" s="7">
        <v>24.219945299999999</v>
      </c>
      <c r="G19" s="7">
        <v>37.222884000000001</v>
      </c>
      <c r="H19" s="13">
        <v>0.56116898148148142</v>
      </c>
      <c r="I19" s="13">
        <v>0.57505787037037037</v>
      </c>
      <c r="J19">
        <v>875</v>
      </c>
      <c r="K19">
        <f t="shared" si="0"/>
        <v>4.4322628571428569E-3</v>
      </c>
      <c r="L19">
        <f t="shared" si="1"/>
        <v>6.4055314285714291E-3</v>
      </c>
      <c r="M19">
        <f t="shared" si="2"/>
        <v>9.6800228571428566E-3</v>
      </c>
    </row>
    <row r="20" spans="1:13" x14ac:dyDescent="0.15">
      <c r="A20" s="2">
        <v>9</v>
      </c>
      <c r="B20" s="2">
        <v>30</v>
      </c>
      <c r="C20" s="7">
        <v>6.4059600000000003</v>
      </c>
      <c r="D20" s="7">
        <v>5.5478699999999996</v>
      </c>
      <c r="E20" s="7">
        <v>10.05433</v>
      </c>
      <c r="F20" s="7">
        <v>30.497240699999999</v>
      </c>
      <c r="G20" s="7">
        <v>37.753576000000002</v>
      </c>
      <c r="H20" s="13">
        <v>0.56967592592592597</v>
      </c>
      <c r="I20" s="13">
        <v>0.58356481481481481</v>
      </c>
      <c r="J20">
        <v>875</v>
      </c>
      <c r="K20">
        <f t="shared" si="0"/>
        <v>7.3210971428571432E-3</v>
      </c>
      <c r="L20">
        <f t="shared" si="1"/>
        <v>6.3404228571428568E-3</v>
      </c>
      <c r="M20">
        <f t="shared" si="2"/>
        <v>1.1490662857142857E-2</v>
      </c>
    </row>
    <row r="21" spans="1:13" x14ac:dyDescent="0.15">
      <c r="A21" s="2">
        <v>9</v>
      </c>
      <c r="B21" s="2">
        <v>35</v>
      </c>
      <c r="C21" s="7">
        <v>5.2201300000000002</v>
      </c>
      <c r="D21" s="7">
        <v>5.9378000000000002</v>
      </c>
      <c r="E21" s="7">
        <v>11.80714</v>
      </c>
      <c r="F21" s="7">
        <v>35.184221999999998</v>
      </c>
      <c r="G21" s="7">
        <v>38.556941999999999</v>
      </c>
      <c r="H21" s="13">
        <v>0.63906249999999998</v>
      </c>
      <c r="I21" s="13">
        <v>0.6508680555555556</v>
      </c>
      <c r="J21">
        <v>875</v>
      </c>
      <c r="K21">
        <f t="shared" si="0"/>
        <v>5.9658628571428573E-3</v>
      </c>
      <c r="L21">
        <f t="shared" si="1"/>
        <v>6.7860571428571435E-3</v>
      </c>
      <c r="M21">
        <f t="shared" si="2"/>
        <v>1.3493874285714287E-2</v>
      </c>
    </row>
    <row r="22" spans="1:13" x14ac:dyDescent="0.15">
      <c r="A22" s="2">
        <v>10</v>
      </c>
      <c r="B22" s="2">
        <v>12</v>
      </c>
      <c r="C22" s="7">
        <v>12.229369999999999</v>
      </c>
      <c r="D22" s="7">
        <v>7.7862099999999996</v>
      </c>
      <c r="E22" s="7">
        <v>1.75885</v>
      </c>
      <c r="F22" s="7">
        <v>12.705514900000001</v>
      </c>
      <c r="G22" s="7">
        <v>37.581947</v>
      </c>
      <c r="H22" s="13">
        <v>0.50480324074074068</v>
      </c>
      <c r="I22" s="13">
        <v>0.51869212962962963</v>
      </c>
      <c r="J22">
        <v>980</v>
      </c>
      <c r="K22">
        <f t="shared" si="0"/>
        <v>1.2478948979591837E-2</v>
      </c>
      <c r="L22">
        <f t="shared" si="1"/>
        <v>7.9451122448979585E-3</v>
      </c>
      <c r="M22">
        <f t="shared" si="2"/>
        <v>1.7947448979591836E-3</v>
      </c>
    </row>
    <row r="23" spans="1:13" x14ac:dyDescent="0.15">
      <c r="A23" s="2">
        <v>10</v>
      </c>
      <c r="B23" s="2">
        <v>18</v>
      </c>
      <c r="C23" s="7">
        <v>9.9644200000000005</v>
      </c>
      <c r="D23" s="7">
        <v>6.3564400000000001</v>
      </c>
      <c r="E23" s="7">
        <v>12.430350000000001</v>
      </c>
      <c r="F23" s="7">
        <v>18.562161100000001</v>
      </c>
      <c r="G23" s="7">
        <v>37.199264999999997</v>
      </c>
      <c r="H23" s="13">
        <v>0.57221064814814815</v>
      </c>
      <c r="I23" s="13">
        <v>0.5860995370370371</v>
      </c>
      <c r="J23">
        <v>980</v>
      </c>
      <c r="K23">
        <f t="shared" si="0"/>
        <v>1.0167775510204083E-2</v>
      </c>
      <c r="L23">
        <f t="shared" si="1"/>
        <v>6.4861632653061222E-3</v>
      </c>
      <c r="M23">
        <f t="shared" si="2"/>
        <v>1.2684030612244898E-2</v>
      </c>
    </row>
    <row r="24" spans="1:13" x14ac:dyDescent="0.15">
      <c r="A24" s="2">
        <v>10</v>
      </c>
      <c r="B24" s="2">
        <v>24</v>
      </c>
      <c r="C24" s="7">
        <v>7.1243299999999996</v>
      </c>
      <c r="D24" s="7">
        <v>4.7522200000000003</v>
      </c>
      <c r="E24" s="7">
        <v>11.6989</v>
      </c>
      <c r="F24" s="7">
        <v>24.350510100000001</v>
      </c>
      <c r="G24" s="7">
        <v>37.167890999999997</v>
      </c>
      <c r="H24" s="13">
        <v>0.63434027777777779</v>
      </c>
      <c r="I24" s="13">
        <v>0.64822916666666663</v>
      </c>
      <c r="J24">
        <v>980</v>
      </c>
      <c r="K24">
        <f t="shared" si="0"/>
        <v>7.2697244897959182E-3</v>
      </c>
      <c r="L24">
        <f t="shared" si="1"/>
        <v>4.8492040816326531E-3</v>
      </c>
      <c r="M24">
        <f t="shared" si="2"/>
        <v>1.193765306122449E-2</v>
      </c>
    </row>
    <row r="25" spans="1:13" x14ac:dyDescent="0.15">
      <c r="A25" s="2">
        <v>10</v>
      </c>
      <c r="B25" s="2">
        <v>30</v>
      </c>
      <c r="C25" s="7">
        <v>6.3895799999999996</v>
      </c>
      <c r="D25" s="7">
        <v>4.3280900000000004</v>
      </c>
      <c r="E25" s="7">
        <v>12.29161</v>
      </c>
      <c r="F25" s="7">
        <v>30.609128800000001</v>
      </c>
      <c r="G25" s="7">
        <v>37.366222</v>
      </c>
      <c r="H25" s="13">
        <v>0.69959490740740737</v>
      </c>
      <c r="I25" s="13">
        <v>0.71348379629629621</v>
      </c>
      <c r="J25">
        <v>980</v>
      </c>
      <c r="K25">
        <f t="shared" si="0"/>
        <v>6.5199795918367345E-3</v>
      </c>
      <c r="L25">
        <f t="shared" si="1"/>
        <v>4.4164183673469394E-3</v>
      </c>
      <c r="M25">
        <f t="shared" si="2"/>
        <v>1.2542459183673469E-2</v>
      </c>
    </row>
    <row r="26" spans="1:13" x14ac:dyDescent="0.15">
      <c r="A26" s="2">
        <v>10</v>
      </c>
      <c r="B26" s="2">
        <v>35</v>
      </c>
      <c r="C26" s="7">
        <v>6.7151500000000004</v>
      </c>
      <c r="D26" s="7">
        <v>4.5869200000000001</v>
      </c>
      <c r="E26" s="7">
        <v>11.68126</v>
      </c>
      <c r="F26" s="7">
        <v>35.062866</v>
      </c>
      <c r="G26" s="17"/>
      <c r="H26" s="13">
        <v>0.75282407407407403</v>
      </c>
      <c r="I26" s="13">
        <v>0.76671296296296287</v>
      </c>
      <c r="J26">
        <v>980</v>
      </c>
      <c r="K26">
        <f t="shared" si="0"/>
        <v>6.8521938775510209E-3</v>
      </c>
      <c r="L26">
        <f t="shared" si="1"/>
        <v>4.6805306122448985E-3</v>
      </c>
      <c r="M26">
        <f t="shared" si="2"/>
        <v>1.191965306122449E-2</v>
      </c>
    </row>
    <row r="27" spans="1:13" x14ac:dyDescent="0.15">
      <c r="A27" s="2">
        <v>11</v>
      </c>
      <c r="B27" s="2">
        <v>12</v>
      </c>
      <c r="C27" s="7">
        <v>12.1568</v>
      </c>
      <c r="D27" s="7">
        <v>8.5784699999999994</v>
      </c>
      <c r="E27" s="7">
        <v>8.1811500000000006</v>
      </c>
      <c r="F27" s="7">
        <v>12.470267399999999</v>
      </c>
      <c r="G27" s="7">
        <v>37.474328</v>
      </c>
      <c r="H27" s="13">
        <v>0.39953703703703702</v>
      </c>
      <c r="I27" s="13">
        <v>0.41342592592592592</v>
      </c>
      <c r="J27">
        <v>1000</v>
      </c>
      <c r="K27">
        <f t="shared" si="0"/>
        <v>1.2156800000000001E-2</v>
      </c>
      <c r="L27">
        <f t="shared" si="1"/>
        <v>8.5784699999999995E-3</v>
      </c>
      <c r="M27">
        <f t="shared" si="2"/>
        <v>8.1811499999999999E-3</v>
      </c>
    </row>
    <row r="28" spans="1:13" x14ac:dyDescent="0.15">
      <c r="A28" s="2">
        <v>11</v>
      </c>
      <c r="B28" s="2">
        <v>18</v>
      </c>
      <c r="C28" s="7">
        <v>10.368690000000001</v>
      </c>
      <c r="D28" s="7">
        <v>7.2654800000000002</v>
      </c>
      <c r="E28" s="7">
        <v>11.99521</v>
      </c>
      <c r="F28" s="7">
        <v>18.4609907</v>
      </c>
      <c r="G28" s="7">
        <v>37.241076999999997</v>
      </c>
      <c r="H28" s="13">
        <v>0.47929398148148145</v>
      </c>
      <c r="I28" s="13">
        <v>0.4931828703703704</v>
      </c>
      <c r="J28">
        <v>1000</v>
      </c>
      <c r="K28">
        <f t="shared" si="0"/>
        <v>1.0368690000000002E-2</v>
      </c>
      <c r="L28">
        <f t="shared" si="1"/>
        <v>7.2654800000000004E-3</v>
      </c>
      <c r="M28">
        <f t="shared" si="2"/>
        <v>1.1995210000000001E-2</v>
      </c>
    </row>
    <row r="29" spans="1:13" x14ac:dyDescent="0.15">
      <c r="A29" s="2">
        <v>11</v>
      </c>
      <c r="B29" s="2">
        <v>24</v>
      </c>
      <c r="C29" s="7">
        <v>8.8812999999999995</v>
      </c>
      <c r="D29" s="7">
        <v>6.1143599999999996</v>
      </c>
      <c r="E29" s="7">
        <v>11.91344</v>
      </c>
      <c r="F29" s="7">
        <v>24.5248256</v>
      </c>
      <c r="G29" s="7">
        <v>37.198740000000001</v>
      </c>
      <c r="H29" s="13">
        <v>0.56116898148148142</v>
      </c>
      <c r="I29" s="13">
        <v>0.57505787037037037</v>
      </c>
      <c r="J29">
        <v>1000</v>
      </c>
      <c r="K29">
        <f t="shared" si="0"/>
        <v>8.8813E-3</v>
      </c>
      <c r="L29">
        <f t="shared" si="1"/>
        <v>6.1143599999999992E-3</v>
      </c>
      <c r="M29">
        <f t="shared" si="2"/>
        <v>1.1913439999999999E-2</v>
      </c>
    </row>
    <row r="30" spans="1:13" x14ac:dyDescent="0.15">
      <c r="A30" s="2">
        <v>11</v>
      </c>
      <c r="B30" s="2">
        <v>30</v>
      </c>
      <c r="C30" s="7">
        <v>7.1981799999999998</v>
      </c>
      <c r="D30" s="7">
        <v>5.0359499999999997</v>
      </c>
      <c r="E30" s="7">
        <v>12.302379999999999</v>
      </c>
      <c r="F30" s="7">
        <v>30.365946399999999</v>
      </c>
      <c r="G30" s="7">
        <v>37.515872999999999</v>
      </c>
      <c r="H30" s="13">
        <v>0.62243055555555549</v>
      </c>
      <c r="I30" s="13">
        <v>0.63631944444444444</v>
      </c>
      <c r="J30">
        <v>1000</v>
      </c>
      <c r="K30">
        <f t="shared" si="0"/>
        <v>7.1981800000000002E-3</v>
      </c>
      <c r="L30">
        <f t="shared" si="1"/>
        <v>5.03595E-3</v>
      </c>
      <c r="M30">
        <f t="shared" si="2"/>
        <v>1.230238E-2</v>
      </c>
    </row>
    <row r="31" spans="1:13" x14ac:dyDescent="0.15">
      <c r="A31" s="2">
        <v>11</v>
      </c>
      <c r="B31" s="2">
        <v>35</v>
      </c>
      <c r="C31" s="7">
        <v>8.5923499999999997</v>
      </c>
      <c r="D31" s="7">
        <v>5.7885900000000001</v>
      </c>
      <c r="E31" s="7">
        <v>14.113910000000001</v>
      </c>
      <c r="F31" s="7">
        <v>35.616869000000001</v>
      </c>
      <c r="G31" s="7">
        <v>38.582572999999996</v>
      </c>
      <c r="H31" s="13">
        <v>0.70209490740740732</v>
      </c>
      <c r="I31" s="13">
        <v>0.71598379629629638</v>
      </c>
      <c r="J31">
        <v>1000</v>
      </c>
      <c r="K31">
        <f t="shared" si="0"/>
        <v>8.5923500000000003E-3</v>
      </c>
      <c r="L31">
        <f t="shared" si="1"/>
        <v>5.7885899999999997E-3</v>
      </c>
      <c r="M31">
        <f t="shared" si="2"/>
        <v>1.411391E-2</v>
      </c>
    </row>
    <row r="32" spans="1:13" x14ac:dyDescent="0.15">
      <c r="A32" s="2"/>
      <c r="G32" s="2"/>
      <c r="H32" s="2"/>
      <c r="I32" s="2"/>
    </row>
    <row r="33" spans="1:13" x14ac:dyDescent="0.15">
      <c r="A33" s="2"/>
      <c r="G33" s="2"/>
      <c r="H33" s="2"/>
      <c r="I33" s="2"/>
    </row>
    <row r="34" spans="1:13" x14ac:dyDescent="0.15">
      <c r="A34" s="2"/>
      <c r="G34" s="2"/>
      <c r="H34" s="2"/>
      <c r="I34" s="2"/>
    </row>
    <row r="35" spans="1:13" x14ac:dyDescent="0.15">
      <c r="A35" s="2"/>
      <c r="G35" s="2"/>
      <c r="H35" s="2"/>
      <c r="I35" s="2"/>
    </row>
    <row r="36" spans="1:13" x14ac:dyDescent="0.15">
      <c r="A36" s="2"/>
      <c r="H36" s="2"/>
      <c r="I36" s="2"/>
    </row>
    <row r="37" spans="1:13" x14ac:dyDescent="0.15">
      <c r="A37" s="2"/>
      <c r="H37" s="2"/>
      <c r="I37" s="2"/>
    </row>
    <row r="38" spans="1:13" x14ac:dyDescent="0.15">
      <c r="A38" s="2"/>
      <c r="H38" s="2"/>
      <c r="I38" s="2"/>
    </row>
    <row r="39" spans="1:13" x14ac:dyDescent="0.15">
      <c r="A39" s="2"/>
      <c r="H39" s="2"/>
      <c r="I39" s="2"/>
    </row>
    <row r="40" spans="1:13" x14ac:dyDescent="0.15">
      <c r="H40" s="2"/>
      <c r="I40" s="2"/>
    </row>
    <row r="41" spans="1:13" x14ac:dyDescent="0.15">
      <c r="H41" s="2"/>
      <c r="I41" s="2"/>
    </row>
    <row r="42" spans="1:13" x14ac:dyDescent="0.15">
      <c r="G42" s="2"/>
      <c r="H42" s="2"/>
      <c r="I42" s="2"/>
    </row>
    <row r="43" spans="1:13" x14ac:dyDescent="0.15">
      <c r="G43" s="2"/>
      <c r="H43" s="2"/>
      <c r="I43" s="2"/>
    </row>
    <row r="44" spans="1:13" x14ac:dyDescent="0.15">
      <c r="G44" s="2"/>
      <c r="H44" s="2"/>
      <c r="I44" s="2"/>
    </row>
    <row r="45" spans="1:13" x14ac:dyDescent="0.15">
      <c r="C45" s="14" t="s">
        <v>7</v>
      </c>
      <c r="D45" s="14" t="s">
        <v>3</v>
      </c>
      <c r="E45" s="14" t="s">
        <v>4</v>
      </c>
      <c r="F45" s="14" t="s">
        <v>8</v>
      </c>
      <c r="G45" s="14" t="s">
        <v>9</v>
      </c>
      <c r="H45" s="2"/>
      <c r="I45" s="2"/>
      <c r="K45" s="5" t="s">
        <v>54</v>
      </c>
      <c r="L45" s="5" t="s">
        <v>55</v>
      </c>
      <c r="M45" s="19" t="s">
        <v>56</v>
      </c>
    </row>
    <row r="46" spans="1:13" x14ac:dyDescent="0.15">
      <c r="B46" s="14">
        <v>12</v>
      </c>
      <c r="C46" s="7">
        <f>AVERAGE(C2:C7)</f>
        <v>7.2679354833333321</v>
      </c>
      <c r="D46" s="7">
        <f>AVERAGE(D2:D7)</f>
        <v>5.0784828166666669</v>
      </c>
      <c r="E46" s="7">
        <f>AVERAGE(E2:E7)</f>
        <v>6.4226416833333326</v>
      </c>
      <c r="F46" s="7">
        <f>AVERAGE(F2:F7)</f>
        <v>22.070891099999997</v>
      </c>
      <c r="G46" s="7">
        <f>AVERAGE(G2:G7)</f>
        <v>37.314560166666666</v>
      </c>
      <c r="H46" s="2"/>
      <c r="I46" s="2"/>
      <c r="J46" s="14">
        <v>12</v>
      </c>
      <c r="K46" s="7">
        <f>(AVERAGE(K2:K7))*1000</f>
        <v>8.9316906772399953</v>
      </c>
      <c r="L46" s="7">
        <f>(AVERAGE(L2:L7))*1000</f>
        <v>6.2320239490474894</v>
      </c>
      <c r="M46" s="7">
        <f>(AVERAGE(M2:M7))*1000</f>
        <v>7.8167186997538955</v>
      </c>
    </row>
    <row r="47" spans="1:13" x14ac:dyDescent="0.15">
      <c r="B47" s="14">
        <v>18</v>
      </c>
      <c r="C47" s="7">
        <f>AVERAGE(C8:C13)</f>
        <v>7.9012283333333331</v>
      </c>
      <c r="D47" s="7">
        <f>AVERAGE(D8:D13)</f>
        <v>6.4306116666666666</v>
      </c>
      <c r="E47" s="7">
        <f>AVERAGE(E8:E13)</f>
        <v>8.0887016666666671</v>
      </c>
      <c r="F47" s="7">
        <f>AVERAGE(F8:F13)</f>
        <v>23.120823016666666</v>
      </c>
      <c r="G47" s="7">
        <f>AVERAGE(G8:G13)</f>
        <v>37.879215499999994</v>
      </c>
      <c r="J47" s="14">
        <v>18</v>
      </c>
      <c r="K47" s="7">
        <f>(AVERAGE(K8:K13))*1000</f>
        <v>8.5011255396238052</v>
      </c>
      <c r="L47" s="7">
        <f>(AVERAGE(L8:L13))*1000</f>
        <v>6.9171350986740672</v>
      </c>
      <c r="M47" s="7">
        <f>(AVERAGE(M8:M13))*1000</f>
        <v>8.7049348596978113</v>
      </c>
    </row>
    <row r="48" spans="1:13" x14ac:dyDescent="0.15">
      <c r="B48" s="14">
        <v>24</v>
      </c>
      <c r="C48" s="7">
        <f>AVERAGE(C14:C19)</f>
        <v>6.4511583333333347</v>
      </c>
      <c r="D48" s="7">
        <f>AVERAGE(D14:D19)</f>
        <v>6.0409700000000006</v>
      </c>
      <c r="E48" s="7">
        <f>AVERAGE(E14:E19)</f>
        <v>9.6788433333333312</v>
      </c>
      <c r="F48" s="7">
        <f>AVERAGE(F14:F19)</f>
        <v>24.227907333333331</v>
      </c>
      <c r="G48" s="7">
        <f>AVERAGE(G14:G19)</f>
        <v>38.120469</v>
      </c>
      <c r="J48" s="14">
        <v>24</v>
      </c>
      <c r="K48" s="7">
        <f>(AVERAGE(K14:K19))*1000</f>
        <v>7.0990155825734549</v>
      </c>
      <c r="L48" s="7">
        <f>(AVERAGE(L14:L19))*1000</f>
        <v>6.6761154913880443</v>
      </c>
      <c r="M48" s="7">
        <f>(AVERAGE(M14:M19))*1000</f>
        <v>10.5265341337386</v>
      </c>
    </row>
    <row r="49" spans="2:19" x14ac:dyDescent="0.15">
      <c r="B49" s="14">
        <v>30</v>
      </c>
      <c r="C49" s="7">
        <f>AVERAGE(C20:C25)</f>
        <v>7.8889649999999998</v>
      </c>
      <c r="D49" s="7">
        <f>AVERAGE(D20:D25)</f>
        <v>5.7847716666666669</v>
      </c>
      <c r="E49" s="7">
        <f>AVERAGE(E20:E25)</f>
        <v>10.006863333333333</v>
      </c>
      <c r="F49" s="7">
        <f>AVERAGE(F20:F25)</f>
        <v>25.318129600000002</v>
      </c>
      <c r="G49" s="7">
        <f>AVERAGE(G20:G25)</f>
        <v>37.604307166666665</v>
      </c>
      <c r="J49" s="14">
        <v>30</v>
      </c>
      <c r="K49" s="7">
        <f>(AVERAGE(K20:K25))*1000</f>
        <v>8.2872314285714292</v>
      </c>
      <c r="L49" s="7">
        <f>(AVERAGE(L20:L25))*1000</f>
        <v>6.1372296598639444</v>
      </c>
      <c r="M49" s="7">
        <f>(AVERAGE(M20:M25))*1000</f>
        <v>10.657237482993196</v>
      </c>
    </row>
    <row r="50" spans="2:19" x14ac:dyDescent="0.15">
      <c r="B50" s="14">
        <v>35</v>
      </c>
      <c r="C50" s="7">
        <f>AVERAGE(C26:C31)</f>
        <v>8.9854116666666659</v>
      </c>
      <c r="D50" s="7">
        <f>AVERAGE(D26:D31)</f>
        <v>6.2282949999999992</v>
      </c>
      <c r="E50" s="7">
        <f>AVERAGE(E26:E31)</f>
        <v>11.697891666666665</v>
      </c>
      <c r="F50" s="7">
        <f>AVERAGE(F26:F31)</f>
        <v>26.083627516666667</v>
      </c>
      <c r="G50" s="7">
        <f>AVERAGE(G26:G31)</f>
        <v>37.602518200000006</v>
      </c>
      <c r="J50" s="14">
        <v>35</v>
      </c>
      <c r="K50" s="7">
        <f>(AVERAGE(K26:K31))*1000</f>
        <v>9.008252312925169</v>
      </c>
      <c r="L50" s="7">
        <f>(AVERAGE(L26:L31))*1000</f>
        <v>6.2438967687074829</v>
      </c>
      <c r="M50" s="7">
        <f>(AVERAGE(M26:M31))*1000</f>
        <v>11.737623843537415</v>
      </c>
    </row>
    <row r="54" spans="2:19" x14ac:dyDescent="0.15">
      <c r="I54" s="22" t="s">
        <v>53</v>
      </c>
      <c r="J54" s="22">
        <v>12</v>
      </c>
      <c r="K54">
        <f>(STDEV(K2:K7))*1000</f>
        <v>1.1284355331656271</v>
      </c>
      <c r="L54">
        <f>(STDEV(L2:L7))*1000</f>
        <v>0.61035052977744386</v>
      </c>
      <c r="M54">
        <f>(STDEV(M2:M7))*1000</f>
        <v>3.2346608070395075</v>
      </c>
      <c r="Q54" s="3" t="s">
        <v>1</v>
      </c>
      <c r="R54">
        <v>12</v>
      </c>
      <c r="S54">
        <f>0.0057*(273+R54)</f>
        <v>1.6245000000000001</v>
      </c>
    </row>
    <row r="55" spans="2:19" x14ac:dyDescent="0.15">
      <c r="J55" s="22">
        <v>18</v>
      </c>
      <c r="K55">
        <f>(STDEV(K8:K13))*1000</f>
        <v>3.2685331894270031</v>
      </c>
      <c r="L55">
        <f>(STDEV(L8:L13))*1000</f>
        <v>2.6821580839022214</v>
      </c>
      <c r="M55">
        <f>(STDEV(M8:M13))*1000</f>
        <v>4.4820393431081245</v>
      </c>
      <c r="Q55" s="3"/>
      <c r="S55">
        <f>77.345+S54</f>
        <v>78.969499999999996</v>
      </c>
    </row>
    <row r="56" spans="2:19" x14ac:dyDescent="0.15">
      <c r="J56" s="22">
        <v>24</v>
      </c>
      <c r="K56">
        <f>(STDEV(K14:K19))*1000</f>
        <v>1.5935820741228794</v>
      </c>
      <c r="L56">
        <f>(STDEV(L14:L19))*1000</f>
        <v>1.0317628402824677</v>
      </c>
      <c r="M56">
        <f>(STDEV(M14:M19))*1000</f>
        <v>5.3036846607497869</v>
      </c>
      <c r="Q56" s="3"/>
      <c r="S56">
        <f>7235/(273+R54)</f>
        <v>25.385964912280702</v>
      </c>
    </row>
    <row r="57" spans="2:19" x14ac:dyDescent="0.15">
      <c r="J57" s="22">
        <v>30</v>
      </c>
      <c r="K57">
        <f>(STDEV(K20:K25))*1000</f>
        <v>2.5134680820668307</v>
      </c>
      <c r="L57">
        <f>(STDEV(L20:L25))*1000</f>
        <v>1.3017419156665397</v>
      </c>
      <c r="M57">
        <f>(STDEV(M20:M25))*1000</f>
        <v>4.3951404147555149</v>
      </c>
      <c r="Q57" s="3"/>
      <c r="S57">
        <f>S55-S56</f>
        <v>53.583535087719298</v>
      </c>
    </row>
    <row r="58" spans="2:19" x14ac:dyDescent="0.15">
      <c r="J58" s="22">
        <v>35</v>
      </c>
      <c r="K58">
        <f>(STDEV(K26:K31))*1000</f>
        <v>1.993899928111621</v>
      </c>
      <c r="L58">
        <f>(STDEV(L26:L31))*1000</f>
        <v>1.4574771102152593</v>
      </c>
      <c r="M58">
        <f>(STDEV(M26:M31))*1000</f>
        <v>1.9362121887019574</v>
      </c>
      <c r="Q58" s="3"/>
      <c r="S58">
        <f>2.71828182845904^S57</f>
        <v>1.8665241330372393E+23</v>
      </c>
    </row>
    <row r="59" spans="2:19" x14ac:dyDescent="0.15">
      <c r="I59" s="22" t="s">
        <v>57</v>
      </c>
      <c r="J59" s="22">
        <v>12</v>
      </c>
      <c r="K59">
        <f t="shared" ref="K59:M63" si="3">K54/(SQRT(6))</f>
        <v>0.4606818773135451</v>
      </c>
      <c r="L59">
        <f t="shared" si="3"/>
        <v>0.2491745603653546</v>
      </c>
      <c r="M59">
        <f t="shared" si="3"/>
        <v>1.3205447447043386</v>
      </c>
      <c r="Q59" s="3"/>
      <c r="S59">
        <f>(273+R54)^8.2</f>
        <v>1.3481178282107691E+20</v>
      </c>
    </row>
    <row r="60" spans="2:19" x14ac:dyDescent="0.15">
      <c r="J60" s="22">
        <v>18</v>
      </c>
      <c r="K60">
        <f t="shared" si="3"/>
        <v>1.334373086907972</v>
      </c>
      <c r="L60">
        <f t="shared" si="3"/>
        <v>1.0949864525069124</v>
      </c>
      <c r="M60">
        <f t="shared" si="3"/>
        <v>1.8297848996156676</v>
      </c>
      <c r="Q60" s="3"/>
      <c r="R60" t="s">
        <v>45</v>
      </c>
      <c r="S60">
        <f>S58/S59</f>
        <v>1384.5407975314015</v>
      </c>
    </row>
    <row r="61" spans="2:19" x14ac:dyDescent="0.15">
      <c r="J61" s="22">
        <v>24</v>
      </c>
      <c r="K61">
        <f t="shared" si="3"/>
        <v>0.6505771574745226</v>
      </c>
      <c r="L61">
        <f t="shared" si="3"/>
        <v>0.4212154157094572</v>
      </c>
      <c r="M61">
        <f t="shared" si="3"/>
        <v>2.1652201959105142</v>
      </c>
    </row>
    <row r="62" spans="2:19" x14ac:dyDescent="0.15">
      <c r="J62" s="22">
        <v>30</v>
      </c>
      <c r="K62">
        <f t="shared" si="3"/>
        <v>1.0261190476392683</v>
      </c>
      <c r="L62">
        <f t="shared" si="3"/>
        <v>0.53143391169601906</v>
      </c>
      <c r="M62">
        <f t="shared" si="3"/>
        <v>1.794308560672573</v>
      </c>
    </row>
    <row r="63" spans="2:19" x14ac:dyDescent="0.15">
      <c r="J63" s="22">
        <v>35</v>
      </c>
      <c r="K63">
        <f t="shared" si="3"/>
        <v>0.81400623700758867</v>
      </c>
      <c r="L63">
        <f t="shared" si="3"/>
        <v>0.59501253863559089</v>
      </c>
      <c r="M63">
        <f t="shared" si="3"/>
        <v>0.79045531601286878</v>
      </c>
      <c r="S63">
        <f>S60/1000</f>
        <v>1.3845407975314015</v>
      </c>
    </row>
  </sheetData>
  <sortState xmlns:xlrd2="http://schemas.microsoft.com/office/spreadsheetml/2017/richdata2" ref="A2:P63">
    <sortCondition ref="A1:A63"/>
  </sortState>
  <phoneticPr fontId="2" type="noConversion"/>
  <pageMargins left="0.75" right="0.75" top="1" bottom="1" header="0.5" footer="0.5"/>
  <pageSetup paperSize="9" orientation="portrait" horizontalDpi="4294967292" verticalDpi="4294967292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selection activeCell="I32" sqref="I32"/>
    </sheetView>
  </sheetViews>
  <sheetFormatPr baseColWidth="10" defaultColWidth="11" defaultRowHeight="13" x14ac:dyDescent="0.15"/>
  <cols>
    <col min="1" max="1" width="10.6640625" style="10" customWidth="1"/>
    <col min="15" max="15" width="11" bestFit="1" customWidth="1"/>
  </cols>
  <sheetData>
    <row r="1" spans="1:18" s="8" customFormat="1" x14ac:dyDescent="0.15">
      <c r="A1" s="9" t="s">
        <v>10</v>
      </c>
      <c r="B1" s="8" t="s">
        <v>11</v>
      </c>
      <c r="C1" s="8" t="s">
        <v>23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24</v>
      </c>
      <c r="N1" s="8" t="s">
        <v>25</v>
      </c>
      <c r="O1" s="8" t="s">
        <v>26</v>
      </c>
      <c r="P1" s="8" t="s">
        <v>29</v>
      </c>
      <c r="Q1" s="8" t="s">
        <v>35</v>
      </c>
    </row>
    <row r="2" spans="1:18" x14ac:dyDescent="0.15">
      <c r="A2" s="10">
        <v>4</v>
      </c>
      <c r="B2" t="s">
        <v>22</v>
      </c>
      <c r="C2">
        <v>800</v>
      </c>
      <c r="D2">
        <v>18.8</v>
      </c>
      <c r="E2">
        <v>24.5</v>
      </c>
      <c r="F2">
        <v>62.7</v>
      </c>
      <c r="G2">
        <v>36.799999999999997</v>
      </c>
      <c r="H2">
        <v>42.6</v>
      </c>
      <c r="I2">
        <v>69.2</v>
      </c>
      <c r="J2">
        <v>346</v>
      </c>
      <c r="Q2" s="11">
        <v>38315</v>
      </c>
      <c r="R2" s="12">
        <v>0.83333333333333337</v>
      </c>
    </row>
    <row r="3" spans="1:18" x14ac:dyDescent="0.15">
      <c r="A3" s="10">
        <v>3</v>
      </c>
      <c r="B3" t="s">
        <v>22</v>
      </c>
      <c r="C3">
        <v>990</v>
      </c>
      <c r="D3">
        <v>18.899999999999999</v>
      </c>
      <c r="E3">
        <v>21.1</v>
      </c>
      <c r="F3">
        <v>56</v>
      </c>
      <c r="G3">
        <v>40</v>
      </c>
      <c r="H3">
        <v>39</v>
      </c>
      <c r="I3">
        <v>83.6</v>
      </c>
      <c r="J3">
        <v>327</v>
      </c>
      <c r="O3">
        <v>4558192513</v>
      </c>
      <c r="Q3" s="11">
        <v>38246</v>
      </c>
      <c r="R3" s="12">
        <v>0.86805555555555547</v>
      </c>
    </row>
    <row r="4" spans="1:18" x14ac:dyDescent="0.15">
      <c r="A4" s="10">
        <v>1</v>
      </c>
      <c r="B4" t="s">
        <v>21</v>
      </c>
      <c r="C4">
        <v>795</v>
      </c>
      <c r="D4">
        <v>21.5</v>
      </c>
      <c r="E4">
        <v>24.2</v>
      </c>
      <c r="F4">
        <v>59.2</v>
      </c>
      <c r="G4">
        <v>36.200000000000003</v>
      </c>
      <c r="H4">
        <v>41.3</v>
      </c>
      <c r="I4">
        <v>72.5</v>
      </c>
      <c r="J4">
        <v>320</v>
      </c>
      <c r="K4">
        <v>23.1</v>
      </c>
      <c r="L4">
        <v>8.6</v>
      </c>
      <c r="M4">
        <v>343537</v>
      </c>
      <c r="N4">
        <v>8042396</v>
      </c>
      <c r="O4" t="s">
        <v>41</v>
      </c>
      <c r="Q4" s="11">
        <v>38272</v>
      </c>
    </row>
    <row r="5" spans="1:18" x14ac:dyDescent="0.15">
      <c r="A5" s="10">
        <v>7</v>
      </c>
      <c r="B5" t="s">
        <v>22</v>
      </c>
      <c r="C5">
        <v>920</v>
      </c>
      <c r="D5">
        <v>16.7</v>
      </c>
      <c r="E5">
        <v>25.1</v>
      </c>
      <c r="F5">
        <v>65</v>
      </c>
      <c r="G5">
        <v>37.5</v>
      </c>
      <c r="H5">
        <v>48.8</v>
      </c>
      <c r="I5">
        <v>84.1</v>
      </c>
      <c r="J5">
        <v>375</v>
      </c>
      <c r="M5">
        <v>343730</v>
      </c>
      <c r="N5">
        <v>8041344</v>
      </c>
      <c r="O5" t="s">
        <v>27</v>
      </c>
      <c r="Q5" s="11">
        <v>38611</v>
      </c>
    </row>
    <row r="6" spans="1:18" x14ac:dyDescent="0.15">
      <c r="A6" s="10">
        <v>8</v>
      </c>
      <c r="B6" t="s">
        <v>21</v>
      </c>
      <c r="C6">
        <v>940</v>
      </c>
      <c r="D6">
        <v>19.899999999999999</v>
      </c>
      <c r="E6">
        <v>22.5</v>
      </c>
      <c r="F6">
        <v>63.3</v>
      </c>
      <c r="G6">
        <v>40.6</v>
      </c>
      <c r="H6">
        <v>47</v>
      </c>
      <c r="I6">
        <v>81.900000000000006</v>
      </c>
      <c r="J6">
        <v>360</v>
      </c>
      <c r="K6">
        <v>26.1</v>
      </c>
      <c r="L6">
        <v>13.3</v>
      </c>
      <c r="M6">
        <v>343784</v>
      </c>
      <c r="N6">
        <v>8041927</v>
      </c>
      <c r="O6" t="s">
        <v>28</v>
      </c>
      <c r="Q6" s="11">
        <v>38612</v>
      </c>
    </row>
    <row r="7" spans="1:18" x14ac:dyDescent="0.15">
      <c r="A7" s="10">
        <v>9</v>
      </c>
      <c r="B7" t="s">
        <v>22</v>
      </c>
      <c r="C7">
        <v>875</v>
      </c>
      <c r="D7">
        <v>19.100000000000001</v>
      </c>
      <c r="E7">
        <v>23.4</v>
      </c>
      <c r="F7">
        <v>58.5</v>
      </c>
      <c r="G7">
        <v>35.299999999999997</v>
      </c>
      <c r="H7">
        <v>44.3</v>
      </c>
      <c r="I7">
        <v>72.099999999999994</v>
      </c>
      <c r="J7">
        <v>353</v>
      </c>
      <c r="M7">
        <v>343527</v>
      </c>
      <c r="N7">
        <v>8042916</v>
      </c>
      <c r="O7" t="s">
        <v>32</v>
      </c>
      <c r="P7" t="s">
        <v>30</v>
      </c>
      <c r="Q7" s="11">
        <v>38621</v>
      </c>
    </row>
    <row r="8" spans="1:18" x14ac:dyDescent="0.15">
      <c r="A8" s="10">
        <v>10</v>
      </c>
      <c r="B8" t="s">
        <v>21</v>
      </c>
      <c r="C8">
        <v>980</v>
      </c>
      <c r="D8">
        <v>19.100000000000001</v>
      </c>
      <c r="E8">
        <v>24.1</v>
      </c>
      <c r="F8">
        <v>60</v>
      </c>
      <c r="G8">
        <v>37.5</v>
      </c>
      <c r="H8">
        <v>42.2</v>
      </c>
      <c r="I8">
        <v>78.400000000000006</v>
      </c>
      <c r="J8">
        <v>318</v>
      </c>
      <c r="K8">
        <v>22.5</v>
      </c>
      <c r="L8">
        <v>12.9</v>
      </c>
      <c r="M8">
        <v>343502</v>
      </c>
      <c r="N8">
        <v>8042250</v>
      </c>
      <c r="O8" t="s">
        <v>33</v>
      </c>
      <c r="Q8" s="11">
        <v>38623</v>
      </c>
    </row>
    <row r="9" spans="1:18" x14ac:dyDescent="0.15">
      <c r="A9" s="10">
        <v>11</v>
      </c>
      <c r="B9" t="s">
        <v>21</v>
      </c>
      <c r="C9">
        <v>1000</v>
      </c>
      <c r="D9">
        <v>16.100000000000001</v>
      </c>
      <c r="E9">
        <v>23.8</v>
      </c>
      <c r="F9">
        <v>66.5</v>
      </c>
      <c r="G9">
        <v>42.9</v>
      </c>
      <c r="H9">
        <v>43.7</v>
      </c>
      <c r="I9">
        <v>80</v>
      </c>
      <c r="J9">
        <v>370</v>
      </c>
      <c r="K9">
        <v>26.8</v>
      </c>
      <c r="L9">
        <v>13.7</v>
      </c>
      <c r="M9">
        <v>343756</v>
      </c>
      <c r="N9">
        <v>8041298</v>
      </c>
      <c r="O9" t="s">
        <v>34</v>
      </c>
      <c r="Q9" s="11">
        <v>38624</v>
      </c>
    </row>
    <row r="14" spans="1:18" x14ac:dyDescent="0.15">
      <c r="A14" s="10" t="s">
        <v>44</v>
      </c>
    </row>
    <row r="17" spans="1:17" x14ac:dyDescent="0.15">
      <c r="A17" s="10" t="s">
        <v>31</v>
      </c>
      <c r="B17" t="s">
        <v>22</v>
      </c>
      <c r="C17">
        <v>110</v>
      </c>
      <c r="F17">
        <v>42.6</v>
      </c>
      <c r="G17">
        <v>23.6</v>
      </c>
      <c r="H17">
        <v>25.5</v>
      </c>
      <c r="I17">
        <v>36.9</v>
      </c>
      <c r="J17">
        <v>155</v>
      </c>
    </row>
    <row r="18" spans="1:17" x14ac:dyDescent="0.15">
      <c r="A18" s="10">
        <v>6</v>
      </c>
      <c r="B18" t="s">
        <v>21</v>
      </c>
      <c r="C18">
        <v>970</v>
      </c>
      <c r="D18">
        <v>14</v>
      </c>
      <c r="E18">
        <v>24.3</v>
      </c>
      <c r="F18">
        <v>64</v>
      </c>
      <c r="G18">
        <v>39.700000000000003</v>
      </c>
      <c r="H18">
        <v>44.9</v>
      </c>
      <c r="I18">
        <v>79.3</v>
      </c>
      <c r="J18">
        <v>380</v>
      </c>
      <c r="K18">
        <v>24</v>
      </c>
      <c r="L18">
        <v>15.6</v>
      </c>
      <c r="M18">
        <v>343525</v>
      </c>
      <c r="N18">
        <v>8042402</v>
      </c>
      <c r="O18" t="s">
        <v>36</v>
      </c>
    </row>
    <row r="19" spans="1:17" x14ac:dyDescent="0.15">
      <c r="A19" s="10" t="s">
        <v>37</v>
      </c>
      <c r="B19" t="s">
        <v>22</v>
      </c>
      <c r="C19">
        <v>1295</v>
      </c>
      <c r="D19">
        <v>17.8</v>
      </c>
      <c r="E19">
        <v>25.3</v>
      </c>
      <c r="F19">
        <v>62.7</v>
      </c>
      <c r="G19">
        <v>39</v>
      </c>
      <c r="H19">
        <v>47.3</v>
      </c>
      <c r="I19">
        <v>82.7</v>
      </c>
      <c r="J19">
        <v>368</v>
      </c>
      <c r="M19">
        <v>343800</v>
      </c>
      <c r="N19">
        <v>8041585</v>
      </c>
      <c r="O19" t="s">
        <v>38</v>
      </c>
      <c r="P19" t="s">
        <v>30</v>
      </c>
      <c r="Q19" s="11">
        <v>38245</v>
      </c>
    </row>
    <row r="20" spans="1:17" x14ac:dyDescent="0.15">
      <c r="A20" s="10" t="s">
        <v>39</v>
      </c>
      <c r="B20" t="s">
        <v>22</v>
      </c>
      <c r="C20">
        <v>180</v>
      </c>
      <c r="F20">
        <v>48.3</v>
      </c>
      <c r="G20">
        <v>27.1</v>
      </c>
      <c r="I20">
        <v>50.3</v>
      </c>
      <c r="M20">
        <v>343800</v>
      </c>
      <c r="N20">
        <v>8041585</v>
      </c>
      <c r="O20" t="s">
        <v>40</v>
      </c>
      <c r="Q20" s="11">
        <v>38245</v>
      </c>
    </row>
    <row r="21" spans="1:17" x14ac:dyDescent="0.15">
      <c r="A21" s="10">
        <v>5</v>
      </c>
      <c r="B21" t="s">
        <v>21</v>
      </c>
      <c r="C21">
        <v>1060</v>
      </c>
      <c r="D21">
        <v>17.399999999999999</v>
      </c>
      <c r="E21">
        <v>25.4</v>
      </c>
      <c r="F21">
        <v>64.900000000000006</v>
      </c>
      <c r="G21">
        <v>38.5</v>
      </c>
      <c r="H21">
        <v>46</v>
      </c>
      <c r="I21">
        <v>79</v>
      </c>
      <c r="J21">
        <v>335</v>
      </c>
      <c r="K21">
        <v>26.6</v>
      </c>
      <c r="L21">
        <v>14</v>
      </c>
    </row>
    <row r="27" spans="1:17" x14ac:dyDescent="0.15">
      <c r="B27" t="s">
        <v>58</v>
      </c>
      <c r="C27">
        <f>AVERAGE(C2,C3,C5,C7)</f>
        <v>896.25</v>
      </c>
      <c r="D27">
        <f t="shared" ref="D27:J27" si="0">AVERAGE(D2,D3,D5,D7)</f>
        <v>18.375</v>
      </c>
      <c r="E27">
        <f t="shared" si="0"/>
        <v>23.524999999999999</v>
      </c>
      <c r="F27">
        <f t="shared" si="0"/>
        <v>60.55</v>
      </c>
      <c r="G27">
        <f t="shared" si="0"/>
        <v>37.4</v>
      </c>
      <c r="H27">
        <f t="shared" si="0"/>
        <v>43.674999999999997</v>
      </c>
      <c r="I27">
        <f t="shared" si="0"/>
        <v>77.25</v>
      </c>
      <c r="J27">
        <f t="shared" si="0"/>
        <v>350.25</v>
      </c>
    </row>
    <row r="28" spans="1:17" x14ac:dyDescent="0.15">
      <c r="B28" t="s">
        <v>59</v>
      </c>
      <c r="C28">
        <f>AVERAGE(C4,C6,C8,C9)</f>
        <v>928.75</v>
      </c>
      <c r="D28">
        <f t="shared" ref="D28:J28" si="1">AVERAGE(D4,D6,D8,D9)</f>
        <v>19.149999999999999</v>
      </c>
      <c r="E28">
        <f t="shared" si="1"/>
        <v>23.650000000000002</v>
      </c>
      <c r="F28">
        <f t="shared" si="1"/>
        <v>62.25</v>
      </c>
      <c r="G28">
        <f t="shared" si="1"/>
        <v>39.300000000000004</v>
      </c>
      <c r="H28">
        <f t="shared" si="1"/>
        <v>43.55</v>
      </c>
      <c r="I28">
        <f t="shared" si="1"/>
        <v>78.2</v>
      </c>
      <c r="J28">
        <f t="shared" si="1"/>
        <v>342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Respirometry data</vt:lpstr>
      <vt:lpstr>morphology</vt:lpstr>
      <vt:lpstr>VO2, CO2, Ewl Vs Temp Graph</vt:lpstr>
      <vt:lpstr>Body temp vs Ambient temp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Stanley</dc:creator>
  <cp:lastModifiedBy>Alejandro de la Fuente Pinero</cp:lastModifiedBy>
  <cp:lastPrinted>2010-05-18T01:28:17Z</cp:lastPrinted>
  <dcterms:created xsi:type="dcterms:W3CDTF">2010-05-05T00:26:06Z</dcterms:created>
  <dcterms:modified xsi:type="dcterms:W3CDTF">2023-07-03T05:28:09Z</dcterms:modified>
</cp:coreProperties>
</file>