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arely\Downloads\"/>
    </mc:Choice>
  </mc:AlternateContent>
  <xr:revisionPtr revIDLastSave="0" documentId="13_ncr:1_{39A497A1-2CD5-4A08-9C67-D9BF4AE7AA80}" xr6:coauthVersionLast="47" xr6:coauthVersionMax="47" xr10:uidLastSave="{00000000-0000-0000-0000-000000000000}"/>
  <bookViews>
    <workbookView xWindow="-120" yWindow="-120" windowWidth="29040" windowHeight="15720" activeTab="3" xr2:uid="{00000000-000D-0000-FFFF-FFFF00000000}"/>
  </bookViews>
  <sheets>
    <sheet name="Hoja1" sheetId="1" r:id="rId1"/>
    <sheet name="Hoja2" sheetId="2" r:id="rId2"/>
    <sheet name="Hoja3" sheetId="3" r:id="rId3"/>
    <sheet name="Hoja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" i="1" l="1"/>
  <c r="E4" i="4"/>
  <c r="B24" i="4"/>
  <c r="C23" i="4"/>
  <c r="C24" i="4" s="1"/>
  <c r="B23" i="4"/>
  <c r="C22" i="4"/>
  <c r="B22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5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3" i="4"/>
  <c r="D22" i="4" s="1"/>
  <c r="E22" i="4" l="1"/>
  <c r="E23" i="4"/>
  <c r="F23" i="4"/>
  <c r="F22" i="4"/>
  <c r="D23" i="4"/>
  <c r="D24" i="4" s="1"/>
  <c r="F24" i="4" l="1"/>
  <c r="E24" i="4"/>
  <c r="A21" i="3"/>
  <c r="B20" i="3"/>
  <c r="A24" i="2"/>
  <c r="B23" i="2"/>
  <c r="K4" i="1" l="1"/>
  <c r="K10" i="1"/>
  <c r="K9" i="1"/>
  <c r="K5" i="1"/>
  <c r="K11" i="1" l="1"/>
  <c r="E16" i="1"/>
  <c r="D16" i="1"/>
  <c r="H5" i="1"/>
  <c r="H6" i="1"/>
  <c r="H7" i="1"/>
  <c r="H8" i="1"/>
  <c r="H9" i="1"/>
  <c r="H10" i="1"/>
  <c r="H11" i="1"/>
  <c r="H12" i="1"/>
  <c r="H13" i="1"/>
  <c r="H14" i="1"/>
  <c r="H15" i="1"/>
  <c r="H4" i="1"/>
  <c r="F5" i="1"/>
  <c r="G5" i="1"/>
  <c r="F6" i="1"/>
  <c r="G6" i="1"/>
  <c r="F7" i="1"/>
  <c r="G7" i="1"/>
  <c r="F8" i="1"/>
  <c r="G8" i="1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G4" i="1"/>
  <c r="G16" i="1" s="1"/>
  <c r="K7" i="1" s="1"/>
  <c r="F4" i="1"/>
  <c r="F16" i="1" s="1"/>
  <c r="K6" i="1" s="1"/>
  <c r="K13" i="1" s="1"/>
  <c r="H16" i="1" l="1"/>
  <c r="K8" i="1" s="1"/>
  <c r="K12" i="1" s="1"/>
  <c r="K14" i="1" s="1"/>
  <c r="K15" i="1" s="1"/>
  <c r="I14" i="1" s="1"/>
  <c r="I5" i="1"/>
  <c r="I13" i="1"/>
  <c r="I12" i="1"/>
  <c r="Q2" i="1"/>
  <c r="I6" i="1"/>
  <c r="I9" i="1"/>
  <c r="I8" i="1"/>
  <c r="I15" i="1"/>
  <c r="I7" i="1"/>
  <c r="I4" i="1" l="1"/>
  <c r="I10" i="1"/>
  <c r="I11" i="1"/>
</calcChain>
</file>

<file path=xl/sharedStrings.xml><?xml version="1.0" encoding="utf-8"?>
<sst xmlns="http://schemas.openxmlformats.org/spreadsheetml/2006/main" count="157" uniqueCount="68">
  <si>
    <t>dia</t>
  </si>
  <si>
    <t>venta</t>
  </si>
  <si>
    <t>ind</t>
  </si>
  <si>
    <t>dep</t>
  </si>
  <si>
    <t>x</t>
  </si>
  <si>
    <t>y</t>
  </si>
  <si>
    <t>x^2</t>
  </si>
  <si>
    <t>y^2</t>
  </si>
  <si>
    <t>x*y</t>
  </si>
  <si>
    <t>y pron</t>
  </si>
  <si>
    <t>prom x</t>
  </si>
  <si>
    <t>prom y</t>
  </si>
  <si>
    <t>sum x^2</t>
  </si>
  <si>
    <t>sum y^2</t>
  </si>
  <si>
    <t>sum x*y</t>
  </si>
  <si>
    <t>n</t>
  </si>
  <si>
    <t>sxy</t>
  </si>
  <si>
    <t>sxx</t>
  </si>
  <si>
    <t>b1</t>
  </si>
  <si>
    <t>bo</t>
  </si>
  <si>
    <t>sum x</t>
  </si>
  <si>
    <t xml:space="preserve">sum y </t>
  </si>
  <si>
    <t xml:space="preserve">pronóstico </t>
  </si>
  <si>
    <t>Edad</t>
  </si>
  <si>
    <t>Estatura</t>
  </si>
  <si>
    <t>Resumen</t>
  </si>
  <si>
    <t>Estadísticas de la regresión</t>
  </si>
  <si>
    <t>Coeficiente de correlación múltiple</t>
  </si>
  <si>
    <t>Coeficiente de determinación R^2</t>
  </si>
  <si>
    <t>R^2  ajustado</t>
  </si>
  <si>
    <t>Error típico</t>
  </si>
  <si>
    <t>Observaciones</t>
  </si>
  <si>
    <t>ANÁLISIS DE VARIANZA</t>
  </si>
  <si>
    <t>Regresión</t>
  </si>
  <si>
    <t>Residuos</t>
  </si>
  <si>
    <t>Total</t>
  </si>
  <si>
    <t>Intercepción</t>
  </si>
  <si>
    <t>Grados de libertad</t>
  </si>
  <si>
    <t>Suma de cuadrados</t>
  </si>
  <si>
    <t>Promedio de los cuadrados</t>
  </si>
  <si>
    <t>F</t>
  </si>
  <si>
    <t>Valor crítico de F</t>
  </si>
  <si>
    <t>Coeficientes</t>
  </si>
  <si>
    <t>Estadístico t</t>
  </si>
  <si>
    <t>Probabilidad</t>
  </si>
  <si>
    <t>Inferior 95%</t>
  </si>
  <si>
    <t>Superior 95%</t>
  </si>
  <si>
    <t>Inferior 95.0%</t>
  </si>
  <si>
    <t>Superior 95.0%</t>
  </si>
  <si>
    <t>Análisis de los residuales</t>
  </si>
  <si>
    <t>Observación</t>
  </si>
  <si>
    <t>Pronóstico Estatura</t>
  </si>
  <si>
    <t>Residuos estándares</t>
  </si>
  <si>
    <t>Resultados de datos de probabilidad</t>
  </si>
  <si>
    <t>Percentil</t>
  </si>
  <si>
    <t>b0</t>
  </si>
  <si>
    <t>edad</t>
  </si>
  <si>
    <t>estatura</t>
  </si>
  <si>
    <t>Pronóstico estatura</t>
  </si>
  <si>
    <t>dias</t>
  </si>
  <si>
    <t>ventas</t>
  </si>
  <si>
    <t>Pronóstico ventas</t>
  </si>
  <si>
    <t>pm3</t>
  </si>
  <si>
    <t>pm5</t>
  </si>
  <si>
    <t>pm7</t>
  </si>
  <si>
    <t>min</t>
  </si>
  <si>
    <t>max</t>
  </si>
  <si>
    <t>rango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</si>
</sst>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0" fillId="2" borderId="0" xfId="0" applyFill="1"/>
    <xf numFmtId="0" fontId="1" fillId="0" borderId="1" xfId="0" applyFont="1" applyBorder="1"/>
    <xf numFmtId="0" fontId="0" fillId="0" borderId="1" xfId="0" applyBorder="1"/>
    <xf numFmtId="164" fontId="1" fillId="0" borderId="0" xfId="0" applyNumberFormat="1" applyFont="1"/>
    <xf numFmtId="1" fontId="1" fillId="0" borderId="0" xfId="0" applyNumberFormat="1" applyFont="1"/>
    <xf numFmtId="0" fontId="0" fillId="0" borderId="0" xfId="0" applyFill="1" applyBorder="1" applyAlignment="1"/>
    <xf numFmtId="0" fontId="0" fillId="0" borderId="2" xfId="0" applyFill="1" applyBorder="1" applyAlignment="1"/>
    <xf numFmtId="0" fontId="2" fillId="0" borderId="3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Continuous"/>
    </xf>
    <xf numFmtId="0" fontId="2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 applyAlignment="1"/>
    <xf numFmtId="0" fontId="0" fillId="2" borderId="2" xfId="0" applyFill="1" applyBorder="1" applyAlignment="1"/>
    <xf numFmtId="2" fontId="0" fillId="0" borderId="0" xfId="0" applyNumberFormat="1"/>
    <xf numFmtId="2" fontId="0" fillId="0" borderId="0" xfId="0" applyNumberFormat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Hoja1!$E$3</c:f>
              <c:strCache>
                <c:ptCount val="1"/>
                <c:pt idx="0">
                  <c:v>venta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210148731408575"/>
                  <c:y val="-0.157824074074074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xVal>
            <c:numRef>
              <c:f>Hoja1!$D$4:$D$15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Hoja1!$E$4:$E$15</c:f>
              <c:numCache>
                <c:formatCode>General</c:formatCode>
                <c:ptCount val="12"/>
                <c:pt idx="0">
                  <c:v>12</c:v>
                </c:pt>
                <c:pt idx="1">
                  <c:v>18</c:v>
                </c:pt>
                <c:pt idx="2">
                  <c:v>15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20</c:v>
                </c:pt>
                <c:pt idx="7">
                  <c:v>23</c:v>
                </c:pt>
                <c:pt idx="8">
                  <c:v>24</c:v>
                </c:pt>
                <c:pt idx="9">
                  <c:v>22.5</c:v>
                </c:pt>
                <c:pt idx="10">
                  <c:v>25</c:v>
                </c:pt>
                <c:pt idx="11">
                  <c:v>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F1-439F-9787-2CBD79EB11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2283296"/>
        <c:axId val="1352284544"/>
      </c:scatterChart>
      <c:valAx>
        <c:axId val="1352283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52284544"/>
        <c:crosses val="autoZero"/>
        <c:crossBetween val="midCat"/>
      </c:valAx>
      <c:valAx>
        <c:axId val="135228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52283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Gráfico de probabilidad normal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Hoja2!$I$27:$I$34</c:f>
              <c:numCache>
                <c:formatCode>General</c:formatCode>
                <c:ptCount val="8"/>
                <c:pt idx="0">
                  <c:v>6.25</c:v>
                </c:pt>
                <c:pt idx="1">
                  <c:v>18.75</c:v>
                </c:pt>
                <c:pt idx="2">
                  <c:v>31.25</c:v>
                </c:pt>
                <c:pt idx="3">
                  <c:v>43.75</c:v>
                </c:pt>
                <c:pt idx="4">
                  <c:v>56.25</c:v>
                </c:pt>
                <c:pt idx="5">
                  <c:v>68.75</c:v>
                </c:pt>
                <c:pt idx="6">
                  <c:v>81.25</c:v>
                </c:pt>
                <c:pt idx="7">
                  <c:v>93.75</c:v>
                </c:pt>
              </c:numCache>
            </c:numRef>
          </c:xVal>
          <c:yVal>
            <c:numRef>
              <c:f>Hoja2!$J$27:$J$34</c:f>
              <c:numCache>
                <c:formatCode>General</c:formatCode>
                <c:ptCount val="8"/>
                <c:pt idx="0">
                  <c:v>167</c:v>
                </c:pt>
                <c:pt idx="1">
                  <c:v>167</c:v>
                </c:pt>
                <c:pt idx="2">
                  <c:v>173</c:v>
                </c:pt>
                <c:pt idx="3">
                  <c:v>175</c:v>
                </c:pt>
                <c:pt idx="4">
                  <c:v>178</c:v>
                </c:pt>
                <c:pt idx="5">
                  <c:v>178</c:v>
                </c:pt>
                <c:pt idx="6">
                  <c:v>180</c:v>
                </c:pt>
                <c:pt idx="7">
                  <c:v>181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CFF-405A-9BBA-D4E59498A1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7527647"/>
        <c:axId val="817529727"/>
      </c:scatterChart>
      <c:valAx>
        <c:axId val="8175276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Muestra percentil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17529727"/>
        <c:crosses val="autoZero"/>
        <c:crossBetween val="midCat"/>
      </c:valAx>
      <c:valAx>
        <c:axId val="81752972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Estatura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17527647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Gráfico de probabilidad normal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Hoja3!$I$25:$I$31</c:f>
              <c:numCache>
                <c:formatCode>General</c:formatCode>
                <c:ptCount val="7"/>
                <c:pt idx="0">
                  <c:v>7.1428571428571432</c:v>
                </c:pt>
                <c:pt idx="1">
                  <c:v>21.428571428571431</c:v>
                </c:pt>
                <c:pt idx="2">
                  <c:v>35.714285714285715</c:v>
                </c:pt>
                <c:pt idx="3">
                  <c:v>50.000000000000007</c:v>
                </c:pt>
                <c:pt idx="4">
                  <c:v>64.285714285714292</c:v>
                </c:pt>
                <c:pt idx="5">
                  <c:v>78.571428571428569</c:v>
                </c:pt>
                <c:pt idx="6">
                  <c:v>92.857142857142861</c:v>
                </c:pt>
              </c:numCache>
            </c:numRef>
          </c:xVal>
          <c:yVal>
            <c:numRef>
              <c:f>Hoja3!$J$25:$J$31</c:f>
              <c:numCache>
                <c:formatCode>General</c:formatCode>
                <c:ptCount val="7"/>
                <c:pt idx="0">
                  <c:v>155</c:v>
                </c:pt>
                <c:pt idx="1">
                  <c:v>155</c:v>
                </c:pt>
                <c:pt idx="2">
                  <c:v>167</c:v>
                </c:pt>
                <c:pt idx="3">
                  <c:v>168</c:v>
                </c:pt>
                <c:pt idx="4">
                  <c:v>168</c:v>
                </c:pt>
                <c:pt idx="5">
                  <c:v>169</c:v>
                </c:pt>
                <c:pt idx="6">
                  <c:v>175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D4-4016-AFAD-AFCD39A6B1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0430623"/>
        <c:axId val="820431039"/>
      </c:scatterChart>
      <c:valAx>
        <c:axId val="8204306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Muestra percentil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20431039"/>
        <c:crosses val="autoZero"/>
        <c:crossBetween val="midCat"/>
      </c:valAx>
      <c:valAx>
        <c:axId val="82043103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estatura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20430623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Hoja3!$B$1</c:f>
              <c:strCache>
                <c:ptCount val="1"/>
                <c:pt idx="0">
                  <c:v>estatura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0820870169714446E-2"/>
                  <c:y val="-0.1413789669039625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val>
            <c:numRef>
              <c:f>Hoja3!$B$2:$B$8</c:f>
              <c:numCache>
                <c:formatCode>General</c:formatCode>
                <c:ptCount val="7"/>
                <c:pt idx="0">
                  <c:v>155</c:v>
                </c:pt>
                <c:pt idx="1">
                  <c:v>155</c:v>
                </c:pt>
                <c:pt idx="2">
                  <c:v>168</c:v>
                </c:pt>
                <c:pt idx="3">
                  <c:v>169</c:v>
                </c:pt>
                <c:pt idx="4">
                  <c:v>168</c:v>
                </c:pt>
                <c:pt idx="5">
                  <c:v>175</c:v>
                </c:pt>
                <c:pt idx="6">
                  <c:v>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64-45FD-A0EF-FEECEAE79D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7275375"/>
        <c:axId val="81727579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Hoja3!$A$1</c15:sqref>
                        </c15:formulaRef>
                      </c:ext>
                    </c:extLst>
                    <c:strCache>
                      <c:ptCount val="1"/>
                      <c:pt idx="0">
                        <c:v>edad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Hoja3!$A$2:$A$8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24</c:v>
                      </c:pt>
                      <c:pt idx="1">
                        <c:v>19</c:v>
                      </c:pt>
                      <c:pt idx="2">
                        <c:v>20</c:v>
                      </c:pt>
                      <c:pt idx="3">
                        <c:v>20</c:v>
                      </c:pt>
                      <c:pt idx="4">
                        <c:v>20</c:v>
                      </c:pt>
                      <c:pt idx="5">
                        <c:v>20</c:v>
                      </c:pt>
                      <c:pt idx="6">
                        <c:v>19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0164-45FD-A0EF-FEECEAE79D50}"/>
                  </c:ext>
                </c:extLst>
              </c15:ser>
            </c15:filteredLineSeries>
          </c:ext>
        </c:extLst>
      </c:lineChart>
      <c:catAx>
        <c:axId val="817275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17275791"/>
        <c:crosses val="autoZero"/>
        <c:auto val="1"/>
        <c:lblAlgn val="ctr"/>
        <c:lblOffset val="100"/>
        <c:noMultiLvlLbl val="0"/>
      </c:catAx>
      <c:valAx>
        <c:axId val="817275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17275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8.3904595873417462E-2"/>
          <c:y val="0.1874022378219391"/>
          <c:w val="0.90286351706036749"/>
          <c:h val="0.72503863193915996"/>
        </c:manualLayout>
      </c:layout>
      <c:lineChart>
        <c:grouping val="standard"/>
        <c:varyColors val="0"/>
        <c:ser>
          <c:idx val="0"/>
          <c:order val="0"/>
          <c:tx>
            <c:strRef>
              <c:f>Hoja4!$C$1</c:f>
              <c:strCache>
                <c:ptCount val="1"/>
                <c:pt idx="0">
                  <c:v>ventas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8498031496062991E-2"/>
                  <c:y val="-0.35372886645289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Hoja4!$C$2:$C$21</c:f>
              <c:numCache>
                <c:formatCode>0.00</c:formatCode>
                <c:ptCount val="20"/>
                <c:pt idx="0">
                  <c:v>19</c:v>
                </c:pt>
                <c:pt idx="1">
                  <c:v>11</c:v>
                </c:pt>
                <c:pt idx="2">
                  <c:v>10</c:v>
                </c:pt>
                <c:pt idx="3">
                  <c:v>14</c:v>
                </c:pt>
                <c:pt idx="4">
                  <c:v>10</c:v>
                </c:pt>
                <c:pt idx="5">
                  <c:v>20</c:v>
                </c:pt>
                <c:pt idx="6">
                  <c:v>17</c:v>
                </c:pt>
                <c:pt idx="7">
                  <c:v>18</c:v>
                </c:pt>
                <c:pt idx="8">
                  <c:v>11</c:v>
                </c:pt>
                <c:pt idx="9">
                  <c:v>16</c:v>
                </c:pt>
                <c:pt idx="10">
                  <c:v>19</c:v>
                </c:pt>
                <c:pt idx="11">
                  <c:v>18</c:v>
                </c:pt>
                <c:pt idx="12">
                  <c:v>11</c:v>
                </c:pt>
                <c:pt idx="13">
                  <c:v>15</c:v>
                </c:pt>
                <c:pt idx="14">
                  <c:v>13</c:v>
                </c:pt>
                <c:pt idx="15">
                  <c:v>19</c:v>
                </c:pt>
                <c:pt idx="16">
                  <c:v>16</c:v>
                </c:pt>
                <c:pt idx="17">
                  <c:v>16</c:v>
                </c:pt>
                <c:pt idx="18">
                  <c:v>15</c:v>
                </c:pt>
                <c:pt idx="19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C8-4294-A1E6-3D017CDA79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1865072"/>
        <c:axId val="1831866736"/>
      </c:lineChart>
      <c:catAx>
        <c:axId val="18318650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31866736"/>
        <c:crosses val="autoZero"/>
        <c:auto val="1"/>
        <c:lblAlgn val="ctr"/>
        <c:lblOffset val="100"/>
        <c:noMultiLvlLbl val="0"/>
      </c:catAx>
      <c:valAx>
        <c:axId val="183186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31865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Gráfico de probabilidad normal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831350309725606E-2"/>
          <c:y val="0.45663478723808804"/>
          <c:w val="0.81853475244343432"/>
          <c:h val="0.40749208823989219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Hoja4!$Q$25:$Q$44</c:f>
              <c:numCache>
                <c:formatCode>General</c:formatCode>
                <c:ptCount val="20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  <c:pt idx="15">
                  <c:v>77.5</c:v>
                </c:pt>
                <c:pt idx="16">
                  <c:v>82.5</c:v>
                </c:pt>
                <c:pt idx="17">
                  <c:v>87.5</c:v>
                </c:pt>
                <c:pt idx="18">
                  <c:v>92.5</c:v>
                </c:pt>
                <c:pt idx="19">
                  <c:v>97.5</c:v>
                </c:pt>
              </c:numCache>
            </c:numRef>
          </c:xVal>
          <c:yVal>
            <c:numRef>
              <c:f>Hoja4!$R$25:$R$44</c:f>
              <c:numCache>
                <c:formatCode>General</c:formatCode>
                <c:ptCount val="20"/>
                <c:pt idx="0">
                  <c:v>10</c:v>
                </c:pt>
                <c:pt idx="1">
                  <c:v>10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15</c:v>
                </c:pt>
                <c:pt idx="10">
                  <c:v>16</c:v>
                </c:pt>
                <c:pt idx="11">
                  <c:v>16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18</c:v>
                </c:pt>
                <c:pt idx="16">
                  <c:v>19</c:v>
                </c:pt>
                <c:pt idx="17">
                  <c:v>19</c:v>
                </c:pt>
                <c:pt idx="18">
                  <c:v>19</c:v>
                </c:pt>
                <c:pt idx="19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19-48D1-9AF2-F72C9D91E7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4443584"/>
        <c:axId val="1844278960"/>
      </c:scatterChart>
      <c:valAx>
        <c:axId val="1914443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Muestra percentil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44278960"/>
        <c:crosses val="autoZero"/>
        <c:crossBetween val="midCat"/>
      </c:valAx>
      <c:valAx>
        <c:axId val="184427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ventas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144435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0.12076597252728355"/>
          <c:y val="7.6775679216579462E-2"/>
          <c:w val="0.87183556772463022"/>
          <c:h val="0.60317430498440949"/>
        </c:manualLayout>
      </c:layout>
      <c:lineChart>
        <c:grouping val="standard"/>
        <c:varyColors val="0"/>
        <c:ser>
          <c:idx val="0"/>
          <c:order val="0"/>
          <c:tx>
            <c:strRef>
              <c:f>Hoja4!$C$1</c:f>
              <c:strCache>
                <c:ptCount val="1"/>
                <c:pt idx="0">
                  <c:v>ventas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Hoja4!$C$2:$C$21</c:f>
              <c:numCache>
                <c:formatCode>0.00</c:formatCode>
                <c:ptCount val="20"/>
                <c:pt idx="0">
                  <c:v>19</c:v>
                </c:pt>
                <c:pt idx="1">
                  <c:v>11</c:v>
                </c:pt>
                <c:pt idx="2">
                  <c:v>10</c:v>
                </c:pt>
                <c:pt idx="3">
                  <c:v>14</c:v>
                </c:pt>
                <c:pt idx="4">
                  <c:v>10</c:v>
                </c:pt>
                <c:pt idx="5">
                  <c:v>20</c:v>
                </c:pt>
                <c:pt idx="6">
                  <c:v>17</c:v>
                </c:pt>
                <c:pt idx="7">
                  <c:v>18</c:v>
                </c:pt>
                <c:pt idx="8">
                  <c:v>11</c:v>
                </c:pt>
                <c:pt idx="9">
                  <c:v>16</c:v>
                </c:pt>
                <c:pt idx="10">
                  <c:v>19</c:v>
                </c:pt>
                <c:pt idx="11">
                  <c:v>18</c:v>
                </c:pt>
                <c:pt idx="12">
                  <c:v>11</c:v>
                </c:pt>
                <c:pt idx="13">
                  <c:v>15</c:v>
                </c:pt>
                <c:pt idx="14">
                  <c:v>13</c:v>
                </c:pt>
                <c:pt idx="15">
                  <c:v>19</c:v>
                </c:pt>
                <c:pt idx="16">
                  <c:v>16</c:v>
                </c:pt>
                <c:pt idx="17">
                  <c:v>16</c:v>
                </c:pt>
                <c:pt idx="18">
                  <c:v>15</c:v>
                </c:pt>
                <c:pt idx="19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9C-4106-9B6E-E5D91D5448AF}"/>
            </c:ext>
          </c:extLst>
        </c:ser>
        <c:ser>
          <c:idx val="1"/>
          <c:order val="1"/>
          <c:tx>
            <c:strRef>
              <c:f>Hoja4!$D$1</c:f>
              <c:strCache>
                <c:ptCount val="1"/>
                <c:pt idx="0">
                  <c:v>pm3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Hoja4!$D$2:$D$21</c:f>
              <c:numCache>
                <c:formatCode>0.00</c:formatCode>
                <c:ptCount val="20"/>
                <c:pt idx="1">
                  <c:v>13.333333333333334</c:v>
                </c:pt>
                <c:pt idx="2">
                  <c:v>11.666666666666666</c:v>
                </c:pt>
                <c:pt idx="3">
                  <c:v>11.333333333333334</c:v>
                </c:pt>
                <c:pt idx="4">
                  <c:v>14.666666666666666</c:v>
                </c:pt>
                <c:pt idx="5">
                  <c:v>15.666666666666666</c:v>
                </c:pt>
                <c:pt idx="6">
                  <c:v>18.333333333333332</c:v>
                </c:pt>
                <c:pt idx="7">
                  <c:v>15.333333333333334</c:v>
                </c:pt>
                <c:pt idx="8">
                  <c:v>15</c:v>
                </c:pt>
                <c:pt idx="9">
                  <c:v>15.333333333333334</c:v>
                </c:pt>
                <c:pt idx="10">
                  <c:v>17.666666666666668</c:v>
                </c:pt>
                <c:pt idx="11">
                  <c:v>16</c:v>
                </c:pt>
                <c:pt idx="12">
                  <c:v>14.666666666666666</c:v>
                </c:pt>
                <c:pt idx="13">
                  <c:v>13</c:v>
                </c:pt>
                <c:pt idx="14">
                  <c:v>15.666666666666666</c:v>
                </c:pt>
                <c:pt idx="15">
                  <c:v>16</c:v>
                </c:pt>
                <c:pt idx="16">
                  <c:v>17</c:v>
                </c:pt>
                <c:pt idx="17">
                  <c:v>15.666666666666666</c:v>
                </c:pt>
                <c:pt idx="18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9C-4106-9B6E-E5D91D5448AF}"/>
            </c:ext>
          </c:extLst>
        </c:ser>
        <c:ser>
          <c:idx val="2"/>
          <c:order val="2"/>
          <c:tx>
            <c:strRef>
              <c:f>Hoja4!$E$1</c:f>
              <c:strCache>
                <c:ptCount val="1"/>
                <c:pt idx="0">
                  <c:v>pm5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Hoja4!$E$2:$E$21</c:f>
              <c:numCache>
                <c:formatCode>0.00</c:formatCode>
                <c:ptCount val="20"/>
                <c:pt idx="2">
                  <c:v>12.8</c:v>
                </c:pt>
                <c:pt idx="3">
                  <c:v>13</c:v>
                </c:pt>
                <c:pt idx="4">
                  <c:v>14.2</c:v>
                </c:pt>
                <c:pt idx="5">
                  <c:v>15.8</c:v>
                </c:pt>
                <c:pt idx="6">
                  <c:v>15.2</c:v>
                </c:pt>
                <c:pt idx="7">
                  <c:v>16.399999999999999</c:v>
                </c:pt>
                <c:pt idx="8">
                  <c:v>16.2</c:v>
                </c:pt>
                <c:pt idx="9">
                  <c:v>16.399999999999999</c:v>
                </c:pt>
                <c:pt idx="10">
                  <c:v>15</c:v>
                </c:pt>
                <c:pt idx="11">
                  <c:v>15.8</c:v>
                </c:pt>
                <c:pt idx="12">
                  <c:v>15.2</c:v>
                </c:pt>
                <c:pt idx="13">
                  <c:v>15.2</c:v>
                </c:pt>
                <c:pt idx="14">
                  <c:v>14.8</c:v>
                </c:pt>
                <c:pt idx="15">
                  <c:v>15.8</c:v>
                </c:pt>
                <c:pt idx="16">
                  <c:v>15.8</c:v>
                </c:pt>
                <c:pt idx="17">
                  <c:v>15.4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9C-4106-9B6E-E5D91D5448AF}"/>
            </c:ext>
          </c:extLst>
        </c:ser>
        <c:ser>
          <c:idx val="3"/>
          <c:order val="3"/>
          <c:tx>
            <c:strRef>
              <c:f>Hoja4!$F$1</c:f>
              <c:strCache>
                <c:ptCount val="1"/>
                <c:pt idx="0">
                  <c:v>pm7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Hoja4!$F$2:$F$21</c:f>
              <c:numCache>
                <c:formatCode>0.00</c:formatCode>
                <c:ptCount val="20"/>
                <c:pt idx="3">
                  <c:v>14.428571428571429</c:v>
                </c:pt>
                <c:pt idx="4">
                  <c:v>14.285714285714286</c:v>
                </c:pt>
                <c:pt idx="5">
                  <c:v>14.285714285714286</c:v>
                </c:pt>
                <c:pt idx="6">
                  <c:v>15.142857142857142</c:v>
                </c:pt>
                <c:pt idx="7">
                  <c:v>15.857142857142858</c:v>
                </c:pt>
                <c:pt idx="8">
                  <c:v>17</c:v>
                </c:pt>
                <c:pt idx="9">
                  <c:v>15.714285714285714</c:v>
                </c:pt>
                <c:pt idx="10">
                  <c:v>15.428571428571429</c:v>
                </c:pt>
                <c:pt idx="11">
                  <c:v>14.714285714285714</c:v>
                </c:pt>
                <c:pt idx="12">
                  <c:v>15.857142857142858</c:v>
                </c:pt>
                <c:pt idx="13">
                  <c:v>15.857142857142858</c:v>
                </c:pt>
                <c:pt idx="14">
                  <c:v>15.428571428571429</c:v>
                </c:pt>
                <c:pt idx="15">
                  <c:v>15</c:v>
                </c:pt>
                <c:pt idx="16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A9C-4106-9B6E-E5D91D5448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42880"/>
        <c:axId val="4932480"/>
      </c:lineChart>
      <c:catAx>
        <c:axId val="49428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932480"/>
        <c:crosses val="autoZero"/>
        <c:auto val="1"/>
        <c:lblAlgn val="ctr"/>
        <c:lblOffset val="100"/>
        <c:noMultiLvlLbl val="0"/>
      </c:catAx>
      <c:valAx>
        <c:axId val="493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942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648890</xdr:colOff>
      <xdr:row>3</xdr:row>
      <xdr:rowOff>63103</xdr:rowOff>
    </xdr:from>
    <xdr:to>
      <xdr:col>17</xdr:col>
      <xdr:colOff>648890</xdr:colOff>
      <xdr:row>17</xdr:row>
      <xdr:rowOff>139303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504825</xdr:colOff>
      <xdr:row>3</xdr:row>
      <xdr:rowOff>171450</xdr:rowOff>
    </xdr:from>
    <xdr:to>
      <xdr:col>18</xdr:col>
      <xdr:colOff>504825</xdr:colOff>
      <xdr:row>13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2</xdr:col>
      <xdr:colOff>648629</xdr:colOff>
      <xdr:row>20</xdr:row>
      <xdr:rowOff>53897</xdr:rowOff>
    </xdr:from>
    <xdr:ext cx="100245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00000000-0008-0000-0100-000003000000}"/>
                </a:ext>
              </a:extLst>
            </xdr:cNvPr>
            <xdr:cNvSpPr txBox="1"/>
          </xdr:nvSpPr>
          <xdr:spPr>
            <a:xfrm>
              <a:off x="2172629" y="3919653"/>
              <a:ext cx="100245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100" b="0" i="1">
                        <a:latin typeface="Cambria Math" panose="02040503050406030204" pitchFamily="18" charset="0"/>
                      </a:rPr>
                      <m:t>𝑦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E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𝛽</m:t>
                    </m:r>
                    <m:r>
                      <a:rPr lang="es-E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0+</m:t>
                    </m:r>
                    <m:r>
                      <a:rPr lang="es-E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𝛽</m:t>
                    </m:r>
                    <m:r>
                      <a:rPr lang="es-E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1∗</m:t>
                    </m:r>
                    <m:r>
                      <a:rPr lang="es-E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𝑥</m:t>
                    </m:r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3" name="CuadroTexto 2"/>
            <xdr:cNvSpPr txBox="1"/>
          </xdr:nvSpPr>
          <xdr:spPr>
            <a:xfrm>
              <a:off x="2172629" y="3919653"/>
              <a:ext cx="100245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1100" b="0" i="0">
                  <a:latin typeface="Cambria Math" panose="02040503050406030204" pitchFamily="18" charset="0"/>
                </a:rPr>
                <a:t>𝑦=</a:t>
              </a:r>
              <a:r>
                <a:rPr lang="es-E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𝛽0+𝛽1∗𝑥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2</xdr:col>
      <xdr:colOff>657922</xdr:colOff>
      <xdr:row>21</xdr:row>
      <xdr:rowOff>67836</xdr:rowOff>
    </xdr:from>
    <xdr:ext cx="708079" cy="34996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00000000-0008-0000-0100-000004000000}"/>
                </a:ext>
              </a:extLst>
            </xdr:cNvPr>
            <xdr:cNvSpPr txBox="1"/>
          </xdr:nvSpPr>
          <xdr:spPr>
            <a:xfrm>
              <a:off x="2181922" y="4124092"/>
              <a:ext cx="708079" cy="34996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E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𝑦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𝛽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0</m:t>
                        </m:r>
                      </m:num>
                      <m:den>
                        <m:r>
                          <a:rPr lang="es-E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𝛽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</m:t>
                        </m:r>
                      </m:den>
                    </m:f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4" name="CuadroTexto 3"/>
            <xdr:cNvSpPr txBox="1"/>
          </xdr:nvSpPr>
          <xdr:spPr>
            <a:xfrm>
              <a:off x="2181922" y="4124092"/>
              <a:ext cx="708079" cy="34996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1100" b="0" i="0">
                  <a:latin typeface="Cambria Math" panose="02040503050406030204" pitchFamily="18" charset="0"/>
                </a:rPr>
                <a:t>𝑥=(𝑦−</a:t>
              </a:r>
              <a:r>
                <a:rPr lang="es-E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𝛽0)/𝛽1</a:t>
              </a:r>
              <a:endParaRPr lang="es-MX" sz="11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581025</xdr:colOff>
      <xdr:row>2</xdr:row>
      <xdr:rowOff>19050</xdr:rowOff>
    </xdr:from>
    <xdr:to>
      <xdr:col>18</xdr:col>
      <xdr:colOff>581025</xdr:colOff>
      <xdr:row>12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2</xdr:col>
      <xdr:colOff>598170</xdr:colOff>
      <xdr:row>18</xdr:row>
      <xdr:rowOff>175260</xdr:rowOff>
    </xdr:from>
    <xdr:ext cx="100245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00000000-0008-0000-0200-000003000000}"/>
                </a:ext>
              </a:extLst>
            </xdr:cNvPr>
            <xdr:cNvSpPr txBox="1"/>
          </xdr:nvSpPr>
          <xdr:spPr>
            <a:xfrm>
              <a:off x="1512570" y="3672840"/>
              <a:ext cx="100245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100" b="0" i="1">
                        <a:latin typeface="Cambria Math" panose="02040503050406030204" pitchFamily="18" charset="0"/>
                      </a:rPr>
                      <m:t>𝑦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E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𝛽</m:t>
                    </m:r>
                    <m:r>
                      <a:rPr lang="es-E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0+</m:t>
                    </m:r>
                    <m:r>
                      <a:rPr lang="es-E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𝛽</m:t>
                    </m:r>
                    <m:r>
                      <a:rPr lang="es-E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1∗</m:t>
                    </m:r>
                    <m:r>
                      <a:rPr lang="es-E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𝑥</m:t>
                    </m:r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3" name="CuadroTexto 2"/>
            <xdr:cNvSpPr txBox="1"/>
          </xdr:nvSpPr>
          <xdr:spPr>
            <a:xfrm>
              <a:off x="1512570" y="3672840"/>
              <a:ext cx="100245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1100" b="0" i="0">
                  <a:latin typeface="Cambria Math" panose="02040503050406030204" pitchFamily="18" charset="0"/>
                </a:rPr>
                <a:t>𝑦=</a:t>
              </a:r>
              <a:r>
                <a:rPr lang="es-E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𝛽0+𝛽1∗𝑥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2</xdr:col>
      <xdr:colOff>163830</xdr:colOff>
      <xdr:row>19</xdr:row>
      <xdr:rowOff>148590</xdr:rowOff>
    </xdr:from>
    <xdr:ext cx="708079" cy="34996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00000000-0008-0000-0200-000004000000}"/>
                </a:ext>
              </a:extLst>
            </xdr:cNvPr>
            <xdr:cNvSpPr txBox="1"/>
          </xdr:nvSpPr>
          <xdr:spPr>
            <a:xfrm>
              <a:off x="1078230" y="3836670"/>
              <a:ext cx="708079" cy="34996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E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𝑦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𝛽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0</m:t>
                        </m:r>
                      </m:num>
                      <m:den>
                        <m:r>
                          <a:rPr lang="es-E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𝛽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</m:t>
                        </m:r>
                      </m:den>
                    </m:f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4" name="CuadroTexto 3"/>
            <xdr:cNvSpPr txBox="1"/>
          </xdr:nvSpPr>
          <xdr:spPr>
            <a:xfrm>
              <a:off x="1078230" y="3836670"/>
              <a:ext cx="708079" cy="34996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1100" b="0" i="0">
                  <a:latin typeface="Cambria Math" panose="02040503050406030204" pitchFamily="18" charset="0"/>
                </a:rPr>
                <a:t>𝑥=(𝑦−</a:t>
              </a:r>
              <a:r>
                <a:rPr lang="es-E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𝛽0)/𝛽1</a:t>
              </a:r>
              <a:endParaRPr lang="es-MX" sz="1100"/>
            </a:p>
          </xdr:txBody>
        </xdr:sp>
      </mc:Fallback>
    </mc:AlternateContent>
    <xdr:clientData/>
  </xdr:oneCellAnchor>
  <xdr:twoCellAnchor>
    <xdr:from>
      <xdr:col>3</xdr:col>
      <xdr:colOff>236220</xdr:colOff>
      <xdr:row>0</xdr:row>
      <xdr:rowOff>32659</xdr:rowOff>
    </xdr:from>
    <xdr:to>
      <xdr:col>6</xdr:col>
      <xdr:colOff>97427</xdr:colOff>
      <xdr:row>14</xdr:row>
      <xdr:rowOff>63139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404155</xdr:colOff>
      <xdr:row>21</xdr:row>
      <xdr:rowOff>151056</xdr:rowOff>
    </xdr:from>
    <xdr:to>
      <xdr:col>25</xdr:col>
      <xdr:colOff>399508</xdr:colOff>
      <xdr:row>36</xdr:row>
      <xdr:rowOff>87867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314325</xdr:colOff>
      <xdr:row>0</xdr:row>
      <xdr:rowOff>19050</xdr:rowOff>
    </xdr:from>
    <xdr:to>
      <xdr:col>26</xdr:col>
      <xdr:colOff>314325</xdr:colOff>
      <xdr:row>10</xdr:row>
      <xdr:rowOff>19050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698154</xdr:colOff>
      <xdr:row>9</xdr:row>
      <xdr:rowOff>4543</xdr:rowOff>
    </xdr:from>
    <xdr:to>
      <xdr:col>11</xdr:col>
      <xdr:colOff>692070</xdr:colOff>
      <xdr:row>23</xdr:row>
      <xdr:rowOff>6072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6"/>
  <sheetViews>
    <sheetView topLeftCell="B1" zoomScale="142" zoomScaleNormal="130" workbookViewId="0">
      <selection activeCell="J22" sqref="J22"/>
    </sheetView>
  </sheetViews>
  <sheetFormatPr baseColWidth="10" defaultRowHeight="15" x14ac:dyDescent="0.25"/>
  <cols>
    <col min="1" max="1" width="3.85546875" bestFit="1" customWidth="1"/>
    <col min="2" max="2" width="6" bestFit="1" customWidth="1"/>
    <col min="4" max="4" width="3.85546875" bestFit="1" customWidth="1"/>
    <col min="5" max="5" width="6" bestFit="1" customWidth="1"/>
  </cols>
  <sheetData>
    <row r="1" spans="1:17" s="1" customFormat="1" x14ac:dyDescent="0.25">
      <c r="A1" s="1" t="s">
        <v>2</v>
      </c>
      <c r="B1" s="1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M1" s="1" t="s">
        <v>22</v>
      </c>
    </row>
    <row r="2" spans="1:17" x14ac:dyDescent="0.25">
      <c r="A2" t="s">
        <v>0</v>
      </c>
      <c r="B2" t="s">
        <v>1</v>
      </c>
      <c r="D2" s="4" t="s">
        <v>2</v>
      </c>
      <c r="E2" s="4" t="s">
        <v>3</v>
      </c>
      <c r="F2" s="4"/>
      <c r="G2" s="4"/>
      <c r="H2" s="4"/>
      <c r="I2" s="4"/>
      <c r="M2" t="s">
        <v>0</v>
      </c>
      <c r="N2" s="2">
        <v>0</v>
      </c>
      <c r="P2" t="s">
        <v>0</v>
      </c>
      <c r="Q2">
        <f>(Q3-K15)/K14</f>
        <v>33.374269005847943</v>
      </c>
    </row>
    <row r="3" spans="1:17" x14ac:dyDescent="0.25">
      <c r="A3">
        <v>1</v>
      </c>
      <c r="B3">
        <v>12</v>
      </c>
      <c r="D3" s="4" t="s">
        <v>0</v>
      </c>
      <c r="E3" s="4" t="s">
        <v>1</v>
      </c>
      <c r="F3" s="4"/>
      <c r="G3" s="4"/>
      <c r="H3" s="4"/>
      <c r="I3" s="4"/>
      <c r="M3" t="s">
        <v>1</v>
      </c>
      <c r="N3">
        <f>K14*N2+K15</f>
        <v>13.416666666666668</v>
      </c>
      <c r="P3" t="s">
        <v>1</v>
      </c>
      <c r="Q3">
        <v>50</v>
      </c>
    </row>
    <row r="4" spans="1:17" x14ac:dyDescent="0.25">
      <c r="A4">
        <v>2</v>
      </c>
      <c r="B4">
        <v>18</v>
      </c>
      <c r="D4" s="4">
        <v>1</v>
      </c>
      <c r="E4" s="4">
        <v>12</v>
      </c>
      <c r="F4" s="4">
        <f>D4^2</f>
        <v>1</v>
      </c>
      <c r="G4" s="4">
        <f>E4^2</f>
        <v>144</v>
      </c>
      <c r="H4" s="4">
        <f>D4*E4</f>
        <v>12</v>
      </c>
      <c r="I4" s="4">
        <f>$K$15+$K$14*D4</f>
        <v>14.512820512820515</v>
      </c>
      <c r="J4" s="1" t="s">
        <v>10</v>
      </c>
      <c r="K4" s="1">
        <f>AVERAGE((D4:D15))</f>
        <v>6.5</v>
      </c>
    </row>
    <row r="5" spans="1:17" x14ac:dyDescent="0.25">
      <c r="A5">
        <v>3</v>
      </c>
      <c r="B5">
        <v>15</v>
      </c>
      <c r="D5" s="4">
        <v>2</v>
      </c>
      <c r="E5" s="4">
        <v>18</v>
      </c>
      <c r="F5" s="4">
        <f t="shared" ref="F5:F15" si="0">D5^2</f>
        <v>4</v>
      </c>
      <c r="G5" s="4">
        <f t="shared" ref="G5:G15" si="1">E5^2</f>
        <v>324</v>
      </c>
      <c r="H5" s="4">
        <f t="shared" ref="H5:H15" si="2">D5*E5</f>
        <v>36</v>
      </c>
      <c r="I5" s="4">
        <f t="shared" ref="I5:I15" si="3">$K$15+$K$14*D5</f>
        <v>15.608974358974361</v>
      </c>
      <c r="J5" s="1" t="s">
        <v>11</v>
      </c>
      <c r="K5" s="5">
        <f>AVERAGE(E4:E15)</f>
        <v>20.541666666666668</v>
      </c>
    </row>
    <row r="6" spans="1:17" x14ac:dyDescent="0.25">
      <c r="A6">
        <v>4</v>
      </c>
      <c r="B6">
        <v>19</v>
      </c>
      <c r="D6" s="4">
        <v>3</v>
      </c>
      <c r="E6" s="4">
        <v>15</v>
      </c>
      <c r="F6" s="4">
        <f t="shared" si="0"/>
        <v>9</v>
      </c>
      <c r="G6" s="4">
        <f t="shared" si="1"/>
        <v>225</v>
      </c>
      <c r="H6" s="4">
        <f t="shared" si="2"/>
        <v>45</v>
      </c>
      <c r="I6" s="4">
        <f>$K$15+$K$14*D6</f>
        <v>16.705128205128208</v>
      </c>
      <c r="J6" s="1" t="s">
        <v>12</v>
      </c>
      <c r="K6" s="1">
        <f>F16</f>
        <v>650</v>
      </c>
    </row>
    <row r="7" spans="1:17" x14ac:dyDescent="0.25">
      <c r="A7">
        <v>5</v>
      </c>
      <c r="B7">
        <v>20</v>
      </c>
      <c r="D7" s="4">
        <v>4</v>
      </c>
      <c r="E7" s="4">
        <v>19</v>
      </c>
      <c r="F7" s="4">
        <f t="shared" si="0"/>
        <v>16</v>
      </c>
      <c r="G7" s="4">
        <f t="shared" si="1"/>
        <v>361</v>
      </c>
      <c r="H7" s="4">
        <f t="shared" si="2"/>
        <v>76</v>
      </c>
      <c r="I7" s="4">
        <f t="shared" si="3"/>
        <v>17.801282051282051</v>
      </c>
      <c r="J7" s="1" t="s">
        <v>13</v>
      </c>
      <c r="K7" s="1">
        <f>+G16</f>
        <v>5260.25</v>
      </c>
    </row>
    <row r="8" spans="1:17" x14ac:dyDescent="0.25">
      <c r="A8">
        <v>6</v>
      </c>
      <c r="B8">
        <v>21</v>
      </c>
      <c r="D8" s="4">
        <v>5</v>
      </c>
      <c r="E8" s="4">
        <v>20</v>
      </c>
      <c r="F8" s="4">
        <f t="shared" si="0"/>
        <v>25</v>
      </c>
      <c r="G8" s="4">
        <f t="shared" si="1"/>
        <v>400</v>
      </c>
      <c r="H8" s="4">
        <f t="shared" si="2"/>
        <v>100</v>
      </c>
      <c r="I8" s="4">
        <f t="shared" si="3"/>
        <v>18.897435897435898</v>
      </c>
      <c r="J8" s="1" t="s">
        <v>14</v>
      </c>
      <c r="K8" s="1">
        <f>+H16</f>
        <v>1759</v>
      </c>
    </row>
    <row r="9" spans="1:17" x14ac:dyDescent="0.25">
      <c r="A9">
        <v>7</v>
      </c>
      <c r="B9">
        <v>20</v>
      </c>
      <c r="D9" s="4">
        <v>6</v>
      </c>
      <c r="E9" s="4">
        <v>21</v>
      </c>
      <c r="F9" s="4">
        <f t="shared" si="0"/>
        <v>36</v>
      </c>
      <c r="G9" s="4">
        <f t="shared" si="1"/>
        <v>441</v>
      </c>
      <c r="H9" s="4">
        <f t="shared" si="2"/>
        <v>126</v>
      </c>
      <c r="I9" s="4">
        <f t="shared" si="3"/>
        <v>19.993589743589745</v>
      </c>
      <c r="J9" s="1" t="s">
        <v>15</v>
      </c>
      <c r="K9" s="1">
        <f>COUNT(D4:D15)</f>
        <v>12</v>
      </c>
    </row>
    <row r="10" spans="1:17" x14ac:dyDescent="0.25">
      <c r="A10">
        <v>8</v>
      </c>
      <c r="B10">
        <v>23</v>
      </c>
      <c r="D10" s="4">
        <v>7</v>
      </c>
      <c r="E10" s="4">
        <v>20</v>
      </c>
      <c r="F10" s="4">
        <f t="shared" si="0"/>
        <v>49</v>
      </c>
      <c r="G10" s="4">
        <f t="shared" si="1"/>
        <v>400</v>
      </c>
      <c r="H10" s="4">
        <f t="shared" si="2"/>
        <v>140</v>
      </c>
      <c r="I10" s="4">
        <f t="shared" si="3"/>
        <v>21.089743589743591</v>
      </c>
      <c r="J10" s="1" t="s">
        <v>20</v>
      </c>
      <c r="K10" s="1">
        <f>SUM(D4:D15)</f>
        <v>78</v>
      </c>
    </row>
    <row r="11" spans="1:17" x14ac:dyDescent="0.25">
      <c r="A11">
        <v>9</v>
      </c>
      <c r="B11">
        <v>24</v>
      </c>
      <c r="D11" s="4">
        <v>8</v>
      </c>
      <c r="E11" s="4">
        <v>23</v>
      </c>
      <c r="F11" s="4">
        <f t="shared" si="0"/>
        <v>64</v>
      </c>
      <c r="G11" s="4">
        <f t="shared" si="1"/>
        <v>529</v>
      </c>
      <c r="H11" s="4">
        <f t="shared" si="2"/>
        <v>184</v>
      </c>
      <c r="I11" s="4">
        <f t="shared" si="3"/>
        <v>22.185897435897438</v>
      </c>
      <c r="J11" s="1" t="s">
        <v>21</v>
      </c>
      <c r="K11" s="1">
        <f>SUM(E4:E15)</f>
        <v>246.5</v>
      </c>
    </row>
    <row r="12" spans="1:17" x14ac:dyDescent="0.25">
      <c r="A12">
        <v>10</v>
      </c>
      <c r="B12">
        <v>22.5</v>
      </c>
      <c r="D12" s="4">
        <v>9</v>
      </c>
      <c r="E12" s="4">
        <v>24</v>
      </c>
      <c r="F12" s="4">
        <f t="shared" si="0"/>
        <v>81</v>
      </c>
      <c r="G12" s="4">
        <f t="shared" si="1"/>
        <v>576</v>
      </c>
      <c r="H12" s="4">
        <f t="shared" si="2"/>
        <v>216</v>
      </c>
      <c r="I12" s="4">
        <f t="shared" si="3"/>
        <v>23.282051282051285</v>
      </c>
      <c r="J12" s="1" t="s">
        <v>16</v>
      </c>
      <c r="K12" s="1">
        <f>K8-((K10*K11)/K9)</f>
        <v>156.75</v>
      </c>
    </row>
    <row r="13" spans="1:17" x14ac:dyDescent="0.25">
      <c r="A13">
        <v>11</v>
      </c>
      <c r="B13">
        <v>25</v>
      </c>
      <c r="D13" s="4">
        <v>10</v>
      </c>
      <c r="E13" s="4">
        <v>22.5</v>
      </c>
      <c r="F13" s="4">
        <f t="shared" si="0"/>
        <v>100</v>
      </c>
      <c r="G13" s="4">
        <f t="shared" si="1"/>
        <v>506.25</v>
      </c>
      <c r="H13" s="4">
        <f t="shared" si="2"/>
        <v>225</v>
      </c>
      <c r="I13" s="4">
        <f t="shared" si="3"/>
        <v>24.378205128205131</v>
      </c>
      <c r="J13" s="1" t="s">
        <v>17</v>
      </c>
      <c r="K13" s="6">
        <f>K6-(K10^2/K9)</f>
        <v>143</v>
      </c>
    </row>
    <row r="14" spans="1:17" x14ac:dyDescent="0.25">
      <c r="A14">
        <v>12</v>
      </c>
      <c r="B14">
        <v>27</v>
      </c>
      <c r="D14" s="4">
        <v>11</v>
      </c>
      <c r="E14" s="4">
        <v>25</v>
      </c>
      <c r="F14" s="4">
        <f t="shared" si="0"/>
        <v>121</v>
      </c>
      <c r="G14" s="4">
        <f t="shared" si="1"/>
        <v>625</v>
      </c>
      <c r="H14" s="4">
        <f t="shared" si="2"/>
        <v>275</v>
      </c>
      <c r="I14" s="4">
        <f t="shared" si="3"/>
        <v>25.474358974358978</v>
      </c>
      <c r="J14" s="1" t="s">
        <v>18</v>
      </c>
      <c r="K14" s="5">
        <f>K12/K13</f>
        <v>1.0961538461538463</v>
      </c>
    </row>
    <row r="15" spans="1:17" x14ac:dyDescent="0.25">
      <c r="D15" s="4">
        <v>12</v>
      </c>
      <c r="E15" s="4">
        <v>27</v>
      </c>
      <c r="F15" s="4">
        <f t="shared" si="0"/>
        <v>144</v>
      </c>
      <c r="G15" s="4">
        <f t="shared" si="1"/>
        <v>729</v>
      </c>
      <c r="H15" s="4">
        <f t="shared" si="2"/>
        <v>324</v>
      </c>
      <c r="I15" s="4">
        <f t="shared" si="3"/>
        <v>26.570512820512825</v>
      </c>
      <c r="J15" s="1" t="s">
        <v>19</v>
      </c>
      <c r="K15" s="1">
        <f>K5-K14*K4</f>
        <v>13.416666666666668</v>
      </c>
    </row>
    <row r="16" spans="1:17" x14ac:dyDescent="0.25">
      <c r="D16" s="3">
        <f>SUM(D4:D15)</f>
        <v>78</v>
      </c>
      <c r="E16" s="3">
        <f t="shared" ref="E16:H16" si="4">SUM(E4:E15)</f>
        <v>246.5</v>
      </c>
      <c r="F16" s="3">
        <f t="shared" si="4"/>
        <v>650</v>
      </c>
      <c r="G16" s="3">
        <f t="shared" si="4"/>
        <v>5260.25</v>
      </c>
      <c r="H16" s="3">
        <f t="shared" si="4"/>
        <v>1759</v>
      </c>
      <c r="I16" s="4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4"/>
  <sheetViews>
    <sheetView zoomScale="175" zoomScaleNormal="175" workbookViewId="0">
      <selection activeCell="E19" sqref="C19:E20"/>
    </sheetView>
  </sheetViews>
  <sheetFormatPr baseColWidth="10" defaultRowHeight="15" x14ac:dyDescent="0.25"/>
  <cols>
    <col min="4" max="4" width="32.85546875" bestFit="1" customWidth="1"/>
  </cols>
  <sheetData>
    <row r="1" spans="1:9" x14ac:dyDescent="0.25">
      <c r="A1" t="s">
        <v>2</v>
      </c>
      <c r="B1" t="s">
        <v>3</v>
      </c>
    </row>
    <row r="2" spans="1:9" x14ac:dyDescent="0.25">
      <c r="A2" t="s">
        <v>4</v>
      </c>
      <c r="B2" t="s">
        <v>5</v>
      </c>
    </row>
    <row r="3" spans="1:9" x14ac:dyDescent="0.25">
      <c r="A3" t="s">
        <v>23</v>
      </c>
      <c r="B3" t="s">
        <v>24</v>
      </c>
      <c r="D3" t="s">
        <v>25</v>
      </c>
    </row>
    <row r="4" spans="1:9" ht="15.75" thickBot="1" x14ac:dyDescent="0.3">
      <c r="A4">
        <v>32</v>
      </c>
      <c r="B4">
        <v>167</v>
      </c>
    </row>
    <row r="5" spans="1:9" x14ac:dyDescent="0.25">
      <c r="A5">
        <v>20</v>
      </c>
      <c r="B5">
        <v>175</v>
      </c>
      <c r="D5" s="10" t="s">
        <v>26</v>
      </c>
      <c r="E5" s="10"/>
    </row>
    <row r="6" spans="1:9" x14ac:dyDescent="0.25">
      <c r="A6">
        <v>19</v>
      </c>
      <c r="B6">
        <v>173</v>
      </c>
      <c r="D6" s="7" t="s">
        <v>27</v>
      </c>
      <c r="E6" s="7">
        <v>0.56052762763592279</v>
      </c>
    </row>
    <row r="7" spans="1:9" x14ac:dyDescent="0.25">
      <c r="A7">
        <v>19</v>
      </c>
      <c r="B7">
        <v>180</v>
      </c>
      <c r="D7" s="7" t="s">
        <v>28</v>
      </c>
      <c r="E7" s="7">
        <v>0.31419122134315569</v>
      </c>
    </row>
    <row r="8" spans="1:9" x14ac:dyDescent="0.25">
      <c r="A8">
        <v>20</v>
      </c>
      <c r="B8">
        <v>178</v>
      </c>
      <c r="D8" s="7" t="s">
        <v>29</v>
      </c>
      <c r="E8" s="7">
        <v>0.19988975823368169</v>
      </c>
    </row>
    <row r="9" spans="1:9" x14ac:dyDescent="0.25">
      <c r="A9">
        <v>21</v>
      </c>
      <c r="B9">
        <v>181</v>
      </c>
      <c r="D9" s="7" t="s">
        <v>30</v>
      </c>
      <c r="E9" s="7">
        <v>4.9095133193841463</v>
      </c>
    </row>
    <row r="10" spans="1:9" ht="15.75" thickBot="1" x14ac:dyDescent="0.3">
      <c r="A10">
        <v>20</v>
      </c>
      <c r="B10">
        <v>167</v>
      </c>
      <c r="D10" s="8" t="s">
        <v>31</v>
      </c>
      <c r="E10" s="8">
        <v>8</v>
      </c>
    </row>
    <row r="11" spans="1:9" x14ac:dyDescent="0.25">
      <c r="A11">
        <v>19</v>
      </c>
      <c r="B11">
        <v>178</v>
      </c>
    </row>
    <row r="12" spans="1:9" ht="15.75" thickBot="1" x14ac:dyDescent="0.3">
      <c r="D12" t="s">
        <v>32</v>
      </c>
    </row>
    <row r="13" spans="1:9" x14ac:dyDescent="0.25">
      <c r="D13" s="9"/>
      <c r="E13" s="9" t="s">
        <v>37</v>
      </c>
      <c r="F13" s="9" t="s">
        <v>38</v>
      </c>
      <c r="G13" s="9" t="s">
        <v>39</v>
      </c>
      <c r="H13" s="9" t="s">
        <v>40</v>
      </c>
      <c r="I13" s="9" t="s">
        <v>41</v>
      </c>
    </row>
    <row r="14" spans="1:9" x14ac:dyDescent="0.25">
      <c r="D14" s="7" t="s">
        <v>33</v>
      </c>
      <c r="E14" s="7">
        <v>1</v>
      </c>
      <c r="F14" s="7">
        <v>66.255073800737961</v>
      </c>
      <c r="G14" s="7">
        <v>66.255073800737961</v>
      </c>
      <c r="H14" s="7">
        <v>2.7487943968156738</v>
      </c>
      <c r="I14" s="7">
        <v>0.14840185512943332</v>
      </c>
    </row>
    <row r="15" spans="1:9" x14ac:dyDescent="0.25">
      <c r="D15" s="7" t="s">
        <v>34</v>
      </c>
      <c r="E15" s="7">
        <v>6</v>
      </c>
      <c r="F15" s="7">
        <v>144.61992619926204</v>
      </c>
      <c r="G15" s="7">
        <v>24.103321033210339</v>
      </c>
      <c r="H15" s="7"/>
      <c r="I15" s="7"/>
    </row>
    <row r="16" spans="1:9" ht="15.75" thickBot="1" x14ac:dyDescent="0.3">
      <c r="D16" s="8" t="s">
        <v>35</v>
      </c>
      <c r="E16" s="8">
        <v>7</v>
      </c>
      <c r="F16" s="8">
        <v>210.875</v>
      </c>
      <c r="G16" s="8"/>
      <c r="H16" s="8"/>
      <c r="I16" s="8"/>
    </row>
    <row r="17" spans="1:12" ht="15.75" thickBot="1" x14ac:dyDescent="0.3"/>
    <row r="18" spans="1:12" x14ac:dyDescent="0.25">
      <c r="C18" s="2"/>
      <c r="D18" s="11"/>
      <c r="E18" s="12" t="s">
        <v>42</v>
      </c>
      <c r="F18" s="9" t="s">
        <v>30</v>
      </c>
      <c r="G18" s="9" t="s">
        <v>43</v>
      </c>
      <c r="H18" s="9" t="s">
        <v>44</v>
      </c>
      <c r="I18" s="9" t="s">
        <v>45</v>
      </c>
      <c r="J18" s="9" t="s">
        <v>46</v>
      </c>
      <c r="K18" s="9" t="s">
        <v>47</v>
      </c>
      <c r="L18" s="9" t="s">
        <v>48</v>
      </c>
    </row>
    <row r="19" spans="1:12" x14ac:dyDescent="0.25">
      <c r="C19" s="2" t="s">
        <v>55</v>
      </c>
      <c r="D19" s="13" t="s">
        <v>36</v>
      </c>
      <c r="E19" s="13">
        <v>189.73431734317344</v>
      </c>
      <c r="F19" s="7">
        <v>9.1290081038328204</v>
      </c>
      <c r="G19" s="7">
        <v>20.783672791736635</v>
      </c>
      <c r="H19" s="7">
        <v>8.0768341771815678E-7</v>
      </c>
      <c r="I19" s="7">
        <v>167.39643922470646</v>
      </c>
      <c r="J19" s="7">
        <v>212.07219546164043</v>
      </c>
      <c r="K19" s="7">
        <v>167.39643922470646</v>
      </c>
      <c r="L19" s="7">
        <v>212.07219546164043</v>
      </c>
    </row>
    <row r="20" spans="1:12" ht="15.75" thickBot="1" x14ac:dyDescent="0.3">
      <c r="C20" s="2" t="s">
        <v>18</v>
      </c>
      <c r="D20" s="14" t="s">
        <v>23</v>
      </c>
      <c r="E20" s="14">
        <v>-0.69926199261992616</v>
      </c>
      <c r="F20" s="8">
        <v>0.42176330811009738</v>
      </c>
      <c r="G20" s="8">
        <v>-1.6579488522917938</v>
      </c>
      <c r="H20" s="8">
        <v>0.14840185512943324</v>
      </c>
      <c r="I20" s="8">
        <v>-1.7312796296126307</v>
      </c>
      <c r="J20" s="8">
        <v>0.33275564437277838</v>
      </c>
      <c r="K20" s="8">
        <v>-1.7312796296126307</v>
      </c>
      <c r="L20" s="8">
        <v>0.33275564437277838</v>
      </c>
    </row>
    <row r="22" spans="1:12" x14ac:dyDescent="0.25">
      <c r="A22" t="s">
        <v>4</v>
      </c>
      <c r="B22" t="s">
        <v>5</v>
      </c>
    </row>
    <row r="23" spans="1:12" x14ac:dyDescent="0.25">
      <c r="A23">
        <v>24</v>
      </c>
      <c r="B23" s="15">
        <f>E19+E20*A23</f>
        <v>172.95202952029521</v>
      </c>
    </row>
    <row r="24" spans="1:12" x14ac:dyDescent="0.25">
      <c r="A24" s="15">
        <f>(B24-E19)/E20</f>
        <v>3.9102902374670365</v>
      </c>
      <c r="B24">
        <v>187</v>
      </c>
      <c r="D24" t="s">
        <v>49</v>
      </c>
      <c r="I24" t="s">
        <v>53</v>
      </c>
    </row>
    <row r="25" spans="1:12" ht="15.75" thickBot="1" x14ac:dyDescent="0.3"/>
    <row r="26" spans="1:12" x14ac:dyDescent="0.25">
      <c r="D26" s="9" t="s">
        <v>50</v>
      </c>
      <c r="E26" s="9" t="s">
        <v>51</v>
      </c>
      <c r="F26" s="9" t="s">
        <v>34</v>
      </c>
      <c r="G26" s="9" t="s">
        <v>52</v>
      </c>
      <c r="I26" s="9" t="s">
        <v>54</v>
      </c>
      <c r="J26" s="9" t="s">
        <v>24</v>
      </c>
    </row>
    <row r="27" spans="1:12" x14ac:dyDescent="0.25">
      <c r="D27" s="7">
        <v>1</v>
      </c>
      <c r="E27" s="7">
        <v>167.35793357933579</v>
      </c>
      <c r="F27" s="7">
        <v>-0.35793357933579273</v>
      </c>
      <c r="G27" s="7">
        <v>-7.8747612510101608E-2</v>
      </c>
      <c r="I27" s="7">
        <v>6.25</v>
      </c>
      <c r="J27" s="7">
        <v>167</v>
      </c>
    </row>
    <row r="28" spans="1:12" x14ac:dyDescent="0.25">
      <c r="D28" s="7">
        <v>2</v>
      </c>
      <c r="E28" s="7">
        <v>175.74907749077491</v>
      </c>
      <c r="F28" s="7">
        <v>-0.74907749077490848</v>
      </c>
      <c r="G28" s="7">
        <v>-0.16480170453145021</v>
      </c>
      <c r="I28" s="7">
        <v>18.75</v>
      </c>
      <c r="J28" s="7">
        <v>167</v>
      </c>
    </row>
    <row r="29" spans="1:12" x14ac:dyDescent="0.25">
      <c r="D29" s="7">
        <v>3</v>
      </c>
      <c r="E29" s="7">
        <v>176.44833948339485</v>
      </c>
      <c r="F29" s="7">
        <v>-3.4483394833948466</v>
      </c>
      <c r="G29" s="7">
        <v>-0.7586561225844366</v>
      </c>
      <c r="I29" s="7">
        <v>31.25</v>
      </c>
      <c r="J29" s="7">
        <v>173</v>
      </c>
    </row>
    <row r="30" spans="1:12" x14ac:dyDescent="0.25">
      <c r="D30" s="7">
        <v>4</v>
      </c>
      <c r="E30" s="7">
        <v>176.44833948339485</v>
      </c>
      <c r="F30" s="7">
        <v>3.5516605166051534</v>
      </c>
      <c r="G30" s="7">
        <v>0.78138739217497588</v>
      </c>
      <c r="I30" s="7">
        <v>43.75</v>
      </c>
      <c r="J30" s="7">
        <v>175</v>
      </c>
    </row>
    <row r="31" spans="1:12" x14ac:dyDescent="0.25">
      <c r="D31" s="7">
        <v>5</v>
      </c>
      <c r="E31" s="7">
        <v>175.74907749077491</v>
      </c>
      <c r="F31" s="7">
        <v>2.2509225092250915</v>
      </c>
      <c r="G31" s="7">
        <v>0.49521694465115512</v>
      </c>
      <c r="I31" s="7">
        <v>56.25</v>
      </c>
      <c r="J31" s="7">
        <v>178</v>
      </c>
    </row>
    <row r="32" spans="1:12" x14ac:dyDescent="0.25">
      <c r="D32" s="7">
        <v>6</v>
      </c>
      <c r="E32" s="7">
        <v>175.049815498155</v>
      </c>
      <c r="F32" s="7">
        <v>5.9501845018450013</v>
      </c>
      <c r="G32" s="7">
        <v>1.3090775790983371</v>
      </c>
      <c r="I32" s="7">
        <v>68.75</v>
      </c>
      <c r="J32" s="7">
        <v>178</v>
      </c>
    </row>
    <row r="33" spans="4:10" x14ac:dyDescent="0.25">
      <c r="D33" s="7">
        <v>7</v>
      </c>
      <c r="E33" s="7">
        <v>175.74907749077491</v>
      </c>
      <c r="F33" s="7">
        <v>-8.7490774907749085</v>
      </c>
      <c r="G33" s="7">
        <v>-1.9248514356850646</v>
      </c>
      <c r="I33" s="7">
        <v>81.25</v>
      </c>
      <c r="J33" s="7">
        <v>180</v>
      </c>
    </row>
    <row r="34" spans="4:10" ht="15.75" thickBot="1" x14ac:dyDescent="0.3">
      <c r="D34" s="8">
        <v>8</v>
      </c>
      <c r="E34" s="8">
        <v>176.44833948339485</v>
      </c>
      <c r="F34" s="8">
        <v>1.5516605166051534</v>
      </c>
      <c r="G34" s="8">
        <v>0.34137495938657231</v>
      </c>
      <c r="I34" s="8">
        <v>93.75</v>
      </c>
      <c r="J34" s="8">
        <v>181</v>
      </c>
    </row>
  </sheetData>
  <sortState xmlns:xlrd2="http://schemas.microsoft.com/office/spreadsheetml/2017/richdata2" ref="J27:J34">
    <sortCondition ref="J27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31"/>
  <sheetViews>
    <sheetView zoomScale="175" zoomScaleNormal="175" workbookViewId="0">
      <selection sqref="A1:B8"/>
    </sheetView>
  </sheetViews>
  <sheetFormatPr baseColWidth="10" defaultRowHeight="15" x14ac:dyDescent="0.25"/>
  <cols>
    <col min="1" max="1" width="5.42578125" bestFit="1" customWidth="1"/>
    <col min="2" max="2" width="8.28515625" bestFit="1" customWidth="1"/>
    <col min="4" max="4" width="32.85546875" bestFit="1" customWidth="1"/>
    <col min="5" max="5" width="18.85546875" bestFit="1" customWidth="1"/>
    <col min="6" max="6" width="19" bestFit="1" customWidth="1"/>
    <col min="7" max="7" width="25.42578125" bestFit="1" customWidth="1"/>
    <col min="8" max="8" width="12.7109375" bestFit="1" customWidth="1"/>
    <col min="9" max="9" width="33.7109375" bestFit="1" customWidth="1"/>
    <col min="10" max="10" width="12.85546875" bestFit="1" customWidth="1"/>
    <col min="11" max="11" width="13.5703125" bestFit="1" customWidth="1"/>
    <col min="12" max="12" width="14.42578125" bestFit="1" customWidth="1"/>
  </cols>
  <sheetData>
    <row r="1" spans="1:12" x14ac:dyDescent="0.25">
      <c r="A1" t="s">
        <v>56</v>
      </c>
      <c r="B1" t="s">
        <v>57</v>
      </c>
      <c r="D1" t="s">
        <v>25</v>
      </c>
    </row>
    <row r="2" spans="1:12" ht="15.75" thickBot="1" x14ac:dyDescent="0.3">
      <c r="A2">
        <v>24</v>
      </c>
      <c r="B2">
        <v>155</v>
      </c>
    </row>
    <row r="3" spans="1:12" x14ac:dyDescent="0.25">
      <c r="A3">
        <v>19</v>
      </c>
      <c r="B3">
        <v>155</v>
      </c>
      <c r="D3" s="10" t="s">
        <v>26</v>
      </c>
      <c r="E3" s="10"/>
    </row>
    <row r="4" spans="1:12" x14ac:dyDescent="0.25">
      <c r="A4">
        <v>20</v>
      </c>
      <c r="B4">
        <v>168</v>
      </c>
      <c r="D4" s="7" t="s">
        <v>27</v>
      </c>
      <c r="E4" s="7">
        <v>0.42473200229633767</v>
      </c>
    </row>
    <row r="5" spans="1:12" x14ac:dyDescent="0.25">
      <c r="A5">
        <v>20</v>
      </c>
      <c r="B5">
        <v>169</v>
      </c>
      <c r="D5" s="7" t="s">
        <v>28</v>
      </c>
      <c r="E5" s="7">
        <v>0.18039727377465617</v>
      </c>
    </row>
    <row r="6" spans="1:12" x14ac:dyDescent="0.25">
      <c r="A6">
        <v>20</v>
      </c>
      <c r="B6">
        <v>168</v>
      </c>
      <c r="D6" s="7" t="s">
        <v>29</v>
      </c>
      <c r="E6" s="7">
        <v>1.6476728529587391E-2</v>
      </c>
    </row>
    <row r="7" spans="1:12" x14ac:dyDescent="0.25">
      <c r="A7">
        <v>20</v>
      </c>
      <c r="B7">
        <v>175</v>
      </c>
      <c r="D7" s="7" t="s">
        <v>30</v>
      </c>
      <c r="E7" s="7">
        <v>7.4371685075595844</v>
      </c>
    </row>
    <row r="8" spans="1:12" ht="15.75" thickBot="1" x14ac:dyDescent="0.3">
      <c r="A8">
        <v>19</v>
      </c>
      <c r="B8">
        <v>167</v>
      </c>
      <c r="D8" s="8" t="s">
        <v>31</v>
      </c>
      <c r="E8" s="8">
        <v>7</v>
      </c>
    </row>
    <row r="10" spans="1:12" ht="15.75" thickBot="1" x14ac:dyDescent="0.3">
      <c r="D10" t="s">
        <v>32</v>
      </c>
    </row>
    <row r="11" spans="1:12" x14ac:dyDescent="0.25">
      <c r="D11" s="9"/>
      <c r="E11" s="9" t="s">
        <v>37</v>
      </c>
      <c r="F11" s="9" t="s">
        <v>38</v>
      </c>
      <c r="G11" s="9" t="s">
        <v>39</v>
      </c>
      <c r="H11" s="9" t="s">
        <v>40</v>
      </c>
      <c r="I11" s="9" t="s">
        <v>41</v>
      </c>
    </row>
    <row r="12" spans="1:12" x14ac:dyDescent="0.25">
      <c r="D12" s="7" t="s">
        <v>33</v>
      </c>
      <c r="E12" s="7">
        <v>1</v>
      </c>
      <c r="F12" s="7">
        <v>60.871194379391113</v>
      </c>
      <c r="G12" s="7">
        <v>60.871194379391113</v>
      </c>
      <c r="H12" s="7">
        <v>1.1005165551697862</v>
      </c>
      <c r="I12" s="7">
        <v>0.34219022161615698</v>
      </c>
    </row>
    <row r="13" spans="1:12" x14ac:dyDescent="0.25">
      <c r="D13" s="7" t="s">
        <v>34</v>
      </c>
      <c r="E13" s="7">
        <v>5</v>
      </c>
      <c r="F13" s="7">
        <v>276.55737704918027</v>
      </c>
      <c r="G13" s="7">
        <v>55.311475409836056</v>
      </c>
      <c r="H13" s="7"/>
      <c r="I13" s="7"/>
    </row>
    <row r="14" spans="1:12" ht="15.75" thickBot="1" x14ac:dyDescent="0.3">
      <c r="D14" s="8" t="s">
        <v>35</v>
      </c>
      <c r="E14" s="8">
        <v>6</v>
      </c>
      <c r="F14" s="8">
        <v>337.42857142857139</v>
      </c>
      <c r="G14" s="8"/>
      <c r="H14" s="8"/>
      <c r="I14" s="8"/>
    </row>
    <row r="15" spans="1:12" ht="15.75" thickBot="1" x14ac:dyDescent="0.3"/>
    <row r="16" spans="1:12" x14ac:dyDescent="0.25">
      <c r="D16" s="9"/>
      <c r="E16" s="9" t="s">
        <v>42</v>
      </c>
      <c r="F16" s="9" t="s">
        <v>30</v>
      </c>
      <c r="G16" s="9" t="s">
        <v>43</v>
      </c>
      <c r="H16" s="9" t="s">
        <v>44</v>
      </c>
      <c r="I16" s="9" t="s">
        <v>45</v>
      </c>
      <c r="J16" s="9" t="s">
        <v>46</v>
      </c>
      <c r="K16" s="9" t="s">
        <v>47</v>
      </c>
      <c r="L16" s="9" t="s">
        <v>48</v>
      </c>
    </row>
    <row r="17" spans="1:12" x14ac:dyDescent="0.25">
      <c r="C17" t="s">
        <v>55</v>
      </c>
      <c r="D17" s="7" t="s">
        <v>36</v>
      </c>
      <c r="E17" s="7">
        <v>203.19672131147541</v>
      </c>
      <c r="F17" s="7">
        <v>36.247403042952435</v>
      </c>
      <c r="G17" s="7">
        <v>5.6058283974355749</v>
      </c>
      <c r="H17" s="7">
        <v>2.4967321011437529E-3</v>
      </c>
      <c r="I17" s="7">
        <v>110.01980546027339</v>
      </c>
      <c r="J17" s="7">
        <v>296.37363716267743</v>
      </c>
      <c r="K17" s="7">
        <v>110.01980546027339</v>
      </c>
      <c r="L17" s="7">
        <v>296.37363716267743</v>
      </c>
    </row>
    <row r="18" spans="1:12" ht="15.75" thickBot="1" x14ac:dyDescent="0.3">
      <c r="C18" t="s">
        <v>18</v>
      </c>
      <c r="D18" s="8" t="s">
        <v>56</v>
      </c>
      <c r="E18" s="8">
        <v>-1.8688524590163946</v>
      </c>
      <c r="F18" s="8">
        <v>1.7814626700626257</v>
      </c>
      <c r="G18" s="8">
        <v>-1.0490550772813538</v>
      </c>
      <c r="H18" s="8">
        <v>0.34219022161615686</v>
      </c>
      <c r="I18" s="8">
        <v>-6.4482480395435502</v>
      </c>
      <c r="J18" s="8">
        <v>2.7105431215107605</v>
      </c>
      <c r="K18" s="8">
        <v>-6.4482480395435502</v>
      </c>
      <c r="L18" s="8">
        <v>2.7105431215107605</v>
      </c>
    </row>
    <row r="19" spans="1:12" x14ac:dyDescent="0.25">
      <c r="A19" t="s">
        <v>4</v>
      </c>
      <c r="B19" t="s">
        <v>5</v>
      </c>
    </row>
    <row r="20" spans="1:12" x14ac:dyDescent="0.25">
      <c r="A20">
        <v>24</v>
      </c>
      <c r="B20">
        <f>E17+E18*A20</f>
        <v>158.34426229508193</v>
      </c>
    </row>
    <row r="21" spans="1:12" x14ac:dyDescent="0.25">
      <c r="A21">
        <f>(B21-E17)/E18</f>
        <v>8.6666666666666643</v>
      </c>
      <c r="B21">
        <v>187</v>
      </c>
    </row>
    <row r="22" spans="1:12" x14ac:dyDescent="0.25">
      <c r="D22" t="s">
        <v>49</v>
      </c>
      <c r="I22" t="s">
        <v>53</v>
      </c>
    </row>
    <row r="23" spans="1:12" ht="15.75" thickBot="1" x14ac:dyDescent="0.3"/>
    <row r="24" spans="1:12" x14ac:dyDescent="0.25">
      <c r="D24" s="9" t="s">
        <v>50</v>
      </c>
      <c r="E24" s="9" t="s">
        <v>58</v>
      </c>
      <c r="F24" s="9" t="s">
        <v>34</v>
      </c>
      <c r="G24" s="9" t="s">
        <v>52</v>
      </c>
      <c r="I24" s="9" t="s">
        <v>54</v>
      </c>
      <c r="J24" s="9" t="s">
        <v>57</v>
      </c>
    </row>
    <row r="25" spans="1:12" x14ac:dyDescent="0.25">
      <c r="D25" s="7">
        <v>1</v>
      </c>
      <c r="E25" s="7">
        <v>158.34426229508193</v>
      </c>
      <c r="F25" s="7">
        <v>-3.3442622950819327</v>
      </c>
      <c r="G25" s="7">
        <v>-0.49258743979472652</v>
      </c>
      <c r="I25" s="7">
        <v>7.1428571428571432</v>
      </c>
      <c r="J25" s="7">
        <v>155</v>
      </c>
    </row>
    <row r="26" spans="1:12" x14ac:dyDescent="0.25">
      <c r="D26" s="7">
        <v>2</v>
      </c>
      <c r="E26" s="7">
        <v>167.68852459016392</v>
      </c>
      <c r="F26" s="7">
        <v>-12.688524590163922</v>
      </c>
      <c r="G26" s="7">
        <v>-1.8689346980447152</v>
      </c>
      <c r="I26" s="7">
        <v>21.428571428571431</v>
      </c>
      <c r="J26" s="7">
        <v>155</v>
      </c>
    </row>
    <row r="27" spans="1:12" x14ac:dyDescent="0.25">
      <c r="D27" s="7">
        <v>3</v>
      </c>
      <c r="E27" s="7">
        <v>165.81967213114751</v>
      </c>
      <c r="F27" s="7">
        <v>2.180327868852487</v>
      </c>
      <c r="G27" s="7">
        <v>0.32114769359166739</v>
      </c>
      <c r="I27" s="7">
        <v>35.714285714285715</v>
      </c>
      <c r="J27" s="7">
        <v>167</v>
      </c>
    </row>
    <row r="28" spans="1:12" x14ac:dyDescent="0.25">
      <c r="D28" s="7">
        <v>4</v>
      </c>
      <c r="E28" s="7">
        <v>165.81967213114751</v>
      </c>
      <c r="F28" s="7">
        <v>3.180327868852487</v>
      </c>
      <c r="G28" s="7">
        <v>0.46844099666754302</v>
      </c>
      <c r="I28" s="7">
        <v>50.000000000000007</v>
      </c>
      <c r="J28" s="7">
        <v>168</v>
      </c>
    </row>
    <row r="29" spans="1:12" x14ac:dyDescent="0.25">
      <c r="D29" s="7">
        <v>5</v>
      </c>
      <c r="E29" s="7">
        <v>165.81967213114751</v>
      </c>
      <c r="F29" s="7">
        <v>2.180327868852487</v>
      </c>
      <c r="G29" s="7">
        <v>0.32114769359166739</v>
      </c>
      <c r="I29" s="7">
        <v>64.285714285714292</v>
      </c>
      <c r="J29" s="7">
        <v>168</v>
      </c>
    </row>
    <row r="30" spans="1:12" x14ac:dyDescent="0.25">
      <c r="D30" s="7">
        <v>6</v>
      </c>
      <c r="E30" s="7">
        <v>165.81967213114751</v>
      </c>
      <c r="F30" s="7">
        <v>9.180327868852487</v>
      </c>
      <c r="G30" s="7">
        <v>1.3522008151227967</v>
      </c>
      <c r="I30" s="7">
        <v>78.571428571428569</v>
      </c>
      <c r="J30" s="7">
        <v>169</v>
      </c>
    </row>
    <row r="31" spans="1:12" ht="15.75" thickBot="1" x14ac:dyDescent="0.3">
      <c r="D31" s="8">
        <v>7</v>
      </c>
      <c r="E31" s="8">
        <v>167.68852459016392</v>
      </c>
      <c r="F31" s="8">
        <v>-0.68852459016392231</v>
      </c>
      <c r="G31" s="8">
        <v>-0.10141506113420766</v>
      </c>
      <c r="I31" s="8">
        <v>92.857142857142861</v>
      </c>
      <c r="J31" s="8">
        <v>175</v>
      </c>
    </row>
  </sheetData>
  <sortState xmlns:xlrd2="http://schemas.microsoft.com/office/spreadsheetml/2017/richdata2" ref="J25:J31">
    <sortCondition ref="J25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44"/>
  <sheetViews>
    <sheetView tabSelected="1" zoomScale="82" zoomScaleNormal="145" workbookViewId="0">
      <pane ySplit="1" topLeftCell="A2" activePane="bottomLeft" state="frozen"/>
      <selection pane="bottomLeft" activeCell="N32" sqref="N32"/>
    </sheetView>
  </sheetViews>
  <sheetFormatPr baseColWidth="10" defaultRowHeight="15" x14ac:dyDescent="0.25"/>
  <cols>
    <col min="2" max="3" width="11.5703125" bestFit="1" customWidth="1"/>
    <col min="4" max="4" width="13.28515625" bestFit="1" customWidth="1"/>
    <col min="5" max="6" width="11.5703125" bestFit="1" customWidth="1"/>
    <col min="12" max="12" width="33" bestFit="1" customWidth="1"/>
    <col min="13" max="15" width="11.5703125" bestFit="1" customWidth="1"/>
    <col min="16" max="16" width="14.42578125" bestFit="1" customWidth="1"/>
    <col min="17" max="20" width="11.5703125" bestFit="1" customWidth="1"/>
  </cols>
  <sheetData>
    <row r="1" spans="2:20" x14ac:dyDescent="0.25">
      <c r="B1" s="1" t="s">
        <v>59</v>
      </c>
      <c r="C1" s="18" t="s">
        <v>60</v>
      </c>
      <c r="D1" s="18" t="s">
        <v>62</v>
      </c>
      <c r="E1" s="18" t="s">
        <v>63</v>
      </c>
      <c r="F1" s="18" t="s">
        <v>64</v>
      </c>
      <c r="L1" t="s">
        <v>25</v>
      </c>
    </row>
    <row r="2" spans="2:20" ht="15.75" thickBot="1" x14ac:dyDescent="0.3">
      <c r="B2">
        <v>1</v>
      </c>
      <c r="C2" s="16">
        <v>19</v>
      </c>
      <c r="D2" s="17"/>
      <c r="E2" s="17"/>
      <c r="F2" s="17"/>
    </row>
    <row r="3" spans="2:20" x14ac:dyDescent="0.25">
      <c r="B3">
        <v>2</v>
      </c>
      <c r="C3" s="16">
        <v>11</v>
      </c>
      <c r="D3" s="16">
        <f>AVERAGE(C2:C4)</f>
        <v>13.333333333333334</v>
      </c>
      <c r="E3" s="17"/>
      <c r="F3" s="17"/>
      <c r="L3" s="10" t="s">
        <v>26</v>
      </c>
      <c r="M3" s="10"/>
    </row>
    <row r="4" spans="2:20" x14ac:dyDescent="0.25">
      <c r="B4">
        <v>3</v>
      </c>
      <c r="C4" s="16">
        <v>10</v>
      </c>
      <c r="D4" s="16">
        <f t="shared" ref="D4:D20" si="0">AVERAGE(C3:C5)</f>
        <v>11.666666666666666</v>
      </c>
      <c r="E4" s="16">
        <f>AVERAGE(C2:C6)</f>
        <v>12.8</v>
      </c>
      <c r="F4" s="17"/>
      <c r="L4" s="7" t="s">
        <v>27</v>
      </c>
      <c r="M4" s="7">
        <v>5.6604089636779958E-2</v>
      </c>
    </row>
    <row r="5" spans="2:20" x14ac:dyDescent="0.25">
      <c r="B5">
        <v>4</v>
      </c>
      <c r="C5" s="16">
        <v>14</v>
      </c>
      <c r="D5" s="16">
        <f t="shared" si="0"/>
        <v>11.333333333333334</v>
      </c>
      <c r="E5" s="16">
        <f t="shared" ref="E5:E19" si="1">AVERAGE(C3:C7)</f>
        <v>13</v>
      </c>
      <c r="F5" s="16">
        <f>AVERAGE(C2:C8)</f>
        <v>14.428571428571429</v>
      </c>
      <c r="L5" s="7" t="s">
        <v>28</v>
      </c>
      <c r="M5" s="7">
        <v>3.2040229636086204E-3</v>
      </c>
    </row>
    <row r="6" spans="2:20" x14ac:dyDescent="0.25">
      <c r="B6">
        <v>5</v>
      </c>
      <c r="C6" s="16">
        <v>10</v>
      </c>
      <c r="D6" s="16">
        <f t="shared" si="0"/>
        <v>14.666666666666666</v>
      </c>
      <c r="E6" s="16">
        <f t="shared" si="1"/>
        <v>14.2</v>
      </c>
      <c r="F6" s="16">
        <f t="shared" ref="F6:F18" si="2">AVERAGE(C3:C9)</f>
        <v>14.285714285714286</v>
      </c>
      <c r="L6" s="7" t="s">
        <v>29</v>
      </c>
      <c r="M6" s="7">
        <v>-5.2173531316190902E-2</v>
      </c>
    </row>
    <row r="7" spans="2:20" x14ac:dyDescent="0.25">
      <c r="B7">
        <v>6</v>
      </c>
      <c r="C7" s="16">
        <v>20</v>
      </c>
      <c r="D7" s="16">
        <f t="shared" si="0"/>
        <v>15.666666666666666</v>
      </c>
      <c r="E7" s="16">
        <f t="shared" si="1"/>
        <v>15.8</v>
      </c>
      <c r="F7" s="16">
        <f t="shared" si="2"/>
        <v>14.285714285714286</v>
      </c>
      <c r="L7" s="7" t="s">
        <v>30</v>
      </c>
      <c r="M7" s="7">
        <v>3.4661448903648715</v>
      </c>
    </row>
    <row r="8" spans="2:20" ht="15.75" thickBot="1" x14ac:dyDescent="0.3">
      <c r="B8">
        <v>7</v>
      </c>
      <c r="C8" s="16">
        <v>17</v>
      </c>
      <c r="D8" s="16">
        <f t="shared" si="0"/>
        <v>18.333333333333332</v>
      </c>
      <c r="E8" s="16">
        <f t="shared" si="1"/>
        <v>15.2</v>
      </c>
      <c r="F8" s="16">
        <f t="shared" si="2"/>
        <v>15.142857142857142</v>
      </c>
      <c r="L8" s="8" t="s">
        <v>31</v>
      </c>
      <c r="M8" s="8">
        <v>20</v>
      </c>
    </row>
    <row r="9" spans="2:20" x14ac:dyDescent="0.25">
      <c r="B9">
        <v>8</v>
      </c>
      <c r="C9" s="16">
        <v>18</v>
      </c>
      <c r="D9" s="16">
        <f t="shared" si="0"/>
        <v>15.333333333333334</v>
      </c>
      <c r="E9" s="16">
        <f t="shared" si="1"/>
        <v>16.399999999999999</v>
      </c>
      <c r="F9" s="16">
        <f t="shared" si="2"/>
        <v>15.857142857142858</v>
      </c>
    </row>
    <row r="10" spans="2:20" ht="15.75" thickBot="1" x14ac:dyDescent="0.3">
      <c r="B10">
        <v>9</v>
      </c>
      <c r="C10" s="16">
        <v>11</v>
      </c>
      <c r="D10" s="16">
        <f t="shared" si="0"/>
        <v>15</v>
      </c>
      <c r="E10" s="16">
        <f t="shared" si="1"/>
        <v>16.2</v>
      </c>
      <c r="F10" s="16">
        <f t="shared" si="2"/>
        <v>17</v>
      </c>
      <c r="L10" t="s">
        <v>32</v>
      </c>
    </row>
    <row r="11" spans="2:20" x14ac:dyDescent="0.25">
      <c r="B11">
        <v>10</v>
      </c>
      <c r="C11" s="16">
        <v>16</v>
      </c>
      <c r="D11" s="16">
        <f t="shared" si="0"/>
        <v>15.333333333333334</v>
      </c>
      <c r="E11" s="16">
        <f t="shared" si="1"/>
        <v>16.399999999999999</v>
      </c>
      <c r="F11" s="16">
        <f t="shared" si="2"/>
        <v>15.714285714285714</v>
      </c>
      <c r="L11" s="9"/>
      <c r="M11" s="9" t="s">
        <v>37</v>
      </c>
      <c r="N11" s="9" t="s">
        <v>38</v>
      </c>
      <c r="O11" s="9" t="s">
        <v>39</v>
      </c>
      <c r="P11" s="9" t="s">
        <v>40</v>
      </c>
      <c r="Q11" s="9" t="s">
        <v>41</v>
      </c>
    </row>
    <row r="12" spans="2:20" x14ac:dyDescent="0.25">
      <c r="B12">
        <v>11</v>
      </c>
      <c r="C12" s="16">
        <v>19</v>
      </c>
      <c r="D12" s="16">
        <f t="shared" si="0"/>
        <v>17.666666666666668</v>
      </c>
      <c r="E12" s="16">
        <f t="shared" si="1"/>
        <v>15</v>
      </c>
      <c r="F12" s="16">
        <f t="shared" si="2"/>
        <v>15.428571428571429</v>
      </c>
      <c r="L12" s="7" t="s">
        <v>33</v>
      </c>
      <c r="M12" s="7">
        <v>1</v>
      </c>
      <c r="N12" s="7">
        <v>0.69511278195489012</v>
      </c>
      <c r="O12" s="7">
        <v>0.69511278195489012</v>
      </c>
      <c r="P12" s="7">
        <v>5.7857791036058363E-2</v>
      </c>
      <c r="Q12" s="7">
        <v>0.81263268532771016</v>
      </c>
    </row>
    <row r="13" spans="2:20" x14ac:dyDescent="0.25">
      <c r="B13">
        <v>12</v>
      </c>
      <c r="C13" s="16">
        <v>18</v>
      </c>
      <c r="D13" s="16">
        <f t="shared" si="0"/>
        <v>16</v>
      </c>
      <c r="E13" s="16">
        <f t="shared" si="1"/>
        <v>15.8</v>
      </c>
      <c r="F13" s="16">
        <f t="shared" si="2"/>
        <v>14.714285714285714</v>
      </c>
      <c r="L13" s="7" t="s">
        <v>34</v>
      </c>
      <c r="M13" s="7">
        <v>18</v>
      </c>
      <c r="N13" s="7">
        <v>216.2548872180451</v>
      </c>
      <c r="O13" s="7">
        <v>12.014160401002506</v>
      </c>
      <c r="P13" s="7"/>
      <c r="Q13" s="7"/>
    </row>
    <row r="14" spans="2:20" ht="15.75" thickBot="1" x14ac:dyDescent="0.3">
      <c r="B14">
        <v>13</v>
      </c>
      <c r="C14" s="16">
        <v>11</v>
      </c>
      <c r="D14" s="16">
        <f t="shared" si="0"/>
        <v>14.666666666666666</v>
      </c>
      <c r="E14" s="16">
        <f t="shared" si="1"/>
        <v>15.2</v>
      </c>
      <c r="F14" s="16">
        <f t="shared" si="2"/>
        <v>15.857142857142858</v>
      </c>
      <c r="L14" s="8" t="s">
        <v>35</v>
      </c>
      <c r="M14" s="8">
        <v>19</v>
      </c>
      <c r="N14" s="8">
        <v>216.95</v>
      </c>
      <c r="O14" s="8"/>
      <c r="P14" s="8"/>
      <c r="Q14" s="8"/>
    </row>
    <row r="15" spans="2:20" ht="15.75" thickBot="1" x14ac:dyDescent="0.3">
      <c r="B15">
        <v>14</v>
      </c>
      <c r="C15" s="16">
        <v>15</v>
      </c>
      <c r="D15" s="16">
        <f t="shared" si="0"/>
        <v>13</v>
      </c>
      <c r="E15" s="16">
        <f t="shared" si="1"/>
        <v>15.2</v>
      </c>
      <c r="F15" s="16">
        <f t="shared" si="2"/>
        <v>15.857142857142858</v>
      </c>
    </row>
    <row r="16" spans="2:20" x14ac:dyDescent="0.25">
      <c r="B16">
        <v>15</v>
      </c>
      <c r="C16" s="16">
        <v>13</v>
      </c>
      <c r="D16" s="16">
        <f t="shared" si="0"/>
        <v>15.666666666666666</v>
      </c>
      <c r="E16" s="16">
        <f t="shared" si="1"/>
        <v>14.8</v>
      </c>
      <c r="F16" s="16">
        <f t="shared" si="2"/>
        <v>15.428571428571429</v>
      </c>
      <c r="L16" s="9"/>
      <c r="M16" s="9" t="s">
        <v>42</v>
      </c>
      <c r="N16" s="9" t="s">
        <v>30</v>
      </c>
      <c r="O16" s="9" t="s">
        <v>43</v>
      </c>
      <c r="P16" s="9" t="s">
        <v>44</v>
      </c>
      <c r="Q16" s="9" t="s">
        <v>45</v>
      </c>
      <c r="R16" s="9" t="s">
        <v>46</v>
      </c>
      <c r="S16" s="9" t="s">
        <v>47</v>
      </c>
      <c r="T16" s="9" t="s">
        <v>48</v>
      </c>
    </row>
    <row r="17" spans="1:20" x14ac:dyDescent="0.25">
      <c r="B17">
        <v>16</v>
      </c>
      <c r="C17" s="16">
        <v>19</v>
      </c>
      <c r="D17" s="16">
        <f t="shared" si="0"/>
        <v>16</v>
      </c>
      <c r="E17" s="16">
        <f t="shared" si="1"/>
        <v>15.8</v>
      </c>
      <c r="F17" s="16">
        <f t="shared" si="2"/>
        <v>15</v>
      </c>
      <c r="L17" s="7" t="s">
        <v>36</v>
      </c>
      <c r="M17" s="7">
        <v>14.610526315789473</v>
      </c>
      <c r="N17" s="7">
        <v>1.6101333328920353</v>
      </c>
      <c r="O17" s="7">
        <v>9.0741095891399421</v>
      </c>
      <c r="P17" s="7">
        <v>3.8974198216363322E-8</v>
      </c>
      <c r="Q17" s="7">
        <v>11.227761708989835</v>
      </c>
      <c r="R17" s="7">
        <v>17.993290922589111</v>
      </c>
      <c r="S17" s="7">
        <v>11.227761708989835</v>
      </c>
      <c r="T17" s="7">
        <v>17.993290922589111</v>
      </c>
    </row>
    <row r="18" spans="1:20" ht="15.75" thickBot="1" x14ac:dyDescent="0.3">
      <c r="B18">
        <v>17</v>
      </c>
      <c r="C18" s="16">
        <v>16</v>
      </c>
      <c r="D18" s="16">
        <f t="shared" si="0"/>
        <v>17</v>
      </c>
      <c r="E18" s="16">
        <f t="shared" si="1"/>
        <v>15.8</v>
      </c>
      <c r="F18" s="19">
        <f t="shared" si="2"/>
        <v>15</v>
      </c>
      <c r="L18" s="8" t="s">
        <v>59</v>
      </c>
      <c r="M18" s="8">
        <v>3.2330827067669168E-2</v>
      </c>
      <c r="N18" s="8">
        <v>0.13441133366665506</v>
      </c>
      <c r="O18" s="8">
        <v>0.2405364650859784</v>
      </c>
      <c r="P18" s="8">
        <v>0.8126326853277106</v>
      </c>
      <c r="Q18" s="8">
        <v>-0.25005690629079869</v>
      </c>
      <c r="R18" s="8">
        <v>0.314718560426137</v>
      </c>
      <c r="S18" s="8">
        <v>-0.25005690629079869</v>
      </c>
      <c r="T18" s="8">
        <v>0.314718560426137</v>
      </c>
    </row>
    <row r="19" spans="1:20" x14ac:dyDescent="0.25">
      <c r="B19">
        <v>18</v>
      </c>
      <c r="C19" s="16">
        <v>16</v>
      </c>
      <c r="D19" s="16">
        <f t="shared" si="0"/>
        <v>15.666666666666666</v>
      </c>
      <c r="E19" s="19">
        <f t="shared" si="1"/>
        <v>15.4</v>
      </c>
      <c r="F19" s="17"/>
    </row>
    <row r="20" spans="1:20" x14ac:dyDescent="0.25">
      <c r="B20">
        <v>19</v>
      </c>
      <c r="C20" s="16">
        <v>15</v>
      </c>
      <c r="D20" s="19">
        <f t="shared" si="0"/>
        <v>14</v>
      </c>
      <c r="E20" s="17"/>
      <c r="F20" s="17"/>
    </row>
    <row r="21" spans="1:20" x14ac:dyDescent="0.25">
      <c r="B21">
        <v>20</v>
      </c>
      <c r="C21" s="16">
        <v>11</v>
      </c>
      <c r="D21" s="17"/>
      <c r="E21" s="17"/>
      <c r="F21" s="17"/>
    </row>
    <row r="22" spans="1:20" x14ac:dyDescent="0.25">
      <c r="A22" s="1" t="s">
        <v>65</v>
      </c>
      <c r="B22" s="1">
        <f>MIN(B2:B21)</f>
        <v>1</v>
      </c>
      <c r="C22" s="18">
        <f t="shared" ref="C22:F22" si="3">MIN(C2:C21)</f>
        <v>10</v>
      </c>
      <c r="D22" s="18">
        <f t="shared" si="3"/>
        <v>11.333333333333334</v>
      </c>
      <c r="E22" s="18">
        <f t="shared" si="3"/>
        <v>12.8</v>
      </c>
      <c r="F22" s="18">
        <f t="shared" si="3"/>
        <v>14.285714285714286</v>
      </c>
      <c r="L22" t="s">
        <v>49</v>
      </c>
      <c r="Q22" t="s">
        <v>53</v>
      </c>
    </row>
    <row r="23" spans="1:20" ht="15.75" thickBot="1" x14ac:dyDescent="0.3">
      <c r="A23" s="1" t="s">
        <v>66</v>
      </c>
      <c r="B23" s="1">
        <f>MAX(B2:B21)</f>
        <v>20</v>
      </c>
      <c r="C23" s="18">
        <f t="shared" ref="C23:F23" si="4">MAX(C2:C21)</f>
        <v>20</v>
      </c>
      <c r="D23" s="18">
        <f t="shared" si="4"/>
        <v>18.333333333333332</v>
      </c>
      <c r="E23" s="18">
        <f t="shared" si="4"/>
        <v>16.399999999999999</v>
      </c>
      <c r="F23" s="18">
        <f t="shared" si="4"/>
        <v>17</v>
      </c>
    </row>
    <row r="24" spans="1:20" x14ac:dyDescent="0.25">
      <c r="A24" s="1" t="s">
        <v>67</v>
      </c>
      <c r="B24" s="1">
        <f>B23-B22</f>
        <v>19</v>
      </c>
      <c r="C24" s="18">
        <f t="shared" ref="C24:F24" si="5">C23-C22</f>
        <v>10</v>
      </c>
      <c r="D24" s="18">
        <f t="shared" si="5"/>
        <v>6.9999999999999982</v>
      </c>
      <c r="E24" s="18">
        <f t="shared" si="5"/>
        <v>3.5999999999999979</v>
      </c>
      <c r="F24" s="18">
        <f t="shared" si="5"/>
        <v>2.7142857142857135</v>
      </c>
      <c r="L24" s="9" t="s">
        <v>50</v>
      </c>
      <c r="M24" s="9" t="s">
        <v>61</v>
      </c>
      <c r="N24" s="9" t="s">
        <v>34</v>
      </c>
      <c r="O24" s="9" t="s">
        <v>52</v>
      </c>
      <c r="Q24" s="9" t="s">
        <v>54</v>
      </c>
      <c r="R24" s="9" t="s">
        <v>60</v>
      </c>
    </row>
    <row r="25" spans="1:20" x14ac:dyDescent="0.25">
      <c r="L25" s="7">
        <v>1</v>
      </c>
      <c r="M25" s="7">
        <v>14.642857142857142</v>
      </c>
      <c r="N25" s="7">
        <v>4.3571428571428577</v>
      </c>
      <c r="O25" s="7">
        <v>1.2915036393011396</v>
      </c>
      <c r="Q25" s="7">
        <v>2.5</v>
      </c>
      <c r="R25" s="7">
        <v>10</v>
      </c>
    </row>
    <row r="26" spans="1:20" x14ac:dyDescent="0.25">
      <c r="L26" s="7">
        <v>2</v>
      </c>
      <c r="M26" s="7">
        <v>14.675187969924812</v>
      </c>
      <c r="N26" s="7">
        <v>-3.6751879699248118</v>
      </c>
      <c r="O26" s="7">
        <v>-1.089364933374283</v>
      </c>
      <c r="Q26" s="7">
        <v>7.5</v>
      </c>
      <c r="R26" s="7">
        <v>10</v>
      </c>
    </row>
    <row r="27" spans="1:20" x14ac:dyDescent="0.25">
      <c r="L27" s="7">
        <v>3</v>
      </c>
      <c r="M27" s="7">
        <v>14.707518796992481</v>
      </c>
      <c r="N27" s="7">
        <v>-4.7075187969924812</v>
      </c>
      <c r="O27" s="7">
        <v>-1.3953588068445961</v>
      </c>
      <c r="Q27" s="7">
        <v>12.5</v>
      </c>
      <c r="R27" s="7">
        <v>11</v>
      </c>
    </row>
    <row r="28" spans="1:20" x14ac:dyDescent="0.25">
      <c r="L28" s="7">
        <v>4</v>
      </c>
      <c r="M28" s="7">
        <v>14.739849624060149</v>
      </c>
      <c r="N28" s="7">
        <v>-0.73984962406014887</v>
      </c>
      <c r="O28" s="7">
        <v>-0.21929932373983066</v>
      </c>
      <c r="Q28" s="7">
        <v>17.5</v>
      </c>
      <c r="R28" s="7">
        <v>11</v>
      </c>
    </row>
    <row r="29" spans="1:20" x14ac:dyDescent="0.25">
      <c r="L29" s="7">
        <v>5</v>
      </c>
      <c r="M29" s="7">
        <v>14.772180451127818</v>
      </c>
      <c r="N29" s="7">
        <v>-4.7721804511278183</v>
      </c>
      <c r="O29" s="7">
        <v>-1.4145252111551907</v>
      </c>
      <c r="Q29" s="7">
        <v>22.5</v>
      </c>
      <c r="R29" s="7">
        <v>11</v>
      </c>
    </row>
    <row r="30" spans="1:20" x14ac:dyDescent="0.25">
      <c r="L30" s="7">
        <v>6</v>
      </c>
      <c r="M30" s="7">
        <v>14.804511278195488</v>
      </c>
      <c r="N30" s="7">
        <v>5.1954887218045123</v>
      </c>
      <c r="O30" s="7">
        <v>1.539998299839668</v>
      </c>
      <c r="Q30" s="7">
        <v>27.5</v>
      </c>
      <c r="R30" s="7">
        <v>11</v>
      </c>
    </row>
    <row r="31" spans="1:20" x14ac:dyDescent="0.25">
      <c r="L31" s="7">
        <v>7</v>
      </c>
      <c r="M31" s="7">
        <v>14.836842105263157</v>
      </c>
      <c r="N31" s="7">
        <v>2.1631578947368428</v>
      </c>
      <c r="O31" s="7">
        <v>0.64118308373932353</v>
      </c>
      <c r="Q31" s="7">
        <v>32.5</v>
      </c>
      <c r="R31" s="7">
        <v>13</v>
      </c>
    </row>
    <row r="32" spans="1:20" x14ac:dyDescent="0.25">
      <c r="L32" s="7">
        <v>8</v>
      </c>
      <c r="M32" s="7">
        <v>14.869172932330827</v>
      </c>
      <c r="N32" s="7">
        <v>3.1308270676691734</v>
      </c>
      <c r="O32" s="7">
        <v>0.92801055289904155</v>
      </c>
      <c r="Q32" s="7">
        <v>37.5</v>
      </c>
      <c r="R32" s="7">
        <v>14</v>
      </c>
    </row>
    <row r="33" spans="12:18" x14ac:dyDescent="0.25">
      <c r="L33" s="7">
        <v>9</v>
      </c>
      <c r="M33" s="7">
        <v>14.901503759398496</v>
      </c>
      <c r="N33" s="7">
        <v>-3.901503759398496</v>
      </c>
      <c r="O33" s="7">
        <v>-1.1564473484613655</v>
      </c>
      <c r="Q33" s="7">
        <v>42.5</v>
      </c>
      <c r="R33" s="7">
        <v>15</v>
      </c>
    </row>
    <row r="34" spans="12:18" x14ac:dyDescent="0.25">
      <c r="L34" s="7">
        <v>10</v>
      </c>
      <c r="M34" s="7">
        <v>14.933834586466165</v>
      </c>
      <c r="N34" s="7">
        <v>1.0661654135338345</v>
      </c>
      <c r="O34" s="7">
        <v>0.31602280595841514</v>
      </c>
      <c r="Q34" s="7">
        <v>47.5</v>
      </c>
      <c r="R34" s="7">
        <v>15</v>
      </c>
    </row>
    <row r="35" spans="12:18" x14ac:dyDescent="0.25">
      <c r="L35" s="7">
        <v>11</v>
      </c>
      <c r="M35" s="7">
        <v>14.966165413533833</v>
      </c>
      <c r="N35" s="7">
        <v>4.0338345864661669</v>
      </c>
      <c r="O35" s="7">
        <v>1.195671617748165</v>
      </c>
      <c r="Q35" s="7">
        <v>52.5</v>
      </c>
      <c r="R35" s="7">
        <v>16</v>
      </c>
    </row>
    <row r="36" spans="12:18" x14ac:dyDescent="0.25">
      <c r="L36" s="7">
        <v>12</v>
      </c>
      <c r="M36" s="7">
        <v>14.998496240601503</v>
      </c>
      <c r="N36" s="7">
        <v>3.0015037593984975</v>
      </c>
      <c r="O36" s="7">
        <v>0.88967774427785185</v>
      </c>
      <c r="Q36" s="7">
        <v>57.5</v>
      </c>
      <c r="R36" s="7">
        <v>16</v>
      </c>
    </row>
    <row r="37" spans="12:18" x14ac:dyDescent="0.25">
      <c r="L37" s="7">
        <v>13</v>
      </c>
      <c r="M37" s="7">
        <v>15.030827067669172</v>
      </c>
      <c r="N37" s="7">
        <v>-4.030827067669172</v>
      </c>
      <c r="O37" s="7">
        <v>-1.1947801570825551</v>
      </c>
      <c r="Q37" s="7">
        <v>62.5</v>
      </c>
      <c r="R37" s="7">
        <v>16</v>
      </c>
    </row>
    <row r="38" spans="12:18" x14ac:dyDescent="0.25">
      <c r="L38" s="7">
        <v>14</v>
      </c>
      <c r="M38" s="7">
        <v>15.063157894736841</v>
      </c>
      <c r="N38" s="7">
        <v>-6.3157894736841413E-2</v>
      </c>
      <c r="O38" s="7">
        <v>-1.8720673977790255E-2</v>
      </c>
      <c r="Q38" s="7">
        <v>67.5</v>
      </c>
      <c r="R38" s="7">
        <v>17</v>
      </c>
    </row>
    <row r="39" spans="12:18" x14ac:dyDescent="0.25">
      <c r="L39" s="7">
        <v>15</v>
      </c>
      <c r="M39" s="7">
        <v>15.095488721804511</v>
      </c>
      <c r="N39" s="7">
        <v>-2.0954887218045108</v>
      </c>
      <c r="O39" s="7">
        <v>-0.6211252187631191</v>
      </c>
      <c r="Q39" s="7">
        <v>72.5</v>
      </c>
      <c r="R39" s="7">
        <v>18</v>
      </c>
    </row>
    <row r="40" spans="12:18" x14ac:dyDescent="0.25">
      <c r="L40" s="7">
        <v>16</v>
      </c>
      <c r="M40" s="7">
        <v>15.12781954887218</v>
      </c>
      <c r="N40" s="7">
        <v>3.8721804511278197</v>
      </c>
      <c r="O40" s="7">
        <v>1.1477556069716772</v>
      </c>
      <c r="Q40" s="7">
        <v>77.5</v>
      </c>
      <c r="R40" s="7">
        <v>18</v>
      </c>
    </row>
    <row r="41" spans="12:18" x14ac:dyDescent="0.25">
      <c r="L41" s="7">
        <v>17</v>
      </c>
      <c r="M41" s="7">
        <v>15.16015037593985</v>
      </c>
      <c r="N41" s="7">
        <v>0.83984962406015029</v>
      </c>
      <c r="O41" s="7">
        <v>0.24894039087133266</v>
      </c>
      <c r="Q41" s="7">
        <v>82.5</v>
      </c>
      <c r="R41" s="7">
        <v>19</v>
      </c>
    </row>
    <row r="42" spans="12:18" x14ac:dyDescent="0.25">
      <c r="L42" s="7">
        <v>18</v>
      </c>
      <c r="M42" s="7">
        <v>15.192481203007517</v>
      </c>
      <c r="N42" s="7">
        <v>0.80751879699248263</v>
      </c>
      <c r="O42" s="7">
        <v>0.23935718871603562</v>
      </c>
      <c r="Q42" s="7">
        <v>87.5</v>
      </c>
      <c r="R42" s="7">
        <v>19</v>
      </c>
    </row>
    <row r="43" spans="12:18" x14ac:dyDescent="0.25">
      <c r="L43" s="7">
        <v>19</v>
      </c>
      <c r="M43" s="7">
        <v>15.224812030075187</v>
      </c>
      <c r="N43" s="7">
        <v>-0.2248120300751868</v>
      </c>
      <c r="O43" s="7">
        <v>-6.66366847542776E-2</v>
      </c>
      <c r="Q43" s="7">
        <v>92.5</v>
      </c>
      <c r="R43" s="7">
        <v>19</v>
      </c>
    </row>
    <row r="44" spans="12:18" ht="15.75" thickBot="1" x14ac:dyDescent="0.3">
      <c r="L44" s="8">
        <v>20</v>
      </c>
      <c r="M44" s="8">
        <v>15.257142857142856</v>
      </c>
      <c r="N44" s="8">
        <v>-4.2571428571428562</v>
      </c>
      <c r="O44" s="8">
        <v>-1.2618625721696377</v>
      </c>
      <c r="Q44" s="8">
        <v>97.5</v>
      </c>
      <c r="R44" s="8">
        <v>20</v>
      </c>
    </row>
  </sheetData>
  <sortState xmlns:xlrd2="http://schemas.microsoft.com/office/spreadsheetml/2017/richdata2" ref="R26:R45">
    <sortCondition ref="R26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Hoja2</vt:lpstr>
      <vt:lpstr>Hoja3</vt:lpstr>
      <vt:lpstr>Hoja4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 Vostro 14</dc:creator>
  <cp:lastModifiedBy>Andro Spreend</cp:lastModifiedBy>
  <dcterms:created xsi:type="dcterms:W3CDTF">2022-05-23T17:28:16Z</dcterms:created>
  <dcterms:modified xsi:type="dcterms:W3CDTF">2022-06-02T01:22:38Z</dcterms:modified>
</cp:coreProperties>
</file>