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4ºCarrera\SEGUNDO CUATRI\TFG\"/>
    </mc:Choice>
  </mc:AlternateContent>
  <xr:revisionPtr revIDLastSave="0" documentId="13_ncr:1_{CED880BB-F70B-43EB-86C6-FDF07AEC3DC8}" xr6:coauthVersionLast="47" xr6:coauthVersionMax="47" xr10:uidLastSave="{00000000-0000-0000-0000-000000000000}"/>
  <bookViews>
    <workbookView xWindow="-108" yWindow="-108" windowWidth="23256" windowHeight="12576" xr2:uid="{44DBC9C4-E69B-43B8-A89E-9B01B28D9BE6}"/>
  </bookViews>
  <sheets>
    <sheet name="personal y costes" sheetId="1" r:id="rId1"/>
    <sheet name="otros costes" sheetId="2" r:id="rId2"/>
    <sheet name="horas productivas y precio hora" sheetId="4" r:id="rId3"/>
    <sheet name="modelo de la empresa" sheetId="5" r:id="rId4"/>
    <sheet name="costes" sheetId="6" r:id="rId5"/>
    <sheet name="client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D31" i="7"/>
  <c r="D33" i="7" s="1"/>
  <c r="D32" i="7"/>
  <c r="H24" i="7"/>
  <c r="H22" i="7"/>
  <c r="H21" i="7"/>
  <c r="H23" i="7" s="1"/>
  <c r="H25" i="7" s="1"/>
  <c r="H20" i="7"/>
  <c r="F6" i="5"/>
  <c r="O15" i="6"/>
  <c r="O14" i="6"/>
  <c r="C144" i="6"/>
  <c r="O13" i="6"/>
  <c r="O12" i="6"/>
  <c r="O11" i="6"/>
  <c r="O10" i="6"/>
  <c r="O9" i="6"/>
  <c r="O8" i="6"/>
  <c r="O7" i="6"/>
  <c r="O6" i="6"/>
  <c r="O5" i="6"/>
  <c r="I136" i="6"/>
  <c r="J135" i="6" s="1"/>
  <c r="K134" i="6" s="1"/>
  <c r="K137" i="6" s="1"/>
  <c r="I127" i="6"/>
  <c r="J126" i="6" s="1"/>
  <c r="I125" i="6"/>
  <c r="J124" i="6" s="1"/>
  <c r="I117" i="6"/>
  <c r="J116" i="6" s="1"/>
  <c r="I115" i="6"/>
  <c r="J114" i="6" s="1"/>
  <c r="I113" i="6"/>
  <c r="J112" i="6" s="1"/>
  <c r="I111" i="6"/>
  <c r="J110" i="6" s="1"/>
  <c r="I89" i="6"/>
  <c r="I91" i="6"/>
  <c r="I93" i="6"/>
  <c r="I95" i="6"/>
  <c r="I97" i="6"/>
  <c r="I99" i="6"/>
  <c r="I101" i="6"/>
  <c r="I103" i="6"/>
  <c r="I87" i="6"/>
  <c r="I84" i="6"/>
  <c r="J83" i="6" s="1"/>
  <c r="I82" i="6"/>
  <c r="J81" i="6" s="1"/>
  <c r="I80" i="6"/>
  <c r="J79" i="6" s="1"/>
  <c r="I71" i="6"/>
  <c r="J70" i="6" s="1"/>
  <c r="I69" i="6"/>
  <c r="J68" i="6" s="1"/>
  <c r="I67" i="6"/>
  <c r="J66" i="6" s="1"/>
  <c r="I65" i="6"/>
  <c r="J64" i="6" s="1"/>
  <c r="I63" i="6"/>
  <c r="J62" i="6" s="1"/>
  <c r="I61" i="6"/>
  <c r="J60" i="6" s="1"/>
  <c r="I52" i="6"/>
  <c r="J51" i="6" s="1"/>
  <c r="I50" i="6"/>
  <c r="J49" i="6" s="1"/>
  <c r="I48" i="6"/>
  <c r="J47" i="6" s="1"/>
  <c r="I46" i="6"/>
  <c r="J45" i="6" s="1"/>
  <c r="I44" i="6"/>
  <c r="J43" i="6" s="1"/>
  <c r="I42" i="6"/>
  <c r="J41" i="6" s="1"/>
  <c r="I40" i="6"/>
  <c r="J39" i="6" s="1"/>
  <c r="I31" i="6"/>
  <c r="J30" i="6" s="1"/>
  <c r="I29" i="6"/>
  <c r="J28" i="6" s="1"/>
  <c r="I27" i="6"/>
  <c r="J26" i="6" s="1"/>
  <c r="I16" i="6"/>
  <c r="J15" i="6" s="1"/>
  <c r="I18" i="6"/>
  <c r="J17" i="6" s="1"/>
  <c r="I14" i="6"/>
  <c r="J13" i="6" s="1"/>
  <c r="I7" i="6"/>
  <c r="J6" i="6" s="1"/>
  <c r="K5" i="6" s="1"/>
  <c r="D22" i="7" l="1"/>
  <c r="D23" i="7"/>
  <c r="D24" i="7"/>
  <c r="D26" i="7"/>
  <c r="D21" i="7"/>
  <c r="D29" i="7" s="1"/>
  <c r="D25" i="7"/>
  <c r="D27" i="7"/>
  <c r="D28" i="7"/>
  <c r="J85" i="6"/>
  <c r="K78" i="6" s="1"/>
  <c r="K104" i="6" s="1"/>
  <c r="K109" i="6"/>
  <c r="K123" i="6"/>
  <c r="K128" i="6" s="1"/>
  <c r="K118" i="6"/>
  <c r="K59" i="6"/>
  <c r="K72" i="6" s="1"/>
  <c r="K25" i="6"/>
  <c r="K32" i="6" s="1"/>
  <c r="K38" i="6"/>
  <c r="K53" i="6" s="1"/>
  <c r="K8" i="6"/>
  <c r="K12" i="6"/>
  <c r="K19" i="6" s="1"/>
  <c r="I12" i="1" l="1"/>
  <c r="I11" i="1"/>
  <c r="G12" i="1"/>
  <c r="G11" i="1"/>
  <c r="G6" i="1"/>
  <c r="J7" i="4" s="1"/>
  <c r="G5" i="1"/>
  <c r="I7" i="4"/>
  <c r="I6" i="4"/>
  <c r="D12" i="2"/>
  <c r="H7" i="4" l="1"/>
  <c r="K7" i="4" s="1"/>
  <c r="H6" i="4"/>
  <c r="K6" i="4" s="1"/>
  <c r="K8" i="4" s="1"/>
  <c r="F10" i="5" s="1"/>
  <c r="I13" i="1"/>
  <c r="G13" i="1"/>
  <c r="F5" i="5" s="1"/>
  <c r="F7" i="5" l="1"/>
  <c r="F8" i="5" s="1"/>
  <c r="F9" i="5" l="1"/>
  <c r="F11" i="5" s="1"/>
</calcChain>
</file>

<file path=xl/sharedStrings.xml><?xml version="1.0" encoding="utf-8"?>
<sst xmlns="http://schemas.openxmlformats.org/spreadsheetml/2006/main" count="458" uniqueCount="146">
  <si>
    <t>Personal</t>
  </si>
  <si>
    <t>Cantidad</t>
  </si>
  <si>
    <t>Sueldo bruto anual</t>
  </si>
  <si>
    <t>Total</t>
  </si>
  <si>
    <t>Desarrollador</t>
  </si>
  <si>
    <t>Consultor</t>
  </si>
  <si>
    <t>Productividad</t>
  </si>
  <si>
    <t>Coste Directo</t>
  </si>
  <si>
    <t>Coste indirecto (%)</t>
  </si>
  <si>
    <t>Coste indirecto</t>
  </si>
  <si>
    <t>Servicio</t>
  </si>
  <si>
    <t>Coste anual</t>
  </si>
  <si>
    <t>Limpieza</t>
  </si>
  <si>
    <t>Oficina</t>
  </si>
  <si>
    <t>Seguros</t>
  </si>
  <si>
    <t>Material oficina</t>
  </si>
  <si>
    <t>Agua</t>
  </si>
  <si>
    <t>Electricidad</t>
  </si>
  <si>
    <t>Mensajería</t>
  </si>
  <si>
    <t>Impuestos</t>
  </si>
  <si>
    <t>Material</t>
  </si>
  <si>
    <t>Coste</t>
  </si>
  <si>
    <t>Portátil</t>
  </si>
  <si>
    <t>Licencia Office 365</t>
  </si>
  <si>
    <t>Licencia Microsoft Project 2019</t>
  </si>
  <si>
    <t>Horas/año</t>
  </si>
  <si>
    <t>Horas productivas/año</t>
  </si>
  <si>
    <t>Precio hora sin beneficios</t>
  </si>
  <si>
    <t>Precio hora con beneficios</t>
  </si>
  <si>
    <t>Facturación</t>
  </si>
  <si>
    <t>Concepto</t>
  </si>
  <si>
    <t>IMPORTE</t>
  </si>
  <si>
    <t>Total de los costes directos</t>
  </si>
  <si>
    <t>Total de los costes indirectos</t>
  </si>
  <si>
    <t>Suma de los costes directos e indirectos</t>
  </si>
  <si>
    <t>Beneficio deseado(25%)</t>
  </si>
  <si>
    <t>Coste total (costes directos, indirectos y beneficios)</t>
  </si>
  <si>
    <t>Facturación posible</t>
  </si>
  <si>
    <t>Margen entre coste total y facturación</t>
  </si>
  <si>
    <t>Coste salarial anual</t>
  </si>
  <si>
    <t>Partida 1: Tutorías</t>
  </si>
  <si>
    <t>I1</t>
  </si>
  <si>
    <t>I2</t>
  </si>
  <si>
    <t>I3</t>
  </si>
  <si>
    <t>Descripción</t>
  </si>
  <si>
    <t>Unidades</t>
  </si>
  <si>
    <t>Precio</t>
  </si>
  <si>
    <t>Subtotal (3)</t>
  </si>
  <si>
    <t>Subtotal(2)</t>
  </si>
  <si>
    <t>01</t>
  </si>
  <si>
    <t>001</t>
  </si>
  <si>
    <t>Tutorías</t>
  </si>
  <si>
    <t>reuniones</t>
  </si>
  <si>
    <t>horas</t>
  </si>
  <si>
    <t>Partida 2: Investigación</t>
  </si>
  <si>
    <t>Investigación</t>
  </si>
  <si>
    <t>02</t>
  </si>
  <si>
    <t>002</t>
  </si>
  <si>
    <t>003</t>
  </si>
  <si>
    <t xml:space="preserve">  Investigar páginas similares</t>
  </si>
  <si>
    <t xml:space="preserve">  Investigar las tecnologías</t>
  </si>
  <si>
    <t xml:space="preserve">  Investigar APIs</t>
  </si>
  <si>
    <t xml:space="preserve">    Desarrollador</t>
  </si>
  <si>
    <t xml:space="preserve">  Realizar tutorías</t>
  </si>
  <si>
    <t xml:space="preserve">    Consultor</t>
  </si>
  <si>
    <t>Partida 3: Planificación y gestión del proyecto</t>
  </si>
  <si>
    <t>Planificación y gestión del proyecto</t>
  </si>
  <si>
    <t>Realizar la planificación</t>
  </si>
  <si>
    <t>Identificar y estudiar riesgos</t>
  </si>
  <si>
    <t>Realizar el presupuesto</t>
  </si>
  <si>
    <t>Partida 4: Análisis</t>
  </si>
  <si>
    <t>Análisis</t>
  </si>
  <si>
    <t>Definir el sistema</t>
  </si>
  <si>
    <t>Obtener los requisitos del sistema</t>
  </si>
  <si>
    <t>Identificar los subsistemas</t>
  </si>
  <si>
    <t>004</t>
  </si>
  <si>
    <t>005</t>
  </si>
  <si>
    <t>006</t>
  </si>
  <si>
    <t>007</t>
  </si>
  <si>
    <t>Realizar el diagrama de clases preliminar</t>
  </si>
  <si>
    <t>Analizar casos de uso y escenarios</t>
  </si>
  <si>
    <t>Analizar las interfaces de usuario</t>
  </si>
  <si>
    <t>Especificar el plan de pruebas</t>
  </si>
  <si>
    <t>Definir la arquitectura del sistema</t>
  </si>
  <si>
    <t>Diseñar las clases</t>
  </si>
  <si>
    <t>Diseñar la base de datos</t>
  </si>
  <si>
    <t>Diseñar la interfaz</t>
  </si>
  <si>
    <t>Partida 5: Diseño</t>
  </si>
  <si>
    <t>Crear diagramas de interaccion</t>
  </si>
  <si>
    <t>Especificar técnicamente el plan de pruebas</t>
  </si>
  <si>
    <t>Partida 6: Implementación</t>
  </si>
  <si>
    <t>Implementación</t>
  </si>
  <si>
    <t>Procesar los datos de las APIs</t>
  </si>
  <si>
    <t>Crear la Base de Datos</t>
  </si>
  <si>
    <t>Crear la interfaz de usuario</t>
  </si>
  <si>
    <t>Lógica de negocio</t>
  </si>
  <si>
    <t>Visualizar la clasificación de distintas ligas</t>
  </si>
  <si>
    <t>Visualizar todos los jugadores</t>
  </si>
  <si>
    <t>Visualizar todos los equipos</t>
  </si>
  <si>
    <t>Visualizar estadísticas avanzadas de un jugador</t>
  </si>
  <si>
    <t>Visualizar estadísticas avanzadas de un equipo</t>
  </si>
  <si>
    <t>Visualizar la plantilla de un equipo</t>
  </si>
  <si>
    <t>03</t>
  </si>
  <si>
    <t>04</t>
  </si>
  <si>
    <t>05</t>
  </si>
  <si>
    <t>06</t>
  </si>
  <si>
    <t>07</t>
  </si>
  <si>
    <t>008</t>
  </si>
  <si>
    <t>009</t>
  </si>
  <si>
    <t>Visualizar estadísticas de un partido</t>
  </si>
  <si>
    <t>Comparar dos jugadores</t>
  </si>
  <si>
    <t>Comparar dos equipos</t>
  </si>
  <si>
    <t>Desarrollo de pruebas</t>
  </si>
  <si>
    <t>Pruebas unitarias</t>
  </si>
  <si>
    <t>Pruebas de calidad</t>
  </si>
  <si>
    <t>Pruebas del sistema</t>
  </si>
  <si>
    <t>Pruebas de usabilidad</t>
  </si>
  <si>
    <t>Documentación</t>
  </si>
  <si>
    <t>Realizar documentación de apéndices</t>
  </si>
  <si>
    <t>Realizar revisión de documentación</t>
  </si>
  <si>
    <t>Partida 7: Desarrollo de pruebas</t>
  </si>
  <si>
    <t>Partida 8: Documentación</t>
  </si>
  <si>
    <t>Partida 9: Otros costes</t>
  </si>
  <si>
    <t>Otros costes</t>
  </si>
  <si>
    <t>Viajes a la universidad</t>
  </si>
  <si>
    <t>Desplazamiento en tren</t>
  </si>
  <si>
    <t>viajes</t>
  </si>
  <si>
    <t>Presupuesto de costes</t>
  </si>
  <si>
    <t>Código</t>
  </si>
  <si>
    <t>Partida</t>
  </si>
  <si>
    <t>08</t>
  </si>
  <si>
    <t>09</t>
  </si>
  <si>
    <t>Hardware y software</t>
  </si>
  <si>
    <t>10</t>
  </si>
  <si>
    <t>Presupuesto coste</t>
  </si>
  <si>
    <t>otros costes (hardware + otros costes)</t>
  </si>
  <si>
    <t>Beneficio (25%)</t>
  </si>
  <si>
    <t>Cantidad a compensar</t>
  </si>
  <si>
    <t>Suma cantidad partidas</t>
  </si>
  <si>
    <t>Porcentaje a compensar</t>
  </si>
  <si>
    <t>Presupuesto cliente</t>
  </si>
  <si>
    <t>Presupuesto costes</t>
  </si>
  <si>
    <t>Coste sin IVA</t>
  </si>
  <si>
    <t>IVA (21%)</t>
  </si>
  <si>
    <t>Coste con IVA</t>
  </si>
  <si>
    <t>Ponderaciones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</si>
</sst>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NumberFormat="1" applyFill="1" applyBorder="1"/>
    <xf numFmtId="0" fontId="0" fillId="3" borderId="3" xfId="0" applyFill="1" applyBorder="1" applyAlignment="1">
      <alignment horizontal="left"/>
    </xf>
    <xf numFmtId="0" fontId="0" fillId="0" borderId="0" xfId="0"/>
    <xf numFmtId="164" fontId="0" fillId="0" borderId="0" xfId="0" applyNumberFormat="1"/>
    <xf numFmtId="164" fontId="0" fillId="3" borderId="3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2" borderId="1" xfId="0" applyNumberFormat="1" applyFill="1" applyBorder="1"/>
    <xf numFmtId="49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4" borderId="1" xfId="0" applyFont="1" applyFill="1" applyBorder="1"/>
    <xf numFmtId="10" fontId="0" fillId="4" borderId="1" xfId="0" applyNumberFormat="1" applyFill="1" applyBorder="1"/>
    <xf numFmtId="0" fontId="1" fillId="0" borderId="4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3DD8-D45A-4189-AD4F-BBEC798DFBC2}">
  <dimension ref="D4:I13"/>
  <sheetViews>
    <sheetView tabSelected="1" workbookViewId="0">
      <selection activeCell="D10" sqref="D10:I13"/>
    </sheetView>
  </sheetViews>
  <sheetFormatPr baseColWidth="10" defaultRowHeight="14.4" x14ac:dyDescent="0.3"/>
  <cols>
    <col min="4" max="4" width="16.44140625" customWidth="1"/>
    <col min="6" max="6" width="18.88671875" customWidth="1"/>
    <col min="7" max="7" width="17.5546875" customWidth="1"/>
    <col min="8" max="8" width="17.21875" customWidth="1"/>
    <col min="9" max="9" width="18.5546875" customWidth="1"/>
    <col min="11" max="11" width="11.5546875" customWidth="1"/>
  </cols>
  <sheetData>
    <row r="4" spans="4:9" x14ac:dyDescent="0.3">
      <c r="D4" s="1" t="s">
        <v>0</v>
      </c>
      <c r="E4" s="1" t="s">
        <v>1</v>
      </c>
      <c r="F4" s="1" t="s">
        <v>2</v>
      </c>
      <c r="G4" s="1" t="s">
        <v>39</v>
      </c>
      <c r="H4" s="1" t="s">
        <v>3</v>
      </c>
    </row>
    <row r="5" spans="4:9" x14ac:dyDescent="0.3">
      <c r="D5" s="2" t="s">
        <v>4</v>
      </c>
      <c r="E5" s="2">
        <v>1</v>
      </c>
      <c r="F5" s="3">
        <v>24000</v>
      </c>
      <c r="G5" s="3">
        <f>F5*25%+F5</f>
        <v>30000</v>
      </c>
      <c r="H5" s="3">
        <v>30000</v>
      </c>
    </row>
    <row r="6" spans="4:9" x14ac:dyDescent="0.3">
      <c r="D6" s="2" t="s">
        <v>5</v>
      </c>
      <c r="E6" s="2">
        <v>1</v>
      </c>
      <c r="F6" s="3">
        <v>25500</v>
      </c>
      <c r="G6" s="3">
        <f>F6*25%+F6</f>
        <v>31875</v>
      </c>
      <c r="H6" s="3">
        <v>31875</v>
      </c>
    </row>
    <row r="10" spans="4:9" x14ac:dyDescent="0.3">
      <c r="D10" s="1" t="s">
        <v>0</v>
      </c>
      <c r="E10" s="1" t="s">
        <v>3</v>
      </c>
      <c r="F10" s="1" t="s">
        <v>6</v>
      </c>
      <c r="G10" s="1" t="s">
        <v>7</v>
      </c>
      <c r="H10" s="1" t="s">
        <v>8</v>
      </c>
      <c r="I10" s="1" t="s">
        <v>9</v>
      </c>
    </row>
    <row r="11" spans="4:9" x14ac:dyDescent="0.3">
      <c r="D11" s="2" t="s">
        <v>4</v>
      </c>
      <c r="E11" s="3">
        <v>30000</v>
      </c>
      <c r="F11" s="4">
        <v>0.9</v>
      </c>
      <c r="G11" s="3">
        <f>E11*F11</f>
        <v>27000</v>
      </c>
      <c r="H11" s="4">
        <v>0.1</v>
      </c>
      <c r="I11" s="3">
        <f>E11*H11</f>
        <v>3000</v>
      </c>
    </row>
    <row r="12" spans="4:9" x14ac:dyDescent="0.3">
      <c r="D12" s="2" t="s">
        <v>5</v>
      </c>
      <c r="E12" s="3">
        <v>32000</v>
      </c>
      <c r="F12" s="4">
        <v>0.7</v>
      </c>
      <c r="G12" s="3">
        <f>E12*F12</f>
        <v>22400</v>
      </c>
      <c r="H12" s="4">
        <v>0.3</v>
      </c>
      <c r="I12" s="3">
        <f>E12*H12</f>
        <v>9600</v>
      </c>
    </row>
    <row r="13" spans="4:9" x14ac:dyDescent="0.3">
      <c r="D13" s="1" t="s">
        <v>3</v>
      </c>
      <c r="G13" s="3">
        <f>SUM(G11:G12)</f>
        <v>49400</v>
      </c>
      <c r="I13" s="3">
        <f>SUM(I11:I12)</f>
        <v>12600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963E-88D7-42AA-B806-BAC5CC619070}">
  <dimension ref="C3:D12"/>
  <sheetViews>
    <sheetView workbookViewId="0">
      <selection activeCell="C3" sqref="C3:D12"/>
    </sheetView>
  </sheetViews>
  <sheetFormatPr baseColWidth="10" defaultRowHeight="14.4" x14ac:dyDescent="0.3"/>
  <cols>
    <col min="3" max="3" width="18.109375" customWidth="1"/>
  </cols>
  <sheetData>
    <row r="3" spans="3:4" x14ac:dyDescent="0.3">
      <c r="C3" s="1" t="s">
        <v>10</v>
      </c>
      <c r="D3" s="1" t="s">
        <v>11</v>
      </c>
    </row>
    <row r="4" spans="3:4" x14ac:dyDescent="0.3">
      <c r="C4" s="2" t="s">
        <v>12</v>
      </c>
      <c r="D4" s="3">
        <v>1200</v>
      </c>
    </row>
    <row r="5" spans="3:4" x14ac:dyDescent="0.3">
      <c r="C5" s="2" t="s">
        <v>13</v>
      </c>
      <c r="D5" s="3">
        <v>5000</v>
      </c>
    </row>
    <row r="6" spans="3:4" x14ac:dyDescent="0.3">
      <c r="C6" s="2" t="s">
        <v>14</v>
      </c>
      <c r="D6" s="3">
        <v>2500</v>
      </c>
    </row>
    <row r="7" spans="3:4" x14ac:dyDescent="0.3">
      <c r="C7" s="2" t="s">
        <v>15</v>
      </c>
      <c r="D7" s="3">
        <v>450</v>
      </c>
    </row>
    <row r="8" spans="3:4" x14ac:dyDescent="0.3">
      <c r="C8" s="2" t="s">
        <v>16</v>
      </c>
      <c r="D8" s="3">
        <v>600</v>
      </c>
    </row>
    <row r="9" spans="3:4" x14ac:dyDescent="0.3">
      <c r="C9" s="2" t="s">
        <v>17</v>
      </c>
      <c r="D9" s="3">
        <v>1500</v>
      </c>
    </row>
    <row r="10" spans="3:4" x14ac:dyDescent="0.3">
      <c r="C10" s="2" t="s">
        <v>18</v>
      </c>
      <c r="D10" s="3">
        <v>200</v>
      </c>
    </row>
    <row r="11" spans="3:4" x14ac:dyDescent="0.3">
      <c r="C11" s="2" t="s">
        <v>19</v>
      </c>
      <c r="D11" s="3">
        <v>1500</v>
      </c>
    </row>
    <row r="12" spans="3:4" x14ac:dyDescent="0.3">
      <c r="C12" s="1" t="s">
        <v>3</v>
      </c>
      <c r="D12" s="3">
        <f>SUM(D4:D11)</f>
        <v>12950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D9A4-BE08-421E-B646-AB567A475179}">
  <dimension ref="E5:K8"/>
  <sheetViews>
    <sheetView workbookViewId="0">
      <selection activeCell="J6" sqref="J6"/>
    </sheetView>
  </sheetViews>
  <sheetFormatPr baseColWidth="10" defaultRowHeight="14.4" x14ac:dyDescent="0.3"/>
  <cols>
    <col min="5" max="5" width="14.21875" customWidth="1"/>
    <col min="6" max="6" width="17.109375" customWidth="1"/>
    <col min="7" max="7" width="19" customWidth="1"/>
    <col min="8" max="8" width="25" customWidth="1"/>
    <col min="9" max="9" width="23.77734375" customWidth="1"/>
    <col min="10" max="10" width="28.88671875" customWidth="1"/>
    <col min="11" max="11" width="25" customWidth="1"/>
  </cols>
  <sheetData>
    <row r="5" spans="5:11" x14ac:dyDescent="0.3">
      <c r="E5" s="1" t="s">
        <v>0</v>
      </c>
      <c r="F5" s="1" t="s">
        <v>6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</row>
    <row r="6" spans="5:11" x14ac:dyDescent="0.3">
      <c r="E6" s="2" t="s">
        <v>4</v>
      </c>
      <c r="F6" s="4">
        <v>0.9</v>
      </c>
      <c r="G6" s="5">
        <v>1826</v>
      </c>
      <c r="H6" s="5">
        <f>G6*F6</f>
        <v>1643.4</v>
      </c>
      <c r="I6" s="3">
        <f>'personal y costes'!F5/G6</f>
        <v>13.143483023001096</v>
      </c>
      <c r="J6" s="3">
        <f>'personal y costes'!G5/'horas productivas y precio hora'!G6*2</f>
        <v>32.85870755750274</v>
      </c>
      <c r="K6" s="3">
        <f>J6*H6</f>
        <v>54000.000000000007</v>
      </c>
    </row>
    <row r="7" spans="5:11" x14ac:dyDescent="0.3">
      <c r="E7" s="2" t="s">
        <v>5</v>
      </c>
      <c r="F7" s="4">
        <v>0.7</v>
      </c>
      <c r="G7" s="5">
        <v>1826</v>
      </c>
      <c r="H7" s="5">
        <f>G7*F7</f>
        <v>1278.1999999999998</v>
      </c>
      <c r="I7" s="3">
        <f>'personal y costes'!F6/G7</f>
        <v>13.964950711938664</v>
      </c>
      <c r="J7" s="3">
        <f>'personal y costes'!G6/'horas productivas y precio hora'!G7*2</f>
        <v>34.91237677984666</v>
      </c>
      <c r="K7" s="3">
        <f>J7*H7</f>
        <v>44624.999999999993</v>
      </c>
    </row>
    <row r="8" spans="5:11" x14ac:dyDescent="0.3">
      <c r="J8" s="1" t="s">
        <v>3</v>
      </c>
      <c r="K8" s="3">
        <f>SUM(K6:K7)</f>
        <v>98625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5D82-D423-4E92-AA8E-D96AE1B93F50}">
  <dimension ref="D4:F11"/>
  <sheetViews>
    <sheetView workbookViewId="0">
      <selection activeCell="F5" sqref="F5:F11"/>
    </sheetView>
  </sheetViews>
  <sheetFormatPr baseColWidth="10" defaultRowHeight="14.4" x14ac:dyDescent="0.3"/>
  <cols>
    <col min="2" max="2" width="19.77734375" customWidth="1"/>
    <col min="3" max="3" width="9.21875" customWidth="1"/>
    <col min="4" max="4" width="11.5546875" hidden="1" customWidth="1"/>
    <col min="5" max="5" width="46.109375" customWidth="1"/>
    <col min="6" max="6" width="21.6640625" customWidth="1"/>
  </cols>
  <sheetData>
    <row r="4" spans="5:6" ht="16.2" thickBot="1" x14ac:dyDescent="0.35">
      <c r="E4" s="11" t="s">
        <v>30</v>
      </c>
      <c r="F4" s="11" t="s">
        <v>31</v>
      </c>
    </row>
    <row r="5" spans="5:6" ht="15" thickTop="1" x14ac:dyDescent="0.3">
      <c r="E5" s="6" t="s">
        <v>32</v>
      </c>
      <c r="F5" s="9">
        <f>'personal y costes'!G13</f>
        <v>49400</v>
      </c>
    </row>
    <row r="6" spans="5:6" x14ac:dyDescent="0.3">
      <c r="E6" s="6" t="s">
        <v>33</v>
      </c>
      <c r="F6" s="9">
        <f>'personal y costes'!I13+'otros costes'!D12</f>
        <v>25550</v>
      </c>
    </row>
    <row r="7" spans="5:6" x14ac:dyDescent="0.3">
      <c r="E7" s="6" t="s">
        <v>34</v>
      </c>
      <c r="F7" s="9">
        <f>SUM(F5:F6)</f>
        <v>74950</v>
      </c>
    </row>
    <row r="8" spans="5:6" x14ac:dyDescent="0.3">
      <c r="E8" s="6" t="s">
        <v>35</v>
      </c>
      <c r="F8" s="9">
        <f>F7*25%</f>
        <v>18737.5</v>
      </c>
    </row>
    <row r="9" spans="5:6" x14ac:dyDescent="0.3">
      <c r="E9" s="6" t="s">
        <v>36</v>
      </c>
      <c r="F9" s="9">
        <f>SUM(F7:F8)</f>
        <v>93687.5</v>
      </c>
    </row>
    <row r="10" spans="5:6" x14ac:dyDescent="0.3">
      <c r="E10" s="6" t="s">
        <v>37</v>
      </c>
      <c r="F10" s="9">
        <f>'horas productivas y precio hora'!K8</f>
        <v>98625</v>
      </c>
    </row>
    <row r="11" spans="5:6" x14ac:dyDescent="0.3">
      <c r="E11" s="6" t="s">
        <v>38</v>
      </c>
      <c r="F11" s="10">
        <f>(F10-F9)/F9</f>
        <v>5.2701801200800535E-2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9F0E-8F2E-49A3-B602-92C9F53B63A1}">
  <dimension ref="B3:O144"/>
  <sheetViews>
    <sheetView topLeftCell="A116" workbookViewId="0">
      <selection activeCell="O5" sqref="O5"/>
    </sheetView>
  </sheetViews>
  <sheetFormatPr baseColWidth="10" defaultRowHeight="14.4" x14ac:dyDescent="0.3"/>
  <cols>
    <col min="2" max="2" width="29.33203125" customWidth="1"/>
    <col min="3" max="3" width="16.33203125" customWidth="1"/>
    <col min="5" max="5" width="41.33203125" customWidth="1"/>
    <col min="8" max="8" width="11.5546875" style="8"/>
    <col min="14" max="14" width="40.109375" customWidth="1"/>
  </cols>
  <sheetData>
    <row r="3" spans="2:15" ht="18" x14ac:dyDescent="0.35">
      <c r="B3" s="13" t="s">
        <v>40</v>
      </c>
      <c r="C3" s="13"/>
      <c r="D3" s="13"/>
      <c r="E3" s="13"/>
      <c r="F3" s="13"/>
      <c r="G3" s="13"/>
      <c r="H3" s="13"/>
      <c r="I3" s="13"/>
      <c r="J3" s="13"/>
      <c r="K3" s="13"/>
      <c r="M3" s="13" t="s">
        <v>127</v>
      </c>
      <c r="N3" s="12"/>
      <c r="O3" s="12"/>
    </row>
    <row r="4" spans="2:15" x14ac:dyDescent="0.3">
      <c r="B4" s="1" t="s">
        <v>41</v>
      </c>
      <c r="C4" s="1" t="s">
        <v>42</v>
      </c>
      <c r="D4" s="1" t="s">
        <v>43</v>
      </c>
      <c r="E4" s="1" t="s">
        <v>44</v>
      </c>
      <c r="F4" s="1" t="s">
        <v>1</v>
      </c>
      <c r="G4" s="1" t="s">
        <v>45</v>
      </c>
      <c r="H4" s="14" t="s">
        <v>46</v>
      </c>
      <c r="I4" s="1" t="s">
        <v>47</v>
      </c>
      <c r="J4" s="1" t="s">
        <v>48</v>
      </c>
      <c r="K4" s="1" t="s">
        <v>3</v>
      </c>
      <c r="M4" s="1" t="s">
        <v>128</v>
      </c>
      <c r="N4" s="1" t="s">
        <v>129</v>
      </c>
      <c r="O4" s="1" t="s">
        <v>3</v>
      </c>
    </row>
    <row r="5" spans="2:15" x14ac:dyDescent="0.3">
      <c r="B5" s="15" t="s">
        <v>49</v>
      </c>
      <c r="C5" s="15"/>
      <c r="D5" s="15"/>
      <c r="E5" s="18" t="s">
        <v>51</v>
      </c>
      <c r="F5" s="16"/>
      <c r="G5" s="16"/>
      <c r="H5" s="17"/>
      <c r="I5" s="16"/>
      <c r="J5" s="16"/>
      <c r="K5" s="17">
        <f>J6</f>
        <v>251.28000000000003</v>
      </c>
      <c r="M5" s="15" t="s">
        <v>49</v>
      </c>
      <c r="N5" s="16" t="s">
        <v>40</v>
      </c>
      <c r="O5" s="17">
        <f>K8</f>
        <v>251.28000000000003</v>
      </c>
    </row>
    <row r="6" spans="2:15" x14ac:dyDescent="0.3">
      <c r="B6" s="15"/>
      <c r="C6" s="15" t="s">
        <v>50</v>
      </c>
      <c r="D6" s="15"/>
      <c r="E6" s="16" t="s">
        <v>63</v>
      </c>
      <c r="F6" s="16">
        <v>18</v>
      </c>
      <c r="G6" s="16" t="s">
        <v>52</v>
      </c>
      <c r="H6" s="17"/>
      <c r="I6" s="16"/>
      <c r="J6" s="17">
        <f>I7</f>
        <v>251.28000000000003</v>
      </c>
      <c r="K6" s="16"/>
      <c r="M6" s="15" t="s">
        <v>56</v>
      </c>
      <c r="N6" s="16" t="s">
        <v>54</v>
      </c>
      <c r="O6" s="17">
        <f>K19</f>
        <v>279.2</v>
      </c>
    </row>
    <row r="7" spans="2:15" x14ac:dyDescent="0.3">
      <c r="B7" s="15"/>
      <c r="C7" s="15"/>
      <c r="D7" s="15" t="s">
        <v>49</v>
      </c>
      <c r="E7" s="16" t="s">
        <v>64</v>
      </c>
      <c r="F7" s="16">
        <v>18</v>
      </c>
      <c r="G7" s="16" t="s">
        <v>53</v>
      </c>
      <c r="H7" s="17">
        <v>13.96</v>
      </c>
      <c r="I7" s="17">
        <f>H7*F7</f>
        <v>251.28000000000003</v>
      </c>
      <c r="J7" s="16"/>
      <c r="K7" s="16"/>
      <c r="M7" s="15" t="s">
        <v>102</v>
      </c>
      <c r="N7" s="16" t="s">
        <v>65</v>
      </c>
      <c r="O7" s="17">
        <f>K32</f>
        <v>279.20000000000005</v>
      </c>
    </row>
    <row r="8" spans="2:15" x14ac:dyDescent="0.3">
      <c r="J8" s="1" t="s">
        <v>3</v>
      </c>
      <c r="K8" s="17">
        <f>K5</f>
        <v>251.28000000000003</v>
      </c>
      <c r="M8" s="15" t="s">
        <v>103</v>
      </c>
      <c r="N8" s="16" t="s">
        <v>70</v>
      </c>
      <c r="O8" s="17">
        <f>K53</f>
        <v>893.44</v>
      </c>
    </row>
    <row r="9" spans="2:15" x14ac:dyDescent="0.3">
      <c r="M9" s="15" t="s">
        <v>104</v>
      </c>
      <c r="N9" s="16" t="s">
        <v>87</v>
      </c>
      <c r="O9" s="17">
        <f>K72</f>
        <v>698</v>
      </c>
    </row>
    <row r="10" spans="2:15" ht="18" x14ac:dyDescent="0.35">
      <c r="B10" s="13" t="s">
        <v>54</v>
      </c>
      <c r="C10" s="13"/>
      <c r="D10" s="13"/>
      <c r="E10" s="13"/>
      <c r="F10" s="13"/>
      <c r="G10" s="13"/>
      <c r="H10" s="13"/>
      <c r="I10" s="13"/>
      <c r="J10" s="13"/>
      <c r="K10" s="13"/>
      <c r="M10" s="15" t="s">
        <v>105</v>
      </c>
      <c r="N10" s="16" t="s">
        <v>90</v>
      </c>
      <c r="O10" s="17">
        <f>K104</f>
        <v>1731.04</v>
      </c>
    </row>
    <row r="11" spans="2:15" x14ac:dyDescent="0.3">
      <c r="B11" s="1" t="s">
        <v>41</v>
      </c>
      <c r="C11" s="1" t="s">
        <v>42</v>
      </c>
      <c r="D11" s="1" t="s">
        <v>43</v>
      </c>
      <c r="E11" s="1" t="s">
        <v>44</v>
      </c>
      <c r="F11" s="1" t="s">
        <v>1</v>
      </c>
      <c r="G11" s="1" t="s">
        <v>45</v>
      </c>
      <c r="H11" s="14" t="s">
        <v>46</v>
      </c>
      <c r="I11" s="1" t="s">
        <v>47</v>
      </c>
      <c r="J11" s="1" t="s">
        <v>48</v>
      </c>
      <c r="K11" s="1" t="s">
        <v>3</v>
      </c>
      <c r="M11" s="15" t="s">
        <v>106</v>
      </c>
      <c r="N11" s="16" t="s">
        <v>120</v>
      </c>
      <c r="O11" s="17">
        <f>K118</f>
        <v>530.48</v>
      </c>
    </row>
    <row r="12" spans="2:15" x14ac:dyDescent="0.3">
      <c r="B12" s="15" t="s">
        <v>49</v>
      </c>
      <c r="C12" s="15"/>
      <c r="D12" s="15"/>
      <c r="E12" s="18" t="s">
        <v>55</v>
      </c>
      <c r="F12" s="16"/>
      <c r="G12" s="16"/>
      <c r="H12" s="17"/>
      <c r="I12" s="16"/>
      <c r="J12" s="16"/>
      <c r="K12" s="17">
        <f>SUM(J13:J17)</f>
        <v>279.2</v>
      </c>
      <c r="M12" s="15" t="s">
        <v>130</v>
      </c>
      <c r="N12" s="16" t="s">
        <v>121</v>
      </c>
      <c r="O12" s="17">
        <f>K128</f>
        <v>404.84000000000003</v>
      </c>
    </row>
    <row r="13" spans="2:15" x14ac:dyDescent="0.3">
      <c r="B13" s="15"/>
      <c r="C13" s="15" t="s">
        <v>50</v>
      </c>
      <c r="D13" s="15"/>
      <c r="E13" s="16" t="s">
        <v>59</v>
      </c>
      <c r="F13" s="16"/>
      <c r="G13" s="16"/>
      <c r="H13" s="17"/>
      <c r="I13" s="16"/>
      <c r="J13" s="17">
        <f>I14</f>
        <v>97.72</v>
      </c>
      <c r="K13" s="16"/>
      <c r="M13" s="15" t="s">
        <v>131</v>
      </c>
      <c r="N13" s="16" t="s">
        <v>122</v>
      </c>
      <c r="O13" s="17">
        <f>K137</f>
        <v>64.800000000000011</v>
      </c>
    </row>
    <row r="14" spans="2:15" x14ac:dyDescent="0.3">
      <c r="B14" s="15"/>
      <c r="C14" s="15"/>
      <c r="D14" s="15" t="s">
        <v>49</v>
      </c>
      <c r="E14" s="16" t="s">
        <v>62</v>
      </c>
      <c r="F14" s="16">
        <v>7</v>
      </c>
      <c r="G14" s="16" t="s">
        <v>53</v>
      </c>
      <c r="H14" s="17">
        <v>13.96</v>
      </c>
      <c r="I14" s="17">
        <f>F14*H14</f>
        <v>97.72</v>
      </c>
      <c r="J14" s="17"/>
      <c r="K14" s="16"/>
      <c r="M14" s="15" t="s">
        <v>133</v>
      </c>
      <c r="N14" s="16" t="s">
        <v>132</v>
      </c>
      <c r="O14" s="17">
        <f>C144</f>
        <v>543.65</v>
      </c>
    </row>
    <row r="15" spans="2:15" x14ac:dyDescent="0.3">
      <c r="B15" s="15"/>
      <c r="C15" s="15" t="s">
        <v>57</v>
      </c>
      <c r="D15" s="15"/>
      <c r="E15" s="16" t="s">
        <v>60</v>
      </c>
      <c r="F15" s="16"/>
      <c r="G15" s="16"/>
      <c r="H15" s="17"/>
      <c r="I15" s="17"/>
      <c r="J15" s="17">
        <f>I16</f>
        <v>97.72</v>
      </c>
      <c r="K15" s="16"/>
      <c r="N15" s="1" t="s">
        <v>3</v>
      </c>
      <c r="O15" s="17">
        <f>SUM(O5:O14)</f>
        <v>5675.9299999999994</v>
      </c>
    </row>
    <row r="16" spans="2:15" x14ac:dyDescent="0.3">
      <c r="B16" s="15"/>
      <c r="C16" s="15"/>
      <c r="D16" s="15" t="s">
        <v>49</v>
      </c>
      <c r="E16" s="16" t="s">
        <v>62</v>
      </c>
      <c r="F16" s="16">
        <v>7</v>
      </c>
      <c r="G16" s="16" t="s">
        <v>53</v>
      </c>
      <c r="H16" s="17">
        <v>13.96</v>
      </c>
      <c r="I16" s="17">
        <f t="shared" ref="I16:I18" si="0">F16*H16</f>
        <v>97.72</v>
      </c>
      <c r="J16" s="17"/>
      <c r="K16" s="16"/>
    </row>
    <row r="17" spans="2:11" x14ac:dyDescent="0.3">
      <c r="B17" s="15"/>
      <c r="C17" s="15" t="s">
        <v>58</v>
      </c>
      <c r="D17" s="15"/>
      <c r="E17" s="16" t="s">
        <v>61</v>
      </c>
      <c r="F17" s="16"/>
      <c r="G17" s="16"/>
      <c r="H17" s="17"/>
      <c r="I17" s="17"/>
      <c r="J17" s="17">
        <f>I18</f>
        <v>83.76</v>
      </c>
      <c r="K17" s="16"/>
    </row>
    <row r="18" spans="2:11" x14ac:dyDescent="0.3">
      <c r="B18" s="15"/>
      <c r="C18" s="15"/>
      <c r="D18" s="15" t="s">
        <v>49</v>
      </c>
      <c r="E18" s="16" t="s">
        <v>62</v>
      </c>
      <c r="F18" s="16">
        <v>6</v>
      </c>
      <c r="G18" s="16" t="s">
        <v>53</v>
      </c>
      <c r="H18" s="17">
        <v>13.96</v>
      </c>
      <c r="I18" s="17">
        <f t="shared" si="0"/>
        <v>83.76</v>
      </c>
      <c r="J18" s="17"/>
      <c r="K18" s="16"/>
    </row>
    <row r="19" spans="2:11" x14ac:dyDescent="0.3">
      <c r="J19" s="1" t="s">
        <v>3</v>
      </c>
      <c r="K19" s="17">
        <f>K12</f>
        <v>279.2</v>
      </c>
    </row>
    <row r="23" spans="2:11" ht="18" x14ac:dyDescent="0.35">
      <c r="B23" s="13" t="s">
        <v>65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1" x14ac:dyDescent="0.3">
      <c r="B24" s="1" t="s">
        <v>41</v>
      </c>
      <c r="C24" s="1" t="s">
        <v>42</v>
      </c>
      <c r="D24" s="1" t="s">
        <v>43</v>
      </c>
      <c r="E24" s="1" t="s">
        <v>44</v>
      </c>
      <c r="F24" s="1" t="s">
        <v>1</v>
      </c>
      <c r="G24" s="1" t="s">
        <v>45</v>
      </c>
      <c r="H24" s="14" t="s">
        <v>46</v>
      </c>
      <c r="I24" s="1" t="s">
        <v>47</v>
      </c>
      <c r="J24" s="1" t="s">
        <v>48</v>
      </c>
      <c r="K24" s="1" t="s">
        <v>3</v>
      </c>
    </row>
    <row r="25" spans="2:11" x14ac:dyDescent="0.3">
      <c r="B25" s="15" t="s">
        <v>49</v>
      </c>
      <c r="C25" s="15"/>
      <c r="D25" s="15"/>
      <c r="E25" s="18" t="s">
        <v>66</v>
      </c>
      <c r="F25" s="16"/>
      <c r="G25" s="16"/>
      <c r="H25" s="17"/>
      <c r="I25" s="16"/>
      <c r="J25" s="16"/>
      <c r="K25" s="17">
        <f>SUM(J26:J30)</f>
        <v>279.20000000000005</v>
      </c>
    </row>
    <row r="26" spans="2:11" x14ac:dyDescent="0.3">
      <c r="B26" s="15"/>
      <c r="C26" s="15" t="s">
        <v>50</v>
      </c>
      <c r="D26" s="15"/>
      <c r="E26" s="16" t="s">
        <v>67</v>
      </c>
      <c r="F26" s="16"/>
      <c r="G26" s="16"/>
      <c r="H26" s="17"/>
      <c r="I26" s="16"/>
      <c r="J26" s="17">
        <f>I27</f>
        <v>97.72</v>
      </c>
      <c r="K26" s="16"/>
    </row>
    <row r="27" spans="2:11" x14ac:dyDescent="0.3">
      <c r="B27" s="15"/>
      <c r="C27" s="15"/>
      <c r="D27" s="15" t="s">
        <v>49</v>
      </c>
      <c r="E27" s="16" t="s">
        <v>62</v>
      </c>
      <c r="F27" s="16">
        <v>7</v>
      </c>
      <c r="G27" s="16" t="s">
        <v>53</v>
      </c>
      <c r="H27" s="17">
        <v>13.96</v>
      </c>
      <c r="I27" s="17">
        <f>F27*H27</f>
        <v>97.72</v>
      </c>
      <c r="J27" s="17"/>
      <c r="K27" s="16"/>
    </row>
    <row r="28" spans="2:11" x14ac:dyDescent="0.3">
      <c r="B28" s="15"/>
      <c r="C28" s="15" t="s">
        <v>57</v>
      </c>
      <c r="D28" s="15"/>
      <c r="E28" s="16" t="s">
        <v>68</v>
      </c>
      <c r="F28" s="16"/>
      <c r="G28" s="16"/>
      <c r="H28" s="17"/>
      <c r="I28" s="17"/>
      <c r="J28" s="17">
        <f>I29</f>
        <v>69.800000000000011</v>
      </c>
      <c r="K28" s="16"/>
    </row>
    <row r="29" spans="2:11" x14ac:dyDescent="0.3">
      <c r="B29" s="15"/>
      <c r="C29" s="15"/>
      <c r="D29" s="15" t="s">
        <v>49</v>
      </c>
      <c r="E29" s="16" t="s">
        <v>62</v>
      </c>
      <c r="F29" s="16">
        <v>5</v>
      </c>
      <c r="G29" s="16" t="s">
        <v>53</v>
      </c>
      <c r="H29" s="17">
        <v>13.96</v>
      </c>
      <c r="I29" s="17">
        <f t="shared" ref="I29" si="1">F29*H29</f>
        <v>69.800000000000011</v>
      </c>
      <c r="J29" s="17"/>
      <c r="K29" s="16"/>
    </row>
    <row r="30" spans="2:11" x14ac:dyDescent="0.3">
      <c r="B30" s="15"/>
      <c r="C30" s="15" t="s">
        <v>58</v>
      </c>
      <c r="D30" s="15"/>
      <c r="E30" s="16" t="s">
        <v>69</v>
      </c>
      <c r="F30" s="16"/>
      <c r="G30" s="16"/>
      <c r="H30" s="17"/>
      <c r="I30" s="17"/>
      <c r="J30" s="17">
        <f>I31</f>
        <v>111.68</v>
      </c>
      <c r="K30" s="16"/>
    </row>
    <row r="31" spans="2:11" x14ac:dyDescent="0.3">
      <c r="B31" s="15"/>
      <c r="C31" s="15"/>
      <c r="D31" s="15" t="s">
        <v>49</v>
      </c>
      <c r="E31" s="16" t="s">
        <v>62</v>
      </c>
      <c r="F31" s="16">
        <v>8</v>
      </c>
      <c r="G31" s="16" t="s">
        <v>53</v>
      </c>
      <c r="H31" s="17">
        <v>13.96</v>
      </c>
      <c r="I31" s="17">
        <f t="shared" ref="I31" si="2">F31*H31</f>
        <v>111.68</v>
      </c>
      <c r="J31" s="17"/>
      <c r="K31" s="16"/>
    </row>
    <row r="32" spans="2:11" x14ac:dyDescent="0.3">
      <c r="B32" s="7"/>
      <c r="C32" s="7"/>
      <c r="D32" s="7"/>
      <c r="E32" s="7"/>
      <c r="F32" s="7"/>
      <c r="G32" s="7"/>
      <c r="I32" s="7"/>
      <c r="J32" s="1" t="s">
        <v>3</v>
      </c>
      <c r="K32" s="17">
        <f>K25</f>
        <v>279.20000000000005</v>
      </c>
    </row>
    <row r="36" spans="2:11" ht="18" x14ac:dyDescent="0.35">
      <c r="B36" s="13" t="s">
        <v>70</v>
      </c>
      <c r="C36" s="13"/>
      <c r="D36" s="13"/>
      <c r="E36" s="13"/>
      <c r="F36" s="13"/>
      <c r="G36" s="13"/>
      <c r="H36" s="13"/>
      <c r="I36" s="13"/>
      <c r="J36" s="13"/>
      <c r="K36" s="13"/>
    </row>
    <row r="37" spans="2:11" x14ac:dyDescent="0.3">
      <c r="B37" s="1" t="s">
        <v>41</v>
      </c>
      <c r="C37" s="1" t="s">
        <v>42</v>
      </c>
      <c r="D37" s="1" t="s">
        <v>43</v>
      </c>
      <c r="E37" s="1" t="s">
        <v>44</v>
      </c>
      <c r="F37" s="1" t="s">
        <v>1</v>
      </c>
      <c r="G37" s="1" t="s">
        <v>45</v>
      </c>
      <c r="H37" s="14" t="s">
        <v>46</v>
      </c>
      <c r="I37" s="1" t="s">
        <v>47</v>
      </c>
      <c r="J37" s="1" t="s">
        <v>48</v>
      </c>
      <c r="K37" s="1" t="s">
        <v>3</v>
      </c>
    </row>
    <row r="38" spans="2:11" x14ac:dyDescent="0.3">
      <c r="B38" s="15" t="s">
        <v>49</v>
      </c>
      <c r="C38" s="15"/>
      <c r="D38" s="15"/>
      <c r="E38" s="18" t="s">
        <v>71</v>
      </c>
      <c r="F38" s="16"/>
      <c r="G38" s="16"/>
      <c r="H38" s="17"/>
      <c r="I38" s="16"/>
      <c r="J38" s="16"/>
      <c r="K38" s="17">
        <f>SUM(J39:J51)</f>
        <v>893.44</v>
      </c>
    </row>
    <row r="39" spans="2:11" x14ac:dyDescent="0.3">
      <c r="B39" s="15"/>
      <c r="C39" s="15" t="s">
        <v>50</v>
      </c>
      <c r="D39" s="15"/>
      <c r="E39" s="16" t="s">
        <v>72</v>
      </c>
      <c r="F39" s="16"/>
      <c r="G39" s="16"/>
      <c r="H39" s="17"/>
      <c r="I39" s="16"/>
      <c r="J39" s="17">
        <f>I40</f>
        <v>97.72</v>
      </c>
      <c r="K39" s="16"/>
    </row>
    <row r="40" spans="2:11" x14ac:dyDescent="0.3">
      <c r="B40" s="15"/>
      <c r="C40" s="15"/>
      <c r="D40" s="15" t="s">
        <v>49</v>
      </c>
      <c r="E40" s="16" t="s">
        <v>62</v>
      </c>
      <c r="F40" s="16">
        <v>7</v>
      </c>
      <c r="G40" s="16" t="s">
        <v>53</v>
      </c>
      <c r="H40" s="17">
        <v>13.96</v>
      </c>
      <c r="I40" s="17">
        <f>F40*H40</f>
        <v>97.72</v>
      </c>
      <c r="J40" s="17"/>
      <c r="K40" s="16"/>
    </row>
    <row r="41" spans="2:11" x14ac:dyDescent="0.3">
      <c r="B41" s="15"/>
      <c r="C41" s="15" t="s">
        <v>57</v>
      </c>
      <c r="D41" s="15"/>
      <c r="E41" s="16" t="s">
        <v>73</v>
      </c>
      <c r="F41" s="16"/>
      <c r="G41" s="16"/>
      <c r="H41" s="17"/>
      <c r="I41" s="17"/>
      <c r="J41" s="17">
        <f>I42</f>
        <v>125.64000000000001</v>
      </c>
      <c r="K41" s="16"/>
    </row>
    <row r="42" spans="2:11" x14ac:dyDescent="0.3">
      <c r="B42" s="15"/>
      <c r="C42" s="15"/>
      <c r="D42" s="15" t="s">
        <v>49</v>
      </c>
      <c r="E42" s="16" t="s">
        <v>62</v>
      </c>
      <c r="F42" s="16">
        <v>9</v>
      </c>
      <c r="G42" s="16" t="s">
        <v>53</v>
      </c>
      <c r="H42" s="17">
        <v>13.96</v>
      </c>
      <c r="I42" s="17">
        <f t="shared" ref="I42" si="3">F42*H42</f>
        <v>125.64000000000001</v>
      </c>
      <c r="J42" s="17"/>
      <c r="K42" s="16"/>
    </row>
    <row r="43" spans="2:11" x14ac:dyDescent="0.3">
      <c r="B43" s="15"/>
      <c r="C43" s="15" t="s">
        <v>58</v>
      </c>
      <c r="D43" s="15"/>
      <c r="E43" s="16" t="s">
        <v>74</v>
      </c>
      <c r="F43" s="16"/>
      <c r="G43" s="16"/>
      <c r="H43" s="17"/>
      <c r="I43" s="17"/>
      <c r="J43" s="17">
        <f>I44</f>
        <v>69.800000000000011</v>
      </c>
      <c r="K43" s="16"/>
    </row>
    <row r="44" spans="2:11" x14ac:dyDescent="0.3">
      <c r="B44" s="15"/>
      <c r="C44" s="15"/>
      <c r="D44" s="15" t="s">
        <v>49</v>
      </c>
      <c r="E44" s="16" t="s">
        <v>62</v>
      </c>
      <c r="F44" s="16">
        <v>5</v>
      </c>
      <c r="G44" s="16" t="s">
        <v>53</v>
      </c>
      <c r="H44" s="17">
        <v>13.96</v>
      </c>
      <c r="I44" s="17">
        <f t="shared" ref="I44" si="4">F44*H44</f>
        <v>69.800000000000011</v>
      </c>
      <c r="J44" s="17"/>
      <c r="K44" s="16"/>
    </row>
    <row r="45" spans="2:11" x14ac:dyDescent="0.3">
      <c r="B45" s="15"/>
      <c r="C45" s="15" t="s">
        <v>75</v>
      </c>
      <c r="D45" s="15"/>
      <c r="E45" s="16" t="s">
        <v>79</v>
      </c>
      <c r="F45" s="16"/>
      <c r="G45" s="16"/>
      <c r="H45" s="17"/>
      <c r="I45" s="17"/>
      <c r="J45" s="17">
        <f>I46</f>
        <v>125.64000000000001</v>
      </c>
      <c r="K45" s="16"/>
    </row>
    <row r="46" spans="2:11" x14ac:dyDescent="0.3">
      <c r="B46" s="15"/>
      <c r="C46" s="15"/>
      <c r="D46" s="15" t="s">
        <v>49</v>
      </c>
      <c r="E46" s="16" t="s">
        <v>62</v>
      </c>
      <c r="F46" s="16">
        <v>9</v>
      </c>
      <c r="G46" s="16" t="s">
        <v>53</v>
      </c>
      <c r="H46" s="17">
        <v>13.96</v>
      </c>
      <c r="I46" s="17">
        <f t="shared" ref="I46" si="5">F46*H46</f>
        <v>125.64000000000001</v>
      </c>
      <c r="J46" s="17"/>
      <c r="K46" s="16"/>
    </row>
    <row r="47" spans="2:11" x14ac:dyDescent="0.3">
      <c r="B47" s="15"/>
      <c r="C47" s="15" t="s">
        <v>76</v>
      </c>
      <c r="D47" s="15"/>
      <c r="E47" s="16" t="s">
        <v>80</v>
      </c>
      <c r="F47" s="16"/>
      <c r="G47" s="16"/>
      <c r="H47" s="17"/>
      <c r="I47" s="17"/>
      <c r="J47" s="17">
        <f>I48</f>
        <v>167.52</v>
      </c>
      <c r="K47" s="16"/>
    </row>
    <row r="48" spans="2:11" x14ac:dyDescent="0.3">
      <c r="B48" s="15"/>
      <c r="C48" s="15"/>
      <c r="D48" s="15" t="s">
        <v>49</v>
      </c>
      <c r="E48" s="16" t="s">
        <v>62</v>
      </c>
      <c r="F48" s="16">
        <v>12</v>
      </c>
      <c r="G48" s="16" t="s">
        <v>53</v>
      </c>
      <c r="H48" s="17">
        <v>13.96</v>
      </c>
      <c r="I48" s="17">
        <f t="shared" ref="I48" si="6">F48*H48</f>
        <v>167.52</v>
      </c>
      <c r="J48" s="17"/>
      <c r="K48" s="16"/>
    </row>
    <row r="49" spans="2:11" x14ac:dyDescent="0.3">
      <c r="B49" s="15"/>
      <c r="C49" s="15" t="s">
        <v>77</v>
      </c>
      <c r="D49" s="15"/>
      <c r="E49" s="16" t="s">
        <v>81</v>
      </c>
      <c r="F49" s="16"/>
      <c r="G49" s="16"/>
      <c r="H49" s="17"/>
      <c r="I49" s="17"/>
      <c r="J49" s="17">
        <f>I50</f>
        <v>167.52</v>
      </c>
      <c r="K49" s="16"/>
    </row>
    <row r="50" spans="2:11" x14ac:dyDescent="0.3">
      <c r="B50" s="15"/>
      <c r="C50" s="15"/>
      <c r="D50" s="15" t="s">
        <v>49</v>
      </c>
      <c r="E50" s="16" t="s">
        <v>62</v>
      </c>
      <c r="F50" s="16">
        <v>12</v>
      </c>
      <c r="G50" s="16" t="s">
        <v>53</v>
      </c>
      <c r="H50" s="17">
        <v>13.96</v>
      </c>
      <c r="I50" s="17">
        <f t="shared" ref="I50" si="7">F50*H50</f>
        <v>167.52</v>
      </c>
      <c r="J50" s="17"/>
      <c r="K50" s="16"/>
    </row>
    <row r="51" spans="2:11" x14ac:dyDescent="0.3">
      <c r="B51" s="15"/>
      <c r="C51" s="15" t="s">
        <v>78</v>
      </c>
      <c r="D51" s="15"/>
      <c r="E51" s="16" t="s">
        <v>82</v>
      </c>
      <c r="F51" s="16"/>
      <c r="G51" s="16"/>
      <c r="H51" s="17"/>
      <c r="I51" s="17"/>
      <c r="J51" s="17">
        <f>I52</f>
        <v>139.60000000000002</v>
      </c>
      <c r="K51" s="16"/>
    </row>
    <row r="52" spans="2:11" x14ac:dyDescent="0.3">
      <c r="B52" s="15"/>
      <c r="C52" s="15"/>
      <c r="D52" s="15" t="s">
        <v>49</v>
      </c>
      <c r="E52" s="16" t="s">
        <v>62</v>
      </c>
      <c r="F52" s="16">
        <v>10</v>
      </c>
      <c r="G52" s="16" t="s">
        <v>53</v>
      </c>
      <c r="H52" s="17">
        <v>13.96</v>
      </c>
      <c r="I52" s="17">
        <f t="shared" ref="I52" si="8">F52*H52</f>
        <v>139.60000000000002</v>
      </c>
      <c r="J52" s="17"/>
      <c r="K52" s="16"/>
    </row>
    <row r="53" spans="2:11" x14ac:dyDescent="0.3">
      <c r="J53" s="1" t="s">
        <v>3</v>
      </c>
      <c r="K53" s="17">
        <f>K38</f>
        <v>893.44</v>
      </c>
    </row>
    <row r="57" spans="2:11" ht="18" x14ac:dyDescent="0.35">
      <c r="B57" s="13" t="s">
        <v>87</v>
      </c>
      <c r="C57" s="13"/>
      <c r="D57" s="13"/>
      <c r="E57" s="13"/>
      <c r="F57" s="13"/>
      <c r="G57" s="13"/>
      <c r="H57" s="13"/>
      <c r="I57" s="13"/>
      <c r="J57" s="13"/>
      <c r="K57" s="13"/>
    </row>
    <row r="58" spans="2:11" x14ac:dyDescent="0.3">
      <c r="B58" s="1" t="s">
        <v>41</v>
      </c>
      <c r="C58" s="1" t="s">
        <v>42</v>
      </c>
      <c r="D58" s="1" t="s">
        <v>43</v>
      </c>
      <c r="E58" s="1" t="s">
        <v>44</v>
      </c>
      <c r="F58" s="1" t="s">
        <v>1</v>
      </c>
      <c r="G58" s="1" t="s">
        <v>45</v>
      </c>
      <c r="H58" s="14" t="s">
        <v>46</v>
      </c>
      <c r="I58" s="1" t="s">
        <v>47</v>
      </c>
      <c r="J58" s="1" t="s">
        <v>48</v>
      </c>
      <c r="K58" s="1" t="s">
        <v>3</v>
      </c>
    </row>
    <row r="59" spans="2:11" x14ac:dyDescent="0.3">
      <c r="B59" s="15" t="s">
        <v>49</v>
      </c>
      <c r="C59" s="15"/>
      <c r="D59" s="15"/>
      <c r="E59" s="18" t="s">
        <v>71</v>
      </c>
      <c r="F59" s="16"/>
      <c r="G59" s="16"/>
      <c r="H59" s="17"/>
      <c r="I59" s="16"/>
      <c r="J59" s="16"/>
      <c r="K59" s="17">
        <f>SUM(J60:J71)</f>
        <v>698</v>
      </c>
    </row>
    <row r="60" spans="2:11" x14ac:dyDescent="0.3">
      <c r="B60" s="15"/>
      <c r="C60" s="15" t="s">
        <v>50</v>
      </c>
      <c r="D60" s="15"/>
      <c r="E60" s="16" t="s">
        <v>83</v>
      </c>
      <c r="F60" s="16"/>
      <c r="G60" s="16"/>
      <c r="H60" s="17"/>
      <c r="I60" s="16"/>
      <c r="J60" s="17">
        <f>I61</f>
        <v>69.800000000000011</v>
      </c>
      <c r="K60" s="16"/>
    </row>
    <row r="61" spans="2:11" x14ac:dyDescent="0.3">
      <c r="B61" s="15"/>
      <c r="C61" s="15"/>
      <c r="D61" s="15" t="s">
        <v>49</v>
      </c>
      <c r="E61" s="16" t="s">
        <v>62</v>
      </c>
      <c r="F61" s="16">
        <v>5</v>
      </c>
      <c r="G61" s="16" t="s">
        <v>53</v>
      </c>
      <c r="H61" s="17">
        <v>13.96</v>
      </c>
      <c r="I61" s="17">
        <f>F61*H61</f>
        <v>69.800000000000011</v>
      </c>
      <c r="J61" s="17"/>
      <c r="K61" s="16"/>
    </row>
    <row r="62" spans="2:11" x14ac:dyDescent="0.3">
      <c r="B62" s="15"/>
      <c r="C62" s="15" t="s">
        <v>57</v>
      </c>
      <c r="D62" s="15"/>
      <c r="E62" s="16" t="s">
        <v>84</v>
      </c>
      <c r="F62" s="16"/>
      <c r="G62" s="16"/>
      <c r="H62" s="17"/>
      <c r="I62" s="17"/>
      <c r="J62" s="17">
        <f>I63</f>
        <v>167.52</v>
      </c>
      <c r="K62" s="16"/>
    </row>
    <row r="63" spans="2:11" x14ac:dyDescent="0.3">
      <c r="B63" s="15"/>
      <c r="C63" s="15"/>
      <c r="D63" s="15" t="s">
        <v>49</v>
      </c>
      <c r="E63" s="16" t="s">
        <v>62</v>
      </c>
      <c r="F63" s="16">
        <v>12</v>
      </c>
      <c r="G63" s="16" t="s">
        <v>53</v>
      </c>
      <c r="H63" s="17">
        <v>13.96</v>
      </c>
      <c r="I63" s="17">
        <f t="shared" ref="I63" si="9">F63*H63</f>
        <v>167.52</v>
      </c>
      <c r="J63" s="17"/>
      <c r="K63" s="16"/>
    </row>
    <row r="64" spans="2:11" x14ac:dyDescent="0.3">
      <c r="B64" s="15"/>
      <c r="C64" s="15" t="s">
        <v>58</v>
      </c>
      <c r="D64" s="15"/>
      <c r="E64" s="16" t="s">
        <v>88</v>
      </c>
      <c r="F64" s="16"/>
      <c r="G64" s="16"/>
      <c r="H64" s="17"/>
      <c r="I64" s="17"/>
      <c r="J64" s="17">
        <f>I65</f>
        <v>27.92</v>
      </c>
      <c r="K64" s="16"/>
    </row>
    <row r="65" spans="2:11" x14ac:dyDescent="0.3">
      <c r="B65" s="15"/>
      <c r="C65" s="15"/>
      <c r="D65" s="15" t="s">
        <v>49</v>
      </c>
      <c r="E65" s="16" t="s">
        <v>62</v>
      </c>
      <c r="F65" s="16">
        <v>2</v>
      </c>
      <c r="G65" s="16" t="s">
        <v>53</v>
      </c>
      <c r="H65" s="17">
        <v>13.96</v>
      </c>
      <c r="I65" s="17">
        <f t="shared" ref="I65" si="10">F65*H65</f>
        <v>27.92</v>
      </c>
      <c r="J65" s="17"/>
      <c r="K65" s="16"/>
    </row>
    <row r="66" spans="2:11" x14ac:dyDescent="0.3">
      <c r="B66" s="15"/>
      <c r="C66" s="15" t="s">
        <v>75</v>
      </c>
      <c r="D66" s="15"/>
      <c r="E66" s="16" t="s">
        <v>85</v>
      </c>
      <c r="F66" s="16"/>
      <c r="G66" s="16"/>
      <c r="H66" s="17"/>
      <c r="I66" s="17"/>
      <c r="J66" s="17">
        <f>I67</f>
        <v>139.60000000000002</v>
      </c>
      <c r="K66" s="16"/>
    </row>
    <row r="67" spans="2:11" x14ac:dyDescent="0.3">
      <c r="B67" s="15"/>
      <c r="C67" s="15"/>
      <c r="D67" s="15" t="s">
        <v>49</v>
      </c>
      <c r="E67" s="16" t="s">
        <v>62</v>
      </c>
      <c r="F67" s="16">
        <v>10</v>
      </c>
      <c r="G67" s="16" t="s">
        <v>53</v>
      </c>
      <c r="H67" s="17">
        <v>13.96</v>
      </c>
      <c r="I67" s="17">
        <f t="shared" ref="I67" si="11">F67*H67</f>
        <v>139.60000000000002</v>
      </c>
      <c r="J67" s="17"/>
      <c r="K67" s="16"/>
    </row>
    <row r="68" spans="2:11" x14ac:dyDescent="0.3">
      <c r="B68" s="15"/>
      <c r="C68" s="15" t="s">
        <v>76</v>
      </c>
      <c r="D68" s="15"/>
      <c r="E68" s="16" t="s">
        <v>86</v>
      </c>
      <c r="F68" s="16"/>
      <c r="G68" s="16"/>
      <c r="H68" s="17"/>
      <c r="I68" s="17"/>
      <c r="J68" s="17">
        <f>I69</f>
        <v>195.44</v>
      </c>
      <c r="K68" s="16"/>
    </row>
    <row r="69" spans="2:11" x14ac:dyDescent="0.3">
      <c r="B69" s="15"/>
      <c r="C69" s="15"/>
      <c r="D69" s="15" t="s">
        <v>49</v>
      </c>
      <c r="E69" s="16" t="s">
        <v>62</v>
      </c>
      <c r="F69" s="16">
        <v>14</v>
      </c>
      <c r="G69" s="16" t="s">
        <v>53</v>
      </c>
      <c r="H69" s="17">
        <v>13.96</v>
      </c>
      <c r="I69" s="17">
        <f t="shared" ref="I69" si="12">F69*H69</f>
        <v>195.44</v>
      </c>
      <c r="J69" s="17"/>
      <c r="K69" s="16"/>
    </row>
    <row r="70" spans="2:11" x14ac:dyDescent="0.3">
      <c r="B70" s="15"/>
      <c r="C70" s="15" t="s">
        <v>77</v>
      </c>
      <c r="D70" s="15"/>
      <c r="E70" s="16" t="s">
        <v>89</v>
      </c>
      <c r="F70" s="16"/>
      <c r="G70" s="16"/>
      <c r="H70" s="17"/>
      <c r="I70" s="17"/>
      <c r="J70" s="17">
        <f>I71</f>
        <v>97.72</v>
      </c>
      <c r="K70" s="16"/>
    </row>
    <row r="71" spans="2:11" x14ac:dyDescent="0.3">
      <c r="B71" s="15"/>
      <c r="C71" s="15"/>
      <c r="D71" s="15" t="s">
        <v>49</v>
      </c>
      <c r="E71" s="16" t="s">
        <v>62</v>
      </c>
      <c r="F71" s="16">
        <v>7</v>
      </c>
      <c r="G71" s="16" t="s">
        <v>53</v>
      </c>
      <c r="H71" s="17">
        <v>13.96</v>
      </c>
      <c r="I71" s="17">
        <f t="shared" ref="I71" si="13">F71*H71</f>
        <v>97.72</v>
      </c>
      <c r="J71" s="17"/>
      <c r="K71" s="16"/>
    </row>
    <row r="72" spans="2:11" x14ac:dyDescent="0.3">
      <c r="B72" s="7"/>
      <c r="C72" s="7"/>
      <c r="D72" s="7"/>
      <c r="E72" s="7"/>
      <c r="F72" s="7"/>
      <c r="G72" s="7"/>
      <c r="I72" s="7"/>
      <c r="J72" s="1" t="s">
        <v>3</v>
      </c>
      <c r="K72" s="17">
        <f>K59</f>
        <v>698</v>
      </c>
    </row>
    <row r="76" spans="2:11" ht="18" x14ac:dyDescent="0.35">
      <c r="B76" s="13" t="s">
        <v>90</v>
      </c>
      <c r="C76" s="13"/>
      <c r="D76" s="13"/>
      <c r="E76" s="13"/>
      <c r="F76" s="13"/>
      <c r="G76" s="13"/>
      <c r="H76" s="13"/>
      <c r="I76" s="13"/>
      <c r="J76" s="13"/>
      <c r="K76" s="13"/>
    </row>
    <row r="77" spans="2:11" x14ac:dyDescent="0.3">
      <c r="B77" s="1" t="s">
        <v>41</v>
      </c>
      <c r="C77" s="1" t="s">
        <v>42</v>
      </c>
      <c r="D77" s="1" t="s">
        <v>43</v>
      </c>
      <c r="E77" s="1" t="s">
        <v>44</v>
      </c>
      <c r="F77" s="1" t="s">
        <v>1</v>
      </c>
      <c r="G77" s="1" t="s">
        <v>45</v>
      </c>
      <c r="H77" s="14" t="s">
        <v>46</v>
      </c>
      <c r="I77" s="1" t="s">
        <v>47</v>
      </c>
      <c r="J77" s="1" t="s">
        <v>48</v>
      </c>
      <c r="K77" s="1" t="s">
        <v>3</v>
      </c>
    </row>
    <row r="78" spans="2:11" x14ac:dyDescent="0.3">
      <c r="B78" s="15" t="s">
        <v>49</v>
      </c>
      <c r="C78" s="15"/>
      <c r="D78" s="15"/>
      <c r="E78" s="18" t="s">
        <v>91</v>
      </c>
      <c r="F78" s="16"/>
      <c r="G78" s="16"/>
      <c r="H78" s="17"/>
      <c r="I78" s="16"/>
      <c r="J78" s="16"/>
      <c r="K78" s="17">
        <f>SUM(J79:J85)</f>
        <v>1731.04</v>
      </c>
    </row>
    <row r="79" spans="2:11" x14ac:dyDescent="0.3">
      <c r="B79" s="15"/>
      <c r="C79" s="15" t="s">
        <v>50</v>
      </c>
      <c r="D79" s="15"/>
      <c r="E79" s="16" t="s">
        <v>92</v>
      </c>
      <c r="F79" s="16"/>
      <c r="G79" s="16"/>
      <c r="H79" s="17"/>
      <c r="I79" s="16"/>
      <c r="J79" s="17">
        <f>I80</f>
        <v>167.52</v>
      </c>
      <c r="K79" s="16"/>
    </row>
    <row r="80" spans="2:11" x14ac:dyDescent="0.3">
      <c r="B80" s="15"/>
      <c r="C80" s="15"/>
      <c r="D80" s="15" t="s">
        <v>49</v>
      </c>
      <c r="E80" s="16" t="s">
        <v>62</v>
      </c>
      <c r="F80" s="16">
        <v>12</v>
      </c>
      <c r="G80" s="16" t="s">
        <v>53</v>
      </c>
      <c r="H80" s="17">
        <v>13.96</v>
      </c>
      <c r="I80" s="17">
        <f>F80*H80</f>
        <v>167.52</v>
      </c>
      <c r="J80" s="17"/>
      <c r="K80" s="16"/>
    </row>
    <row r="81" spans="2:11" x14ac:dyDescent="0.3">
      <c r="B81" s="15"/>
      <c r="C81" s="15" t="s">
        <v>57</v>
      </c>
      <c r="D81" s="15"/>
      <c r="E81" s="16" t="s">
        <v>93</v>
      </c>
      <c r="F81" s="16"/>
      <c r="G81" s="16"/>
      <c r="H81" s="17"/>
      <c r="I81" s="17"/>
      <c r="J81" s="17">
        <f>I82</f>
        <v>139.60000000000002</v>
      </c>
      <c r="K81" s="16"/>
    </row>
    <row r="82" spans="2:11" x14ac:dyDescent="0.3">
      <c r="B82" s="15"/>
      <c r="C82" s="15"/>
      <c r="D82" s="15" t="s">
        <v>49</v>
      </c>
      <c r="E82" s="16" t="s">
        <v>62</v>
      </c>
      <c r="F82" s="16">
        <v>10</v>
      </c>
      <c r="G82" s="16" t="s">
        <v>53</v>
      </c>
      <c r="H82" s="17">
        <v>13.96</v>
      </c>
      <c r="I82" s="17">
        <f t="shared" ref="I82" si="14">F82*H82</f>
        <v>139.60000000000002</v>
      </c>
      <c r="J82" s="17"/>
      <c r="K82" s="16"/>
    </row>
    <row r="83" spans="2:11" x14ac:dyDescent="0.3">
      <c r="B83" s="15"/>
      <c r="C83" s="15" t="s">
        <v>58</v>
      </c>
      <c r="D83" s="15"/>
      <c r="E83" s="16" t="s">
        <v>94</v>
      </c>
      <c r="F83" s="16"/>
      <c r="G83" s="16"/>
      <c r="H83" s="17"/>
      <c r="I83" s="17"/>
      <c r="J83" s="17">
        <f>I84</f>
        <v>167.52</v>
      </c>
      <c r="K83" s="16"/>
    </row>
    <row r="84" spans="2:11" x14ac:dyDescent="0.3">
      <c r="B84" s="15"/>
      <c r="C84" s="15"/>
      <c r="D84" s="15" t="s">
        <v>49</v>
      </c>
      <c r="E84" s="16" t="s">
        <v>62</v>
      </c>
      <c r="F84" s="16">
        <v>12</v>
      </c>
      <c r="G84" s="16" t="s">
        <v>53</v>
      </c>
      <c r="H84" s="17">
        <v>13.96</v>
      </c>
      <c r="I84" s="17">
        <f t="shared" ref="I84" si="15">F84*H84</f>
        <v>167.52</v>
      </c>
      <c r="J84" s="17"/>
      <c r="K84" s="16"/>
    </row>
    <row r="85" spans="2:11" x14ac:dyDescent="0.3">
      <c r="B85" s="15" t="s">
        <v>56</v>
      </c>
      <c r="C85" s="15"/>
      <c r="D85" s="15"/>
      <c r="E85" s="18" t="s">
        <v>95</v>
      </c>
      <c r="F85" s="16"/>
      <c r="G85" s="16"/>
      <c r="H85" s="17"/>
      <c r="I85" s="17"/>
      <c r="J85" s="17">
        <f>SUM(I87:I103)</f>
        <v>1256.4000000000001</v>
      </c>
      <c r="K85" s="16"/>
    </row>
    <row r="86" spans="2:11" x14ac:dyDescent="0.3">
      <c r="B86" s="15"/>
      <c r="C86" s="15" t="s">
        <v>50</v>
      </c>
      <c r="D86" s="15"/>
      <c r="E86" s="16" t="s">
        <v>96</v>
      </c>
      <c r="F86" s="16"/>
      <c r="G86" s="16"/>
      <c r="H86" s="17"/>
      <c r="I86" s="17"/>
      <c r="J86" s="17"/>
      <c r="K86" s="16"/>
    </row>
    <row r="87" spans="2:11" x14ac:dyDescent="0.3">
      <c r="B87" s="15"/>
      <c r="C87" s="15"/>
      <c r="D87" s="15" t="s">
        <v>49</v>
      </c>
      <c r="E87" s="16" t="s">
        <v>4</v>
      </c>
      <c r="F87" s="16">
        <v>12</v>
      </c>
      <c r="G87" s="16" t="s">
        <v>53</v>
      </c>
      <c r="H87" s="17">
        <v>13.96</v>
      </c>
      <c r="I87" s="17">
        <f>F87*H87</f>
        <v>167.52</v>
      </c>
      <c r="J87" s="17"/>
      <c r="K87" s="16"/>
    </row>
    <row r="88" spans="2:11" x14ac:dyDescent="0.3">
      <c r="B88" s="15"/>
      <c r="C88" s="15" t="s">
        <v>57</v>
      </c>
      <c r="D88" s="15"/>
      <c r="E88" s="16" t="s">
        <v>97</v>
      </c>
      <c r="F88" s="16"/>
      <c r="G88" s="16"/>
      <c r="H88" s="17"/>
      <c r="I88" s="17"/>
      <c r="J88" s="17"/>
      <c r="K88" s="16"/>
    </row>
    <row r="89" spans="2:11" x14ac:dyDescent="0.3">
      <c r="B89" s="15"/>
      <c r="C89" s="15"/>
      <c r="D89" s="15" t="s">
        <v>49</v>
      </c>
      <c r="E89" s="16" t="s">
        <v>4</v>
      </c>
      <c r="F89" s="16">
        <v>10</v>
      </c>
      <c r="G89" s="16" t="s">
        <v>53</v>
      </c>
      <c r="H89" s="17">
        <v>13.96</v>
      </c>
      <c r="I89" s="17">
        <f t="shared" ref="I89:I103" si="16">F89*H89</f>
        <v>139.60000000000002</v>
      </c>
      <c r="J89" s="17"/>
      <c r="K89" s="16"/>
    </row>
    <row r="90" spans="2:11" x14ac:dyDescent="0.3">
      <c r="B90" s="15"/>
      <c r="C90" s="15" t="s">
        <v>58</v>
      </c>
      <c r="D90" s="15"/>
      <c r="E90" s="16" t="s">
        <v>98</v>
      </c>
      <c r="F90" s="16"/>
      <c r="G90" s="16"/>
      <c r="H90" s="17"/>
      <c r="I90" s="17"/>
      <c r="J90" s="17"/>
      <c r="K90" s="16"/>
    </row>
    <row r="91" spans="2:11" x14ac:dyDescent="0.3">
      <c r="B91" s="15"/>
      <c r="C91" s="15"/>
      <c r="D91" s="15" t="s">
        <v>49</v>
      </c>
      <c r="E91" s="16" t="s">
        <v>4</v>
      </c>
      <c r="F91" s="16">
        <v>10</v>
      </c>
      <c r="G91" s="16" t="s">
        <v>53</v>
      </c>
      <c r="H91" s="17">
        <v>13.96</v>
      </c>
      <c r="I91" s="17">
        <f t="shared" si="16"/>
        <v>139.60000000000002</v>
      </c>
      <c r="J91" s="17"/>
      <c r="K91" s="16"/>
    </row>
    <row r="92" spans="2:11" x14ac:dyDescent="0.3">
      <c r="B92" s="15"/>
      <c r="C92" s="15" t="s">
        <v>75</v>
      </c>
      <c r="D92" s="15"/>
      <c r="E92" s="16" t="s">
        <v>99</v>
      </c>
      <c r="F92" s="16"/>
      <c r="G92" s="16"/>
      <c r="H92" s="17"/>
      <c r="I92" s="17"/>
      <c r="J92" s="17"/>
      <c r="K92" s="16"/>
    </row>
    <row r="93" spans="2:11" x14ac:dyDescent="0.3">
      <c r="B93" s="15"/>
      <c r="C93" s="15"/>
      <c r="D93" s="15" t="s">
        <v>49</v>
      </c>
      <c r="E93" s="16" t="s">
        <v>4</v>
      </c>
      <c r="F93" s="16">
        <v>10</v>
      </c>
      <c r="G93" s="16" t="s">
        <v>53</v>
      </c>
      <c r="H93" s="17">
        <v>13.96</v>
      </c>
      <c r="I93" s="17">
        <f t="shared" si="16"/>
        <v>139.60000000000002</v>
      </c>
      <c r="J93" s="17"/>
      <c r="K93" s="16"/>
    </row>
    <row r="94" spans="2:11" x14ac:dyDescent="0.3">
      <c r="B94" s="15"/>
      <c r="C94" s="15" t="s">
        <v>76</v>
      </c>
      <c r="D94" s="15"/>
      <c r="E94" s="16" t="s">
        <v>100</v>
      </c>
      <c r="F94" s="16"/>
      <c r="G94" s="16"/>
      <c r="H94" s="17"/>
      <c r="I94" s="17"/>
      <c r="J94" s="17"/>
      <c r="K94" s="16"/>
    </row>
    <row r="95" spans="2:11" x14ac:dyDescent="0.3">
      <c r="B95" s="15"/>
      <c r="C95" s="15"/>
      <c r="D95" s="15" t="s">
        <v>49</v>
      </c>
      <c r="E95" s="16" t="s">
        <v>4</v>
      </c>
      <c r="F95" s="16">
        <v>10</v>
      </c>
      <c r="G95" s="16" t="s">
        <v>53</v>
      </c>
      <c r="H95" s="17">
        <v>13.96</v>
      </c>
      <c r="I95" s="17">
        <f t="shared" si="16"/>
        <v>139.60000000000002</v>
      </c>
      <c r="J95" s="17"/>
      <c r="K95" s="16"/>
    </row>
    <row r="96" spans="2:11" x14ac:dyDescent="0.3">
      <c r="B96" s="15"/>
      <c r="C96" s="15" t="s">
        <v>77</v>
      </c>
      <c r="D96" s="15"/>
      <c r="E96" s="16" t="s">
        <v>101</v>
      </c>
      <c r="F96" s="16"/>
      <c r="G96" s="16"/>
      <c r="H96" s="17"/>
      <c r="I96" s="17"/>
      <c r="J96" s="17"/>
      <c r="K96" s="16"/>
    </row>
    <row r="97" spans="2:11" x14ac:dyDescent="0.3">
      <c r="B97" s="15"/>
      <c r="C97" s="15"/>
      <c r="D97" s="15" t="s">
        <v>49</v>
      </c>
      <c r="E97" s="16" t="s">
        <v>4</v>
      </c>
      <c r="F97" s="16">
        <v>8</v>
      </c>
      <c r="G97" s="16" t="s">
        <v>53</v>
      </c>
      <c r="H97" s="17">
        <v>13.96</v>
      </c>
      <c r="I97" s="17">
        <f t="shared" si="16"/>
        <v>111.68</v>
      </c>
      <c r="J97" s="17"/>
      <c r="K97" s="16"/>
    </row>
    <row r="98" spans="2:11" x14ac:dyDescent="0.3">
      <c r="B98" s="15"/>
      <c r="C98" s="15" t="s">
        <v>78</v>
      </c>
      <c r="D98" s="15"/>
      <c r="E98" s="16" t="s">
        <v>109</v>
      </c>
      <c r="F98" s="16"/>
      <c r="G98" s="16"/>
      <c r="H98" s="17"/>
      <c r="I98" s="17"/>
      <c r="J98" s="17"/>
      <c r="K98" s="16"/>
    </row>
    <row r="99" spans="2:11" x14ac:dyDescent="0.3">
      <c r="B99" s="15"/>
      <c r="C99" s="15"/>
      <c r="D99" s="15" t="s">
        <v>49</v>
      </c>
      <c r="E99" s="16" t="s">
        <v>4</v>
      </c>
      <c r="F99" s="16">
        <v>10</v>
      </c>
      <c r="G99" s="16" t="s">
        <v>53</v>
      </c>
      <c r="H99" s="17">
        <v>13.96</v>
      </c>
      <c r="I99" s="17">
        <f t="shared" si="16"/>
        <v>139.60000000000002</v>
      </c>
      <c r="J99" s="17"/>
      <c r="K99" s="16"/>
    </row>
    <row r="100" spans="2:11" x14ac:dyDescent="0.3">
      <c r="B100" s="15"/>
      <c r="C100" s="15" t="s">
        <v>107</v>
      </c>
      <c r="D100" s="15"/>
      <c r="E100" s="16" t="s">
        <v>110</v>
      </c>
      <c r="F100" s="16"/>
      <c r="G100" s="16"/>
      <c r="H100" s="17"/>
      <c r="I100" s="17"/>
      <c r="J100" s="17"/>
      <c r="K100" s="16"/>
    </row>
    <row r="101" spans="2:11" x14ac:dyDescent="0.3">
      <c r="B101" s="15"/>
      <c r="C101" s="15"/>
      <c r="D101" s="15" t="s">
        <v>49</v>
      </c>
      <c r="E101" s="16" t="s">
        <v>4</v>
      </c>
      <c r="F101" s="16">
        <v>10</v>
      </c>
      <c r="G101" s="16" t="s">
        <v>53</v>
      </c>
      <c r="H101" s="17">
        <v>13.96</v>
      </c>
      <c r="I101" s="17">
        <f t="shared" si="16"/>
        <v>139.60000000000002</v>
      </c>
      <c r="J101" s="17"/>
      <c r="K101" s="16"/>
    </row>
    <row r="102" spans="2:11" x14ac:dyDescent="0.3">
      <c r="B102" s="15"/>
      <c r="C102" s="15" t="s">
        <v>108</v>
      </c>
      <c r="D102" s="15"/>
      <c r="E102" s="16" t="s">
        <v>111</v>
      </c>
      <c r="F102" s="16"/>
      <c r="G102" s="16"/>
      <c r="H102" s="17"/>
      <c r="I102" s="17"/>
      <c r="J102" s="17"/>
      <c r="K102" s="16"/>
    </row>
    <row r="103" spans="2:11" x14ac:dyDescent="0.3">
      <c r="B103" s="15"/>
      <c r="C103" s="15"/>
      <c r="D103" s="15" t="s">
        <v>49</v>
      </c>
      <c r="E103" s="16" t="s">
        <v>4</v>
      </c>
      <c r="F103" s="16">
        <v>10</v>
      </c>
      <c r="G103" s="16" t="s">
        <v>53</v>
      </c>
      <c r="H103" s="17">
        <v>13.96</v>
      </c>
      <c r="I103" s="17">
        <f t="shared" si="16"/>
        <v>139.60000000000002</v>
      </c>
      <c r="J103" s="17"/>
      <c r="K103" s="16"/>
    </row>
    <row r="104" spans="2:11" x14ac:dyDescent="0.3">
      <c r="J104" s="1" t="s">
        <v>3</v>
      </c>
      <c r="K104" s="17">
        <f>K78</f>
        <v>1731.04</v>
      </c>
    </row>
    <row r="107" spans="2:11" ht="18" x14ac:dyDescent="0.35">
      <c r="B107" s="13" t="s">
        <v>120</v>
      </c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2:11" x14ac:dyDescent="0.3">
      <c r="B108" s="1" t="s">
        <v>41</v>
      </c>
      <c r="C108" s="1" t="s">
        <v>42</v>
      </c>
      <c r="D108" s="1" t="s">
        <v>43</v>
      </c>
      <c r="E108" s="1" t="s">
        <v>44</v>
      </c>
      <c r="F108" s="1" t="s">
        <v>1</v>
      </c>
      <c r="G108" s="1" t="s">
        <v>45</v>
      </c>
      <c r="H108" s="14" t="s">
        <v>46</v>
      </c>
      <c r="I108" s="1" t="s">
        <v>47</v>
      </c>
      <c r="J108" s="1" t="s">
        <v>48</v>
      </c>
      <c r="K108" s="1" t="s">
        <v>3</v>
      </c>
    </row>
    <row r="109" spans="2:11" x14ac:dyDescent="0.3">
      <c r="B109" s="15" t="s">
        <v>49</v>
      </c>
      <c r="C109" s="15"/>
      <c r="D109" s="15"/>
      <c r="E109" s="18" t="s">
        <v>112</v>
      </c>
      <c r="F109" s="16"/>
      <c r="G109" s="16"/>
      <c r="H109" s="17"/>
      <c r="I109" s="16"/>
      <c r="J109" s="16"/>
      <c r="K109" s="17">
        <f>SUM(J110:J117)</f>
        <v>530.48</v>
      </c>
    </row>
    <row r="110" spans="2:11" x14ac:dyDescent="0.3">
      <c r="B110" s="15"/>
      <c r="C110" s="15" t="s">
        <v>50</v>
      </c>
      <c r="D110" s="15"/>
      <c r="E110" s="16" t="s">
        <v>113</v>
      </c>
      <c r="F110" s="16"/>
      <c r="G110" s="16"/>
      <c r="H110" s="17"/>
      <c r="I110" s="16"/>
      <c r="J110" s="17">
        <f>I111</f>
        <v>139.60000000000002</v>
      </c>
      <c r="K110" s="16"/>
    </row>
    <row r="111" spans="2:11" x14ac:dyDescent="0.3">
      <c r="B111" s="15"/>
      <c r="C111" s="15"/>
      <c r="D111" s="15" t="s">
        <v>49</v>
      </c>
      <c r="E111" s="16" t="s">
        <v>62</v>
      </c>
      <c r="F111" s="16">
        <v>10</v>
      </c>
      <c r="G111" s="16" t="s">
        <v>53</v>
      </c>
      <c r="H111" s="17">
        <v>13.96</v>
      </c>
      <c r="I111" s="17">
        <f>F111*H111</f>
        <v>139.60000000000002</v>
      </c>
      <c r="J111" s="17"/>
      <c r="K111" s="16"/>
    </row>
    <row r="112" spans="2:11" x14ac:dyDescent="0.3">
      <c r="B112" s="15"/>
      <c r="C112" s="15" t="s">
        <v>57</v>
      </c>
      <c r="D112" s="15"/>
      <c r="E112" s="16" t="s">
        <v>114</v>
      </c>
      <c r="F112" s="16"/>
      <c r="G112" s="16"/>
      <c r="H112" s="17"/>
      <c r="I112" s="17"/>
      <c r="J112" s="17">
        <f>I113</f>
        <v>125.64000000000001</v>
      </c>
      <c r="K112" s="16"/>
    </row>
    <row r="113" spans="2:11" x14ac:dyDescent="0.3">
      <c r="B113" s="15"/>
      <c r="C113" s="15"/>
      <c r="D113" s="15" t="s">
        <v>49</v>
      </c>
      <c r="E113" s="16" t="s">
        <v>62</v>
      </c>
      <c r="F113" s="16">
        <v>9</v>
      </c>
      <c r="G113" s="16" t="s">
        <v>53</v>
      </c>
      <c r="H113" s="17">
        <v>13.96</v>
      </c>
      <c r="I113" s="17">
        <f t="shared" ref="I113" si="17">F113*H113</f>
        <v>125.64000000000001</v>
      </c>
      <c r="J113" s="17"/>
      <c r="K113" s="16"/>
    </row>
    <row r="114" spans="2:11" x14ac:dyDescent="0.3">
      <c r="B114" s="15"/>
      <c r="C114" s="15" t="s">
        <v>58</v>
      </c>
      <c r="D114" s="15"/>
      <c r="E114" s="16" t="s">
        <v>115</v>
      </c>
      <c r="F114" s="16"/>
      <c r="G114" s="16"/>
      <c r="H114" s="17"/>
      <c r="I114" s="17"/>
      <c r="J114" s="17">
        <f>I115</f>
        <v>139.60000000000002</v>
      </c>
      <c r="K114" s="16"/>
    </row>
    <row r="115" spans="2:11" x14ac:dyDescent="0.3">
      <c r="B115" s="15"/>
      <c r="C115" s="15"/>
      <c r="D115" s="15" t="s">
        <v>49</v>
      </c>
      <c r="E115" s="16" t="s">
        <v>62</v>
      </c>
      <c r="F115" s="16">
        <v>10</v>
      </c>
      <c r="G115" s="16" t="s">
        <v>53</v>
      </c>
      <c r="H115" s="17">
        <v>13.96</v>
      </c>
      <c r="I115" s="17">
        <f t="shared" ref="I115" si="18">F115*H115</f>
        <v>139.60000000000002</v>
      </c>
      <c r="J115" s="17"/>
      <c r="K115" s="16"/>
    </row>
    <row r="116" spans="2:11" x14ac:dyDescent="0.3">
      <c r="B116" s="15"/>
      <c r="C116" s="15" t="s">
        <v>75</v>
      </c>
      <c r="D116" s="15"/>
      <c r="E116" s="16" t="s">
        <v>116</v>
      </c>
      <c r="F116" s="16"/>
      <c r="G116" s="16"/>
      <c r="H116" s="17"/>
      <c r="I116" s="17"/>
      <c r="J116" s="17">
        <f>I117</f>
        <v>125.64000000000001</v>
      </c>
      <c r="K116" s="16"/>
    </row>
    <row r="117" spans="2:11" x14ac:dyDescent="0.3">
      <c r="B117" s="15"/>
      <c r="C117" s="15"/>
      <c r="D117" s="15" t="s">
        <v>49</v>
      </c>
      <c r="E117" s="16" t="s">
        <v>62</v>
      </c>
      <c r="F117" s="16">
        <v>9</v>
      </c>
      <c r="G117" s="16" t="s">
        <v>53</v>
      </c>
      <c r="H117" s="17">
        <v>13.96</v>
      </c>
      <c r="I117" s="17">
        <f t="shared" ref="I117" si="19">F117*H117</f>
        <v>125.64000000000001</v>
      </c>
      <c r="J117" s="17"/>
      <c r="K117" s="16"/>
    </row>
    <row r="118" spans="2:11" x14ac:dyDescent="0.3">
      <c r="J118" s="1" t="s">
        <v>3</v>
      </c>
      <c r="K118" s="17">
        <f>K109</f>
        <v>530.48</v>
      </c>
    </row>
    <row r="121" spans="2:11" ht="18" x14ac:dyDescent="0.35">
      <c r="B121" s="13" t="s">
        <v>121</v>
      </c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2:11" x14ac:dyDescent="0.3">
      <c r="B122" s="1" t="s">
        <v>41</v>
      </c>
      <c r="C122" s="1" t="s">
        <v>42</v>
      </c>
      <c r="D122" s="1" t="s">
        <v>43</v>
      </c>
      <c r="E122" s="1" t="s">
        <v>44</v>
      </c>
      <c r="F122" s="1" t="s">
        <v>1</v>
      </c>
      <c r="G122" s="1" t="s">
        <v>45</v>
      </c>
      <c r="H122" s="14" t="s">
        <v>46</v>
      </c>
      <c r="I122" s="1" t="s">
        <v>47</v>
      </c>
      <c r="J122" s="1" t="s">
        <v>48</v>
      </c>
      <c r="K122" s="1" t="s">
        <v>3</v>
      </c>
    </row>
    <row r="123" spans="2:11" x14ac:dyDescent="0.3">
      <c r="B123" s="15" t="s">
        <v>49</v>
      </c>
      <c r="C123" s="15"/>
      <c r="D123" s="15"/>
      <c r="E123" s="18" t="s">
        <v>117</v>
      </c>
      <c r="F123" s="16"/>
      <c r="G123" s="16"/>
      <c r="H123" s="17"/>
      <c r="I123" s="16"/>
      <c r="J123" s="16"/>
      <c r="K123" s="17">
        <f>SUM(J124:J127)</f>
        <v>404.84000000000003</v>
      </c>
    </row>
    <row r="124" spans="2:11" x14ac:dyDescent="0.3">
      <c r="B124" s="15"/>
      <c r="C124" s="15" t="s">
        <v>50</v>
      </c>
      <c r="D124" s="15"/>
      <c r="E124" s="16" t="s">
        <v>118</v>
      </c>
      <c r="F124" s="16"/>
      <c r="G124" s="16"/>
      <c r="H124" s="17"/>
      <c r="I124" s="16"/>
      <c r="J124" s="17">
        <f>I125</f>
        <v>195.44</v>
      </c>
      <c r="K124" s="16"/>
    </row>
    <row r="125" spans="2:11" x14ac:dyDescent="0.3">
      <c r="B125" s="15"/>
      <c r="C125" s="15"/>
      <c r="D125" s="15" t="s">
        <v>49</v>
      </c>
      <c r="E125" s="16" t="s">
        <v>62</v>
      </c>
      <c r="F125" s="16">
        <v>14</v>
      </c>
      <c r="G125" s="16" t="s">
        <v>53</v>
      </c>
      <c r="H125" s="17">
        <v>13.96</v>
      </c>
      <c r="I125" s="17">
        <f>F125*H125</f>
        <v>195.44</v>
      </c>
      <c r="J125" s="17"/>
      <c r="K125" s="16"/>
    </row>
    <row r="126" spans="2:11" x14ac:dyDescent="0.3">
      <c r="B126" s="15"/>
      <c r="C126" s="15" t="s">
        <v>57</v>
      </c>
      <c r="D126" s="15"/>
      <c r="E126" s="16" t="s">
        <v>119</v>
      </c>
      <c r="F126" s="16"/>
      <c r="G126" s="16"/>
      <c r="H126" s="17"/>
      <c r="I126" s="17"/>
      <c r="J126" s="17">
        <f>I127</f>
        <v>209.4</v>
      </c>
      <c r="K126" s="16"/>
    </row>
    <row r="127" spans="2:11" x14ac:dyDescent="0.3">
      <c r="B127" s="15"/>
      <c r="C127" s="15"/>
      <c r="D127" s="15" t="s">
        <v>49</v>
      </c>
      <c r="E127" s="16" t="s">
        <v>62</v>
      </c>
      <c r="F127" s="16">
        <v>15</v>
      </c>
      <c r="G127" s="16" t="s">
        <v>53</v>
      </c>
      <c r="H127" s="17">
        <v>13.96</v>
      </c>
      <c r="I127" s="17">
        <f t="shared" ref="I127" si="20">F127*H127</f>
        <v>209.4</v>
      </c>
      <c r="J127" s="17"/>
      <c r="K127" s="16"/>
    </row>
    <row r="128" spans="2:11" x14ac:dyDescent="0.3">
      <c r="B128" s="7"/>
      <c r="C128" s="7"/>
      <c r="D128" s="7"/>
      <c r="E128" s="7"/>
      <c r="F128" s="7"/>
      <c r="G128" s="7"/>
      <c r="I128" s="7"/>
      <c r="J128" s="1" t="s">
        <v>3</v>
      </c>
      <c r="K128" s="17">
        <f>K123</f>
        <v>404.84000000000003</v>
      </c>
    </row>
    <row r="132" spans="2:11" ht="18" x14ac:dyDescent="0.35">
      <c r="B132" s="13" t="s">
        <v>122</v>
      </c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2:11" x14ac:dyDescent="0.3">
      <c r="B133" s="1" t="s">
        <v>41</v>
      </c>
      <c r="C133" s="1" t="s">
        <v>42</v>
      </c>
      <c r="D133" s="1" t="s">
        <v>43</v>
      </c>
      <c r="E133" s="1" t="s">
        <v>44</v>
      </c>
      <c r="F133" s="1" t="s">
        <v>1</v>
      </c>
      <c r="G133" s="1" t="s">
        <v>45</v>
      </c>
      <c r="H133" s="14" t="s">
        <v>46</v>
      </c>
      <c r="I133" s="1" t="s">
        <v>47</v>
      </c>
      <c r="J133" s="1" t="s">
        <v>48</v>
      </c>
      <c r="K133" s="1" t="s">
        <v>3</v>
      </c>
    </row>
    <row r="134" spans="2:11" x14ac:dyDescent="0.3">
      <c r="B134" s="15" t="s">
        <v>49</v>
      </c>
      <c r="C134" s="15"/>
      <c r="D134" s="15"/>
      <c r="E134" s="18" t="s">
        <v>123</v>
      </c>
      <c r="F134" s="16"/>
      <c r="G134" s="16"/>
      <c r="H134" s="17"/>
      <c r="I134" s="16"/>
      <c r="J134" s="16"/>
      <c r="K134" s="17">
        <f>SUM(J135:J136)</f>
        <v>64.800000000000011</v>
      </c>
    </row>
    <row r="135" spans="2:11" x14ac:dyDescent="0.3">
      <c r="B135" s="15"/>
      <c r="C135" s="15" t="s">
        <v>50</v>
      </c>
      <c r="D135" s="15"/>
      <c r="E135" s="16" t="s">
        <v>124</v>
      </c>
      <c r="F135" s="16"/>
      <c r="G135" s="16"/>
      <c r="H135" s="17"/>
      <c r="I135" s="16"/>
      <c r="J135" s="17">
        <f>I136</f>
        <v>64.800000000000011</v>
      </c>
      <c r="K135" s="16"/>
    </row>
    <row r="136" spans="2:11" x14ac:dyDescent="0.3">
      <c r="B136" s="15"/>
      <c r="C136" s="15"/>
      <c r="D136" s="15" t="s">
        <v>49</v>
      </c>
      <c r="E136" s="16" t="s">
        <v>125</v>
      </c>
      <c r="F136" s="16">
        <v>12</v>
      </c>
      <c r="G136" s="16" t="s">
        <v>126</v>
      </c>
      <c r="H136" s="17">
        <v>5.4</v>
      </c>
      <c r="I136" s="17">
        <f>F136*H136</f>
        <v>64.800000000000011</v>
      </c>
      <c r="J136" s="17"/>
      <c r="K136" s="16"/>
    </row>
    <row r="137" spans="2:11" x14ac:dyDescent="0.3">
      <c r="B137" s="7"/>
      <c r="C137" s="7"/>
      <c r="D137" s="7"/>
      <c r="E137" s="7"/>
      <c r="F137" s="7"/>
      <c r="G137" s="7"/>
      <c r="I137" s="7"/>
      <c r="J137" s="1" t="s">
        <v>3</v>
      </c>
      <c r="K137" s="17">
        <f>K134</f>
        <v>64.800000000000011</v>
      </c>
    </row>
    <row r="139" spans="2:11" ht="18" x14ac:dyDescent="0.35">
      <c r="B139" s="13" t="s">
        <v>132</v>
      </c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2:11" x14ac:dyDescent="0.3">
      <c r="B140" s="1" t="s">
        <v>20</v>
      </c>
      <c r="C140" s="1" t="s">
        <v>21</v>
      </c>
      <c r="D140" s="7"/>
    </row>
    <row r="141" spans="2:11" x14ac:dyDescent="0.3">
      <c r="B141" s="15" t="s">
        <v>22</v>
      </c>
      <c r="C141" s="17">
        <v>500</v>
      </c>
      <c r="D141" s="7"/>
    </row>
    <row r="142" spans="2:11" x14ac:dyDescent="0.3">
      <c r="B142" s="15" t="s">
        <v>23</v>
      </c>
      <c r="C142" s="17">
        <v>28.75</v>
      </c>
      <c r="D142" s="7"/>
    </row>
    <row r="143" spans="2:11" x14ac:dyDescent="0.3">
      <c r="B143" s="15" t="s">
        <v>24</v>
      </c>
      <c r="C143" s="17">
        <v>14.9</v>
      </c>
      <c r="D143" s="7"/>
    </row>
    <row r="144" spans="2:11" x14ac:dyDescent="0.3">
      <c r="B144" s="1" t="s">
        <v>3</v>
      </c>
      <c r="C144" s="17">
        <f>SUM(C141:C143)</f>
        <v>543.65</v>
      </c>
    </row>
  </sheetData>
  <mergeCells count="11">
    <mergeCell ref="B107:K107"/>
    <mergeCell ref="B121:K121"/>
    <mergeCell ref="B132:K132"/>
    <mergeCell ref="M3:O3"/>
    <mergeCell ref="B139:K139"/>
    <mergeCell ref="B3:K3"/>
    <mergeCell ref="B10:K10"/>
    <mergeCell ref="B23:K23"/>
    <mergeCell ref="B36:K36"/>
    <mergeCell ref="B57:K57"/>
    <mergeCell ref="B76:K76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3741-0A14-4576-AB86-07A7FD63F28C}">
  <dimension ref="B2:H33"/>
  <sheetViews>
    <sheetView topLeftCell="A15" workbookViewId="0">
      <selection activeCell="B19" sqref="B19:D33"/>
    </sheetView>
  </sheetViews>
  <sheetFormatPr baseColWidth="10" defaultRowHeight="14.4" x14ac:dyDescent="0.3"/>
  <cols>
    <col min="2" max="2" width="15.77734375" customWidth="1"/>
    <col min="3" max="3" width="43" customWidth="1"/>
    <col min="7" max="7" width="34" customWidth="1"/>
  </cols>
  <sheetData>
    <row r="2" spans="2:4" ht="18" x14ac:dyDescent="0.35">
      <c r="B2" s="21" t="s">
        <v>141</v>
      </c>
      <c r="C2" s="21"/>
      <c r="D2" s="21"/>
    </row>
    <row r="3" spans="2:4" x14ac:dyDescent="0.3">
      <c r="B3" s="1" t="s">
        <v>128</v>
      </c>
      <c r="C3" s="1" t="s">
        <v>129</v>
      </c>
      <c r="D3" s="1" t="s">
        <v>3</v>
      </c>
    </row>
    <row r="4" spans="2:4" x14ac:dyDescent="0.3">
      <c r="B4" s="15" t="s">
        <v>49</v>
      </c>
      <c r="C4" s="16" t="s">
        <v>40</v>
      </c>
      <c r="D4" s="17">
        <v>251.28</v>
      </c>
    </row>
    <row r="5" spans="2:4" x14ac:dyDescent="0.3">
      <c r="B5" s="15" t="s">
        <v>56</v>
      </c>
      <c r="C5" s="16" t="s">
        <v>54</v>
      </c>
      <c r="D5" s="17">
        <v>279.2</v>
      </c>
    </row>
    <row r="6" spans="2:4" x14ac:dyDescent="0.3">
      <c r="B6" s="15" t="s">
        <v>102</v>
      </c>
      <c r="C6" s="16" t="s">
        <v>65</v>
      </c>
      <c r="D6" s="17">
        <v>279.2</v>
      </c>
    </row>
    <row r="7" spans="2:4" x14ac:dyDescent="0.3">
      <c r="B7" s="15" t="s">
        <v>103</v>
      </c>
      <c r="C7" s="16" t="s">
        <v>70</v>
      </c>
      <c r="D7" s="17">
        <v>893.44</v>
      </c>
    </row>
    <row r="8" spans="2:4" x14ac:dyDescent="0.3">
      <c r="B8" s="15" t="s">
        <v>104</v>
      </c>
      <c r="C8" s="16" t="s">
        <v>87</v>
      </c>
      <c r="D8" s="17">
        <v>698</v>
      </c>
    </row>
    <row r="9" spans="2:4" x14ac:dyDescent="0.3">
      <c r="B9" s="15" t="s">
        <v>105</v>
      </c>
      <c r="C9" s="16" t="s">
        <v>90</v>
      </c>
      <c r="D9" s="17">
        <v>1731.04</v>
      </c>
    </row>
    <row r="10" spans="2:4" x14ac:dyDescent="0.3">
      <c r="B10" s="15" t="s">
        <v>106</v>
      </c>
      <c r="C10" s="16" t="s">
        <v>120</v>
      </c>
      <c r="D10" s="17">
        <v>530.48</v>
      </c>
    </row>
    <row r="11" spans="2:4" x14ac:dyDescent="0.3">
      <c r="B11" s="15" t="s">
        <v>130</v>
      </c>
      <c r="C11" s="16" t="s">
        <v>121</v>
      </c>
      <c r="D11" s="17">
        <v>404.84</v>
      </c>
    </row>
    <row r="12" spans="2:4" x14ac:dyDescent="0.3">
      <c r="B12" s="15" t="s">
        <v>131</v>
      </c>
      <c r="C12" s="16" t="s">
        <v>122</v>
      </c>
      <c r="D12" s="17">
        <v>64.8</v>
      </c>
    </row>
    <row r="13" spans="2:4" x14ac:dyDescent="0.3">
      <c r="B13" s="15" t="s">
        <v>133</v>
      </c>
      <c r="C13" s="16" t="s">
        <v>132</v>
      </c>
      <c r="D13" s="17">
        <v>543.65</v>
      </c>
    </row>
    <row r="14" spans="2:4" x14ac:dyDescent="0.3">
      <c r="B14" s="7"/>
      <c r="C14" s="1" t="s">
        <v>3</v>
      </c>
      <c r="D14" s="17">
        <v>5675.93</v>
      </c>
    </row>
    <row r="19" spans="2:8" ht="18" x14ac:dyDescent="0.35">
      <c r="B19" s="21" t="s">
        <v>140</v>
      </c>
      <c r="C19" s="21"/>
      <c r="D19" s="21"/>
      <c r="G19" s="21" t="s">
        <v>145</v>
      </c>
      <c r="H19" s="20"/>
    </row>
    <row r="20" spans="2:8" x14ac:dyDescent="0.3">
      <c r="B20" s="1" t="s">
        <v>128</v>
      </c>
      <c r="C20" s="1" t="s">
        <v>129</v>
      </c>
      <c r="D20" s="1" t="s">
        <v>3</v>
      </c>
      <c r="G20" s="1" t="s">
        <v>134</v>
      </c>
      <c r="H20" s="17">
        <f>D14</f>
        <v>5675.93</v>
      </c>
    </row>
    <row r="21" spans="2:8" x14ac:dyDescent="0.3">
      <c r="B21" s="15" t="s">
        <v>49</v>
      </c>
      <c r="C21" s="16" t="s">
        <v>40</v>
      </c>
      <c r="D21" s="17">
        <f>D4*$H$25+D4</f>
        <v>351.81384297520663</v>
      </c>
      <c r="G21" s="1" t="s">
        <v>135</v>
      </c>
      <c r="H21" s="17">
        <f>SUM(D12,D13)</f>
        <v>608.44999999999993</v>
      </c>
    </row>
    <row r="22" spans="2:8" x14ac:dyDescent="0.3">
      <c r="B22" s="15" t="s">
        <v>56</v>
      </c>
      <c r="C22" s="16" t="s">
        <v>54</v>
      </c>
      <c r="D22" s="17">
        <f t="shared" ref="D22:D28" si="0">D5*$H$25+D5</f>
        <v>390.9042699724518</v>
      </c>
      <c r="G22" s="1" t="s">
        <v>136</v>
      </c>
      <c r="H22" s="17">
        <f>H20*25%</f>
        <v>1418.9825000000001</v>
      </c>
    </row>
    <row r="23" spans="2:8" x14ac:dyDescent="0.3">
      <c r="B23" s="15" t="s">
        <v>102</v>
      </c>
      <c r="C23" s="16" t="s">
        <v>65</v>
      </c>
      <c r="D23" s="17">
        <f t="shared" si="0"/>
        <v>390.9042699724518</v>
      </c>
      <c r="G23" s="1" t="s">
        <v>137</v>
      </c>
      <c r="H23" s="17">
        <f>SUM(H21:H22)</f>
        <v>2027.4324999999999</v>
      </c>
    </row>
    <row r="24" spans="2:8" x14ac:dyDescent="0.3">
      <c r="B24" s="15" t="s">
        <v>103</v>
      </c>
      <c r="C24" s="16" t="s">
        <v>70</v>
      </c>
      <c r="D24" s="17">
        <f t="shared" si="0"/>
        <v>1250.8936639118458</v>
      </c>
      <c r="G24" s="1" t="s">
        <v>138</v>
      </c>
      <c r="H24" s="17">
        <f>SUM(D4:D11)</f>
        <v>5067.4799999999996</v>
      </c>
    </row>
    <row r="25" spans="2:8" x14ac:dyDescent="0.3">
      <c r="B25" s="15" t="s">
        <v>104</v>
      </c>
      <c r="C25" s="16" t="s">
        <v>87</v>
      </c>
      <c r="D25" s="17">
        <f t="shared" si="0"/>
        <v>977.26067493112942</v>
      </c>
      <c r="G25" s="1" t="s">
        <v>139</v>
      </c>
      <c r="H25" s="19">
        <f>H23/H24</f>
        <v>0.40008692683542907</v>
      </c>
    </row>
    <row r="26" spans="2:8" x14ac:dyDescent="0.3">
      <c r="B26" s="15" t="s">
        <v>105</v>
      </c>
      <c r="C26" s="16" t="s">
        <v>90</v>
      </c>
      <c r="D26" s="17">
        <f t="shared" si="0"/>
        <v>2423.6064738292011</v>
      </c>
    </row>
    <row r="27" spans="2:8" x14ac:dyDescent="0.3">
      <c r="B27" s="15" t="s">
        <v>106</v>
      </c>
      <c r="C27" s="16" t="s">
        <v>120</v>
      </c>
      <c r="D27" s="17">
        <f t="shared" si="0"/>
        <v>742.71811294765848</v>
      </c>
    </row>
    <row r="28" spans="2:8" x14ac:dyDescent="0.3">
      <c r="B28" s="15" t="s">
        <v>130</v>
      </c>
      <c r="C28" s="16" t="s">
        <v>121</v>
      </c>
      <c r="D28" s="17">
        <f t="shared" si="0"/>
        <v>566.81119146005506</v>
      </c>
    </row>
    <row r="29" spans="2:8" x14ac:dyDescent="0.3">
      <c r="B29" s="7"/>
      <c r="C29" s="1" t="s">
        <v>3</v>
      </c>
      <c r="D29" s="17">
        <f>SUM(D21:D28)</f>
        <v>7094.9125000000004</v>
      </c>
    </row>
    <row r="31" spans="2:8" x14ac:dyDescent="0.3">
      <c r="C31" s="1" t="s">
        <v>142</v>
      </c>
      <c r="D31" s="17">
        <f>D29</f>
        <v>7094.9125000000004</v>
      </c>
    </row>
    <row r="32" spans="2:8" x14ac:dyDescent="0.3">
      <c r="C32" s="1" t="s">
        <v>143</v>
      </c>
      <c r="D32" s="17">
        <f>D31*21%</f>
        <v>1489.9316249999999</v>
      </c>
    </row>
    <row r="33" spans="3:4" x14ac:dyDescent="0.3">
      <c r="C33" s="1" t="s">
        <v>144</v>
      </c>
      <c r="D33" s="17">
        <f>SUM(D31:D32)</f>
        <v>8584.8441249999996</v>
      </c>
    </row>
  </sheetData>
  <mergeCells count="3">
    <mergeCell ref="B19:D19"/>
    <mergeCell ref="B2:D2"/>
    <mergeCell ref="G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personal y costes</vt:lpstr>
      <vt:lpstr>otros costes</vt:lpstr>
      <vt:lpstr>horas productivas y precio hora</vt:lpstr>
      <vt:lpstr>modelo de la empresa</vt:lpstr>
      <vt:lpstr>costes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Galán Freire</dc:creator>
  <cp:lastModifiedBy>Alex Galán Freire</cp:lastModifiedBy>
  <dcterms:created xsi:type="dcterms:W3CDTF">2023-07-03T11:17:33Z</dcterms:created>
  <dcterms:modified xsi:type="dcterms:W3CDTF">2023-07-03T18:10:43Z</dcterms:modified>
</cp:coreProperties>
</file>