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al\OneDrive\Escritorio\nuevosResultados6julio\resultadosHipótesis\"/>
    </mc:Choice>
  </mc:AlternateContent>
  <xr:revisionPtr revIDLastSave="0" documentId="13_ncr:1_{3E523C35-DE4B-4C4B-BA5C-325AC55C031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Baseline" sheetId="1" r:id="rId1"/>
    <sheet name="BI-R" sheetId="6" r:id="rId2"/>
    <sheet name="EWC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" i="6" l="1"/>
  <c r="M35" i="6"/>
  <c r="M34" i="6"/>
  <c r="O31" i="6"/>
  <c r="M31" i="6"/>
  <c r="M30" i="6"/>
  <c r="O27" i="6"/>
  <c r="M27" i="6"/>
  <c r="M26" i="6"/>
  <c r="O35" i="7"/>
  <c r="M35" i="7"/>
  <c r="M34" i="7"/>
  <c r="O31" i="7"/>
  <c r="M31" i="7"/>
  <c r="M30" i="7"/>
  <c r="O27" i="7"/>
  <c r="M27" i="7"/>
  <c r="M26" i="7"/>
  <c r="O12" i="7"/>
  <c r="M12" i="7"/>
  <c r="M11" i="7"/>
  <c r="O8" i="7"/>
  <c r="M8" i="7"/>
  <c r="M7" i="7"/>
  <c r="O4" i="7"/>
  <c r="M4" i="7"/>
  <c r="M3" i="7"/>
  <c r="O12" i="6"/>
  <c r="M12" i="6"/>
  <c r="M11" i="6"/>
  <c r="O8" i="6"/>
  <c r="M8" i="6"/>
  <c r="M7" i="6"/>
  <c r="O4" i="6"/>
  <c r="M4" i="6"/>
  <c r="M3" i="6"/>
  <c r="O35" i="1"/>
  <c r="M35" i="1"/>
  <c r="M34" i="1"/>
  <c r="O31" i="1"/>
  <c r="M31" i="1"/>
  <c r="M30" i="1"/>
  <c r="O27" i="1"/>
  <c r="M27" i="1"/>
  <c r="M26" i="1"/>
  <c r="O12" i="1"/>
  <c r="M12" i="1"/>
  <c r="M11" i="1"/>
  <c r="O8" i="1"/>
  <c r="M8" i="1"/>
  <c r="M7" i="1"/>
  <c r="O4" i="1"/>
  <c r="M4" i="1"/>
  <c r="M3" i="1"/>
  <c r="C14" i="6" l="1"/>
  <c r="D14" i="6"/>
  <c r="J5" i="6" s="1"/>
  <c r="C37" i="6"/>
  <c r="J26" i="6" s="1"/>
  <c r="D37" i="6"/>
  <c r="J28" i="6" s="1"/>
  <c r="C37" i="1"/>
  <c r="J26" i="1" s="1"/>
  <c r="D37" i="1"/>
  <c r="J28" i="1" s="1"/>
  <c r="D14" i="1"/>
  <c r="J5" i="1" s="1"/>
  <c r="C14" i="1"/>
  <c r="J3" i="1" s="1"/>
  <c r="G36" i="1"/>
  <c r="F36" i="1"/>
  <c r="E36" i="1"/>
  <c r="G35" i="1"/>
  <c r="F35" i="1"/>
  <c r="E35" i="1"/>
  <c r="G34" i="1"/>
  <c r="F34" i="1"/>
  <c r="E34" i="1"/>
  <c r="G32" i="1"/>
  <c r="F32" i="1"/>
  <c r="E32" i="1"/>
  <c r="G31" i="1"/>
  <c r="F31" i="1"/>
  <c r="E31" i="1"/>
  <c r="G30" i="1"/>
  <c r="F30" i="1"/>
  <c r="E30" i="1"/>
  <c r="G28" i="1"/>
  <c r="F28" i="1"/>
  <c r="E28" i="1"/>
  <c r="G27" i="1"/>
  <c r="F27" i="1"/>
  <c r="E27" i="1"/>
  <c r="G26" i="1"/>
  <c r="F26" i="1"/>
  <c r="E26" i="1"/>
  <c r="G13" i="1"/>
  <c r="F13" i="1"/>
  <c r="E13" i="1"/>
  <c r="G12" i="1"/>
  <c r="F12" i="1"/>
  <c r="E12" i="1"/>
  <c r="G11" i="1"/>
  <c r="F11" i="1"/>
  <c r="E11" i="1"/>
  <c r="G9" i="1"/>
  <c r="F9" i="1"/>
  <c r="E9" i="1"/>
  <c r="G8" i="1"/>
  <c r="F8" i="1"/>
  <c r="E8" i="1"/>
  <c r="G7" i="1"/>
  <c r="F7" i="1"/>
  <c r="E7" i="1"/>
  <c r="G5" i="1"/>
  <c r="F5" i="1"/>
  <c r="E5" i="1"/>
  <c r="G4" i="1"/>
  <c r="F4" i="1"/>
  <c r="E4" i="1"/>
  <c r="G3" i="1"/>
  <c r="F3" i="1"/>
  <c r="E3" i="1"/>
  <c r="G36" i="6"/>
  <c r="F36" i="6"/>
  <c r="E36" i="6"/>
  <c r="G35" i="6"/>
  <c r="F35" i="6"/>
  <c r="E35" i="6"/>
  <c r="G34" i="6"/>
  <c r="F34" i="6"/>
  <c r="E34" i="6"/>
  <c r="G32" i="6"/>
  <c r="F32" i="6"/>
  <c r="E32" i="6"/>
  <c r="G31" i="6"/>
  <c r="F31" i="6"/>
  <c r="E31" i="6"/>
  <c r="G30" i="6"/>
  <c r="F30" i="6"/>
  <c r="E30" i="6"/>
  <c r="G28" i="6"/>
  <c r="F28" i="6"/>
  <c r="E28" i="6"/>
  <c r="G27" i="6"/>
  <c r="F27" i="6"/>
  <c r="E27" i="6"/>
  <c r="G26" i="6"/>
  <c r="G37" i="6" s="1"/>
  <c r="F26" i="6"/>
  <c r="F37" i="6" s="1"/>
  <c r="E26" i="6"/>
  <c r="E37" i="6" s="1"/>
  <c r="G13" i="6"/>
  <c r="F13" i="6"/>
  <c r="E13" i="6"/>
  <c r="G12" i="6"/>
  <c r="F12" i="6"/>
  <c r="E12" i="6"/>
  <c r="G11" i="6"/>
  <c r="F11" i="6"/>
  <c r="E11" i="6"/>
  <c r="G9" i="6"/>
  <c r="F9" i="6"/>
  <c r="E9" i="6"/>
  <c r="G8" i="6"/>
  <c r="F8" i="6"/>
  <c r="E8" i="6"/>
  <c r="G7" i="6"/>
  <c r="F7" i="6"/>
  <c r="E7" i="6"/>
  <c r="G5" i="6"/>
  <c r="F5" i="6"/>
  <c r="E5" i="6"/>
  <c r="G4" i="6"/>
  <c r="G14" i="6" s="1"/>
  <c r="F4" i="6"/>
  <c r="E4" i="6"/>
  <c r="J3" i="6"/>
  <c r="G3" i="6"/>
  <c r="F3" i="6"/>
  <c r="F14" i="6" s="1"/>
  <c r="E3" i="6"/>
  <c r="E14" i="6" s="1"/>
  <c r="J38" i="7"/>
  <c r="J36" i="7"/>
  <c r="J34" i="7"/>
  <c r="J28" i="7"/>
  <c r="J32" i="7" s="1"/>
  <c r="J26" i="7"/>
  <c r="J30" i="7" s="1"/>
  <c r="J20" i="7"/>
  <c r="J3" i="7"/>
  <c r="C14" i="7"/>
  <c r="J13" i="7"/>
  <c r="J9" i="7"/>
  <c r="D37" i="7"/>
  <c r="E37" i="7"/>
  <c r="F37" i="7"/>
  <c r="G37" i="7"/>
  <c r="C37" i="7"/>
  <c r="E27" i="7"/>
  <c r="F27" i="7"/>
  <c r="G27" i="7"/>
  <c r="E28" i="7"/>
  <c r="F28" i="7"/>
  <c r="G28" i="7"/>
  <c r="E30" i="7"/>
  <c r="F30" i="7"/>
  <c r="G30" i="7"/>
  <c r="E31" i="7"/>
  <c r="F31" i="7"/>
  <c r="G31" i="7"/>
  <c r="E32" i="7"/>
  <c r="F32" i="7"/>
  <c r="G32" i="7"/>
  <c r="E34" i="7"/>
  <c r="F34" i="7"/>
  <c r="G34" i="7"/>
  <c r="E35" i="7"/>
  <c r="F35" i="7"/>
  <c r="G35" i="7"/>
  <c r="E36" i="7"/>
  <c r="F36" i="7"/>
  <c r="G36" i="7"/>
  <c r="F26" i="7"/>
  <c r="E26" i="7"/>
  <c r="G26" i="7"/>
  <c r="J5" i="7"/>
  <c r="D14" i="7"/>
  <c r="E14" i="7"/>
  <c r="G4" i="7"/>
  <c r="G5" i="7"/>
  <c r="G7" i="7"/>
  <c r="G8" i="7"/>
  <c r="G9" i="7"/>
  <c r="G11" i="7"/>
  <c r="G12" i="7"/>
  <c r="G13" i="7"/>
  <c r="G3" i="7"/>
  <c r="G14" i="7" s="1"/>
  <c r="F4" i="7"/>
  <c r="F5" i="7"/>
  <c r="F7" i="7"/>
  <c r="F8" i="7"/>
  <c r="F9" i="7"/>
  <c r="F11" i="7"/>
  <c r="F12" i="7"/>
  <c r="F13" i="7"/>
  <c r="F3" i="7"/>
  <c r="F14" i="7" s="1"/>
  <c r="E4" i="7"/>
  <c r="E5" i="7"/>
  <c r="E7" i="7"/>
  <c r="E8" i="7"/>
  <c r="E9" i="7"/>
  <c r="E11" i="7"/>
  <c r="E12" i="7"/>
  <c r="E13" i="7"/>
  <c r="E3" i="7"/>
  <c r="G14" i="1" l="1"/>
  <c r="J15" i="1" s="1"/>
  <c r="E37" i="1"/>
  <c r="J30" i="1" s="1"/>
  <c r="J34" i="1" s="1"/>
  <c r="G37" i="1"/>
  <c r="J38" i="1" s="1"/>
  <c r="F37" i="1"/>
  <c r="J32" i="1" s="1"/>
  <c r="J36" i="1" s="1"/>
  <c r="E14" i="1"/>
  <c r="J7" i="1" s="1"/>
  <c r="J11" i="1" s="1"/>
  <c r="F14" i="1"/>
  <c r="J9" i="1" s="1"/>
  <c r="J13" i="1" s="1"/>
  <c r="J9" i="6"/>
  <c r="J13" i="6" s="1"/>
  <c r="J15" i="6"/>
  <c r="J20" i="6" s="1"/>
  <c r="J7" i="6"/>
  <c r="J11" i="6" s="1"/>
  <c r="J30" i="6"/>
  <c r="J34" i="6" s="1"/>
  <c r="J32" i="6"/>
  <c r="J36" i="6" s="1"/>
  <c r="J38" i="6"/>
  <c r="J43" i="6" s="1"/>
  <c r="J43" i="7"/>
  <c r="J7" i="7"/>
  <c r="J11" i="7" s="1"/>
  <c r="J15" i="7"/>
  <c r="J43" i="1" l="1"/>
  <c r="J20" i="1"/>
</calcChain>
</file>

<file path=xl/sharedStrings.xml><?xml version="1.0" encoding="utf-8"?>
<sst xmlns="http://schemas.openxmlformats.org/spreadsheetml/2006/main" count="216" uniqueCount="59">
  <si>
    <t>BASELINE</t>
  </si>
  <si>
    <t>BI-R</t>
  </si>
  <si>
    <t>EWC</t>
  </si>
  <si>
    <t>butterfly_baseline_task1_iteration5000</t>
  </si>
  <si>
    <t>butterfly_baseline_task5_iteration5000</t>
  </si>
  <si>
    <t>butterfly_baseline_task10_iteration5000</t>
  </si>
  <si>
    <t>butterfly_bi-r_task1_iteration5000</t>
  </si>
  <si>
    <t>butterfly_bi-r_task5_iteration5000</t>
  </si>
  <si>
    <t>butterfly_bi-r_task10_iteration5000</t>
  </si>
  <si>
    <t>butterfly_ewc_task1_iteration5000</t>
  </si>
  <si>
    <t>butterfly_ewc_task5_iteration5000</t>
  </si>
  <si>
    <t>butterfly_ewc_task10_iteration5000</t>
  </si>
  <si>
    <t>castle_baseline_task3_iteration5000</t>
  </si>
  <si>
    <t>castle_baseline_task7_iteration5000</t>
  </si>
  <si>
    <t>castle_baseline_task10_iteration5000</t>
  </si>
  <si>
    <t>castle_bi-r_task3_iteration5000</t>
  </si>
  <si>
    <t>castle_bi-r_task7_iteration5000</t>
  </si>
  <si>
    <t>castle_bi-r_task10_iteration5000</t>
  </si>
  <si>
    <t>castle_ewc_task3_iteration5000</t>
  </si>
  <si>
    <t>castle_ewc_task7_iteration5000</t>
  </si>
  <si>
    <t>castle_ewc_task10_iteration5000</t>
  </si>
  <si>
    <t>pear_baseline_task4_iteration5000</t>
  </si>
  <si>
    <t>pear_baseline_task7_iteration5000</t>
  </si>
  <si>
    <t>pear_baseline_task10_iteration5000</t>
  </si>
  <si>
    <t>pear_bi-r_task4_iteration5000</t>
  </si>
  <si>
    <t>pear_bi-r_task7_iteration5000</t>
  </si>
  <si>
    <t>pear_bi-r_task10_iteration5000</t>
  </si>
  <si>
    <t>pear_ewc_task4_iteration5000</t>
  </si>
  <si>
    <t>pear_ewc_task7_iteration5000</t>
  </si>
  <si>
    <t>pear_ewc_task10_iteration5000</t>
  </si>
  <si>
    <t>X=lacunarity 2x2</t>
  </si>
  <si>
    <t>Y=correct predictions</t>
  </si>
  <si>
    <t>X^2</t>
  </si>
  <si>
    <t>Y^2</t>
  </si>
  <si>
    <t>X*Y</t>
  </si>
  <si>
    <t>Y=incorrect predictions</t>
  </si>
  <si>
    <t>SUM</t>
  </si>
  <si>
    <t>mean of x=</t>
  </si>
  <si>
    <t>mean of y=</t>
  </si>
  <si>
    <t>variance of x =</t>
  </si>
  <si>
    <t xml:space="preserve">variance of y = </t>
  </si>
  <si>
    <t>standard deviation of x=</t>
  </si>
  <si>
    <t>standard deviation of y=</t>
  </si>
  <si>
    <t>standard deviation of xy=</t>
  </si>
  <si>
    <t>y - mean of y = standard deviation of xy/variance of x * ( x - mean of x)</t>
  </si>
  <si>
    <t>y = 0,79583x + 47,57664</t>
  </si>
  <si>
    <t xml:space="preserve">pearson correlation coefficient = </t>
  </si>
  <si>
    <t>y = -10,3989x + 131,8292</t>
  </si>
  <si>
    <t>y = 7,585627x - 25,2424</t>
  </si>
  <si>
    <t>y = -8,92997x + 140,6062</t>
  </si>
  <si>
    <t>linear regression:</t>
  </si>
  <si>
    <t>y = 4,058678x + 22,91568</t>
  </si>
  <si>
    <t>y = -6,66494x + 98,26717</t>
  </si>
  <si>
    <t>Butterfly</t>
  </si>
  <si>
    <t>Total</t>
  </si>
  <si>
    <t>Castle</t>
  </si>
  <si>
    <t>Pear</t>
  </si>
  <si>
    <t>y=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</si>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</sst>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3"/>
  <sheetViews>
    <sheetView tabSelected="1" workbookViewId="0">
      <selection activeCell="G17" sqref="G17"/>
    </sheetView>
  </sheetViews>
  <sheetFormatPr baseColWidth="10" defaultColWidth="8.83984375" defaultRowHeight="14.4" x14ac:dyDescent="0.55000000000000004"/>
  <cols>
    <col min="2" max="2" width="35.15625" customWidth="1"/>
    <col min="3" max="3" width="15.1015625" customWidth="1"/>
    <col min="4" max="4" width="19.68359375" customWidth="1"/>
    <col min="6" max="6" width="12.41796875" customWidth="1"/>
    <col min="7" max="7" width="17.3125" customWidth="1"/>
    <col min="9" max="9" width="27.3671875" customWidth="1"/>
    <col min="10" max="10" width="21.3125" customWidth="1"/>
  </cols>
  <sheetData>
    <row r="1" spans="2:15" x14ac:dyDescent="0.55000000000000004">
      <c r="C1" s="3" t="s">
        <v>0</v>
      </c>
      <c r="D1" s="3"/>
      <c r="E1" s="3"/>
      <c r="F1" s="3"/>
      <c r="G1" s="3"/>
      <c r="H1" s="1"/>
      <c r="I1" s="2" t="s">
        <v>54</v>
      </c>
      <c r="J1" s="3"/>
      <c r="L1" s="2" t="s">
        <v>53</v>
      </c>
      <c r="M1" s="2"/>
    </row>
    <row r="2" spans="2:15" x14ac:dyDescent="0.55000000000000004"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2:15" x14ac:dyDescent="0.55000000000000004">
      <c r="B3" s="1" t="s">
        <v>3</v>
      </c>
      <c r="C3">
        <v>6.9324098622677752</v>
      </c>
      <c r="D3">
        <v>82</v>
      </c>
      <c r="E3">
        <f>C3^2</f>
        <v>48.058306498467516</v>
      </c>
      <c r="F3">
        <f>D3^2</f>
        <v>6724</v>
      </c>
      <c r="G3">
        <f>C3*D3</f>
        <v>568.45760870595757</v>
      </c>
      <c r="I3" t="s">
        <v>37</v>
      </c>
      <c r="J3">
        <f>C14/COUNT(C3:C13)</f>
        <v>7.76587915334719</v>
      </c>
      <c r="M3">
        <f>CORREL(D3:D5,C3:C5)</f>
        <v>0.11540020873774713</v>
      </c>
    </row>
    <row r="4" spans="2:15" x14ac:dyDescent="0.55000000000000004">
      <c r="B4" s="1" t="s">
        <v>4</v>
      </c>
      <c r="C4">
        <v>7.2656162054211775</v>
      </c>
      <c r="D4">
        <v>17</v>
      </c>
      <c r="E4">
        <f t="shared" ref="E4:F13" si="0">C4^2</f>
        <v>52.789178844478833</v>
      </c>
      <c r="F4">
        <f t="shared" si="0"/>
        <v>289</v>
      </c>
      <c r="G4">
        <f t="shared" ref="G4:G13" si="1">C4*D4</f>
        <v>123.51547549216002</v>
      </c>
      <c r="L4" t="s">
        <v>57</v>
      </c>
      <c r="M4">
        <f>SLOPE(D3:D5,C3:C5)</f>
        <v>12.69584209535086</v>
      </c>
      <c r="N4" t="s">
        <v>58</v>
      </c>
      <c r="O4">
        <f>INTERCEPT(D3:D5,C3:C5)</f>
        <v>-51.139488144944089</v>
      </c>
    </row>
    <row r="5" spans="2:15" x14ac:dyDescent="0.55000000000000004">
      <c r="B5" s="1" t="s">
        <v>5</v>
      </c>
      <c r="C5">
        <v>6.5503782095897041</v>
      </c>
      <c r="D5">
        <v>11</v>
      </c>
      <c r="E5">
        <f t="shared" si="0"/>
        <v>42.90745468866762</v>
      </c>
      <c r="F5">
        <f t="shared" si="0"/>
        <v>121</v>
      </c>
      <c r="G5">
        <f t="shared" si="1"/>
        <v>72.054160305486747</v>
      </c>
      <c r="I5" t="s">
        <v>38</v>
      </c>
      <c r="J5">
        <f>D14/COUNT(D3:D13)</f>
        <v>33.666666666666664</v>
      </c>
    </row>
    <row r="6" spans="2:15" x14ac:dyDescent="0.55000000000000004">
      <c r="L6" s="2" t="s">
        <v>55</v>
      </c>
      <c r="M6" s="2"/>
    </row>
    <row r="7" spans="2:15" x14ac:dyDescent="0.55000000000000004">
      <c r="B7" s="1" t="s">
        <v>12</v>
      </c>
      <c r="C7">
        <v>8.222826653842187</v>
      </c>
      <c r="D7">
        <v>82</v>
      </c>
      <c r="E7">
        <f t="shared" si="0"/>
        <v>67.614878179137492</v>
      </c>
      <c r="F7">
        <f t="shared" si="0"/>
        <v>6724</v>
      </c>
      <c r="G7">
        <f t="shared" si="1"/>
        <v>674.27178561505934</v>
      </c>
      <c r="I7" t="s">
        <v>39</v>
      </c>
      <c r="J7">
        <f>(E14/COUNT(E3:E13))-J3^2</f>
        <v>0.53030371427470868</v>
      </c>
      <c r="M7">
        <f>CORREL(D7:D9,C7:C9)</f>
        <v>0.51805279155082695</v>
      </c>
    </row>
    <row r="8" spans="2:15" x14ac:dyDescent="0.55000000000000004">
      <c r="B8" s="1" t="s">
        <v>13</v>
      </c>
      <c r="C8">
        <v>8.1631715024418199</v>
      </c>
      <c r="D8">
        <v>1</v>
      </c>
      <c r="E8">
        <f t="shared" si="0"/>
        <v>66.637368978278232</v>
      </c>
      <c r="F8">
        <f t="shared" si="0"/>
        <v>1</v>
      </c>
      <c r="G8">
        <f t="shared" si="1"/>
        <v>8.1631715024418199</v>
      </c>
      <c r="L8" t="s">
        <v>57</v>
      </c>
      <c r="M8">
        <f>SLOPE(D7:D9,C7:C9)</f>
        <v>51.342847041300885</v>
      </c>
      <c r="N8" t="s">
        <v>58</v>
      </c>
      <c r="O8">
        <f>INTERCEPT(D7:D9,C7:C9)</f>
        <v>-377.6920545425379</v>
      </c>
    </row>
    <row r="9" spans="2:15" x14ac:dyDescent="0.55000000000000004">
      <c r="B9" s="1" t="s">
        <v>14</v>
      </c>
      <c r="C9">
        <v>7.3967921250060682</v>
      </c>
      <c r="D9">
        <v>5</v>
      </c>
      <c r="E9">
        <f t="shared" si="0"/>
        <v>54.712533740551784</v>
      </c>
      <c r="F9">
        <f t="shared" si="0"/>
        <v>25</v>
      </c>
      <c r="G9">
        <f t="shared" si="1"/>
        <v>36.983960625030342</v>
      </c>
      <c r="I9" t="s">
        <v>40</v>
      </c>
      <c r="J9">
        <f>(F14/COUNT(F3:F13))-J5^2</f>
        <v>977.77777777777783</v>
      </c>
    </row>
    <row r="10" spans="2:15" x14ac:dyDescent="0.55000000000000004">
      <c r="L10" s="2" t="s">
        <v>56</v>
      </c>
      <c r="M10" s="2"/>
    </row>
    <row r="11" spans="2:15" x14ac:dyDescent="0.55000000000000004">
      <c r="B11" s="1" t="s">
        <v>21</v>
      </c>
      <c r="C11">
        <v>8.9478633269641232</v>
      </c>
      <c r="D11">
        <v>64</v>
      </c>
      <c r="E11">
        <f t="shared" si="0"/>
        <v>80.064258118029471</v>
      </c>
      <c r="F11">
        <f t="shared" si="0"/>
        <v>4096</v>
      </c>
      <c r="G11">
        <f t="shared" si="1"/>
        <v>572.66325292570389</v>
      </c>
      <c r="I11" t="s">
        <v>41</v>
      </c>
      <c r="J11">
        <f>SQRT(J7)</f>
        <v>0.72821955087371049</v>
      </c>
      <c r="M11">
        <f>CORREL(D11:D13,C11:C13)</f>
        <v>0.73151899883059202</v>
      </c>
    </row>
    <row r="12" spans="2:15" x14ac:dyDescent="0.55000000000000004">
      <c r="B12" s="1" t="s">
        <v>22</v>
      </c>
      <c r="C12">
        <v>8.0317760046837936</v>
      </c>
      <c r="D12">
        <v>30</v>
      </c>
      <c r="E12">
        <f t="shared" si="0"/>
        <v>64.509425789414365</v>
      </c>
      <c r="F12">
        <f t="shared" si="0"/>
        <v>900</v>
      </c>
      <c r="G12">
        <f t="shared" si="1"/>
        <v>240.95328014051381</v>
      </c>
      <c r="L12" t="s">
        <v>57</v>
      </c>
      <c r="M12">
        <f>SLOPE(D11:D13,C11:C13)</f>
        <v>42.493062279730459</v>
      </c>
      <c r="N12" t="s">
        <v>58</v>
      </c>
      <c r="O12">
        <f>INTERCEPT(D11:D13,C11:C13)</f>
        <v>-324.2323516374426</v>
      </c>
    </row>
    <row r="13" spans="2:15" x14ac:dyDescent="0.55000000000000004">
      <c r="B13" s="1" t="s">
        <v>23</v>
      </c>
      <c r="C13">
        <v>8.3820784899080572</v>
      </c>
      <c r="D13">
        <v>11</v>
      </c>
      <c r="E13">
        <f t="shared" si="0"/>
        <v>70.259239810979338</v>
      </c>
      <c r="F13">
        <f t="shared" si="0"/>
        <v>121</v>
      </c>
      <c r="G13">
        <f t="shared" si="1"/>
        <v>92.202863388988632</v>
      </c>
      <c r="I13" t="s">
        <v>42</v>
      </c>
      <c r="J13">
        <f>SQRT(J9)</f>
        <v>31.269438398822864</v>
      </c>
    </row>
    <row r="14" spans="2:15" x14ac:dyDescent="0.55000000000000004">
      <c r="B14" s="1" t="s">
        <v>36</v>
      </c>
      <c r="C14">
        <f>SUM(C3:C13)</f>
        <v>69.892912380124713</v>
      </c>
      <c r="D14">
        <f>SUM(D3:D13)</f>
        <v>303</v>
      </c>
      <c r="E14">
        <f>SUM(E3:E13)</f>
        <v>547.55264464800462</v>
      </c>
      <c r="F14">
        <f>SUM(F3:F13)</f>
        <v>19001</v>
      </c>
      <c r="G14">
        <f>SUM(G3:G13)</f>
        <v>2389.2655587013423</v>
      </c>
    </row>
    <row r="15" spans="2:15" x14ac:dyDescent="0.55000000000000004">
      <c r="I15" t="s">
        <v>43</v>
      </c>
      <c r="J15">
        <f>(G14/COUNT(G3:G13))-J3*J5</f>
        <v>4.0226861374604823</v>
      </c>
    </row>
    <row r="16" spans="2:15" x14ac:dyDescent="0.55000000000000004">
      <c r="I16" s="1"/>
    </row>
    <row r="18" spans="2:15" x14ac:dyDescent="0.55000000000000004">
      <c r="D18" s="1" t="s">
        <v>44</v>
      </c>
      <c r="I18" s="1" t="s">
        <v>50</v>
      </c>
      <c r="J18" s="1" t="s">
        <v>48</v>
      </c>
    </row>
    <row r="20" spans="2:15" x14ac:dyDescent="0.55000000000000004">
      <c r="I20" s="1" t="s">
        <v>46</v>
      </c>
      <c r="J20" s="1">
        <f>J15/(J11*J13)</f>
        <v>0.17665817235022827</v>
      </c>
    </row>
    <row r="24" spans="2:15" x14ac:dyDescent="0.55000000000000004">
      <c r="L24" s="2" t="s">
        <v>53</v>
      </c>
      <c r="M24" s="2"/>
    </row>
    <row r="25" spans="2:15" x14ac:dyDescent="0.55000000000000004">
      <c r="C25" t="s">
        <v>30</v>
      </c>
      <c r="D25" t="s">
        <v>35</v>
      </c>
      <c r="E25" t="s">
        <v>32</v>
      </c>
      <c r="F25" t="s">
        <v>33</v>
      </c>
      <c r="G25" t="s">
        <v>34</v>
      </c>
    </row>
    <row r="26" spans="2:15" x14ac:dyDescent="0.55000000000000004">
      <c r="B26" s="1" t="s">
        <v>3</v>
      </c>
      <c r="C26">
        <v>7.6955396279282882</v>
      </c>
      <c r="D26">
        <v>18</v>
      </c>
      <c r="E26">
        <f>C26^2</f>
        <v>59.221330165014656</v>
      </c>
      <c r="F26">
        <f>D26^2</f>
        <v>324</v>
      </c>
      <c r="G26">
        <f>C26*D26</f>
        <v>138.51971330270919</v>
      </c>
      <c r="I26" t="s">
        <v>37</v>
      </c>
      <c r="J26">
        <f>C37/COUNT(C26:C36)</f>
        <v>8.3172573691110134</v>
      </c>
      <c r="M26">
        <f>CORREL(D26:D28,C26:C28)</f>
        <v>-0.31922613587860604</v>
      </c>
    </row>
    <row r="27" spans="2:15" x14ac:dyDescent="0.55000000000000004">
      <c r="B27" s="1" t="s">
        <v>4</v>
      </c>
      <c r="C27">
        <v>7.0262884310469298</v>
      </c>
      <c r="D27">
        <v>83</v>
      </c>
      <c r="E27">
        <f t="shared" ref="E27:F36" si="2">C27^2</f>
        <v>49.368729116263928</v>
      </c>
      <c r="F27">
        <f t="shared" si="2"/>
        <v>6889</v>
      </c>
      <c r="G27">
        <f t="shared" ref="G27:G36" si="3">C27*D27</f>
        <v>583.18193977689521</v>
      </c>
      <c r="L27" t="s">
        <v>57</v>
      </c>
      <c r="M27">
        <f>SLOPE(D26:D28,C26:C28)</f>
        <v>-29.992974328621159</v>
      </c>
      <c r="N27" t="s">
        <v>58</v>
      </c>
      <c r="O27">
        <f>INTERCEPT(D26:D28,C26:C28)</f>
        <v>288.47777466003163</v>
      </c>
    </row>
    <row r="28" spans="2:15" x14ac:dyDescent="0.55000000000000004">
      <c r="B28" s="1" t="s">
        <v>5</v>
      </c>
      <c r="C28">
        <v>7.7978899449692705</v>
      </c>
      <c r="D28">
        <v>89</v>
      </c>
      <c r="E28">
        <f t="shared" si="2"/>
        <v>60.807087593852849</v>
      </c>
      <c r="F28">
        <f t="shared" si="2"/>
        <v>7921</v>
      </c>
      <c r="G28">
        <f t="shared" si="3"/>
        <v>694.01220510226506</v>
      </c>
      <c r="I28" t="s">
        <v>38</v>
      </c>
      <c r="J28">
        <f>D37/COUNT(D26:D36)</f>
        <v>66.333333333333329</v>
      </c>
    </row>
    <row r="29" spans="2:15" x14ac:dyDescent="0.55000000000000004">
      <c r="L29" s="2" t="s">
        <v>55</v>
      </c>
      <c r="M29" s="2"/>
    </row>
    <row r="30" spans="2:15" x14ac:dyDescent="0.55000000000000004">
      <c r="B30" s="1" t="s">
        <v>12</v>
      </c>
      <c r="C30">
        <v>8.2991530596094147</v>
      </c>
      <c r="D30">
        <v>18</v>
      </c>
      <c r="E30">
        <f t="shared" si="2"/>
        <v>68.875941506824304</v>
      </c>
      <c r="F30">
        <f t="shared" si="2"/>
        <v>324</v>
      </c>
      <c r="G30">
        <f t="shared" si="3"/>
        <v>149.38475507296945</v>
      </c>
      <c r="I30" t="s">
        <v>39</v>
      </c>
      <c r="J30">
        <f>(E37/COUNT(E26:E36))-J26^2</f>
        <v>1.209456787747456</v>
      </c>
      <c r="M30">
        <f>CORREL(D30:D32,C30:C32)</f>
        <v>-0.99683101135336916</v>
      </c>
    </row>
    <row r="31" spans="2:15" x14ac:dyDescent="0.55000000000000004">
      <c r="B31" s="1" t="s">
        <v>13</v>
      </c>
      <c r="C31">
        <v>8.2556289063486119</v>
      </c>
      <c r="D31">
        <v>99</v>
      </c>
      <c r="E31">
        <f t="shared" si="2"/>
        <v>68.155408639338773</v>
      </c>
      <c r="F31">
        <f t="shared" si="2"/>
        <v>9801</v>
      </c>
      <c r="G31">
        <f t="shared" si="3"/>
        <v>817.30726172851257</v>
      </c>
      <c r="L31" t="s">
        <v>57</v>
      </c>
      <c r="M31">
        <f>SLOPE(D30:D32,C30:C32)</f>
        <v>-1772.4726946508686</v>
      </c>
      <c r="N31" t="s">
        <v>58</v>
      </c>
      <c r="O31">
        <f>INTERCEPT(D30:D32,C30:C32)</f>
        <v>14728.17233132066</v>
      </c>
    </row>
    <row r="32" spans="2:15" x14ac:dyDescent="0.55000000000000004">
      <c r="B32" s="1" t="s">
        <v>14</v>
      </c>
      <c r="C32">
        <v>8.2537903334439857</v>
      </c>
      <c r="D32">
        <v>95</v>
      </c>
      <c r="E32">
        <f t="shared" si="2"/>
        <v>68.125054868453375</v>
      </c>
      <c r="F32">
        <f t="shared" si="2"/>
        <v>9025</v>
      </c>
      <c r="G32">
        <f t="shared" si="3"/>
        <v>784.11008167717864</v>
      </c>
      <c r="I32" t="s">
        <v>40</v>
      </c>
      <c r="J32">
        <f>(F37/COUNT(F26:F36))-J28^2</f>
        <v>977.77777777777828</v>
      </c>
    </row>
    <row r="33" spans="2:15" x14ac:dyDescent="0.55000000000000004">
      <c r="L33" s="2" t="s">
        <v>56</v>
      </c>
      <c r="M33" s="2"/>
    </row>
    <row r="34" spans="2:15" x14ac:dyDescent="0.55000000000000004">
      <c r="B34" s="1" t="s">
        <v>21</v>
      </c>
      <c r="C34">
        <v>11.229333339612273</v>
      </c>
      <c r="D34">
        <v>36</v>
      </c>
      <c r="E34">
        <f t="shared" si="2"/>
        <v>126.09792725212772</v>
      </c>
      <c r="F34">
        <f t="shared" si="2"/>
        <v>1296</v>
      </c>
      <c r="G34">
        <f t="shared" si="3"/>
        <v>404.25600022604181</v>
      </c>
      <c r="I34" t="s">
        <v>41</v>
      </c>
      <c r="J34">
        <f>SQRT(J30)</f>
        <v>1.0997530576213261</v>
      </c>
      <c r="M34">
        <f>CORREL(D34:D36,C34:C36)</f>
        <v>-0.91564821060563817</v>
      </c>
    </row>
    <row r="35" spans="2:15" x14ac:dyDescent="0.55000000000000004">
      <c r="B35" s="1" t="s">
        <v>22</v>
      </c>
      <c r="C35">
        <v>8.0561912967217584</v>
      </c>
      <c r="D35">
        <v>70</v>
      </c>
      <c r="E35">
        <f t="shared" si="2"/>
        <v>64.902218209375405</v>
      </c>
      <c r="F35">
        <f t="shared" si="2"/>
        <v>4900</v>
      </c>
      <c r="G35">
        <f t="shared" si="3"/>
        <v>563.93339077052303</v>
      </c>
      <c r="L35" t="s">
        <v>57</v>
      </c>
      <c r="M35">
        <f>SLOPE(D34:D36,C34:C36)</f>
        <v>-13.805399427477221</v>
      </c>
      <c r="N35" t="s">
        <v>58</v>
      </c>
      <c r="O35">
        <f>INTERCEPT(D34:D36,C34:C36)</f>
        <v>191.67386307935249</v>
      </c>
    </row>
    <row r="36" spans="2:15" x14ac:dyDescent="0.55000000000000004">
      <c r="B36" s="1" t="s">
        <v>23</v>
      </c>
      <c r="C36">
        <v>8.2415013823185852</v>
      </c>
      <c r="D36">
        <v>89</v>
      </c>
      <c r="E36">
        <f t="shared" si="2"/>
        <v>67.922345034759147</v>
      </c>
      <c r="F36">
        <f t="shared" si="2"/>
        <v>7921</v>
      </c>
      <c r="G36">
        <f t="shared" si="3"/>
        <v>733.49362302635404</v>
      </c>
      <c r="I36" t="s">
        <v>42</v>
      </c>
      <c r="J36">
        <f>SQRT(J32)</f>
        <v>31.269438398822871</v>
      </c>
    </row>
    <row r="37" spans="2:15" x14ac:dyDescent="0.55000000000000004">
      <c r="B37" s="1" t="s">
        <v>36</v>
      </c>
      <c r="C37">
        <f t="shared" ref="C37" si="4">SUM(C26:C36)</f>
        <v>74.855316321999126</v>
      </c>
      <c r="D37">
        <f t="shared" ref="D37" si="5">SUM(D26:D36)</f>
        <v>597</v>
      </c>
      <c r="E37">
        <f t="shared" ref="E37:G37" si="6">SUM(E26:E36)</f>
        <v>633.47604238601014</v>
      </c>
      <c r="F37">
        <f t="shared" si="6"/>
        <v>48401</v>
      </c>
      <c r="G37">
        <f t="shared" si="6"/>
        <v>4868.1989706834493</v>
      </c>
    </row>
    <row r="38" spans="2:15" x14ac:dyDescent="0.55000000000000004">
      <c r="I38" t="s">
        <v>43</v>
      </c>
      <c r="J38">
        <f>(G37/COUNT(G26:G36))-J26*J28</f>
        <v>-10.800408741758361</v>
      </c>
    </row>
    <row r="39" spans="2:15" x14ac:dyDescent="0.55000000000000004">
      <c r="I39" s="1"/>
    </row>
    <row r="41" spans="2:15" x14ac:dyDescent="0.55000000000000004">
      <c r="D41" s="1" t="s">
        <v>44</v>
      </c>
      <c r="I41" s="1" t="s">
        <v>50</v>
      </c>
      <c r="J41" s="1" t="s">
        <v>49</v>
      </c>
    </row>
    <row r="43" spans="2:15" x14ac:dyDescent="0.55000000000000004">
      <c r="I43" s="1" t="s">
        <v>46</v>
      </c>
      <c r="J43" s="1">
        <f>J38/(J34*J36)</f>
        <v>-0.31406889911132357</v>
      </c>
    </row>
  </sheetData>
  <mergeCells count="8">
    <mergeCell ref="L10:M10"/>
    <mergeCell ref="L24:M24"/>
    <mergeCell ref="L29:M29"/>
    <mergeCell ref="L33:M33"/>
    <mergeCell ref="C1:G1"/>
    <mergeCell ref="I1:J1"/>
    <mergeCell ref="L1:M1"/>
    <mergeCell ref="L6:M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70CD-DFA7-4014-A4BC-B3E308B7E3C4}">
  <dimension ref="B1:O43"/>
  <sheetViews>
    <sheetView topLeftCell="B1" workbookViewId="0">
      <selection activeCell="M3" sqref="M3"/>
    </sheetView>
  </sheetViews>
  <sheetFormatPr baseColWidth="10" defaultColWidth="8.83984375" defaultRowHeight="14.4" x14ac:dyDescent="0.55000000000000004"/>
  <cols>
    <col min="2" max="2" width="31.26171875" customWidth="1"/>
    <col min="3" max="3" width="15.1015625" customWidth="1"/>
    <col min="4" max="4" width="19.89453125" customWidth="1"/>
    <col min="6" max="6" width="12.41796875" customWidth="1"/>
    <col min="7" max="7" width="17" customWidth="1"/>
    <col min="9" max="9" width="27.9453125" customWidth="1"/>
    <col min="10" max="10" width="20.68359375" customWidth="1"/>
  </cols>
  <sheetData>
    <row r="1" spans="2:15" x14ac:dyDescent="0.55000000000000004">
      <c r="C1" s="3" t="s">
        <v>1</v>
      </c>
      <c r="D1" s="3"/>
      <c r="E1" s="3"/>
      <c r="F1" s="3"/>
      <c r="G1" s="3"/>
      <c r="H1" s="1"/>
      <c r="I1" s="2" t="s">
        <v>54</v>
      </c>
      <c r="J1" s="3"/>
      <c r="L1" s="2" t="s">
        <v>53</v>
      </c>
      <c r="M1" s="2"/>
    </row>
    <row r="2" spans="2:15" x14ac:dyDescent="0.55000000000000004"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2:15" x14ac:dyDescent="0.55000000000000004">
      <c r="B3" s="1" t="s">
        <v>6</v>
      </c>
      <c r="C3">
        <v>6.959745647042106</v>
      </c>
      <c r="D3">
        <v>81</v>
      </c>
      <c r="E3">
        <f>C3^2</f>
        <v>48.438059471521541</v>
      </c>
      <c r="F3">
        <f>D3^2</f>
        <v>6561</v>
      </c>
      <c r="G3">
        <f>C3*D3</f>
        <v>563.73939741041056</v>
      </c>
      <c r="I3" t="s">
        <v>37</v>
      </c>
      <c r="J3">
        <f>C14/COUNT(C3:C13)</f>
        <v>7.6861066167636301</v>
      </c>
      <c r="M3">
        <f>CORREL(D3:D5,C3:C5)</f>
        <v>-3.0085414235495898E-2</v>
      </c>
    </row>
    <row r="4" spans="2:15" x14ac:dyDescent="0.55000000000000004">
      <c r="B4" s="1" t="s">
        <v>7</v>
      </c>
      <c r="C4">
        <v>7.2763949724241632</v>
      </c>
      <c r="D4">
        <v>44</v>
      </c>
      <c r="E4">
        <f t="shared" ref="E4:F13" si="0">C4^2</f>
        <v>52.94592379471964</v>
      </c>
      <c r="F4">
        <f t="shared" si="0"/>
        <v>1936</v>
      </c>
      <c r="G4">
        <f t="shared" ref="G4:G13" si="1">C4*D4</f>
        <v>320.16137878666319</v>
      </c>
      <c r="L4" t="s">
        <v>57</v>
      </c>
      <c r="M4">
        <f>SLOPE(D3:D5,C3:C5)</f>
        <v>-3.5600686028073136</v>
      </c>
      <c r="N4" t="s">
        <v>58</v>
      </c>
      <c r="O4">
        <f>INTERCEPT(D3:D5,C3:C5)</f>
        <v>77.029126263966319</v>
      </c>
    </row>
    <row r="5" spans="2:15" x14ac:dyDescent="0.55000000000000004">
      <c r="B5" s="1" t="s">
        <v>8</v>
      </c>
      <c r="C5">
        <v>6.8554132715706455</v>
      </c>
      <c r="D5">
        <v>31</v>
      </c>
      <c r="E5">
        <f t="shared" si="0"/>
        <v>46.996691124026938</v>
      </c>
      <c r="F5">
        <f t="shared" si="0"/>
        <v>961</v>
      </c>
      <c r="G5">
        <f t="shared" si="1"/>
        <v>212.51781141869</v>
      </c>
      <c r="I5" t="s">
        <v>38</v>
      </c>
      <c r="J5">
        <f>D14/COUNT(D3:D13)</f>
        <v>54.111111111111114</v>
      </c>
    </row>
    <row r="6" spans="2:15" x14ac:dyDescent="0.55000000000000004">
      <c r="L6" s="2" t="s">
        <v>55</v>
      </c>
      <c r="M6" s="2"/>
    </row>
    <row r="7" spans="2:15" x14ac:dyDescent="0.55000000000000004">
      <c r="B7" s="1" t="s">
        <v>15</v>
      </c>
      <c r="C7">
        <v>8.2265516231879143</v>
      </c>
      <c r="D7">
        <v>79</v>
      </c>
      <c r="E7">
        <f t="shared" si="0"/>
        <v>67.676151608975701</v>
      </c>
      <c r="F7">
        <f t="shared" si="0"/>
        <v>6241</v>
      </c>
      <c r="G7">
        <f t="shared" si="1"/>
        <v>649.89757823184527</v>
      </c>
      <c r="I7" t="s">
        <v>39</v>
      </c>
      <c r="J7">
        <f>(E14/COUNT(E3:E13))-J3^2</f>
        <v>0.28192468692461858</v>
      </c>
      <c r="M7">
        <f>CORREL(D7:D9,C7:C9)</f>
        <v>0.99974150854820298</v>
      </c>
    </row>
    <row r="8" spans="2:15" x14ac:dyDescent="0.55000000000000004">
      <c r="B8" s="1" t="s">
        <v>16</v>
      </c>
      <c r="C8">
        <v>7.8040353097776096</v>
      </c>
      <c r="D8">
        <v>58</v>
      </c>
      <c r="E8">
        <f t="shared" si="0"/>
        <v>60.902967116255709</v>
      </c>
      <c r="F8">
        <f t="shared" si="0"/>
        <v>3364</v>
      </c>
      <c r="G8">
        <f t="shared" si="1"/>
        <v>452.63404796710137</v>
      </c>
      <c r="L8" t="s">
        <v>57</v>
      </c>
      <c r="M8">
        <f>SLOPE(D7:D9,C7:C9)</f>
        <v>48.651569488994348</v>
      </c>
      <c r="N8" t="s">
        <v>58</v>
      </c>
      <c r="O8">
        <f>INTERCEPT(D7:D9,C7:C9)</f>
        <v>-321.32165733134985</v>
      </c>
    </row>
    <row r="9" spans="2:15" x14ac:dyDescent="0.55000000000000004">
      <c r="B9" s="1" t="s">
        <v>17</v>
      </c>
      <c r="C9">
        <v>7.66782576171365</v>
      </c>
      <c r="D9">
        <v>52</v>
      </c>
      <c r="E9">
        <f t="shared" si="0"/>
        <v>58.795551911999517</v>
      </c>
      <c r="F9">
        <f t="shared" si="0"/>
        <v>2704</v>
      </c>
      <c r="G9">
        <f t="shared" si="1"/>
        <v>398.72693960910982</v>
      </c>
      <c r="I9" t="s">
        <v>40</v>
      </c>
      <c r="J9">
        <f>(F14/COUNT(F3:F13))-J5^2</f>
        <v>242.32098765432102</v>
      </c>
    </row>
    <row r="10" spans="2:15" x14ac:dyDescent="0.55000000000000004">
      <c r="L10" s="2" t="s">
        <v>56</v>
      </c>
      <c r="M10" s="2"/>
    </row>
    <row r="11" spans="2:15" x14ac:dyDescent="0.55000000000000004">
      <c r="B11" s="1" t="s">
        <v>24</v>
      </c>
      <c r="C11">
        <v>8.5287181602226347</v>
      </c>
      <c r="D11">
        <v>51</v>
      </c>
      <c r="E11">
        <f t="shared" si="0"/>
        <v>72.739033456511365</v>
      </c>
      <c r="F11">
        <f t="shared" si="0"/>
        <v>2601</v>
      </c>
      <c r="G11">
        <f t="shared" si="1"/>
        <v>434.96462617135438</v>
      </c>
      <c r="I11" t="s">
        <v>41</v>
      </c>
      <c r="J11">
        <f>SQRT(J7)</f>
        <v>0.53096580579602171</v>
      </c>
      <c r="M11">
        <f>CORREL(D11:D13,C11:C13)</f>
        <v>0.45057871214287148</v>
      </c>
    </row>
    <row r="12" spans="2:15" x14ac:dyDescent="0.55000000000000004">
      <c r="B12" s="1" t="s">
        <v>25</v>
      </c>
      <c r="C12">
        <v>7.8323964189791617</v>
      </c>
      <c r="D12">
        <v>49</v>
      </c>
      <c r="E12">
        <f t="shared" si="0"/>
        <v>61.346433664037598</v>
      </c>
      <c r="F12">
        <f t="shared" si="0"/>
        <v>2401</v>
      </c>
      <c r="G12">
        <f t="shared" si="1"/>
        <v>383.78742452997892</v>
      </c>
      <c r="L12" t="s">
        <v>57</v>
      </c>
      <c r="M12">
        <f>SLOPE(D11:D13,C11:C13)</f>
        <v>5.9194642280029619</v>
      </c>
      <c r="N12" t="s">
        <v>58</v>
      </c>
      <c r="O12">
        <f>INTERCEPT(D11:D13,C11:C13)</f>
        <v>-0.78203118578277042</v>
      </c>
    </row>
    <row r="13" spans="2:15" x14ac:dyDescent="0.55000000000000004">
      <c r="B13" s="1" t="s">
        <v>26</v>
      </c>
      <c r="C13">
        <v>8.0238783859547915</v>
      </c>
      <c r="D13">
        <v>42</v>
      </c>
      <c r="E13">
        <f t="shared" si="0"/>
        <v>64.382624352592472</v>
      </c>
      <c r="F13">
        <f t="shared" si="0"/>
        <v>1764</v>
      </c>
      <c r="G13">
        <f t="shared" si="1"/>
        <v>337.00289221010127</v>
      </c>
      <c r="I13" t="s">
        <v>42</v>
      </c>
      <c r="J13">
        <f>SQRT(J9)</f>
        <v>15.566662701244638</v>
      </c>
    </row>
    <row r="14" spans="2:15" x14ac:dyDescent="0.55000000000000004">
      <c r="B14" s="1" t="s">
        <v>36</v>
      </c>
      <c r="C14">
        <f t="shared" ref="C14" si="2">SUM(C3:C13)</f>
        <v>69.174959550872671</v>
      </c>
      <c r="D14">
        <f t="shared" ref="D14" si="3">SUM(D3:D13)</f>
        <v>487</v>
      </c>
      <c r="E14">
        <f t="shared" ref="E14:G14" si="4">SUM(E3:E13)</f>
        <v>534.22343650064045</v>
      </c>
      <c r="F14">
        <f t="shared" si="4"/>
        <v>28533</v>
      </c>
      <c r="G14">
        <f t="shared" si="4"/>
        <v>3753.4320963352548</v>
      </c>
    </row>
    <row r="15" spans="2:15" x14ac:dyDescent="0.55000000000000004">
      <c r="I15" t="s">
        <v>43</v>
      </c>
      <c r="J15">
        <f>(G14/COUNT(G3:G13))-J3*J5</f>
        <v>1.1442415523740692</v>
      </c>
    </row>
    <row r="16" spans="2:15" x14ac:dyDescent="0.55000000000000004">
      <c r="I16" s="1"/>
    </row>
    <row r="18" spans="2:15" x14ac:dyDescent="0.55000000000000004">
      <c r="D18" s="1" t="s">
        <v>44</v>
      </c>
      <c r="I18" s="1" t="s">
        <v>50</v>
      </c>
      <c r="J18" s="1" t="s">
        <v>51</v>
      </c>
    </row>
    <row r="20" spans="2:15" x14ac:dyDescent="0.55000000000000004">
      <c r="I20" s="1" t="s">
        <v>46</v>
      </c>
      <c r="J20" s="1">
        <f>J15/(J11*J13)</f>
        <v>0.13843810511182594</v>
      </c>
    </row>
    <row r="24" spans="2:15" x14ac:dyDescent="0.55000000000000004">
      <c r="L24" s="2" t="s">
        <v>53</v>
      </c>
      <c r="M24" s="2"/>
    </row>
    <row r="25" spans="2:15" x14ac:dyDescent="0.55000000000000004">
      <c r="C25" t="s">
        <v>30</v>
      </c>
      <c r="D25" t="s">
        <v>35</v>
      </c>
      <c r="E25" t="s">
        <v>32</v>
      </c>
      <c r="F25" t="s">
        <v>33</v>
      </c>
      <c r="G25" t="s">
        <v>34</v>
      </c>
    </row>
    <row r="26" spans="2:15" x14ac:dyDescent="0.55000000000000004">
      <c r="B26" s="1" t="s">
        <v>6</v>
      </c>
      <c r="C26">
        <v>6.8646912075533519</v>
      </c>
      <c r="D26">
        <v>19</v>
      </c>
      <c r="E26">
        <f>C26^2</f>
        <v>47.1239853750603</v>
      </c>
      <c r="F26">
        <f>D26^2</f>
        <v>361</v>
      </c>
      <c r="G26">
        <f>C26*D26</f>
        <v>130.42913294351368</v>
      </c>
      <c r="I26" t="s">
        <v>37</v>
      </c>
      <c r="J26">
        <f>C37/COUNT(C26:C36)</f>
        <v>7.8587723017352529</v>
      </c>
      <c r="M26">
        <f>CORREL(D26:D28,C26:C28)</f>
        <v>0.94035984165257125</v>
      </c>
    </row>
    <row r="27" spans="2:15" x14ac:dyDescent="0.55000000000000004">
      <c r="B27" s="1" t="s">
        <v>7</v>
      </c>
      <c r="C27">
        <v>7.1452104611432592</v>
      </c>
      <c r="D27">
        <v>56</v>
      </c>
      <c r="E27">
        <f t="shared" ref="E27:F36" si="5">C27^2</f>
        <v>51.054032534031066</v>
      </c>
      <c r="F27">
        <f t="shared" si="5"/>
        <v>3136</v>
      </c>
      <c r="G27">
        <f t="shared" ref="G27:G36" si="6">C27*D27</f>
        <v>400.13178582402253</v>
      </c>
      <c r="L27" t="s">
        <v>57</v>
      </c>
      <c r="M27">
        <f>SLOPE(D26:D28,C26:C28)</f>
        <v>75.156158005782288</v>
      </c>
      <c r="N27" t="s">
        <v>58</v>
      </c>
      <c r="O27">
        <f>INTERCEPT(D26:D28,C26:C28)</f>
        <v>-491.16686607002612</v>
      </c>
    </row>
    <row r="28" spans="2:15" x14ac:dyDescent="0.55000000000000004">
      <c r="B28" s="1" t="s">
        <v>8</v>
      </c>
      <c r="C28">
        <v>7.5119621562960512</v>
      </c>
      <c r="D28">
        <v>69</v>
      </c>
      <c r="E28">
        <f t="shared" si="5"/>
        <v>56.429575437624017</v>
      </c>
      <c r="F28">
        <f t="shared" si="5"/>
        <v>4761</v>
      </c>
      <c r="G28">
        <f t="shared" si="6"/>
        <v>518.32538878442756</v>
      </c>
      <c r="I28" t="s">
        <v>38</v>
      </c>
      <c r="J28">
        <f>D37/COUNT(D26:D36)</f>
        <v>45.888888888888886</v>
      </c>
    </row>
    <row r="29" spans="2:15" x14ac:dyDescent="0.55000000000000004">
      <c r="L29" s="2" t="s">
        <v>55</v>
      </c>
      <c r="M29" s="2"/>
    </row>
    <row r="30" spans="2:15" x14ac:dyDescent="0.55000000000000004">
      <c r="B30" s="1" t="s">
        <v>15</v>
      </c>
      <c r="C30">
        <v>9.5477426307784103</v>
      </c>
      <c r="D30">
        <v>21</v>
      </c>
      <c r="E30">
        <f t="shared" si="5"/>
        <v>91.159389343583442</v>
      </c>
      <c r="F30">
        <f t="shared" si="5"/>
        <v>441</v>
      </c>
      <c r="G30">
        <f t="shared" si="6"/>
        <v>200.50259524634663</v>
      </c>
      <c r="I30" t="s">
        <v>39</v>
      </c>
      <c r="J30">
        <f>(E37/COUNT(E26:E36))-J26^2</f>
        <v>0.67955784722066426</v>
      </c>
      <c r="M30">
        <f>CORREL(D30:D32,C30:C32)</f>
        <v>-0.9800353779701575</v>
      </c>
    </row>
    <row r="31" spans="2:15" x14ac:dyDescent="0.55000000000000004">
      <c r="B31" s="1" t="s">
        <v>16</v>
      </c>
      <c r="C31">
        <v>8.6206742776668221</v>
      </c>
      <c r="D31">
        <v>42</v>
      </c>
      <c r="E31">
        <f t="shared" si="5"/>
        <v>74.316025001626386</v>
      </c>
      <c r="F31">
        <f t="shared" si="5"/>
        <v>1764</v>
      </c>
      <c r="G31">
        <f t="shared" si="6"/>
        <v>362.0683196620065</v>
      </c>
      <c r="L31" t="s">
        <v>57</v>
      </c>
      <c r="M31">
        <f>SLOPE(D30:D32,C30:C32)</f>
        <v>-25.761119666866911</v>
      </c>
      <c r="N31" t="s">
        <v>58</v>
      </c>
      <c r="O31">
        <f>INTERCEPT(D30:D32,C30:C32)</f>
        <v>266.91803778669816</v>
      </c>
    </row>
    <row r="32" spans="2:15" x14ac:dyDescent="0.55000000000000004">
      <c r="B32" s="1" t="s">
        <v>17</v>
      </c>
      <c r="C32">
        <v>8.6065883040507618</v>
      </c>
      <c r="D32">
        <v>48</v>
      </c>
      <c r="E32">
        <f t="shared" si="5"/>
        <v>74.073362235423374</v>
      </c>
      <c r="F32">
        <f t="shared" si="5"/>
        <v>2304</v>
      </c>
      <c r="G32">
        <f t="shared" si="6"/>
        <v>413.1162385944366</v>
      </c>
      <c r="I32" t="s">
        <v>40</v>
      </c>
      <c r="J32">
        <f>(F37/COUNT(F26:F36))-J28^2</f>
        <v>242.32098765432147</v>
      </c>
    </row>
    <row r="33" spans="2:15" x14ac:dyDescent="0.55000000000000004">
      <c r="L33" s="2" t="s">
        <v>56</v>
      </c>
      <c r="M33" s="2"/>
    </row>
    <row r="34" spans="2:15" x14ac:dyDescent="0.55000000000000004">
      <c r="B34" s="1" t="s">
        <v>24</v>
      </c>
      <c r="C34">
        <v>7.4408818706447377</v>
      </c>
      <c r="D34">
        <v>49</v>
      </c>
      <c r="E34">
        <f t="shared" si="5"/>
        <v>55.36672301288953</v>
      </c>
      <c r="F34">
        <f t="shared" si="5"/>
        <v>2401</v>
      </c>
      <c r="G34">
        <f t="shared" si="6"/>
        <v>364.60321166159213</v>
      </c>
      <c r="I34" t="s">
        <v>41</v>
      </c>
      <c r="J34">
        <f>SQRT(J30)</f>
        <v>0.82435298702719839</v>
      </c>
      <c r="M34">
        <f>CORREL(D34:D36,C34:C36)</f>
        <v>-0.6161318606491768</v>
      </c>
    </row>
    <row r="35" spans="2:15" x14ac:dyDescent="0.55000000000000004">
      <c r="B35" s="1" t="s">
        <v>25</v>
      </c>
      <c r="C35">
        <v>7.6794621694280991</v>
      </c>
      <c r="D35">
        <v>51</v>
      </c>
      <c r="E35">
        <f t="shared" si="5"/>
        <v>58.974139211677326</v>
      </c>
      <c r="F35">
        <f t="shared" si="5"/>
        <v>2601</v>
      </c>
      <c r="G35">
        <f t="shared" si="6"/>
        <v>391.65257064083306</v>
      </c>
      <c r="L35" t="s">
        <v>57</v>
      </c>
      <c r="M35">
        <f>SLOPE(D34:D36,C34:C36)</f>
        <v>-15.607735367620778</v>
      </c>
      <c r="N35" t="s">
        <v>58</v>
      </c>
      <c r="O35">
        <f>INTERCEPT(D34:D36,C34:C36)</f>
        <v>169.37133152569535</v>
      </c>
    </row>
    <row r="36" spans="2:15" x14ac:dyDescent="0.55000000000000004">
      <c r="B36" s="1" t="s">
        <v>26</v>
      </c>
      <c r="C36">
        <v>7.3117376380557779</v>
      </c>
      <c r="D36">
        <v>58</v>
      </c>
      <c r="E36">
        <f t="shared" si="5"/>
        <v>53.461507287761485</v>
      </c>
      <c r="F36">
        <f t="shared" si="5"/>
        <v>3364</v>
      </c>
      <c r="G36">
        <f t="shared" si="6"/>
        <v>424.08078300723514</v>
      </c>
      <c r="I36" t="s">
        <v>42</v>
      </c>
      <c r="J36">
        <f>SQRT(J32)</f>
        <v>15.566662701244653</v>
      </c>
    </row>
    <row r="37" spans="2:15" x14ac:dyDescent="0.55000000000000004">
      <c r="B37" s="1" t="s">
        <v>36</v>
      </c>
      <c r="C37">
        <f t="shared" ref="C37" si="7">SUM(C26:C36)</f>
        <v>70.728950715617273</v>
      </c>
      <c r="D37">
        <f t="shared" ref="D37" si="8">SUM(D26:D36)</f>
        <v>413</v>
      </c>
      <c r="E37">
        <f t="shared" ref="E37:G37" si="9">SUM(E26:E36)</f>
        <v>561.95873943967683</v>
      </c>
      <c r="F37">
        <f t="shared" si="9"/>
        <v>21133</v>
      </c>
      <c r="G37">
        <f t="shared" si="9"/>
        <v>3204.9100263644141</v>
      </c>
    </row>
    <row r="38" spans="2:15" x14ac:dyDescent="0.55000000000000004">
      <c r="I38" t="s">
        <v>43</v>
      </c>
      <c r="J38">
        <f>(G37/COUNT(G26:G36))-J26*J28</f>
        <v>-4.5292149169160894</v>
      </c>
    </row>
    <row r="39" spans="2:15" x14ac:dyDescent="0.55000000000000004">
      <c r="I39" s="1"/>
    </row>
    <row r="41" spans="2:15" x14ac:dyDescent="0.55000000000000004">
      <c r="D41" s="1" t="s">
        <v>44</v>
      </c>
      <c r="I41" s="1" t="s">
        <v>50</v>
      </c>
      <c r="J41" s="1" t="s">
        <v>52</v>
      </c>
    </row>
    <row r="43" spans="2:15" x14ac:dyDescent="0.55000000000000004">
      <c r="I43" s="1" t="s">
        <v>46</v>
      </c>
      <c r="J43" s="1">
        <f>J38/(J34*J36)</f>
        <v>-0.35295082213127688</v>
      </c>
    </row>
  </sheetData>
  <mergeCells count="8">
    <mergeCell ref="L24:M24"/>
    <mergeCell ref="L29:M29"/>
    <mergeCell ref="L33:M33"/>
    <mergeCell ref="C1:G1"/>
    <mergeCell ref="L1:M1"/>
    <mergeCell ref="L6:M6"/>
    <mergeCell ref="L10:M10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23CF-A3F6-4EF5-8311-BBB69915519C}">
  <dimension ref="B1:O43"/>
  <sheetViews>
    <sheetView topLeftCell="B4" workbookViewId="0">
      <selection activeCell="N40" sqref="N40"/>
    </sheetView>
  </sheetViews>
  <sheetFormatPr baseColWidth="10" defaultColWidth="8.83984375" defaultRowHeight="14.4" x14ac:dyDescent="0.55000000000000004"/>
  <cols>
    <col min="2" max="2" width="31.47265625" customWidth="1"/>
    <col min="3" max="3" width="14.3125" customWidth="1"/>
    <col min="4" max="4" width="17.7890625" customWidth="1"/>
    <col min="6" max="6" width="12.41796875" customWidth="1"/>
    <col min="7" max="7" width="16.83984375" customWidth="1"/>
    <col min="9" max="9" width="30.1015625" customWidth="1"/>
    <col min="10" max="10" width="21.3671875" customWidth="1"/>
  </cols>
  <sheetData>
    <row r="1" spans="2:15" x14ac:dyDescent="0.55000000000000004">
      <c r="C1" s="3" t="s">
        <v>2</v>
      </c>
      <c r="D1" s="3"/>
      <c r="E1" s="3"/>
      <c r="F1" s="3"/>
      <c r="G1" s="3"/>
      <c r="H1" s="1"/>
      <c r="I1" s="2" t="s">
        <v>54</v>
      </c>
      <c r="J1" s="3"/>
      <c r="L1" s="2" t="s">
        <v>53</v>
      </c>
      <c r="M1" s="2"/>
    </row>
    <row r="2" spans="2:15" x14ac:dyDescent="0.55000000000000004"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2:15" x14ac:dyDescent="0.55000000000000004">
      <c r="B3" s="1" t="s">
        <v>9</v>
      </c>
      <c r="C3">
        <v>6.8952992105849074</v>
      </c>
      <c r="D3">
        <v>82</v>
      </c>
      <c r="E3">
        <f>C3^2</f>
        <v>47.54515120349285</v>
      </c>
      <c r="F3">
        <f>D3^2</f>
        <v>6724</v>
      </c>
      <c r="G3">
        <f>C3*D3</f>
        <v>565.41453526796238</v>
      </c>
      <c r="I3" t="s">
        <v>37</v>
      </c>
      <c r="J3">
        <f>C14/COUNT(C3:C13)</f>
        <v>7.7920333175012484</v>
      </c>
      <c r="M3">
        <f>CORREL(D3:D5,C3:C5)</f>
        <v>-0.38524172447014599</v>
      </c>
    </row>
    <row r="4" spans="2:15" x14ac:dyDescent="0.55000000000000004">
      <c r="B4" s="1" t="s">
        <v>10</v>
      </c>
      <c r="C4">
        <v>6.9811426032330273</v>
      </c>
      <c r="D4">
        <v>47</v>
      </c>
      <c r="E4">
        <f t="shared" ref="E4:E13" si="0">C4^2</f>
        <v>48.736352046675208</v>
      </c>
      <c r="F4">
        <f t="shared" ref="F4:F13" si="1">D4^2</f>
        <v>2209</v>
      </c>
      <c r="G4">
        <f t="shared" ref="G4:G13" si="2">C4*D4</f>
        <v>328.11370235195227</v>
      </c>
      <c r="L4" t="s">
        <v>57</v>
      </c>
      <c r="M4">
        <f>SLOPE(D3:D5,C3:C5)</f>
        <v>-38.99103098701935</v>
      </c>
      <c r="N4" t="s">
        <v>58</v>
      </c>
      <c r="O4">
        <f>INTERCEPT(D3:D5,C3:C5)</f>
        <v>337.34291536587193</v>
      </c>
    </row>
    <row r="5" spans="2:15" x14ac:dyDescent="0.55000000000000004">
      <c r="B5" s="1" t="s">
        <v>11</v>
      </c>
      <c r="C5">
        <v>7.2317137097334543</v>
      </c>
      <c r="D5">
        <v>60</v>
      </c>
      <c r="E5">
        <f t="shared" si="0"/>
        <v>52.297683179546802</v>
      </c>
      <c r="F5">
        <f t="shared" si="1"/>
        <v>3600</v>
      </c>
      <c r="G5">
        <f t="shared" si="2"/>
        <v>433.90282258400725</v>
      </c>
      <c r="I5" t="s">
        <v>38</v>
      </c>
      <c r="J5">
        <f>D14/COUNT(D3:D13)</f>
        <v>53.777777777777779</v>
      </c>
    </row>
    <row r="6" spans="2:15" x14ac:dyDescent="0.55000000000000004">
      <c r="L6" s="2" t="s">
        <v>55</v>
      </c>
      <c r="M6" s="2"/>
    </row>
    <row r="7" spans="2:15" x14ac:dyDescent="0.55000000000000004">
      <c r="B7" s="1" t="s">
        <v>18</v>
      </c>
      <c r="C7">
        <v>8.3080802177989188</v>
      </c>
      <c r="D7">
        <v>73</v>
      </c>
      <c r="E7">
        <f t="shared" si="0"/>
        <v>69.024196905381729</v>
      </c>
      <c r="F7">
        <f t="shared" si="1"/>
        <v>5329</v>
      </c>
      <c r="G7">
        <f t="shared" si="2"/>
        <v>606.48985589932113</v>
      </c>
      <c r="I7" t="s">
        <v>39</v>
      </c>
      <c r="J7">
        <f>(E14/COUNT(E3:E13))-J3^2</f>
        <v>0.41302314349117353</v>
      </c>
      <c r="M7">
        <f>CORREL(D7:D9,C7:C9)</f>
        <v>-0.89025402388699015</v>
      </c>
    </row>
    <row r="8" spans="2:15" x14ac:dyDescent="0.55000000000000004">
      <c r="B8" s="1" t="s">
        <v>19</v>
      </c>
      <c r="C8">
        <v>8.910976047533687</v>
      </c>
      <c r="D8">
        <v>61</v>
      </c>
      <c r="E8">
        <f t="shared" si="0"/>
        <v>79.405494119719094</v>
      </c>
      <c r="F8">
        <f t="shared" si="1"/>
        <v>3721</v>
      </c>
      <c r="G8">
        <f t="shared" si="2"/>
        <v>543.56953889955491</v>
      </c>
      <c r="L8" t="s">
        <v>57</v>
      </c>
      <c r="M8">
        <f>SLOPE(D7:D9,C7:C9)</f>
        <v>-16.551505279064543</v>
      </c>
      <c r="N8" t="s">
        <v>58</v>
      </c>
      <c r="O8">
        <f>INTERCEPT(D7:D9,C7:C9)</f>
        <v>208.02688072837816</v>
      </c>
    </row>
    <row r="9" spans="2:15" x14ac:dyDescent="0.55000000000000004">
      <c r="B9" s="1" t="s">
        <v>20</v>
      </c>
      <c r="C9">
        <v>8.4028213243474212</v>
      </c>
      <c r="D9">
        <v>66</v>
      </c>
      <c r="E9">
        <f t="shared" si="0"/>
        <v>70.607406208907747</v>
      </c>
      <c r="F9">
        <f t="shared" si="1"/>
        <v>4356</v>
      </c>
      <c r="G9">
        <f t="shared" si="2"/>
        <v>554.58620740692982</v>
      </c>
      <c r="I9" t="s">
        <v>40</v>
      </c>
      <c r="J9">
        <f>(F14/COUNT(F3:F13))-J5^2</f>
        <v>400.17283950617275</v>
      </c>
    </row>
    <row r="10" spans="2:15" x14ac:dyDescent="0.55000000000000004">
      <c r="L10" s="2" t="s">
        <v>56</v>
      </c>
      <c r="M10" s="2"/>
    </row>
    <row r="11" spans="2:15" x14ac:dyDescent="0.55000000000000004">
      <c r="B11" s="1" t="s">
        <v>27</v>
      </c>
      <c r="C11">
        <v>7.8394415194864191</v>
      </c>
      <c r="D11">
        <v>53</v>
      </c>
      <c r="E11">
        <f t="shared" si="0"/>
        <v>61.456843337447538</v>
      </c>
      <c r="F11">
        <f t="shared" si="1"/>
        <v>2809</v>
      </c>
      <c r="G11">
        <f t="shared" si="2"/>
        <v>415.4904005327802</v>
      </c>
      <c r="I11" t="s">
        <v>41</v>
      </c>
      <c r="J11">
        <f>SQRT(J7)</f>
        <v>0.64266876654398997</v>
      </c>
      <c r="M11">
        <f>CORREL(D11:D13,C11:C13)</f>
        <v>0.21916958193511399</v>
      </c>
    </row>
    <row r="12" spans="2:15" x14ac:dyDescent="0.55000000000000004">
      <c r="B12" s="1" t="s">
        <v>28</v>
      </c>
      <c r="C12">
        <v>7.625125393448573</v>
      </c>
      <c r="D12">
        <v>21</v>
      </c>
      <c r="E12">
        <f t="shared" si="0"/>
        <v>58.142537265814255</v>
      </c>
      <c r="F12">
        <f t="shared" si="1"/>
        <v>441</v>
      </c>
      <c r="G12">
        <f t="shared" si="2"/>
        <v>160.12763326242003</v>
      </c>
      <c r="L12" t="s">
        <v>57</v>
      </c>
      <c r="M12">
        <f>SLOPE(D11:D13,C11:C13)</f>
        <v>25.6064928578874</v>
      </c>
      <c r="N12" t="s">
        <v>58</v>
      </c>
      <c r="O12">
        <f>INTERCEPT(D11:D13,C11:C13)</f>
        <v>-168.04918342478186</v>
      </c>
    </row>
    <row r="13" spans="2:15" x14ac:dyDescent="0.55000000000000004">
      <c r="B13" s="1" t="s">
        <v>29</v>
      </c>
      <c r="C13">
        <v>7.9336998313448328</v>
      </c>
      <c r="D13">
        <v>21</v>
      </c>
      <c r="E13">
        <f t="shared" si="0"/>
        <v>62.943593013881028</v>
      </c>
      <c r="F13">
        <f t="shared" si="1"/>
        <v>441</v>
      </c>
      <c r="G13">
        <f t="shared" si="2"/>
        <v>166.60769645824149</v>
      </c>
      <c r="I13" t="s">
        <v>42</v>
      </c>
      <c r="J13">
        <f>SQRT(J9)</f>
        <v>20.004320520981778</v>
      </c>
    </row>
    <row r="14" spans="2:15" x14ac:dyDescent="0.55000000000000004">
      <c r="B14" s="1" t="s">
        <v>36</v>
      </c>
      <c r="C14">
        <f>SUM(C3:C13)</f>
        <v>70.128299857511237</v>
      </c>
      <c r="D14">
        <f t="shared" ref="D14:G14" si="3">SUM(D3:D13)</f>
        <v>484</v>
      </c>
      <c r="E14">
        <f t="shared" si="3"/>
        <v>550.1592572808662</v>
      </c>
      <c r="F14">
        <f t="shared" si="3"/>
        <v>29630</v>
      </c>
      <c r="G14">
        <f t="shared" si="3"/>
        <v>3774.3023926631699</v>
      </c>
    </row>
    <row r="15" spans="2:15" x14ac:dyDescent="0.55000000000000004">
      <c r="I15" t="s">
        <v>43</v>
      </c>
      <c r="J15">
        <f>(G14/COUNT(G3:G13))-J3*J5</f>
        <v>0.32869633250732022</v>
      </c>
    </row>
    <row r="16" spans="2:15" x14ac:dyDescent="0.55000000000000004">
      <c r="I16" s="1"/>
    </row>
    <row r="18" spans="2:15" x14ac:dyDescent="0.55000000000000004">
      <c r="D18" s="1" t="s">
        <v>44</v>
      </c>
      <c r="I18" s="1" t="s">
        <v>50</v>
      </c>
      <c r="J18" s="1" t="s">
        <v>45</v>
      </c>
    </row>
    <row r="20" spans="2:15" x14ac:dyDescent="0.55000000000000004">
      <c r="I20" s="1" t="s">
        <v>46</v>
      </c>
      <c r="J20" s="1">
        <f>J15/(J11*J13)</f>
        <v>2.5567240698541622E-2</v>
      </c>
    </row>
    <row r="24" spans="2:15" x14ac:dyDescent="0.55000000000000004">
      <c r="L24" s="2" t="s">
        <v>53</v>
      </c>
      <c r="M24" s="2"/>
    </row>
    <row r="25" spans="2:15" x14ac:dyDescent="0.55000000000000004">
      <c r="C25" t="s">
        <v>30</v>
      </c>
      <c r="D25" t="s">
        <v>35</v>
      </c>
      <c r="E25" t="s">
        <v>32</v>
      </c>
      <c r="F25" t="s">
        <v>33</v>
      </c>
      <c r="G25" t="s">
        <v>34</v>
      </c>
    </row>
    <row r="26" spans="2:15" x14ac:dyDescent="0.55000000000000004">
      <c r="B26" s="1" t="s">
        <v>9</v>
      </c>
      <c r="C26">
        <v>7.7138781380011396</v>
      </c>
      <c r="D26">
        <v>18</v>
      </c>
      <c r="E26">
        <f>C26^2</f>
        <v>59.503915927931928</v>
      </c>
      <c r="F26">
        <f>D26^2</f>
        <v>324</v>
      </c>
      <c r="G26">
        <f>C26*D26</f>
        <v>138.84980648402052</v>
      </c>
      <c r="I26" t="s">
        <v>37</v>
      </c>
      <c r="J26">
        <f>C37/COUNT(C26:C36)</f>
        <v>8.2322987157566736</v>
      </c>
      <c r="M26">
        <f>CORREL(D26:D28,C26:C28)</f>
        <v>-0.3117417972392324</v>
      </c>
    </row>
    <row r="27" spans="2:15" x14ac:dyDescent="0.55000000000000004">
      <c r="B27" s="1" t="s">
        <v>10</v>
      </c>
      <c r="C27">
        <v>7.5510482861473873</v>
      </c>
      <c r="D27">
        <v>53</v>
      </c>
      <c r="E27">
        <f t="shared" ref="E27:E36" si="4">C27^2</f>
        <v>57.018330219729393</v>
      </c>
      <c r="F27">
        <f t="shared" ref="F27:F36" si="5">D27^2</f>
        <v>2809</v>
      </c>
      <c r="G27">
        <f t="shared" ref="G27:G36" si="6">C27*D27</f>
        <v>400.20555916581151</v>
      </c>
      <c r="L27" t="s">
        <v>57</v>
      </c>
      <c r="M27">
        <f>SLOPE(D26:D28,C26:C28)</f>
        <v>-30.341724260452313</v>
      </c>
      <c r="N27" t="s">
        <v>58</v>
      </c>
      <c r="O27">
        <f>INTERCEPT(D26:D28,C26:C28)</f>
        <v>271.42908283337931</v>
      </c>
    </row>
    <row r="28" spans="2:15" x14ac:dyDescent="0.55000000000000004">
      <c r="B28" s="1" t="s">
        <v>11</v>
      </c>
      <c r="C28">
        <v>7.9139556480483062</v>
      </c>
      <c r="D28">
        <v>40</v>
      </c>
      <c r="E28">
        <f t="shared" si="4"/>
        <v>62.630693999275685</v>
      </c>
      <c r="F28">
        <f t="shared" si="5"/>
        <v>1600</v>
      </c>
      <c r="G28">
        <f t="shared" si="6"/>
        <v>316.55822592193226</v>
      </c>
      <c r="I28" t="s">
        <v>38</v>
      </c>
      <c r="J28">
        <f>D37/COUNT(D26:D36)</f>
        <v>46.222222222222221</v>
      </c>
    </row>
    <row r="29" spans="2:15" x14ac:dyDescent="0.55000000000000004">
      <c r="L29" s="2" t="s">
        <v>55</v>
      </c>
      <c r="M29" s="2"/>
    </row>
    <row r="30" spans="2:15" x14ac:dyDescent="0.55000000000000004">
      <c r="B30" s="1" t="s">
        <v>18</v>
      </c>
      <c r="C30">
        <v>9.3985606179672807</v>
      </c>
      <c r="D30">
        <v>27</v>
      </c>
      <c r="E30">
        <f t="shared" si="4"/>
        <v>88.332941689605519</v>
      </c>
      <c r="F30">
        <f t="shared" si="5"/>
        <v>729</v>
      </c>
      <c r="G30">
        <f t="shared" si="6"/>
        <v>253.76113668511658</v>
      </c>
      <c r="I30" t="s">
        <v>39</v>
      </c>
      <c r="J30">
        <f>(E37/COUNT(E26:E36))-J26^2</f>
        <v>0.56054284558513245</v>
      </c>
      <c r="M30">
        <f>CORREL(D30:D32,C30:C32)</f>
        <v>-0.23335801832083591</v>
      </c>
    </row>
    <row r="31" spans="2:15" x14ac:dyDescent="0.55000000000000004">
      <c r="B31" s="1" t="s">
        <v>19</v>
      </c>
      <c r="C31">
        <v>9.3435050377881836</v>
      </c>
      <c r="D31">
        <v>39</v>
      </c>
      <c r="E31">
        <f t="shared" si="4"/>
        <v>87.301086391173172</v>
      </c>
      <c r="F31">
        <f t="shared" si="5"/>
        <v>1521</v>
      </c>
      <c r="G31">
        <f t="shared" si="6"/>
        <v>364.39669647373915</v>
      </c>
      <c r="L31" t="s">
        <v>57</v>
      </c>
      <c r="M31">
        <f>SLOPE(D30:D32,C30:C32)</f>
        <v>-7.1101323410612967</v>
      </c>
      <c r="N31" t="s">
        <v>58</v>
      </c>
      <c r="O31">
        <f>INTERCEPT(D30:D32,C30:C32)</f>
        <v>99.158407577570983</v>
      </c>
    </row>
    <row r="32" spans="2:15" x14ac:dyDescent="0.55000000000000004">
      <c r="B32" s="1" t="s">
        <v>20</v>
      </c>
      <c r="C32">
        <v>9.031710310731917</v>
      </c>
      <c r="D32">
        <v>34</v>
      </c>
      <c r="E32">
        <f t="shared" si="4"/>
        <v>81.571791136981219</v>
      </c>
      <c r="F32">
        <f t="shared" si="5"/>
        <v>1156</v>
      </c>
      <c r="G32">
        <f t="shared" si="6"/>
        <v>307.07815056488516</v>
      </c>
      <c r="I32" t="s">
        <v>40</v>
      </c>
      <c r="J32">
        <f>(F37/COUNT(F26:F36))-J28^2</f>
        <v>400.17283950617275</v>
      </c>
    </row>
    <row r="33" spans="2:15" x14ac:dyDescent="0.55000000000000004">
      <c r="L33" s="2" t="s">
        <v>56</v>
      </c>
      <c r="M33" s="2"/>
    </row>
    <row r="34" spans="2:15" x14ac:dyDescent="0.55000000000000004">
      <c r="B34" s="1" t="s">
        <v>27</v>
      </c>
      <c r="C34">
        <v>7.3930949732252085</v>
      </c>
      <c r="D34">
        <v>47</v>
      </c>
      <c r="E34">
        <f t="shared" si="4"/>
        <v>54.657853283127849</v>
      </c>
      <c r="F34">
        <f t="shared" si="5"/>
        <v>2209</v>
      </c>
      <c r="G34">
        <f t="shared" si="6"/>
        <v>347.4754637415848</v>
      </c>
      <c r="I34" t="s">
        <v>41</v>
      </c>
      <c r="J34">
        <f>SQRT(J30)</f>
        <v>0.74869409346216464</v>
      </c>
      <c r="M34">
        <f>CORREL(D34:D36,C34:C36)</f>
        <v>0.95877834340410495</v>
      </c>
    </row>
    <row r="35" spans="2:15" x14ac:dyDescent="0.55000000000000004">
      <c r="B35" s="1" t="s">
        <v>28</v>
      </c>
      <c r="C35">
        <v>7.7904420311306408</v>
      </c>
      <c r="D35">
        <v>79</v>
      </c>
      <c r="E35">
        <f t="shared" si="4"/>
        <v>60.690987040406903</v>
      </c>
      <c r="F35">
        <f t="shared" si="5"/>
        <v>6241</v>
      </c>
      <c r="G35">
        <f t="shared" si="6"/>
        <v>615.44492045932066</v>
      </c>
      <c r="L35" t="s">
        <v>57</v>
      </c>
      <c r="M35">
        <f>SLOPE(D34:D36,C34:C36)</f>
        <v>61.363917086991442</v>
      </c>
      <c r="N35" t="s">
        <v>58</v>
      </c>
      <c r="O35">
        <f>INTERCEPT(D34:D36,C34:C36)</f>
        <v>-404.9467264045669</v>
      </c>
    </row>
    <row r="36" spans="2:15" x14ac:dyDescent="0.55000000000000004">
      <c r="B36" s="1" t="s">
        <v>29</v>
      </c>
      <c r="C36">
        <v>7.9544933987699835</v>
      </c>
      <c r="D36">
        <v>79</v>
      </c>
      <c r="E36">
        <f t="shared" si="4"/>
        <v>63.273965231075245</v>
      </c>
      <c r="F36">
        <f t="shared" si="5"/>
        <v>6241</v>
      </c>
      <c r="G36">
        <f t="shared" si="6"/>
        <v>628.40497850282873</v>
      </c>
      <c r="I36" t="s">
        <v>42</v>
      </c>
      <c r="J36">
        <f>SQRT(J32)</f>
        <v>20.004320520981778</v>
      </c>
    </row>
    <row r="37" spans="2:15" x14ac:dyDescent="0.55000000000000004">
      <c r="B37" s="1" t="s">
        <v>36</v>
      </c>
      <c r="C37">
        <f>SUM(C26:C36)</f>
        <v>74.090688441810059</v>
      </c>
      <c r="D37">
        <f t="shared" ref="D37:G37" si="7">SUM(D26:D36)</f>
        <v>416</v>
      </c>
      <c r="E37">
        <f t="shared" si="7"/>
        <v>614.98156491930695</v>
      </c>
      <c r="F37">
        <f t="shared" si="7"/>
        <v>22830</v>
      </c>
      <c r="G37">
        <f t="shared" si="7"/>
        <v>3372.1749379992393</v>
      </c>
    </row>
    <row r="38" spans="2:15" x14ac:dyDescent="0.55000000000000004">
      <c r="I38" t="s">
        <v>43</v>
      </c>
      <c r="J38">
        <f>(G37/COUNT(G26:G36))-J26*J28</f>
        <v>-5.829036417281884</v>
      </c>
    </row>
    <row r="39" spans="2:15" x14ac:dyDescent="0.55000000000000004">
      <c r="I39" s="1"/>
    </row>
    <row r="41" spans="2:15" x14ac:dyDescent="0.55000000000000004">
      <c r="D41" s="1" t="s">
        <v>44</v>
      </c>
      <c r="I41" s="1" t="s">
        <v>50</v>
      </c>
      <c r="J41" s="1" t="s">
        <v>47</v>
      </c>
    </row>
    <row r="43" spans="2:15" x14ac:dyDescent="0.55000000000000004">
      <c r="I43" s="1" t="s">
        <v>46</v>
      </c>
      <c r="J43" s="1">
        <f>J38/(J34*J36)</f>
        <v>-0.38919616946567648</v>
      </c>
    </row>
  </sheetData>
  <mergeCells count="8">
    <mergeCell ref="L24:M24"/>
    <mergeCell ref="L29:M29"/>
    <mergeCell ref="L33:M33"/>
    <mergeCell ref="C1:G1"/>
    <mergeCell ref="I1:J1"/>
    <mergeCell ref="L1:M1"/>
    <mergeCell ref="L6:M6"/>
    <mergeCell ref="L10:M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Baseline</vt:lpstr>
      <vt:lpstr>BI-R</vt:lpstr>
      <vt:lpstr>EWC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Morales Perez</dc:creator>
  <cp:lastModifiedBy>Alejandro Morales Perez</cp:lastModifiedBy>
  <dcterms:created xsi:type="dcterms:W3CDTF">2015-06-05T18:19:34Z</dcterms:created>
  <dcterms:modified xsi:type="dcterms:W3CDTF">2022-09-10T16:18:33Z</dcterms:modified>
</cp:coreProperties>
</file>