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pf0069\Documents\Proyectos\Area Contabilidad\Retefuente Patrinomios Autonomos\"/>
    </mc:Choice>
  </mc:AlternateContent>
  <xr:revisionPtr revIDLastSave="0" documentId="13_ncr:1_{3299FD7F-2459-4119-95E6-4FFD1A4945EC}" xr6:coauthVersionLast="47" xr6:coauthVersionMax="47" xr10:uidLastSave="{00000000-0000-0000-0000-000000000000}"/>
  <bookViews>
    <workbookView xWindow="-105" yWindow="0" windowWidth="10455" windowHeight="10905" tabRatio="827" firstSheet="4" activeTab="6" xr2:uid="{00000000-000D-0000-FFFF-FFFF00000000}"/>
  </bookViews>
  <sheets>
    <sheet name="Formulario Nit Generico" sheetId="5" r:id="rId1"/>
    <sheet name="Hoja2" sheetId="56" state="hidden" r:id="rId2"/>
    <sheet name="Hoja1" sheetId="55" state="hidden" r:id="rId3"/>
    <sheet name="Movimiento" sheetId="26" r:id="rId4"/>
    <sheet name="Hoja6" sheetId="31" r:id="rId5"/>
    <sheet name="Generico Sin Arrendatarios" sheetId="58" r:id="rId6"/>
    <sheet name="Generico" sheetId="28" r:id="rId7"/>
    <sheet name="Cont Arren" sheetId="54" r:id="rId8"/>
    <sheet name="Hoja3" sheetId="57" r:id="rId9"/>
  </sheets>
  <externalReferences>
    <externalReference r:id="rId10"/>
  </externalReferences>
  <definedNames>
    <definedName name="_xlnm._FilterDatabase" localSheetId="7" hidden="1">'Cont Arren'!$A$1:$D$13</definedName>
    <definedName name="_xlnm._FilterDatabase" localSheetId="6" hidden="1">Generico!$A$1:$K$331</definedName>
    <definedName name="_xlnm._FilterDatabase" localSheetId="3" hidden="1">Movimiento!$A$1:$P$311</definedName>
    <definedName name="_xlnm.Print_Area" localSheetId="0">#N/A</definedName>
  </definedNames>
  <calcPr calcId="191029"/>
  <pivotCaches>
    <pivotCache cacheId="4" r:id="rId11"/>
    <pivotCache cacheId="33" r:id="rId12"/>
    <pivotCache cacheId="38" r:id="rId13"/>
    <pivotCache cacheId="48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58" l="1"/>
  <c r="I294" i="58"/>
  <c r="J294" i="58" s="1"/>
  <c r="J289" i="58"/>
  <c r="I289" i="58"/>
  <c r="I274" i="58"/>
  <c r="J274" i="58" s="1"/>
  <c r="I262" i="58"/>
  <c r="J262" i="58" s="1"/>
  <c r="I241" i="58"/>
  <c r="J241" i="58" s="1"/>
  <c r="J209" i="58"/>
  <c r="I205" i="58"/>
  <c r="I204" i="58"/>
  <c r="J204" i="58" s="1"/>
  <c r="J199" i="58"/>
  <c r="I199" i="58"/>
  <c r="I197" i="58"/>
  <c r="J197" i="58" s="1"/>
  <c r="I169" i="58"/>
  <c r="J169" i="58" s="1"/>
  <c r="I125" i="58"/>
  <c r="J125" i="58" s="1"/>
  <c r="I108" i="58"/>
  <c r="J108" i="58" s="1"/>
  <c r="I88" i="58"/>
  <c r="J88" i="58" s="1"/>
  <c r="J73" i="58"/>
  <c r="I73" i="58"/>
  <c r="I58" i="58"/>
  <c r="J58" i="58" s="1"/>
  <c r="J46" i="58"/>
  <c r="I43" i="58"/>
  <c r="J43" i="58" s="1"/>
  <c r="I41" i="58"/>
  <c r="J41" i="58" s="1"/>
  <c r="I37" i="58"/>
  <c r="J37" i="58" s="1"/>
  <c r="I19" i="58"/>
  <c r="J19" i="58" s="1"/>
  <c r="N38" i="58"/>
  <c r="N40" i="58" s="1"/>
  <c r="I14" i="58"/>
  <c r="J14" i="58" s="1"/>
  <c r="I320" i="28"/>
  <c r="I14" i="28"/>
  <c r="M15" i="5"/>
  <c r="I73" i="28"/>
  <c r="I58" i="28"/>
  <c r="J46" i="28"/>
  <c r="I43" i="28"/>
  <c r="I41" i="28"/>
  <c r="I37" i="28"/>
  <c r="I19" i="28"/>
  <c r="I262" i="28"/>
  <c r="I241" i="28"/>
  <c r="I204" i="28"/>
  <c r="J204" i="28" s="1"/>
  <c r="I199" i="28"/>
  <c r="J199" i="28" s="1"/>
  <c r="I197" i="28"/>
  <c r="I169" i="28"/>
  <c r="I125" i="28"/>
  <c r="I108" i="28"/>
  <c r="I88" i="28"/>
  <c r="C14" i="57"/>
  <c r="C17" i="57" s="1"/>
  <c r="M40" i="5"/>
  <c r="M43" i="5"/>
  <c r="J45" i="5" l="1"/>
  <c r="J41" i="5"/>
  <c r="F30" i="5"/>
  <c r="D30" i="5"/>
  <c r="F29" i="5"/>
  <c r="D29" i="5"/>
  <c r="F28" i="5"/>
  <c r="D28" i="5"/>
  <c r="J19" i="5"/>
  <c r="F19" i="5"/>
  <c r="D19" i="5"/>
  <c r="F22" i="5"/>
  <c r="D22" i="5"/>
  <c r="F18" i="5"/>
  <c r="D18" i="5"/>
  <c r="J17" i="5"/>
  <c r="H17" i="5"/>
  <c r="D17" i="5"/>
  <c r="F17" i="5"/>
  <c r="F15" i="5"/>
  <c r="D15" i="5"/>
  <c r="M21" i="5"/>
  <c r="H19" i="5" s="1"/>
  <c r="I274" i="28"/>
  <c r="I205" i="28"/>
  <c r="H329" i="28"/>
  <c r="I326" i="28"/>
  <c r="J326" i="28" s="1"/>
  <c r="I324" i="28"/>
  <c r="J324" i="28" s="1"/>
  <c r="I322" i="28"/>
  <c r="J322" i="28" s="1"/>
  <c r="J320" i="28"/>
  <c r="T39" i="31" l="1"/>
  <c r="T41" i="31" s="1"/>
  <c r="J53" i="5"/>
  <c r="O14" i="28"/>
  <c r="O15" i="28" s="1"/>
  <c r="I294" i="28"/>
  <c r="J294" i="28" s="1"/>
  <c r="I289" i="28"/>
  <c r="J289" i="28" s="1"/>
  <c r="J14" i="28"/>
  <c r="J19" i="28"/>
  <c r="J197" i="28"/>
  <c r="J274" i="28"/>
  <c r="J262" i="28"/>
  <c r="J241" i="28"/>
  <c r="J108" i="28"/>
  <c r="J88" i="28" l="1"/>
  <c r="J209" i="28"/>
  <c r="J125" i="28"/>
  <c r="J169" i="28"/>
  <c r="J73" i="28"/>
  <c r="J58" i="28"/>
  <c r="J43" i="28"/>
  <c r="J41" i="28"/>
  <c r="J37" i="28"/>
  <c r="C9" i="54"/>
  <c r="C13" i="54" s="1"/>
  <c r="C35" i="56"/>
  <c r="N38" i="28"/>
  <c r="N40" i="28" s="1"/>
  <c r="J329" i="28" l="1"/>
  <c r="J331" i="28" s="1"/>
  <c r="J42" i="5"/>
  <c r="J48" i="5" l="1"/>
  <c r="J46" i="5"/>
  <c r="J44" i="5"/>
  <c r="C16" i="5"/>
  <c r="C17" i="5" s="1"/>
  <c r="C18" i="5" s="1"/>
  <c r="C19" i="5" s="1"/>
  <c r="C20" i="5" s="1"/>
  <c r="C21" i="5" s="1"/>
  <c r="C22" i="5" s="1"/>
  <c r="C23" i="5" s="1"/>
  <c r="C24" i="5" s="1"/>
  <c r="C26" i="5" s="1"/>
  <c r="C27" i="5" s="1"/>
  <c r="C28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6" i="5" s="1"/>
  <c r="E27" i="5" s="1"/>
  <c r="J47" i="5" l="1"/>
  <c r="E28" i="5"/>
  <c r="C29" i="5" s="1"/>
  <c r="C31" i="5" s="1"/>
  <c r="E29" i="5" s="1"/>
  <c r="E31" i="5" s="1"/>
  <c r="C32" i="5" s="1"/>
  <c r="C33" i="5" s="1"/>
  <c r="C34" i="5" s="1"/>
  <c r="C35" i="5" s="1"/>
  <c r="C36" i="5" s="1"/>
  <c r="C37" i="5" s="1"/>
  <c r="C38" i="5" s="1"/>
  <c r="C39" i="5" s="1"/>
  <c r="C40" i="5" s="1"/>
  <c r="E32" i="5" s="1"/>
  <c r="E33" i="5" s="1"/>
  <c r="E34" i="5" s="1"/>
  <c r="E35" i="5" s="1"/>
  <c r="E36" i="5" s="1"/>
  <c r="E37" i="5" s="1"/>
  <c r="E38" i="5" s="1"/>
  <c r="E39" i="5" s="1"/>
  <c r="E40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G29" i="5" s="1"/>
  <c r="G31" i="5" s="1"/>
  <c r="I29" i="5" s="1"/>
  <c r="I31" i="5" s="1"/>
  <c r="G33" i="5" s="1"/>
  <c r="G34" i="5" s="1"/>
  <c r="G35" i="5" s="1"/>
  <c r="G36" i="5" s="1"/>
  <c r="G37" i="5" s="1"/>
  <c r="G38" i="5" s="1"/>
  <c r="G39" i="5" s="1"/>
  <c r="G40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4" i="5" s="1"/>
  <c r="I45" i="5" s="1"/>
  <c r="I46" i="5" s="1"/>
  <c r="I47" i="5" s="1"/>
  <c r="I48" i="5" s="1"/>
  <c r="I49" i="5" s="1"/>
  <c r="I50" i="5" s="1"/>
  <c r="I51" i="5" s="1"/>
  <c r="J49" i="5" l="1"/>
  <c r="J51" i="5" s="1"/>
  <c r="J54" i="5" l="1"/>
  <c r="D8" i="55"/>
  <c r="D9" i="55" l="1"/>
</calcChain>
</file>

<file path=xl/sharedStrings.xml><?xml version="1.0" encoding="utf-8"?>
<sst xmlns="http://schemas.openxmlformats.org/spreadsheetml/2006/main" count="3863" uniqueCount="489">
  <si>
    <t>Fiduciaria Coomeva S.A.</t>
  </si>
  <si>
    <t>BALANCE GENERAL POR NATURALEZA</t>
  </si>
  <si>
    <t>Programa:</t>
  </si>
  <si>
    <t>SCMRSLNA</t>
  </si>
  <si>
    <t>SIFI</t>
  </si>
  <si>
    <t>DESCRIPCION</t>
  </si>
  <si>
    <t>DEBITO</t>
  </si>
  <si>
    <t>CREDITO</t>
  </si>
  <si>
    <t>PASIVO</t>
  </si>
  <si>
    <t>CUENTAS POR PAGAR</t>
  </si>
  <si>
    <t>RETENCIONES Y APORTES LABORALES</t>
  </si>
  <si>
    <t>RETENCIONES EN LA FUENTE</t>
  </si>
  <si>
    <t>RF HONORARIOS</t>
  </si>
  <si>
    <t>HONORARIOS 11%</t>
  </si>
  <si>
    <t>PAGO DE RETENCION EN LA FUENTE</t>
  </si>
  <si>
    <t>RF SERVICIOS</t>
  </si>
  <si>
    <t>SERVICIOS 4 %</t>
  </si>
  <si>
    <t>RF RENDIMIENTOS FINANCIEROS</t>
  </si>
  <si>
    <t>RENDIMIENTOS FINANCIEROS 7%</t>
  </si>
  <si>
    <t>RF PAGOS AL EXTERIOR</t>
  </si>
  <si>
    <t>P.A. INMUEBLES FONMUTUALES</t>
  </si>
  <si>
    <t>72394-P.A. INMUEBLES FONMUTUALES</t>
  </si>
  <si>
    <t>SERVICIOS 2%</t>
  </si>
  <si>
    <t>SERVICIOS 6 %</t>
  </si>
  <si>
    <t>RF COMPRAS</t>
  </si>
  <si>
    <t>COMPRAS 2.5%</t>
  </si>
  <si>
    <t>ARRENDAMIENTO BIENES MUEBLES 4%</t>
  </si>
  <si>
    <t>ARRENDAMIENTO BIENES RAICES 3.5%</t>
  </si>
  <si>
    <t>COMPRAS 0.1%</t>
  </si>
  <si>
    <t>NIT</t>
  </si>
  <si>
    <t>BASE</t>
  </si>
  <si>
    <t>Honorarios</t>
  </si>
  <si>
    <t>Servicios</t>
  </si>
  <si>
    <t>Rendimientos financieros</t>
  </si>
  <si>
    <t>CONCEPTO</t>
  </si>
  <si>
    <t>Rentas de trabajo</t>
  </si>
  <si>
    <t>Rentas de pensiones</t>
  </si>
  <si>
    <t>Comisiones</t>
  </si>
  <si>
    <t>Dividendos y participaciones</t>
  </si>
  <si>
    <t>Compras</t>
  </si>
  <si>
    <t>Transacciones con tarjetas débito y crédito</t>
  </si>
  <si>
    <t>Enajenación de activos fijos de personas naturales ante notarios y autoridades de tránsito</t>
  </si>
  <si>
    <t>Otros pagos sujetos a retención</t>
  </si>
  <si>
    <t>Otros conceptos</t>
  </si>
  <si>
    <t>Practicadas por servicios a no residentes o no domiciliados</t>
  </si>
  <si>
    <t>TOTAL</t>
  </si>
  <si>
    <t>Total retenciones</t>
  </si>
  <si>
    <t>Total retenciones más sanciones</t>
  </si>
  <si>
    <t>Saldo balance al corte</t>
  </si>
  <si>
    <t>Diferencia</t>
  </si>
  <si>
    <t>Fecha de vencimiento</t>
  </si>
  <si>
    <t>Fecha de elaborado</t>
  </si>
  <si>
    <t>Formulario No.</t>
  </si>
  <si>
    <t>Elaborado por</t>
  </si>
  <si>
    <t>NATURALEZA</t>
  </si>
  <si>
    <t>CUENTA</t>
  </si>
  <si>
    <t>NOMBRE</t>
  </si>
  <si>
    <t>NEGOCIO</t>
  </si>
  <si>
    <t>SALDO</t>
  </si>
  <si>
    <t>Etiquetas de fila</t>
  </si>
  <si>
    <t>Total general</t>
  </si>
  <si>
    <t>Suma de Base</t>
  </si>
  <si>
    <t>Suma de VALOR</t>
  </si>
  <si>
    <t>FIDEICOMISO CENTRO EMPRESARIAL COOMEVA PALMIRA</t>
  </si>
  <si>
    <t>CPTE_GENERAL</t>
  </si>
  <si>
    <t>CPTE_ESPECIFICO</t>
  </si>
  <si>
    <t>NRO_CPTE</t>
  </si>
  <si>
    <t>PERIODO</t>
  </si>
  <si>
    <t>FECHA_DOCUMENTO</t>
  </si>
  <si>
    <t>VALOR</t>
  </si>
  <si>
    <t>ESTRUCTURA</t>
  </si>
  <si>
    <t>FECHA_CREACION</t>
  </si>
  <si>
    <t>USUARIO</t>
  </si>
  <si>
    <t>C</t>
  </si>
  <si>
    <t>AMYE2039</t>
  </si>
  <si>
    <t xml:space="preserve"> </t>
  </si>
  <si>
    <t>RETENCION EN LA FUENTE</t>
  </si>
  <si>
    <t>TECNELEC COMUNICACIONES LTDA</t>
  </si>
  <si>
    <t>96953-FIDEICOMISO CENTRO EMPRESARIAL COOMEVA PALMIRA</t>
  </si>
  <si>
    <t>SUCOMPUTO LTDA</t>
  </si>
  <si>
    <t>BRILLADORA EL DIAMANTE SA</t>
  </si>
  <si>
    <t>FUMIGACIONES TECNICAS VALENCIA SAS</t>
  </si>
  <si>
    <t>AYC SOLUCIONES HIDROELECTRICAS S.A.S.</t>
  </si>
  <si>
    <t>RENDIMIENTOS FINANCIEROS 4%</t>
  </si>
  <si>
    <t>PAGOS AL EXTERIOR 15%</t>
  </si>
  <si>
    <t>Valores</t>
  </si>
  <si>
    <t>EMPRESA</t>
  </si>
  <si>
    <t>ASISTIR INGENIERIA</t>
  </si>
  <si>
    <t>A.F REFRIGERACION S.A.S</t>
  </si>
  <si>
    <t>ASCENSORES CONFORT CALI S.A.S</t>
  </si>
  <si>
    <t>100452-PATRIMONIO AUTÓNOMO BONOS KREDIT</t>
  </si>
  <si>
    <t>OETM</t>
  </si>
  <si>
    <t>PATRIMONIO AUTONOMO ACCIAL - AVISTA</t>
  </si>
  <si>
    <t>PATRIMONIO AUTONOMO CFG DE LA TRANSACCION ARES</t>
  </si>
  <si>
    <t>PAGOS AL EXTERIOR 20%</t>
  </si>
  <si>
    <t>PATRIMONIO AUTÓNOMO LIBRANZAS KREDIT</t>
  </si>
  <si>
    <t>OTROS PAGOS SUJETOS A RETENCION</t>
  </si>
  <si>
    <t>OTROS INGRESOS TRIBUTARIOS 2.5% DECLARANTE</t>
  </si>
  <si>
    <t>11</t>
  </si>
  <si>
    <t>RETENCION</t>
  </si>
  <si>
    <t>Suma de RETENCION</t>
  </si>
  <si>
    <t>UNIDAD ADMINISTRATIVA DE IMPUESTOS NACIONALES</t>
  </si>
  <si>
    <t>95314-PATRIMONIO AUTÓNOMO TITULARIZACIÓN FINSOCIAL I</t>
  </si>
  <si>
    <t>MEMORY CORP CALI SAS</t>
  </si>
  <si>
    <t>102699-PATRIMONIO AUTONOMO ACCIAL - AVISTA</t>
  </si>
  <si>
    <t>Accial Capital Fund 1 LLC</t>
  </si>
  <si>
    <t>Variant Alternative Income Fund</t>
  </si>
  <si>
    <t>103911-PATRIMONIO AUTONOMO CFG DE LA TRANSACCION ARES</t>
  </si>
  <si>
    <t>ARES AGENT SERVICES LP</t>
  </si>
  <si>
    <t>CFG PARTNERS COLOMBIA S.A.S.</t>
  </si>
  <si>
    <t>SERVICIOS INTEGRADOS S.A.S SERINT S.A.S</t>
  </si>
  <si>
    <t>RETEFUENTE IVA PAGOS AL EXTERIOR 19%</t>
  </si>
  <si>
    <t>ACCIAL CAPITAL MANAGEMENT LLC</t>
  </si>
  <si>
    <t>FECHA</t>
  </si>
  <si>
    <t>INICIAL</t>
  </si>
  <si>
    <t>104606-PATRIMONIO AUTÓNOMO LIBRANZAS KREDIT</t>
  </si>
  <si>
    <t>ELECTRO REDES GLOBAL S.A.S</t>
  </si>
  <si>
    <t>VARIANT IMPACT FUND</t>
  </si>
  <si>
    <t>Total</t>
  </si>
  <si>
    <t>DB</t>
  </si>
  <si>
    <t>Cuenta</t>
  </si>
  <si>
    <t>Descripción</t>
  </si>
  <si>
    <t>Naturaleza</t>
  </si>
  <si>
    <t>Suma de SALDO</t>
  </si>
  <si>
    <t>SERVICIOS BOLIVAR FACILITIES SAS</t>
  </si>
  <si>
    <t xml:space="preserve">  DATA FILE SA</t>
  </si>
  <si>
    <t>106291-PATRIMONIO AUTONOMO AVISILVER</t>
  </si>
  <si>
    <t>COMPRAS 3.5%</t>
  </si>
  <si>
    <t>AJUSTE AL PESO</t>
  </si>
  <si>
    <t>SUMA PROYECTOS DE INGENIERIA S.A.S</t>
  </si>
  <si>
    <t>Saldo Final</t>
  </si>
  <si>
    <t>FIDUCIARIA COOMEVA SA</t>
  </si>
  <si>
    <t>D</t>
  </si>
  <si>
    <t>CERTINEXT S.A.S.</t>
  </si>
  <si>
    <t>SEGURIDAD Y TECNOLOGIA S.A.S</t>
  </si>
  <si>
    <t>DISSAES CONSTRUCCIONES Y CONSULTORIAS S.A.S  DISSAES CONSTRUCCIONES Y CONSULTORIAS S.A.S</t>
  </si>
  <si>
    <t>VHOB SERVICIOS ELECTRICOS Y ELECTRONICOS S.A.S</t>
  </si>
  <si>
    <t>FERROMETALICAS ROSSWILL S.A.S</t>
  </si>
  <si>
    <t>PATRIMONIO AUTONOMO AVISILVER</t>
  </si>
  <si>
    <t>INGENIEROS ELECTRICISTAS DEL VALLE  S.A.S</t>
  </si>
  <si>
    <t>PROYECTOS DE INGENIERIA PATRICIA DIAZ BARREIRO ASESORES CONSULTORES SAS</t>
  </si>
  <si>
    <t>COMISIONES 11%</t>
  </si>
  <si>
    <t>PLC ENERGY AND SOLUTIONS SAS</t>
  </si>
  <si>
    <t>ZENIT INGENIERIA SAS</t>
  </si>
  <si>
    <t>ALUMINIOS Y VIDRIOS X METRO SAS</t>
  </si>
  <si>
    <t>TECNELEC SEGURIDAD Y REDES TICS SAS</t>
  </si>
  <si>
    <t>DEVOLUCIÓN DE RETENCIONES DE RENTA VIGENCIAS ACTUAL</t>
  </si>
  <si>
    <t>NOVOTECH INGENIERIA SAS</t>
  </si>
  <si>
    <t>CONSTRUCTORA  CONSTRUCTORA MYG S.A.S</t>
  </si>
  <si>
    <t>SAGA ELEVACION E INGENIERIA SAS</t>
  </si>
  <si>
    <t>FIDUCIARIA COOMEVA S.A</t>
  </si>
  <si>
    <t>NIT 900.978.303-9</t>
  </si>
  <si>
    <t>BALANCE DE COMPROBACION</t>
  </si>
  <si>
    <t xml:space="preserve">RETENCION </t>
  </si>
  <si>
    <t xml:space="preserve">RETENCIONES </t>
  </si>
  <si>
    <t>REALIZADAS</t>
  </si>
  <si>
    <t xml:space="preserve">TOTAL RETENCIONES </t>
  </si>
  <si>
    <r>
      <t xml:space="preserve">Beneficiario del pago: </t>
    </r>
    <r>
      <rPr>
        <b/>
        <sz val="12"/>
        <color indexed="8"/>
        <rFont val="Calibri"/>
        <family val="2"/>
      </rPr>
      <t>Banco de Occidente Nit 890.300.279-4</t>
    </r>
  </si>
  <si>
    <t>DMTECH SAS</t>
  </si>
  <si>
    <t>CRISTALPISOS LTDA</t>
  </si>
  <si>
    <t>INGENIERIA AGM S.A.S.</t>
  </si>
  <si>
    <t>JAEC7879</t>
  </si>
  <si>
    <t>PINTORRES Y ARQUITECTOS ASOCIADOS SAS</t>
  </si>
  <si>
    <t>INSPECCIÓN Y CERTIFICACIÓN MULTINACIONAL SAS</t>
  </si>
  <si>
    <t>COMERCIALIZADORA LOLA ARDILA S.A.S</t>
  </si>
  <si>
    <t>OCUSERVIS SAS</t>
  </si>
  <si>
    <t>118981-PATRIMONIO AUTONOMO TITULARIZACION BAN100 II</t>
  </si>
  <si>
    <t>TECNOLOGIA EN CUENTAS POR COBRAR SAS</t>
  </si>
  <si>
    <t>PATRIMONIO AUTONOMO TITULARIZACION BAN100 II</t>
  </si>
  <si>
    <t>RETENCIONES PRACTICADAS EN EXCESO O INDEBIDAS</t>
  </si>
  <si>
    <t>RODRIGUEZ Y CARVAJAL SAS</t>
  </si>
  <si>
    <t>SOLUCIONES VERTICALES SAS</t>
  </si>
  <si>
    <t>INSTALACIONES Y SUMINISTROS JD SAS</t>
  </si>
  <si>
    <t>XERTECH LTDA</t>
  </si>
  <si>
    <t>LUMEN GRAPHICS SAS</t>
  </si>
  <si>
    <t>CARDONA LOAIZA EVELIO</t>
  </si>
  <si>
    <t>CR</t>
  </si>
  <si>
    <t>MULTICONSTRUCCIONES JP SAS</t>
  </si>
  <si>
    <t>TELVAL S.A.S</t>
  </si>
  <si>
    <t>DHL SYSTEM EU</t>
  </si>
  <si>
    <t>0 0 SEEMA TECH GROUP SAS 0</t>
  </si>
  <si>
    <t>114098-PATRIMONIO AUTÓNOMO TITULARIZACIÓN EXCELCREDIT I</t>
  </si>
  <si>
    <t>GOMEZ PINZON ABOGADOS S A S</t>
  </si>
  <si>
    <t>VALOR GIRADO A LA SOCIEDAD</t>
  </si>
  <si>
    <t>Observaciones</t>
  </si>
  <si>
    <t>EN LA FUENTE</t>
  </si>
  <si>
    <r>
      <t>NIT del Beneficiario:</t>
    </r>
    <r>
      <rPr>
        <b/>
        <sz val="12"/>
        <color indexed="8"/>
        <rFont val="Calibri"/>
        <family val="2"/>
      </rPr>
      <t xml:space="preserve"> 800.197.268</t>
    </r>
  </si>
  <si>
    <t>Nombre:</t>
  </si>
  <si>
    <t>Dirección de Impuestos y Aduanas nacionales</t>
  </si>
  <si>
    <t>DECLARACION DE RETEFUENTE JUNIO</t>
  </si>
  <si>
    <t>NIT_NEGOCIO</t>
  </si>
  <si>
    <t>TIPO DE PERSONA</t>
  </si>
  <si>
    <t>JURIDICA</t>
  </si>
  <si>
    <t>BRILLANTEX MULTISERVICIOS S.A.S</t>
  </si>
  <si>
    <t>0 0 RENOVANDO INGENIERIA SAS 0</t>
  </si>
  <si>
    <t>114859-PATRIMONIO AUTONOMO AVICAPITAL BIB</t>
  </si>
  <si>
    <t>74840-ARRENDATARIOS</t>
  </si>
  <si>
    <t>Declaración Retenciones en la Fuente</t>
  </si>
  <si>
    <t>Año</t>
  </si>
  <si>
    <t>Período</t>
  </si>
  <si>
    <t>Datos del
declarante</t>
  </si>
  <si>
    <t>Número de  Identificación Tributaria (NIT)</t>
  </si>
  <si>
    <t>DV</t>
  </si>
  <si>
    <t>RAZON SOCIAL</t>
  </si>
  <si>
    <t>Concepto</t>
  </si>
  <si>
    <t>A personas jurídicas</t>
  </si>
  <si>
    <t>A personas naturales</t>
  </si>
  <si>
    <t xml:space="preserve">Base sujeta a retención </t>
  </si>
  <si>
    <t>Retenciones a título de renta</t>
  </si>
  <si>
    <t>Rendimientos financieros e intereses</t>
  </si>
  <si>
    <t>Arrendamientos (Muebles e inmuebles)</t>
  </si>
  <si>
    <t>Regalias y explotación de la propiedad intelectual</t>
  </si>
  <si>
    <t>Contratos de construcción</t>
  </si>
  <si>
    <t>Loterías, rifas apuestas y similares</t>
  </si>
  <si>
    <t>Hidrocarburos, carbón y demás productos mineros</t>
  </si>
  <si>
    <t>Pagos al exterior</t>
  </si>
  <si>
    <t>Pagos o abonos en cuenta al exterior a países con convenio vigente</t>
  </si>
  <si>
    <t>Autorretenciones</t>
  </si>
  <si>
    <t>Contribuyentes exonerados de aportes (art. 114 -1  E.T.)</t>
  </si>
  <si>
    <t>Ventas</t>
  </si>
  <si>
    <t>Pagos mensuales provisionales de carácter voluntario (hidrocarburos y demás productos mineros)</t>
  </si>
  <si>
    <t>Exportación de hidrocarburos, carbón y demás productos mineros</t>
  </si>
  <si>
    <t>Menos retenciones practicadas en exceso o indebidas o por operaciones anuladas, rescindidas o resueltas.</t>
  </si>
  <si>
    <t>Total retenciones renta y complementario</t>
  </si>
  <si>
    <t>Retenciones practicadas por otros impuestos</t>
  </si>
  <si>
    <t>A título de IVA</t>
  </si>
  <si>
    <t>A responsables del impuesto sobre las ventas</t>
  </si>
  <si>
    <t>Menos retenciones practicadas en exceso o indebidas o por operaciones anuladas, rescindidas o resueltas</t>
  </si>
  <si>
    <t>Total retenciones IVA</t>
  </si>
  <si>
    <t>Retenciones impuesto de timbre nacional</t>
  </si>
  <si>
    <t>Sanciones</t>
  </si>
  <si>
    <t>PATRIMONIOS AUTONOMOS FIDUCIARIA COOMEVA</t>
  </si>
  <si>
    <t>Pagos o abonos en cuenta al exterior a países sin convenio 15%</t>
  </si>
  <si>
    <t>Pagos o abonos en cuenta al exterior a países sin convenio 20%</t>
  </si>
  <si>
    <t>LUIS ANGEL PEREZ ROMAN SAS</t>
  </si>
  <si>
    <t>REGEL INSPEKTION S.A.S.</t>
  </si>
  <si>
    <t>JORGE VELEZ ACABADOS EN VIDRIO,ALUMINIO Y ACEROS S.A.S</t>
  </si>
  <si>
    <t>34</t>
  </si>
  <si>
    <t>114185-PATRIMONIO AUTÓNOMO AVIFUNDS TRG</t>
  </si>
  <si>
    <t>96</t>
  </si>
  <si>
    <t>CERTIFICADOS RETIE S A S</t>
  </si>
  <si>
    <t>TALENT GROUP SOCIEDAD POR ACCIONES SIMPLIFICADA</t>
  </si>
  <si>
    <t>POLYMET SAS</t>
  </si>
  <si>
    <t>SUMINISTROS Y SOLUCIONES ECOLOGICAS SAS</t>
  </si>
  <si>
    <t>FONDO DE SOLIDARIDAD - RESERVA DE LIQUIDEZ</t>
  </si>
  <si>
    <t>NATURAL</t>
  </si>
  <si>
    <t>INVERSIONES CFNS S.A.S</t>
  </si>
  <si>
    <t>JARAMILLO CORREA TULIO</t>
  </si>
  <si>
    <t>MONTAJE ELECTRICO COLOMBIANO E.U</t>
  </si>
  <si>
    <t>QUALITY SAS</t>
  </si>
  <si>
    <t>PRODU OFFICE SAS</t>
  </si>
  <si>
    <t>PATRIMONIO AUTONOMO AVICAPITAL BIB</t>
  </si>
  <si>
    <t>JJCC3208</t>
  </si>
  <si>
    <t>RF SERVICIOS JURIDICA</t>
  </si>
  <si>
    <t>RF SERVICIOS NATURAL</t>
  </si>
  <si>
    <t>Rengifo Alarcon Gloria Lyda</t>
  </si>
  <si>
    <t>93778-FIDEICOMISO INMUEBLES COOMEVA</t>
  </si>
  <si>
    <t>R&amp;R OCCITELF SAS</t>
  </si>
  <si>
    <t>HVAC PROJECTS &amp; SERVICES SAS</t>
  </si>
  <si>
    <t>0 0 LA ESPANOLA DISTRIBUIDORA DE MATERIALES Y FERRETERIA SAS 0</t>
  </si>
  <si>
    <t>MONTENEGRO BERNAL CRISTHIAN DANIEL</t>
  </si>
  <si>
    <t>PCM INTERNATIONAL CORP SAS</t>
  </si>
  <si>
    <t>FIDEICOMISO INMUEBLES COOMEVA</t>
  </si>
  <si>
    <t>PAGO COMISION TARIFA DE SERVICIO SERVICING FEES DE FACTURA AVISTA-11A - CODIGO 1019</t>
  </si>
  <si>
    <t>PAGO COMISION TARIFA DE SERVICIO SERVICE FEE ACCIAL FACTURA AVISTA-11A - CODIGO 1019</t>
  </si>
  <si>
    <t>83503-FIDEICOMISO TERPEL CANEY FP</t>
  </si>
  <si>
    <t>86091-FIDEICOMISO FIANZA COOPHUMANA</t>
  </si>
  <si>
    <t>87868-FIDEICOMISO TERPEL CANEY ADM</t>
  </si>
  <si>
    <t>101495-PATRIMONIO AUTONOMO FMM</t>
  </si>
  <si>
    <t>104610-PATRIMONIO AUTÓNOMO SOBRECOL</t>
  </si>
  <si>
    <t>106317-PA AVISILVER SOBRECOLATERAL - CONSOLIDADORA</t>
  </si>
  <si>
    <t>AVISTA COLOMBIA S.A.S BIC</t>
  </si>
  <si>
    <t>111644-PATRIMONIO AUTONOMO PULPAFRUIT</t>
  </si>
  <si>
    <t>114862-PATRIMONIO AUTONOMO SOBRECOLATERAL AVISTA</t>
  </si>
  <si>
    <t>116399-PATRIMONIO AUTONOMO KREDIT - BANCOOMEVA</t>
  </si>
  <si>
    <t>119212-PA RISK II  - FALABELLA</t>
  </si>
  <si>
    <t>120267-PA SYSTEMGROUP - BANCOOMEVA - CONSOLIDADORA</t>
  </si>
  <si>
    <t>120762-PA MICROFACTORING FUNDACION WWB</t>
  </si>
  <si>
    <t>121864-PA VANTAGE ¿ BANCOOMEVA- KANDEO</t>
  </si>
  <si>
    <t>123160-P.A CIVILTECH</t>
  </si>
  <si>
    <t>111586-PA INMOBILIARIO DE PARQUEO LIVING 7563</t>
  </si>
  <si>
    <t>114685-PATRIMONIO AUTONOMO INMOBILIARIO ROBLEBOSQUE</t>
  </si>
  <si>
    <t>119977-PATRIMONIO AUTONOMO XIUDAD</t>
  </si>
  <si>
    <t>120145-PA INMOBILIARIO SAMAN RESERVADO</t>
  </si>
  <si>
    <t>103943-PATRIMONIO AUTONOMO CAMBULOS</t>
  </si>
  <si>
    <t>69645-P.A. FONMUTUALES.</t>
  </si>
  <si>
    <t>AIRECO SAS</t>
  </si>
  <si>
    <t>SDSR5944</t>
  </si>
  <si>
    <t>251905050507</t>
  </si>
  <si>
    <t>ANSA8519</t>
  </si>
  <si>
    <t>251905051005</t>
  </si>
  <si>
    <t>251905051510</t>
  </si>
  <si>
    <t>251905051520</t>
  </si>
  <si>
    <t>251905052005</t>
  </si>
  <si>
    <t>251905052010</t>
  </si>
  <si>
    <t>251905052015</t>
  </si>
  <si>
    <t>251905052505</t>
  </si>
  <si>
    <t>251905059005</t>
  </si>
  <si>
    <t>251905059505</t>
  </si>
  <si>
    <t>AJUSTE POR NOTA DEVOLUCIONES RETENCIONES EN LA FUENTE PRACTICADAS EN EXCESO O INDEBIDAS</t>
  </si>
  <si>
    <t>SURTIR DE OCCIDENTE SAS</t>
  </si>
  <si>
    <t>119086-PA CREDIALIANZA CREDICORP</t>
  </si>
  <si>
    <t xml:space="preserve"> VALOR </t>
  </si>
  <si>
    <t>GESTION DE ACTIVOS INMOBILIARIOS SAS</t>
  </si>
  <si>
    <t>DCM INGENIEROS CONSULTORES SAS</t>
  </si>
  <si>
    <t>SERVICIOS TRANSPORTE DE CARGA 1%</t>
  </si>
  <si>
    <t>INGENIERIA MESA SAS</t>
  </si>
  <si>
    <t>SOLUCIONES DE INGENIERIA SERVIGRAN SAS</t>
  </si>
  <si>
    <t>696451-FONDO DE SOLIDARIDAD - RESERVA DE LIQUIDEZ</t>
  </si>
  <si>
    <t>901061400</t>
  </si>
  <si>
    <t xml:space="preserve"> PAGO A PROVEEDOR SEGÚN INSTRUCCIÓN PA - COO - 2148 - CUENTA DE COBRO 20241912</t>
  </si>
  <si>
    <t>COO-2156 INSTRUCCIÓN PA INMUEBLES COOMEVA -DCMF 1466</t>
  </si>
  <si>
    <t>251905051505</t>
  </si>
  <si>
    <t xml:space="preserve"> PAGO A PROVEEDOR DE ACUERDO A INSTRUCCIÓN PA-COO-2187 AYCE1955</t>
  </si>
  <si>
    <t>PAGO A PROVEEDOR DE ACUERDO A INSTRUCCIÓN PA-COO-2187 FRA FE2</t>
  </si>
  <si>
    <t>PA-COO-2189- CONTRATO DE MANTENIMIENTO - 55721</t>
  </si>
  <si>
    <t>REVERSION DIC  ENE 25 FACT SE1008 SERVICIOS DE OBRA POR REPARACIONES LOCATIVAS - INSTRUCCIÓN PA-COO-2154</t>
  </si>
  <si>
    <t>FACT SE1008 SERVICIOS DE OBRA POR REPARACIONES LOCATIVAS - INSTRUCCIÓN PA-COO-2154</t>
  </si>
  <si>
    <t>43</t>
  </si>
  <si>
    <t xml:space="preserve">Comp.Anulado.  TpCo=903 TpCo_Esp=11 NroCom=2 Periodo=202501 : </t>
  </si>
  <si>
    <t>REVERSION DIC  ENE 25 FACT  FE-3646 - SERVICIO CORRECTIVO - INSTRUCCIÓN PA-COO-2158</t>
  </si>
  <si>
    <t>REVERSION DIC  ENE 25 FACT FE-3609 - SERVICIO CORRECTIVO - INSTRUCCIÓN PA-COO-2158</t>
  </si>
  <si>
    <t>REVERSION DIC  ENE 25 FACT FE-3667 - SERVICIO CORRECTIVO - INSTRUCCIÓN PA-COO-2158</t>
  </si>
  <si>
    <t>REVERSION DIC  ENE 25 FACT FE3612 - SERVICIO CORRECTIVO - INSTRUCCIÓN PA-COO-2158</t>
  </si>
  <si>
    <t>REVERSION DIC  ENE 25 FACT  FE-3645 - SERVICIO CORRECTIVO - INSTRUCCIÓN PA-COO-2158</t>
  </si>
  <si>
    <t>FACT FE3612 - SERVICIO CORRECTIVO - INSTRUCCIÓN PA-COO-2158</t>
  </si>
  <si>
    <t>FACT FE-3609 - SERVICIO CORRECTIVO - INSTRUCCIÓN PA-COO-2158</t>
  </si>
  <si>
    <t>FACT FE-3667 - SERVICIO CORRECTIVO - INSTRUCCIÓN PA-COO-2158</t>
  </si>
  <si>
    <t>FACT  FE-3645 - SERVICIO CORRECTIVO - INSTRUCCIÓN PA-COO-2158</t>
  </si>
  <si>
    <t>FACT  FE-3646 - SERVICIO CORRECTIVO - INSTRUCCIÓN PA-COO-2158</t>
  </si>
  <si>
    <t>PAGO A PROVEEDOR DE ACUERDO A INSTRUCCIÓN PA-COO-2187 FRA FE3647</t>
  </si>
  <si>
    <t>PAGO A PROVEEDOR DE ACUERDO A INSTRUCCIÓN PA-COO-2187 FRA FE3625</t>
  </si>
  <si>
    <t>PAGO A PROVEEDOR DE ACUERDO A INSTRUCCIÓN PA-COO-2187 FRA FE3730</t>
  </si>
  <si>
    <t>PAGO A PROVEEDOR DE ACUERDO A INSTRUCCIÓN PA-COO-2187 FRA FE3735</t>
  </si>
  <si>
    <t>PA-COO-2189 - SERVICIOS MANTENIMIENTO OBRA  - FE-3741</t>
  </si>
  <si>
    <t>REVERSION DIC  ENE 25 FACT AYCE -1887 SERVICIO CORRECTIVO / SUMINISTRO E INSTALACION - INSTRUCCIÓN PA-COO-2158</t>
  </si>
  <si>
    <t>REVERSION DIC  ENE 25 FACT AYCE - 1812 SERVICIO DE MANTENIMIENTO CORRECTIVO / SUMINISTRO E INSTALACIONES - INSTRUCCIÓN PA-COO-2158</t>
  </si>
  <si>
    <t xml:space="preserve"> PAGO A PROVEEDOR DE ACUERDO A INSTRUCCIÓN PA-COO-2187 - AYCE1963</t>
  </si>
  <si>
    <t>FACT AYCE -1887 SERVICIO CORRECTIVO / SUMINISTRO E INSTALACION - INSTRUCCIÓN PA-COO-2158</t>
  </si>
  <si>
    <t>FACT AYCE - 1812 SERVICIO DE MANTENIMIENTO CORRECTIVO / SUMINISTRO E INSTALACIONES - INSTRUCCIÓN PA-COO-2158</t>
  </si>
  <si>
    <t>PAGO A PROVEEDOR DE ACUERDO A INSTRUCCIÓN PA-COO-2187 FRA AYCE1956</t>
  </si>
  <si>
    <t>PAGO A PROVEEDOR DE ACUERDO A INSTRUCCIÓN PA-COO-2187 FRA AYC1954</t>
  </si>
  <si>
    <t>"PA-COO-2189 - SERVICIO INTEGRAL DE ASEO Y CAFETERIA   -1FVE 31120</t>
  </si>
  <si>
    <t>PA-COO-2189  -SERVICIO CONTROL DE PLAGAS - FEFV 5571</t>
  </si>
  <si>
    <t>PAGO A PROVEEDOR DE ACUERDO A INSTRUCCIÓN PA-COO-2187 FRA AFR1728</t>
  </si>
  <si>
    <t>PAGO A PROVEEDOR DE ACUERDO A INSTRUCCIÓN PA-COO-2187 FRA AFR1740</t>
  </si>
  <si>
    <t>PAGO A PROVEEDOR DE ACUERDO A INSTRUCCIÓN PA-COO-2187 FRA AFR1744</t>
  </si>
  <si>
    <t>REVERSION DIC  ENE 25 FACT FVEL270 SERVICIO CORRECTIVO - INSTRUCCIÓN PA-COO-2158</t>
  </si>
  <si>
    <t>FACT FVEL270 SERVICIO CORRECTIVO - INSTRUCCIÓN PA-COO-2158</t>
  </si>
  <si>
    <t>PA-COO-2189 -MANTENIMIENTO PREVENTIVO - FVE-7675</t>
  </si>
  <si>
    <t>REVERSION DIC  ENE 25 FACT ING 350 SERVICIO DE MANTENIMIENTO CORRECTIVO - INSTRUCCIÓN PA-COO-2158</t>
  </si>
  <si>
    <t>REVERSION DIC  ENE 25 FACT ING351 - SERVICIO DE MANTENIMIENTO CORRECTIVO  - INSTRUCCIÓN PA-COO-2158</t>
  </si>
  <si>
    <t>FACT ING 350 SERVICIO DE MANTENIMIENTO CORRECTIVO - INSTRUCCIÓN PA-COO-2158</t>
  </si>
  <si>
    <t>FACT ING351 - SERVICIO DE MANTENIMIENTO CORRECTIVO  - INSTRUCCIÓN PA-COO-2158</t>
  </si>
  <si>
    <t>PA-COO-2189 - C.C.57, COT.20241029-04 - SIRENA ALARMA ELECTRONICAROJO/AZUL - ING 368</t>
  </si>
  <si>
    <t>REVERSION DIC  ENE 25 FACT RW1110 - SERVICIO CORRECTIVO - INSTRUCCIÓN PA-COO-2158</t>
  </si>
  <si>
    <t>FACT RW1110 - SERVICIO CORRECTIVO - INSTRUCCIÓN PA-COO-2158</t>
  </si>
  <si>
    <t>PAGO A PROVEEDOR DE ACUERDO A INSTRUCCIÓN PA-COO-2187 FRARW1111</t>
  </si>
  <si>
    <t>PAGO A PROVEEDOR DE ACUERDO A INSTRUCCIÓN PA-COO-2187 FRA RW1112</t>
  </si>
  <si>
    <t>PAGO A PROVEEDOR DE ACUERDO A INSTRUCCIÓN PA-COO-2187 FRA RW1113</t>
  </si>
  <si>
    <t>PAGO A PROVEEDOR DE ACUERDO A INSTRUCCIÓN PA-COO-2187 FRA RW1144</t>
  </si>
  <si>
    <t>PAGO A PROVEEDOR DE ACUERDO A INSTRUCCIÓN PA-COO-2187 FRA RW1126</t>
  </si>
  <si>
    <t>PAGO A PROVEEDOR DE ACUERDO A INSTRUCCIÓN PA-COO-2187 FRA RW1128</t>
  </si>
  <si>
    <t>PAGO A PROVEEDOR DE ACUERDO A INSTRUCCIÓN PA-COO-2187 FRA RW1129</t>
  </si>
  <si>
    <t>REVERSION DIC  ENE 25 CUENTA DE COBRO 015 - SERVICIO DE MANTENIMIENTO CORRECTIVO - INSTRUCCIÓN PA-COO-2158</t>
  </si>
  <si>
    <t>CUENTA DE COBRO 015 - SERVICIO DE MANTENIMIENTO CORRECTIVO - INSTRUCCIÓN PA-COO-2158</t>
  </si>
  <si>
    <t xml:space="preserve"> PA-COO-2189  -SERVICIO DE MANTENIMIENTO PREVENTIVO DE JARDINERÍA - CC 018</t>
  </si>
  <si>
    <t>PAGO A PROVEEDOR DE ACUERDO A INSTRUCCIÓN PA-COO-2187 FRA FE449</t>
  </si>
  <si>
    <t>PAGO A PROVEEDOR DE ACUERDO A INSTRUCCIÓN PA-COO-2187 FRA FE450</t>
  </si>
  <si>
    <t>PA-COO-2189 - MANTENIMIENTO PREVENTIVO DEL MES FRA -FE 466</t>
  </si>
  <si>
    <t>PAGO A PROVEEDOR DE ACUERDO A INSTRUCCIÓN PA-COO-2187 FRA FS407</t>
  </si>
  <si>
    <t xml:space="preserve"> PAGO A PROVEEDOR DE ACUERDO A INSTRUCCIÓN PA-COO-2187 FE2540</t>
  </si>
  <si>
    <t>PA-COO-2189- MANTENIMIENTO PREVENTIVO MENSUAL - FE2539</t>
  </si>
  <si>
    <t>PA-COO-2189 - MANTENIMIENTO PREVENTIVO BIMENSUAL - FE2538</t>
  </si>
  <si>
    <t>REVERSION DIC  ENE 25 FACT MAG12545 - SERVICIO CORRECTIVO - INSTRUCCIÓN PA-COO-2158</t>
  </si>
  <si>
    <t>FACT MAG12545 - SERVICIO CORRECTIVO - INSTRUCCIÓN PA-COO-2158</t>
  </si>
  <si>
    <t>REVERSION DIC  ENE 25 FACT AYCE - 1888 - SERVICIO CORRECTIVO DE SUMINISTRO DE MANOMETRO EN GLICERNA EN EL CECP - INSTRUCCIÓN PA-COO-2158</t>
  </si>
  <si>
    <t>FACT AYCE - 1888 - SERVICIO CORRECTIVO DE SUMINISTRO DE MANOMETRO EN GLICERNA EN EL CECP - INSTRUCCIÓN PA-COO-2158</t>
  </si>
  <si>
    <t>251905052510</t>
  </si>
  <si>
    <t>Retefuente por comision 20%</t>
  </si>
  <si>
    <t>Retefuente IVA 100% pagos al exterior, factura AVISTA DD FEE AR 2025-01-03,</t>
  </si>
  <si>
    <t xml:space="preserve"> CFG FUNDS 109277.42 COP 474061840.75  - INSTRUCCIÓN DE PAGO A CFG PARTNERS COLOMBIA SAS POR  POR  2. SERVICIO DE ADMINISTRACION CARTERA - A TÍTULO DE ADMINISTRACIÓN  - FACT NO.180008- 202501</t>
  </si>
  <si>
    <t>RETENCION ASUMIDA POR PAGO DE INTERESES US$304,122.75 ENERO 2025 (15%)</t>
  </si>
  <si>
    <t>RETENCION ASUMIDA POR COMISION Unused Fee US$ 2172.75 ENERO 2025</t>
  </si>
  <si>
    <t>PAGO FACT FCL1280 MEMORY CORP CALI</t>
  </si>
  <si>
    <t>PAGO FACTURA MEMORY CORP CALI FCL 1278</t>
  </si>
  <si>
    <t xml:space="preserve"> PAGO INTERESES CARTERA PASIVA - PRESTAMOS  22 - 1ER TRIMESTRE CARTERA PASIVA 3DO DESEMBOLSO - OK CONTRATO</t>
  </si>
  <si>
    <t>3001 - PAGO INTERESES CARTERA PASIVA - PRESTAMOS  28 - 6TO TRIMESTRE CARTERA PASIVA 1DO DESEMBOLSO -</t>
  </si>
  <si>
    <t>PAGO TERCERO CXC - COMISION DE AGENTE ADMINISTRATIVO / COMISION REVISION TITULOS NO. 1638  - OK CONTRATO</t>
  </si>
  <si>
    <t>RECOBRO CUSTODIA DE TITULOS DECEVAL, DCV Y GMF DICIEMBRE 2024 FONDO DE SOLIDARIDAD-RESERVA DE LIQUIDEZ PA FONMUTUALES 696451</t>
  </si>
  <si>
    <t>RECOBRO CUSTODIA DE TITULOS DECEVAL DICIEMBRE 2024 FONDO DE SOLIDARIDAD-CONVENIO BANCOOMEVA PA FONMUTUALES 696452</t>
  </si>
  <si>
    <t>RECOBRO CUSTODIA DE TITULOS DECEVAL, DCV Y GMF DICIEMBRE 2024 FONDO DE SOLIDARIDAD-OTRAS INVERSIONES PA FONMUTUALES 696453</t>
  </si>
  <si>
    <t>RECOBRO CUSTODIA DE TITULOS DECEVAL DICIEMBRE 2024 AUXILIO FUNERARIO-RESERVA DE LIQUIDEZ PA FONMUTUALES 696454</t>
  </si>
  <si>
    <t>RECOBRO CUSTODIA DE TITULOS DECEVAL DICIEMBRE 2024 AUXILIO FUNERARIO-CONVENIO BANCOOMEVA PA FONMUTUALES 696455</t>
  </si>
  <si>
    <t>RECOBRO CUSTODIA DE TITULOS DECEVAL DICIEMBRE 2024 AUXILIO FUNERARIO-OTRAS INVERSIONES PA FONMUTUALES 696456</t>
  </si>
  <si>
    <t>RENDIMIENTOS FINANCIEROS 2.5%</t>
  </si>
  <si>
    <t>PG Impact Investments I, L.P</t>
  </si>
  <si>
    <t>PG Impact Botnar Mandate, L.P. Inc</t>
  </si>
  <si>
    <t>PG Impact Investments II (USD) S.C.A., SICAV-RAIF</t>
  </si>
  <si>
    <t>PG Impact Credit Strategies 2020 S.C.A., SICAV-RAIF</t>
  </si>
  <si>
    <t>TRG Management LP</t>
  </si>
  <si>
    <t>PATRIMONIO AUTÓNOMO AVIFUNDS TRG</t>
  </si>
  <si>
    <t>RETENCION EN LA FUENTE POR PAGO DE INTERESES ACREEDOR - 31012025</t>
  </si>
  <si>
    <t>LOAR1851</t>
  </si>
  <si>
    <t>RETENCION IVA POR PAGO POR CONCEPTO ADMIN FEE 31012025</t>
  </si>
  <si>
    <t>COMPRAS</t>
  </si>
  <si>
    <t>COMPRAS 1.5%</t>
  </si>
  <si>
    <t>HONORARIOS 10%</t>
  </si>
  <si>
    <t>SERVICIOS TEMPORALES 1%</t>
  </si>
  <si>
    <t>TRANSPORTE 3.5%</t>
  </si>
  <si>
    <t>74840-PA ARRENDATARIOS</t>
  </si>
  <si>
    <t>ARRENDAMIENTOS</t>
  </si>
  <si>
    <t>PATRIMONIO AUTÓNOMO ARRENDATARIOS</t>
  </si>
  <si>
    <t>ESTILO INGENIERIA SA</t>
  </si>
  <si>
    <t>AYC SOLUCIONES HIDROELECTRICAS SAS</t>
  </si>
  <si>
    <t>AIRE ACONDICIONADO MAS AIRE SAS</t>
  </si>
  <si>
    <t>INGENIERIA AGM SAS</t>
  </si>
  <si>
    <t>SUMINISTROS Y SOLUCIONES CJ SAS</t>
  </si>
  <si>
    <t>EQUIPOS ESPECIALES DE EXTINCION 3E SAS</t>
  </si>
  <si>
    <t>MULTISERVICIOS PROFESIONALES FYM SAS</t>
  </si>
  <si>
    <t>INGENIERIA Y PROYECTOS DEL AMBIENTE SAS</t>
  </si>
  <si>
    <t>BIO O2 TECNOLOGY GROUP SAS</t>
  </si>
  <si>
    <t>TELVAL SAS</t>
  </si>
  <si>
    <t>COMERCIALIZADORA LOLA ARDILA SAS</t>
  </si>
  <si>
    <t>TECNO ELEVADORES SAS</t>
  </si>
  <si>
    <t>SEGURIDAD INDUSTRIAL SOS SAS</t>
  </si>
  <si>
    <t>PROYECTOS DW SAS</t>
  </si>
  <si>
    <t>RYR OCCITELF SAS BIC</t>
  </si>
  <si>
    <t>MONTAJE ELECTRICO COLOMBIANO EU</t>
  </si>
  <si>
    <t>MW MANTENIMIENTOS SAS</t>
  </si>
  <si>
    <t>RUEDA REYES INGENIEROS ASOCIADOS LTDA</t>
  </si>
  <si>
    <t>SIMPA SAS</t>
  </si>
  <si>
    <t>SOMOS PUERTAS EJE CAFETERO SAS</t>
  </si>
  <si>
    <t>SOLUCIONES DE INGENIERIA APLICADA SAS</t>
  </si>
  <si>
    <t>ECOFRIO DEL CARIBE SAS</t>
  </si>
  <si>
    <t>SUCOMPUTO SAS SUCOMPUTO INFRAESTRUCTURA TECNOLOGICA SAS</t>
  </si>
  <si>
    <t>SOLUCIONES EN INFRAESTRUCTURA MANTENIMIENTOS Y AUTOMATIZACION SIMA SAS</t>
  </si>
  <si>
    <t>CLEAN Y SERVICE DE COLOMBIA LTDA</t>
  </si>
  <si>
    <t>SEGURIDAD Y TECNOLOGIA SAS</t>
  </si>
  <si>
    <t>CADAVID CADAVID MAURICIO</t>
  </si>
  <si>
    <t>CENTRO COMERCIAL CANAVERAL</t>
  </si>
  <si>
    <t>CADAVID CADAVID CARLOS ARTURO</t>
  </si>
  <si>
    <t>CLUB SUAMOX</t>
  </si>
  <si>
    <t>GOMEZ WEBER NORA MARGARITA</t>
  </si>
  <si>
    <t>NUNEZ NANCY</t>
  </si>
  <si>
    <t>AXENSO GRUPO EMPRESARIAL SAS</t>
  </si>
  <si>
    <t>ARENAS BOTERO MATEO</t>
  </si>
  <si>
    <t>HENAO DELGADO JOSE JAVIER</t>
  </si>
  <si>
    <t>SANDOVAL SERRANO SANDRA MILENA</t>
  </si>
  <si>
    <t>BOTERO DE BAENA AMPARO DE JESUS</t>
  </si>
  <si>
    <t>FLORYSAN SAS</t>
  </si>
  <si>
    <t>CONSUEGRA TAHAM FREDYS ANTONIO</t>
  </si>
  <si>
    <t>RAMIREZ GONZALEZ ANA CLAUDIA</t>
  </si>
  <si>
    <t>PERDOMO ANGULO DIEGO FERNANDO</t>
  </si>
  <si>
    <t>RINCON CALIXTO BERTHA CAROLINA</t>
  </si>
  <si>
    <t>ARRENDAMIENTOS EL CASTILLO SAS</t>
  </si>
  <si>
    <t>SUAREZ TORRES ANGELA PIEDAD</t>
  </si>
  <si>
    <t>ANZOLA LIZARAZU GUILLERMO ANTONIO</t>
  </si>
  <si>
    <t>PULIDO BARRIENTOS DIEGO</t>
  </si>
  <si>
    <t>MARTELO GARCIA FILIBERTO RAFAEL</t>
  </si>
  <si>
    <t>MASUNCA SAS</t>
  </si>
  <si>
    <t>ARAUJO Y SEGOVIA SA</t>
  </si>
  <si>
    <t>ACEVEDO MONSALVE BERNARDO</t>
  </si>
  <si>
    <t>INVERMABO Y CIA SAS</t>
  </si>
  <si>
    <t>SESGOCOLOR SAS</t>
  </si>
  <si>
    <t>ZAMORANO Y ECHEVERRY SAS</t>
  </si>
  <si>
    <t>GIRALDO OSSA FRANCISCO JAVIER</t>
  </si>
  <si>
    <t>NICOLAS LONTSCHARISTSCH</t>
  </si>
  <si>
    <t>SALAZAR DE RUEDA BEATRIZ</t>
  </si>
  <si>
    <t>ARRENDAVENTAS SAS</t>
  </si>
  <si>
    <t>ANZOLA LIZARAZU LUCIA BEATRIZ</t>
  </si>
  <si>
    <t>HAUGG ANZOLA GUIDO ANTONIO</t>
  </si>
  <si>
    <t>BARRIENTOS DE PULIDO MARIA EUGENIA</t>
  </si>
  <si>
    <t>GUTIERREZ RODRIGUEZ CAROLINA BRIGITTE</t>
  </si>
  <si>
    <t>VATIA SA ESP</t>
  </si>
  <si>
    <t>GUERRERO JARAMILLO PAULA ANDREA</t>
  </si>
  <si>
    <t>RUEDA BOHORQUEZ MARIA ELVIA</t>
  </si>
  <si>
    <t>VELEZ DE GOMEZ LUISA CONSTANZA</t>
  </si>
  <si>
    <t>PROMOTORA EL VERGEL SAS</t>
  </si>
  <si>
    <t>INMORENT7 SAS</t>
  </si>
  <si>
    <t>CUBIDES DE MORALES AMPARO</t>
  </si>
  <si>
    <t>GOMEZ SALAZAR JOHN FREDY</t>
  </si>
  <si>
    <t>FREDDY ROCA Y CIA S EN C</t>
  </si>
  <si>
    <t>CORRALES VILLEGAS CARLOS ALBERTO</t>
  </si>
  <si>
    <t>OLIMACO MAKROCOMPUTO SAS</t>
  </si>
  <si>
    <t>ARRENDAMIENTO 3.5%</t>
  </si>
  <si>
    <t>ARRENDAMIENTOS JURIDICA</t>
  </si>
  <si>
    <t>ARRENDAMIENTOS NATURAL</t>
  </si>
  <si>
    <t>Suma de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</si>
</sst>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#,##0.00_ ;[Red]\-#,##0.00\ "/>
    <numFmt numFmtId="166" formatCode="_-* #,##0.00_-;\-* #,##0.00_-;_-* &quot;-&quot;_-;_-@_-"/>
    <numFmt numFmtId="167" formatCode="#,##0_ ;[Red]\-#,##0\ "/>
    <numFmt numFmtId="168" formatCode="_(&quot;$&quot;\ * #,##0.00_);_(&quot;$&quot;\ * \(#,##0.00\);_(&quot;$&quot;\ * &quot;-&quot;??_);_(@_)"/>
    <numFmt numFmtId="169" formatCode="_-* #,##0.00\ _€_-;\-* #,##0.00\ _€_-;_-* &quot;-&quot;??\ _€_-;_-@_-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_-* #,##0.00_$_-;\-* #,##0.00_$_-;_-* &quot;-&quot;??_$_-;_-@_-"/>
    <numFmt numFmtId="173" formatCode="_(* #,##0.00_);_(* \(#,##0.00\);_(* &quot;-&quot;??_);_(@_)"/>
    <numFmt numFmtId="174" formatCode="_-* #,##0_-;\-* #,##0_-;_-* &quot;-&quot;??_-;_-@_-"/>
    <numFmt numFmtId="175" formatCode="dd/mm/yyyy"/>
  </numFmts>
  <fonts count="7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6"/>
      <color indexed="9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2"/>
      <name val="Times New Roman"/>
      <family val="1"/>
    </font>
    <font>
      <b/>
      <sz val="12"/>
      <color indexed="8"/>
      <name val="Arial"/>
      <family val="2"/>
    </font>
    <font>
      <sz val="10"/>
      <color indexed="8"/>
      <name val="MS Sans Serif"/>
      <family val="2"/>
    </font>
    <font>
      <b/>
      <sz val="12"/>
      <color indexed="8"/>
      <name val="Times New Roman"/>
      <family val="1"/>
    </font>
    <font>
      <b/>
      <sz val="11"/>
      <color indexed="16"/>
      <name val="Times New Roman"/>
      <family val="1"/>
    </font>
    <font>
      <b/>
      <u/>
      <sz val="12"/>
      <name val="Arial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7"/>
      <color theme="10"/>
      <name val="Arial"/>
      <family val="2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 Unicode MS"/>
      <family val="2"/>
    </font>
    <font>
      <sz val="11"/>
      <color rgb="FF000000"/>
      <name val="Arial Unicode MS"/>
      <family val="2"/>
    </font>
    <font>
      <b/>
      <sz val="12"/>
      <color indexed="8"/>
      <name val="Calibri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sz val="8"/>
      <color theme="1"/>
      <name val="Tahoma"/>
      <family val="2"/>
    </font>
    <font>
      <b/>
      <sz val="12"/>
      <name val="Arial Narrow"/>
      <family val="2"/>
    </font>
    <font>
      <sz val="10"/>
      <name val="Arial Unicode MS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indexed="22"/>
        <bgColor indexed="19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9"/>
        <b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7F3F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8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0F3F8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D5DDEB"/>
        <bgColor indexed="64"/>
      </patternFill>
    </fill>
    <fill>
      <patternFill patternType="solid">
        <fgColor rgb="FFADBDD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5DDEB"/>
        <bgColor indexed="9"/>
      </patternFill>
    </fill>
    <fill>
      <patternFill patternType="solid">
        <fgColor rgb="FFF0F3F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17"/>
      </left>
      <right style="thin">
        <color indexed="17"/>
      </right>
      <top style="medium">
        <color indexed="64"/>
      </top>
      <bottom style="medium">
        <color indexed="64"/>
      </bottom>
      <diagonal/>
    </border>
    <border>
      <left style="thin">
        <color indexed="17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2C475C"/>
      </right>
      <top style="medium">
        <color indexed="64"/>
      </top>
      <bottom/>
      <diagonal/>
    </border>
    <border>
      <left style="thin">
        <color rgb="FF2C475C"/>
      </left>
      <right/>
      <top style="medium">
        <color indexed="64"/>
      </top>
      <bottom style="thin">
        <color rgb="FF2C475C"/>
      </bottom>
      <diagonal/>
    </border>
    <border>
      <left/>
      <right/>
      <top style="medium">
        <color indexed="64"/>
      </top>
      <bottom style="thin">
        <color rgb="FF2C475C"/>
      </bottom>
      <diagonal/>
    </border>
    <border>
      <left/>
      <right style="thin">
        <color rgb="FF2C475C"/>
      </right>
      <top style="medium">
        <color indexed="64"/>
      </top>
      <bottom style="thin">
        <color rgb="FF2C475C"/>
      </bottom>
      <diagonal/>
    </border>
    <border>
      <left/>
      <right style="medium">
        <color indexed="64"/>
      </right>
      <top style="medium">
        <color indexed="64"/>
      </top>
      <bottom style="thin">
        <color rgb="FF2C475C"/>
      </bottom>
      <diagonal/>
    </border>
    <border>
      <left style="medium">
        <color indexed="64"/>
      </left>
      <right/>
      <top/>
      <bottom style="thin">
        <color rgb="FF2C475C"/>
      </bottom>
      <diagonal/>
    </border>
    <border>
      <left/>
      <right style="thin">
        <color rgb="FF2C475C"/>
      </right>
      <top/>
      <bottom style="thin">
        <color rgb="FF2C475C"/>
      </bottom>
      <diagonal/>
    </border>
    <border>
      <left style="thin">
        <color rgb="FF2C475C"/>
      </left>
      <right/>
      <top style="thin">
        <color rgb="FF2C475C"/>
      </top>
      <bottom style="thin">
        <color rgb="FF2C475C"/>
      </bottom>
      <diagonal/>
    </border>
    <border>
      <left/>
      <right style="thin">
        <color rgb="FF2C475C"/>
      </right>
      <top style="thin">
        <color rgb="FF2C475C"/>
      </top>
      <bottom style="thin">
        <color rgb="FF2C475C"/>
      </bottom>
      <diagonal/>
    </border>
    <border>
      <left/>
      <right style="medium">
        <color indexed="64"/>
      </right>
      <top style="thin">
        <color rgb="FF2C475C"/>
      </top>
      <bottom style="thin">
        <color rgb="FF2C475C"/>
      </bottom>
      <diagonal/>
    </border>
    <border>
      <left style="medium">
        <color indexed="64"/>
      </left>
      <right/>
      <top style="thin">
        <color rgb="FF2C475C"/>
      </top>
      <bottom/>
      <diagonal/>
    </border>
    <border>
      <left/>
      <right style="thin">
        <color rgb="FF2C475C"/>
      </right>
      <top style="thin">
        <color rgb="FF2C475C"/>
      </top>
      <bottom/>
      <diagonal/>
    </border>
    <border>
      <left style="thin">
        <color rgb="FF2C475C"/>
      </left>
      <right/>
      <top style="thin">
        <color rgb="FF2C475C"/>
      </top>
      <bottom/>
      <diagonal/>
    </border>
    <border>
      <left/>
      <right/>
      <top style="thin">
        <color rgb="FF2C475C"/>
      </top>
      <bottom/>
      <diagonal/>
    </border>
    <border>
      <left style="thin">
        <color rgb="FF2C475C"/>
      </left>
      <right style="thin">
        <color rgb="FF2C475C"/>
      </right>
      <top style="thin">
        <color rgb="FF2C475C"/>
      </top>
      <bottom/>
      <diagonal/>
    </border>
    <border>
      <left style="thin">
        <color rgb="FF2C475C"/>
      </left>
      <right style="medium">
        <color indexed="64"/>
      </right>
      <top style="thin">
        <color rgb="FF2C475C"/>
      </top>
      <bottom/>
      <diagonal/>
    </border>
    <border>
      <left/>
      <right style="thin">
        <color rgb="FF2C475C"/>
      </right>
      <top/>
      <bottom/>
      <diagonal/>
    </border>
    <border>
      <left style="thin">
        <color rgb="FF2C475C"/>
      </left>
      <right/>
      <top/>
      <bottom style="thin">
        <color rgb="FF2C475C"/>
      </bottom>
      <diagonal/>
    </border>
    <border>
      <left/>
      <right/>
      <top/>
      <bottom style="thin">
        <color rgb="FF2C475C"/>
      </bottom>
      <diagonal/>
    </border>
    <border>
      <left style="thin">
        <color rgb="FF2C475C"/>
      </left>
      <right style="thin">
        <color rgb="FF2C475C"/>
      </right>
      <top/>
      <bottom/>
      <diagonal/>
    </border>
    <border>
      <left style="thin">
        <color rgb="FF2C475C"/>
      </left>
      <right/>
      <top/>
      <bottom/>
      <diagonal/>
    </border>
    <border>
      <left style="thin">
        <color rgb="FF2C475C"/>
      </left>
      <right style="medium">
        <color indexed="64"/>
      </right>
      <top/>
      <bottom/>
      <diagonal/>
    </border>
    <border>
      <left/>
      <right/>
      <top style="thin">
        <color rgb="FF2C475C"/>
      </top>
      <bottom style="thin">
        <color rgb="FF2C475C"/>
      </bottom>
      <diagonal/>
    </border>
    <border>
      <left style="thin">
        <color rgb="FF2C475C"/>
      </left>
      <right style="thin">
        <color rgb="FF2C475C"/>
      </right>
      <top/>
      <bottom style="thin">
        <color rgb="FF2C475C"/>
      </bottom>
      <diagonal/>
    </border>
    <border>
      <left style="thin">
        <color rgb="FF2C475C"/>
      </left>
      <right style="medium">
        <color indexed="64"/>
      </right>
      <top/>
      <bottom style="thin">
        <color rgb="FF2C475C"/>
      </bottom>
      <diagonal/>
    </border>
    <border>
      <left style="medium">
        <color indexed="64"/>
      </left>
      <right style="thin">
        <color rgb="FF2C475C"/>
      </right>
      <top style="thin">
        <color rgb="FF2C475C"/>
      </top>
      <bottom/>
      <diagonal/>
    </border>
    <border>
      <left style="medium">
        <color indexed="64"/>
      </left>
      <right style="thin">
        <color rgb="FF2C475C"/>
      </right>
      <top/>
      <bottom style="thin">
        <color rgb="FF2C475C"/>
      </bottom>
      <diagonal/>
    </border>
    <border>
      <left style="medium">
        <color indexed="64"/>
      </left>
      <right style="thin">
        <color rgb="FF2C475C"/>
      </right>
      <top/>
      <bottom/>
      <diagonal/>
    </border>
    <border>
      <left style="medium">
        <color indexed="64"/>
      </left>
      <right/>
      <top style="thin">
        <color rgb="FF2C475C"/>
      </top>
      <bottom style="thin">
        <color rgb="FF2C475C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2C475C"/>
      </right>
      <top/>
      <bottom style="thin">
        <color indexed="64"/>
      </bottom>
      <diagonal/>
    </border>
    <border>
      <left style="thin">
        <color rgb="FF2C475C"/>
      </left>
      <right style="thin">
        <color rgb="FF2C475C"/>
      </right>
      <top style="thin">
        <color rgb="FF2C475C"/>
      </top>
      <bottom style="thin">
        <color indexed="64"/>
      </bottom>
      <diagonal/>
    </border>
    <border>
      <left style="medium">
        <color indexed="64"/>
      </left>
      <right style="thin">
        <color indexed="17"/>
      </right>
      <top style="thin">
        <color indexed="64"/>
      </top>
      <bottom/>
      <diagonal/>
    </border>
    <border>
      <left style="thin">
        <color indexed="17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2C475C"/>
      </right>
      <top style="thin">
        <color indexed="64"/>
      </top>
      <bottom/>
      <diagonal/>
    </border>
    <border>
      <left style="medium">
        <color indexed="64"/>
      </left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medium">
        <color indexed="64"/>
      </left>
      <right style="thin">
        <color indexed="17"/>
      </right>
      <top/>
      <bottom style="medium">
        <color indexed="64"/>
      </bottom>
      <diagonal/>
    </border>
    <border>
      <left style="thin">
        <color indexed="17"/>
      </left>
      <right/>
      <top/>
      <bottom style="medium">
        <color indexed="64"/>
      </bottom>
      <diagonal/>
    </border>
    <border>
      <left/>
      <right style="thin">
        <color rgb="FF2C475C"/>
      </right>
      <top/>
      <bottom style="medium">
        <color indexed="64"/>
      </bottom>
      <diagonal/>
    </border>
    <border>
      <left style="thin">
        <color rgb="FF2C475C"/>
      </left>
      <right style="thin">
        <color rgb="FF2C475C"/>
      </right>
      <top/>
      <bottom style="medium">
        <color indexed="64"/>
      </bottom>
      <diagonal/>
    </border>
    <border>
      <left style="thin">
        <color rgb="FF2C475C"/>
      </left>
      <right style="medium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2C475C"/>
      </right>
      <top/>
      <bottom style="medium">
        <color indexed="64"/>
      </bottom>
      <diagonal/>
    </border>
    <border>
      <left style="thin">
        <color rgb="FF2C475C"/>
      </left>
      <right/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672">
    <xf numFmtId="0" fontId="0" fillId="0" borderId="0"/>
    <xf numFmtId="3" fontId="4" fillId="2" borderId="0">
      <alignment horizontal="left"/>
    </xf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3" fontId="5" fillId="3" borderId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2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2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2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6" borderId="0" applyNumberFormat="0" applyBorder="0" applyAlignment="0" applyProtection="0"/>
    <xf numFmtId="0" fontId="21" fillId="26" borderId="0" applyNumberFormat="0" applyBorder="0" applyAlignment="0" applyProtection="0"/>
    <xf numFmtId="0" fontId="6" fillId="4" borderId="1">
      <alignment horizontal="center"/>
    </xf>
    <xf numFmtId="0" fontId="7" fillId="3" borderId="0"/>
    <xf numFmtId="0" fontId="8" fillId="3" borderId="0">
      <alignment horizontal="center"/>
    </xf>
    <xf numFmtId="0" fontId="9" fillId="3" borderId="0">
      <alignment horizontal="left"/>
    </xf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41" fontId="10" fillId="0" borderId="0"/>
    <xf numFmtId="3" fontId="11" fillId="5" borderId="1" applyNumberFormat="0">
      <alignment horizontal="center"/>
    </xf>
    <xf numFmtId="0" fontId="23" fillId="27" borderId="0" applyNumberFormat="0" applyBorder="0" applyAlignment="0" applyProtection="0"/>
    <xf numFmtId="0" fontId="24" fillId="28" borderId="27" applyNumberFormat="0" applyAlignment="0" applyProtection="0"/>
    <xf numFmtId="0" fontId="25" fillId="29" borderId="28" applyNumberFormat="0" applyAlignment="0" applyProtection="0"/>
    <xf numFmtId="0" fontId="26" fillId="0" borderId="29" applyNumberFormat="0" applyFill="0" applyAlignment="0" applyProtection="0"/>
    <xf numFmtId="169" fontId="21" fillId="0" borderId="0" applyFont="0" applyFill="0" applyBorder="0" applyAlignment="0" applyProtection="0"/>
    <xf numFmtId="0" fontId="27" fillId="0" borderId="30" applyNumberFormat="0" applyFill="0" applyAlignment="0" applyProtection="0"/>
    <xf numFmtId="0" fontId="28" fillId="0" borderId="0" applyNumberFormat="0" applyFill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9" fillId="36" borderId="27" applyNumberFormat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0" fontId="32" fillId="37" borderId="0" applyNumberFormat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169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2" fillId="0" borderId="0" applyNumberFormat="0" applyFont="0" applyFill="0" applyBorder="0" applyProtection="0">
      <alignment vertical="center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70" fontId="3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0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3" fontId="13" fillId="2" borderId="2">
      <alignment horizontal="center"/>
    </xf>
    <xf numFmtId="0" fontId="37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8" borderId="0" applyNumberFormat="0" applyBorder="0" applyAlignment="0" applyProtection="0"/>
    <xf numFmtId="0" fontId="35" fillId="0" borderId="0"/>
    <xf numFmtId="0" fontId="33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36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33" fillId="0" borderId="0"/>
    <xf numFmtId="0" fontId="36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3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>
      <alignment horizontal="left" indent="1"/>
    </xf>
    <xf numFmtId="0" fontId="3" fillId="0" borderId="0">
      <alignment horizontal="left" indent="1"/>
    </xf>
    <xf numFmtId="0" fontId="21" fillId="39" borderId="31" applyNumberFormat="0" applyFont="0" applyAlignment="0" applyProtection="0"/>
    <xf numFmtId="0" fontId="21" fillId="39" borderId="31" applyNumberFormat="0" applyFont="0" applyAlignment="0" applyProtection="0"/>
    <xf numFmtId="0" fontId="21" fillId="39" borderId="31" applyNumberFormat="0" applyFont="0" applyAlignment="0" applyProtection="0"/>
    <xf numFmtId="0" fontId="21" fillId="39" borderId="31" applyNumberFormat="0" applyFont="0" applyAlignment="0" applyProtection="0"/>
    <xf numFmtId="0" fontId="21" fillId="39" borderId="31" applyNumberFormat="0" applyFont="0" applyAlignment="0" applyProtection="0"/>
    <xf numFmtId="0" fontId="21" fillId="39" borderId="31" applyNumberFormat="0" applyFont="0" applyAlignment="0" applyProtection="0"/>
    <xf numFmtId="0" fontId="14" fillId="6" borderId="3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28" borderId="32" applyNumberFormat="0" applyAlignment="0" applyProtection="0"/>
    <xf numFmtId="3" fontId="9" fillId="7" borderId="0">
      <alignment horizontal="left"/>
    </xf>
    <xf numFmtId="3" fontId="4" fillId="7" borderId="0">
      <alignment horizontal="left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3" fontId="15" fillId="7" borderId="0">
      <alignment horizontal="center"/>
    </xf>
    <xf numFmtId="0" fontId="42" fillId="0" borderId="0" applyNumberFormat="0" applyFill="0" applyBorder="0" applyAlignment="0" applyProtection="0"/>
    <xf numFmtId="0" fontId="43" fillId="0" borderId="33" applyNumberFormat="0" applyFill="0" applyAlignment="0" applyProtection="0"/>
    <xf numFmtId="0" fontId="28" fillId="0" borderId="34" applyNumberFormat="0" applyFill="0" applyAlignment="0" applyProtection="0"/>
    <xf numFmtId="0" fontId="44" fillId="0" borderId="0" applyNumberFormat="0" applyFill="0" applyBorder="0" applyAlignment="0" applyProtection="0"/>
    <xf numFmtId="0" fontId="16" fillId="0" borderId="2" applyNumberFormat="0" applyProtection="0">
      <alignment horizontal="center"/>
    </xf>
    <xf numFmtId="3" fontId="13" fillId="3" borderId="2">
      <alignment horizontal="center" vertical="center"/>
    </xf>
    <xf numFmtId="3" fontId="17" fillId="7" borderId="0">
      <alignment horizontal="left"/>
    </xf>
    <xf numFmtId="0" fontId="45" fillId="0" borderId="35" applyNumberFormat="0" applyFill="0" applyAlignment="0" applyProtection="0"/>
    <xf numFmtId="3" fontId="5" fillId="8" borderId="0">
      <alignment horizontal="right"/>
    </xf>
    <xf numFmtId="44" fontId="21" fillId="0" borderId="0" applyFont="0" applyFill="0" applyBorder="0" applyAlignment="0" applyProtection="0"/>
  </cellStyleXfs>
  <cellXfs count="299">
    <xf numFmtId="0" fontId="0" fillId="0" borderId="0" xfId="0"/>
    <xf numFmtId="1" fontId="46" fillId="0" borderId="0" xfId="0" applyNumberFormat="1" applyFont="1"/>
    <xf numFmtId="0" fontId="0" fillId="0" borderId="0" xfId="0" applyAlignment="1">
      <alignment wrapText="1"/>
    </xf>
    <xf numFmtId="3" fontId="46" fillId="0" borderId="0" xfId="0" applyNumberFormat="1" applyFont="1"/>
    <xf numFmtId="3" fontId="46" fillId="0" borderId="4" xfId="0" applyNumberFormat="1" applyFont="1" applyBorder="1"/>
    <xf numFmtId="3" fontId="46" fillId="0" borderId="0" xfId="0" applyNumberFormat="1" applyFont="1" applyAlignment="1">
      <alignment horizontal="center"/>
    </xf>
    <xf numFmtId="3" fontId="25" fillId="0" borderId="0" xfId="0" applyNumberFormat="1" applyFont="1" applyAlignment="1">
      <alignment horizontal="center"/>
    </xf>
    <xf numFmtId="3" fontId="48" fillId="0" borderId="0" xfId="0" applyNumberFormat="1" applyFont="1" applyAlignment="1">
      <alignment horizontal="center"/>
    </xf>
    <xf numFmtId="3" fontId="49" fillId="0" borderId="0" xfId="0" applyNumberFormat="1" applyFont="1"/>
    <xf numFmtId="1" fontId="0" fillId="0" borderId="0" xfId="0" applyNumberFormat="1"/>
    <xf numFmtId="14" fontId="46" fillId="0" borderId="0" xfId="0" applyNumberFormat="1" applyFont="1"/>
    <xf numFmtId="0" fontId="0" fillId="0" borderId="0" xfId="0" pivotButton="1"/>
    <xf numFmtId="22" fontId="0" fillId="0" borderId="0" xfId="0" applyNumberFormat="1"/>
    <xf numFmtId="167" fontId="0" fillId="0" borderId="0" xfId="0" applyNumberFormat="1"/>
    <xf numFmtId="167" fontId="21" fillId="0" borderId="0" xfId="121" applyNumberFormat="1" applyFont="1" applyFill="1"/>
    <xf numFmtId="166" fontId="21" fillId="0" borderId="0" xfId="121" applyNumberFormat="1" applyFont="1" applyFill="1"/>
    <xf numFmtId="43" fontId="21" fillId="0" borderId="0" xfId="120" applyFont="1" applyFill="1"/>
    <xf numFmtId="166" fontId="45" fillId="0" borderId="0" xfId="121" applyNumberFormat="1" applyFont="1" applyFill="1"/>
    <xf numFmtId="41" fontId="21" fillId="0" borderId="0" xfId="121" applyFont="1" applyFill="1"/>
    <xf numFmtId="43" fontId="21" fillId="0" borderId="0" xfId="120" applyFont="1"/>
    <xf numFmtId="0" fontId="0" fillId="0" borderId="0" xfId="0" applyAlignment="1">
      <alignment horizontal="left"/>
    </xf>
    <xf numFmtId="174" fontId="21" fillId="0" borderId="0" xfId="120" applyNumberFormat="1" applyFont="1" applyFill="1"/>
    <xf numFmtId="174" fontId="0" fillId="0" borderId="0" xfId="0" applyNumberFormat="1"/>
    <xf numFmtId="3" fontId="49" fillId="0" borderId="0" xfId="0" applyNumberFormat="1" applyFont="1" applyAlignment="1">
      <alignment horizontal="center"/>
    </xf>
    <xf numFmtId="0" fontId="53" fillId="0" borderId="0" xfId="0" applyFont="1"/>
    <xf numFmtId="174" fontId="53" fillId="0" borderId="0" xfId="120" applyNumberFormat="1" applyFont="1"/>
    <xf numFmtId="174" fontId="53" fillId="0" borderId="0" xfId="0" applyNumberFormat="1" applyFont="1"/>
    <xf numFmtId="0" fontId="52" fillId="40" borderId="4" xfId="0" applyFont="1" applyFill="1" applyBorder="1" applyAlignment="1">
      <alignment vertical="top" wrapText="1"/>
    </xf>
    <xf numFmtId="174" fontId="52" fillId="40" borderId="4" xfId="120" applyNumberFormat="1" applyFont="1" applyFill="1" applyBorder="1" applyAlignment="1">
      <alignment vertical="top" wrapText="1"/>
    </xf>
    <xf numFmtId="174" fontId="45" fillId="0" borderId="0" xfId="120" applyNumberFormat="1" applyFont="1" applyFill="1"/>
    <xf numFmtId="1" fontId="0" fillId="0" borderId="0" xfId="0" applyNumberFormat="1" applyAlignment="1">
      <alignment wrapText="1"/>
    </xf>
    <xf numFmtId="22" fontId="0" fillId="0" borderId="0" xfId="0" applyNumberFormat="1" applyAlignment="1">
      <alignment wrapText="1"/>
    </xf>
    <xf numFmtId="43" fontId="21" fillId="0" borderId="0" xfId="120" applyFont="1" applyAlignment="1">
      <alignment wrapText="1"/>
    </xf>
    <xf numFmtId="174" fontId="34" fillId="0" borderId="4" xfId="120" applyNumberFormat="1" applyFont="1" applyFill="1" applyBorder="1"/>
    <xf numFmtId="1" fontId="34" fillId="0" borderId="4" xfId="120" applyNumberFormat="1" applyFont="1" applyFill="1" applyBorder="1"/>
    <xf numFmtId="174" fontId="53" fillId="0" borderId="4" xfId="120" applyNumberFormat="1" applyFont="1" applyFill="1" applyBorder="1"/>
    <xf numFmtId="0" fontId="33" fillId="0" borderId="0" xfId="0" applyFont="1"/>
    <xf numFmtId="174" fontId="0" fillId="0" borderId="0" xfId="120" applyNumberFormat="1" applyFont="1"/>
    <xf numFmtId="0" fontId="45" fillId="41" borderId="36" xfId="0" applyFont="1" applyFill="1" applyBorder="1"/>
    <xf numFmtId="0" fontId="45" fillId="41" borderId="37" xfId="0" applyFont="1" applyFill="1" applyBorder="1" applyAlignment="1">
      <alignment horizontal="left"/>
    </xf>
    <xf numFmtId="0" fontId="54" fillId="42" borderId="22" xfId="0" applyFont="1" applyFill="1" applyBorder="1" applyAlignment="1">
      <alignment horizontal="center" vertical="center"/>
    </xf>
    <xf numFmtId="0" fontId="55" fillId="42" borderId="23" xfId="0" applyFont="1" applyFill="1" applyBorder="1" applyAlignment="1">
      <alignment horizontal="center" vertical="center"/>
    </xf>
    <xf numFmtId="0" fontId="56" fillId="42" borderId="23" xfId="0" applyFont="1" applyFill="1" applyBorder="1" applyAlignment="1">
      <alignment horizontal="center" vertical="center"/>
    </xf>
    <xf numFmtId="0" fontId="54" fillId="42" borderId="24" xfId="0" applyFont="1" applyFill="1" applyBorder="1" applyAlignment="1">
      <alignment horizontal="center" vertical="center"/>
    </xf>
    <xf numFmtId="0" fontId="55" fillId="42" borderId="25" xfId="0" applyFont="1" applyFill="1" applyBorder="1" applyAlignment="1">
      <alignment horizontal="center" vertical="center"/>
    </xf>
    <xf numFmtId="0" fontId="56" fillId="42" borderId="25" xfId="0" applyFont="1" applyFill="1" applyBorder="1" applyAlignment="1">
      <alignment horizontal="center" vertical="center"/>
    </xf>
    <xf numFmtId="1" fontId="57" fillId="0" borderId="0" xfId="0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43" fontId="33" fillId="0" borderId="0" xfId="261" applyFont="1" applyAlignment="1">
      <alignment horizontal="right" vertical="center"/>
    </xf>
    <xf numFmtId="0" fontId="54" fillId="42" borderId="14" xfId="0" applyFont="1" applyFill="1" applyBorder="1" applyAlignment="1">
      <alignment vertical="center"/>
    </xf>
    <xf numFmtId="0" fontId="55" fillId="42" borderId="15" xfId="0" applyFont="1" applyFill="1" applyBorder="1" applyAlignment="1">
      <alignment horizontal="center" vertical="center"/>
    </xf>
    <xf numFmtId="43" fontId="54" fillId="42" borderId="26" xfId="261" applyFont="1" applyFill="1" applyBorder="1" applyAlignment="1">
      <alignment horizontal="right" vertical="center"/>
    </xf>
    <xf numFmtId="3" fontId="60" fillId="0" borderId="0" xfId="0" applyNumberFormat="1" applyFont="1"/>
    <xf numFmtId="164" fontId="0" fillId="0" borderId="0" xfId="0" applyNumberFormat="1"/>
    <xf numFmtId="165" fontId="51" fillId="0" borderId="0" xfId="0" applyNumberFormat="1" applyFont="1"/>
    <xf numFmtId="43" fontId="0" fillId="0" borderId="0" xfId="0" applyNumberFormat="1"/>
    <xf numFmtId="43" fontId="45" fillId="0" borderId="0" xfId="120" applyFont="1" applyFill="1"/>
    <xf numFmtId="41" fontId="0" fillId="0" borderId="0" xfId="0" applyNumberFormat="1"/>
    <xf numFmtId="0" fontId="45" fillId="0" borderId="0" xfId="0" applyFont="1" applyAlignment="1">
      <alignment horizontal="left"/>
    </xf>
    <xf numFmtId="174" fontId="45" fillId="0" borderId="0" xfId="120" applyNumberFormat="1" applyFont="1" applyFill="1" applyBorder="1"/>
    <xf numFmtId="3" fontId="61" fillId="43" borderId="4" xfId="0" applyNumberFormat="1" applyFont="1" applyFill="1" applyBorder="1"/>
    <xf numFmtId="174" fontId="53" fillId="0" borderId="4" xfId="120" applyNumberFormat="1" applyFont="1" applyBorder="1"/>
    <xf numFmtId="0" fontId="53" fillId="0" borderId="4" xfId="0" applyFont="1" applyBorder="1"/>
    <xf numFmtId="174" fontId="45" fillId="0" borderId="37" xfId="120" applyNumberFormat="1" applyFont="1" applyFill="1" applyBorder="1"/>
    <xf numFmtId="174" fontId="33" fillId="0" borderId="0" xfId="120" applyNumberFormat="1" applyFont="1" applyFill="1"/>
    <xf numFmtId="174" fontId="0" fillId="0" borderId="0" xfId="120" applyNumberFormat="1" applyFont="1" applyFill="1"/>
    <xf numFmtId="3" fontId="53" fillId="0" borderId="4" xfId="0" applyNumberFormat="1" applyFont="1" applyBorder="1"/>
    <xf numFmtId="0" fontId="47" fillId="0" borderId="14" xfId="0" applyFont="1" applyBorder="1"/>
    <xf numFmtId="0" fontId="47" fillId="0" borderId="15" xfId="0" applyFont="1" applyBorder="1"/>
    <xf numFmtId="14" fontId="47" fillId="0" borderId="17" xfId="0" applyNumberFormat="1" applyFont="1" applyBorder="1"/>
    <xf numFmtId="3" fontId="34" fillId="0" borderId="0" xfId="0" applyNumberFormat="1" applyFont="1" applyAlignment="1">
      <alignment wrapText="1"/>
    </xf>
    <xf numFmtId="0" fontId="34" fillId="0" borderId="0" xfId="0" applyFont="1"/>
    <xf numFmtId="0" fontId="63" fillId="6" borderId="0" xfId="504" applyFont="1" applyFill="1" applyAlignment="1">
      <alignment horizontal="center" vertical="center" wrapText="1"/>
    </xf>
    <xf numFmtId="0" fontId="64" fillId="44" borderId="14" xfId="504" applyFont="1" applyFill="1" applyBorder="1" applyAlignment="1">
      <alignment horizontal="center" vertical="center"/>
    </xf>
    <xf numFmtId="0" fontId="3" fillId="6" borderId="41" xfId="504" applyFont="1" applyFill="1" applyBorder="1" applyAlignment="1">
      <alignment horizontal="center" vertical="center"/>
    </xf>
    <xf numFmtId="0" fontId="3" fillId="44" borderId="15" xfId="504" applyFont="1" applyFill="1" applyBorder="1" applyAlignment="1">
      <alignment horizontal="right" vertical="center"/>
    </xf>
    <xf numFmtId="0" fontId="3" fillId="6" borderId="42" xfId="504" applyFont="1" applyFill="1" applyBorder="1" applyAlignment="1">
      <alignment horizontal="center" vertical="center"/>
    </xf>
    <xf numFmtId="0" fontId="65" fillId="6" borderId="0" xfId="504" applyFont="1" applyFill="1" applyAlignment="1">
      <alignment horizontal="center" vertical="center"/>
    </xf>
    <xf numFmtId="3" fontId="66" fillId="0" borderId="0" xfId="0" applyNumberFormat="1" applyFont="1" applyAlignment="1">
      <alignment wrapText="1"/>
    </xf>
    <xf numFmtId="0" fontId="68" fillId="44" borderId="5" xfId="504" applyFont="1" applyFill="1" applyBorder="1" applyAlignment="1">
      <alignment horizontal="center" vertical="top"/>
    </xf>
    <xf numFmtId="0" fontId="68" fillId="6" borderId="8" xfId="504" applyFont="1" applyFill="1" applyBorder="1" applyAlignment="1">
      <alignment horizontal="center" vertical="center"/>
    </xf>
    <xf numFmtId="0" fontId="70" fillId="47" borderId="55" xfId="504" applyFont="1" applyFill="1" applyBorder="1" applyAlignment="1">
      <alignment vertical="center"/>
    </xf>
    <xf numFmtId="0" fontId="70" fillId="47" borderId="56" xfId="504" applyFont="1" applyFill="1" applyBorder="1" applyAlignment="1">
      <alignment vertical="center"/>
    </xf>
    <xf numFmtId="0" fontId="70" fillId="46" borderId="57" xfId="504" applyFont="1" applyFill="1" applyBorder="1" applyAlignment="1">
      <alignment horizontal="center" vertical="center"/>
    </xf>
    <xf numFmtId="41" fontId="70" fillId="46" borderId="55" xfId="121" applyFont="1" applyFill="1" applyBorder="1" applyAlignment="1">
      <alignment vertical="center"/>
    </xf>
    <xf numFmtId="41" fontId="70" fillId="46" borderId="58" xfId="121" applyFont="1" applyFill="1" applyBorder="1" applyAlignment="1">
      <alignment vertical="center"/>
    </xf>
    <xf numFmtId="0" fontId="70" fillId="47" borderId="60" xfId="504" applyFont="1" applyFill="1" applyBorder="1" applyAlignment="1">
      <alignment vertical="center"/>
    </xf>
    <xf numFmtId="0" fontId="70" fillId="47" borderId="61" xfId="504" applyFont="1" applyFill="1" applyBorder="1" applyAlignment="1">
      <alignment vertical="center"/>
    </xf>
    <xf numFmtId="0" fontId="70" fillId="48" borderId="62" xfId="504" applyFont="1" applyFill="1" applyBorder="1" applyAlignment="1">
      <alignment horizontal="center" vertical="center"/>
    </xf>
    <xf numFmtId="41" fontId="70" fillId="6" borderId="63" xfId="121" applyFont="1" applyFill="1" applyBorder="1" applyAlignment="1">
      <alignment vertical="center"/>
    </xf>
    <xf numFmtId="41" fontId="70" fillId="6" borderId="64" xfId="121" applyFont="1" applyFill="1" applyBorder="1" applyAlignment="1">
      <alignment vertical="center"/>
    </xf>
    <xf numFmtId="0" fontId="70" fillId="46" borderId="62" xfId="504" applyFont="1" applyFill="1" applyBorder="1" applyAlignment="1">
      <alignment horizontal="center" vertical="center"/>
    </xf>
    <xf numFmtId="41" fontId="70" fillId="46" borderId="63" xfId="121" applyFont="1" applyFill="1" applyBorder="1" applyAlignment="1">
      <alignment vertical="distributed"/>
    </xf>
    <xf numFmtId="41" fontId="70" fillId="46" borderId="64" xfId="121" applyFont="1" applyFill="1" applyBorder="1" applyAlignment="1">
      <alignment vertical="distributed"/>
    </xf>
    <xf numFmtId="41" fontId="70" fillId="48" borderId="63" xfId="121" applyFont="1" applyFill="1" applyBorder="1" applyAlignment="1">
      <alignment vertical="distributed"/>
    </xf>
    <xf numFmtId="41" fontId="70" fillId="48" borderId="64" xfId="121" applyFont="1" applyFill="1" applyBorder="1" applyAlignment="1">
      <alignment vertical="distributed"/>
    </xf>
    <xf numFmtId="0" fontId="70" fillId="47" borderId="50" xfId="504" applyFont="1" applyFill="1" applyBorder="1" applyAlignment="1">
      <alignment vertical="center"/>
    </xf>
    <xf numFmtId="0" fontId="70" fillId="47" borderId="65" xfId="504" applyFont="1" applyFill="1" applyBorder="1" applyAlignment="1">
      <alignment vertical="center"/>
    </xf>
    <xf numFmtId="41" fontId="70" fillId="46" borderId="63" xfId="121" applyFont="1" applyFill="1" applyBorder="1" applyAlignment="1">
      <alignment vertical="center"/>
    </xf>
    <xf numFmtId="41" fontId="70" fillId="46" borderId="64" xfId="121" applyFont="1" applyFill="1" applyBorder="1" applyAlignment="1">
      <alignment vertical="center"/>
    </xf>
    <xf numFmtId="0" fontId="70" fillId="45" borderId="66" xfId="504" applyFont="1" applyFill="1" applyBorder="1" applyAlignment="1">
      <alignment horizontal="center" vertical="center"/>
    </xf>
    <xf numFmtId="41" fontId="70" fillId="45" borderId="60" xfId="121" applyFont="1" applyFill="1" applyBorder="1" applyAlignment="1">
      <alignment vertical="center"/>
    </xf>
    <xf numFmtId="41" fontId="70" fillId="45" borderId="67" xfId="121" applyFont="1" applyFill="1" applyBorder="1" applyAlignment="1">
      <alignment vertical="center"/>
    </xf>
    <xf numFmtId="0" fontId="70" fillId="46" borderId="55" xfId="504" applyFont="1" applyFill="1" applyBorder="1" applyAlignment="1">
      <alignment vertical="center" wrapText="1"/>
    </xf>
    <xf numFmtId="0" fontId="70" fillId="45" borderId="60" xfId="504" applyFont="1" applyFill="1" applyBorder="1" applyAlignment="1">
      <alignment vertical="center" wrapText="1"/>
    </xf>
    <xf numFmtId="0" fontId="70" fillId="45" borderId="63" xfId="504" applyFont="1" applyFill="1" applyBorder="1" applyAlignment="1">
      <alignment vertical="center" wrapText="1"/>
    </xf>
    <xf numFmtId="0" fontId="70" fillId="46" borderId="63" xfId="504" applyFont="1" applyFill="1" applyBorder="1" applyAlignment="1">
      <alignment vertical="center" wrapText="1"/>
    </xf>
    <xf numFmtId="0" fontId="60" fillId="46" borderId="66" xfId="504" applyFont="1" applyFill="1" applyBorder="1" applyAlignment="1">
      <alignment horizontal="center" vertical="center"/>
    </xf>
    <xf numFmtId="41" fontId="60" fillId="46" borderId="67" xfId="121" applyFont="1" applyFill="1" applyBorder="1" applyAlignment="1">
      <alignment vertical="center"/>
    </xf>
    <xf numFmtId="0" fontId="60" fillId="6" borderId="65" xfId="504" applyFont="1" applyFill="1" applyBorder="1" applyAlignment="1">
      <alignment vertical="center"/>
    </xf>
    <xf numFmtId="0" fontId="60" fillId="6" borderId="52" xfId="504" applyFont="1" applyFill="1" applyBorder="1" applyAlignment="1">
      <alignment vertical="center"/>
    </xf>
    <xf numFmtId="41" fontId="70" fillId="48" borderId="64" xfId="121" applyFont="1" applyFill="1" applyBorder="1" applyAlignment="1">
      <alignment vertical="center"/>
    </xf>
    <xf numFmtId="0" fontId="60" fillId="48" borderId="66" xfId="504" applyFont="1" applyFill="1" applyBorder="1" applyAlignment="1">
      <alignment horizontal="center" vertical="center"/>
    </xf>
    <xf numFmtId="41" fontId="60" fillId="48" borderId="67" xfId="121" applyFont="1" applyFill="1" applyBorder="1" applyAlignment="1">
      <alignment vertical="center"/>
    </xf>
    <xf numFmtId="0" fontId="70" fillId="46" borderId="74" xfId="504" applyFont="1" applyFill="1" applyBorder="1" applyAlignment="1">
      <alignment horizontal="center" vertical="center"/>
    </xf>
    <xf numFmtId="0" fontId="60" fillId="48" borderId="62" xfId="504" applyFont="1" applyFill="1" applyBorder="1" applyAlignment="1">
      <alignment horizontal="center" vertical="center"/>
    </xf>
    <xf numFmtId="41" fontId="60" fillId="48" borderId="58" xfId="121" applyFont="1" applyFill="1" applyBorder="1" applyAlignment="1">
      <alignment vertical="center"/>
    </xf>
    <xf numFmtId="0" fontId="70" fillId="50" borderId="62" xfId="504" applyFont="1" applyFill="1" applyBorder="1" applyAlignment="1">
      <alignment horizontal="center" vertical="center"/>
    </xf>
    <xf numFmtId="41" fontId="70" fillId="50" borderId="64" xfId="121" applyFont="1" applyFill="1" applyBorder="1" applyAlignment="1">
      <alignment vertical="center"/>
    </xf>
    <xf numFmtId="0" fontId="60" fillId="48" borderId="84" xfId="504" applyFont="1" applyFill="1" applyBorder="1" applyAlignment="1">
      <alignment horizontal="center" vertical="center"/>
    </xf>
    <xf numFmtId="41" fontId="60" fillId="48" borderId="85" xfId="121" applyFont="1" applyFill="1" applyBorder="1" applyAlignment="1">
      <alignment vertical="center"/>
    </xf>
    <xf numFmtId="43" fontId="34" fillId="0" borderId="6" xfId="120" applyFont="1" applyBorder="1"/>
    <xf numFmtId="43" fontId="34" fillId="0" borderId="9" xfId="0" applyNumberFormat="1" applyFont="1" applyBorder="1"/>
    <xf numFmtId="14" fontId="34" fillId="0" borderId="6" xfId="0" applyNumberFormat="1" applyFont="1" applyBorder="1"/>
    <xf numFmtId="14" fontId="34" fillId="0" borderId="7" xfId="0" applyNumberFormat="1" applyFont="1" applyBorder="1"/>
    <xf numFmtId="0" fontId="34" fillId="0" borderId="7" xfId="0" applyFont="1" applyBorder="1"/>
    <xf numFmtId="0" fontId="34" fillId="0" borderId="9" xfId="0" applyFont="1" applyBorder="1" applyAlignment="1">
      <alignment horizontal="right"/>
    </xf>
    <xf numFmtId="174" fontId="46" fillId="0" borderId="0" xfId="120" applyNumberFormat="1" applyFont="1"/>
    <xf numFmtId="174" fontId="49" fillId="0" borderId="0" xfId="120" applyNumberFormat="1" applyFont="1" applyAlignment="1">
      <alignment horizontal="center"/>
    </xf>
    <xf numFmtId="0" fontId="62" fillId="0" borderId="38" xfId="0" applyFont="1" applyBorder="1" applyAlignment="1">
      <alignment horizontal="left" vertical="top" wrapText="1"/>
    </xf>
    <xf numFmtId="14" fontId="0" fillId="0" borderId="0" xfId="0" applyNumberFormat="1"/>
    <xf numFmtId="1" fontId="33" fillId="0" borderId="0" xfId="120" applyNumberFormat="1" applyFont="1" applyFill="1"/>
    <xf numFmtId="0" fontId="0" fillId="0" borderId="0" xfId="0" applyAlignment="1">
      <alignment horizontal="center" vertical="center" wrapText="1"/>
    </xf>
    <xf numFmtId="174" fontId="0" fillId="0" borderId="0" xfId="120" applyNumberFormat="1" applyFont="1" applyAlignment="1">
      <alignment wrapText="1"/>
    </xf>
    <xf numFmtId="174" fontId="0" fillId="0" borderId="0" xfId="120" applyNumberFormat="1" applyFont="1" applyFill="1" applyAlignment="1">
      <alignment wrapText="1"/>
    </xf>
    <xf numFmtId="1" fontId="0" fillId="0" borderId="90" xfId="0" applyNumberFormat="1" applyBorder="1" applyAlignment="1">
      <alignment vertical="center"/>
    </xf>
    <xf numFmtId="0" fontId="0" fillId="0" borderId="90" xfId="0" applyBorder="1" applyAlignment="1">
      <alignment vertical="center"/>
    </xf>
    <xf numFmtId="174" fontId="0" fillId="0" borderId="90" xfId="120" applyNumberFormat="1" applyFont="1" applyBorder="1" applyAlignment="1">
      <alignment vertical="center"/>
    </xf>
    <xf numFmtId="174" fontId="0" fillId="0" borderId="0" xfId="120" applyNumberFormat="1" applyFont="1" applyAlignment="1">
      <alignment horizontal="center" vertical="center" wrapText="1"/>
    </xf>
    <xf numFmtId="0" fontId="0" fillId="0" borderId="91" xfId="0" applyBorder="1" applyAlignment="1">
      <alignment vertical="center"/>
    </xf>
    <xf numFmtId="1" fontId="0" fillId="0" borderId="91" xfId="0" applyNumberFormat="1" applyBorder="1" applyAlignment="1">
      <alignment vertical="center"/>
    </xf>
    <xf numFmtId="175" fontId="0" fillId="0" borderId="91" xfId="0" applyNumberFormat="1" applyBorder="1" applyAlignment="1">
      <alignment vertical="center"/>
    </xf>
    <xf numFmtId="174" fontId="0" fillId="0" borderId="91" xfId="120" applyNumberFormat="1" applyFont="1" applyBorder="1" applyAlignment="1">
      <alignment vertical="center"/>
    </xf>
    <xf numFmtId="0" fontId="70" fillId="0" borderId="62" xfId="504" applyFont="1" applyBorder="1" applyAlignment="1">
      <alignment horizontal="center" vertical="center"/>
    </xf>
    <xf numFmtId="41" fontId="70" fillId="0" borderId="64" xfId="121" applyFont="1" applyBorder="1" applyAlignment="1">
      <alignment vertical="center"/>
    </xf>
    <xf numFmtId="0" fontId="70" fillId="49" borderId="93" xfId="504" applyFont="1" applyFill="1" applyBorder="1" applyAlignment="1">
      <alignment vertical="distributed" wrapText="1"/>
    </xf>
    <xf numFmtId="0" fontId="70" fillId="49" borderId="84" xfId="504" applyFont="1" applyFill="1" applyBorder="1" applyAlignment="1">
      <alignment horizontal="center" vertical="center"/>
    </xf>
    <xf numFmtId="41" fontId="70" fillId="46" borderId="93" xfId="121" applyFont="1" applyFill="1" applyBorder="1" applyAlignment="1">
      <alignment vertical="center"/>
    </xf>
    <xf numFmtId="41" fontId="70" fillId="46" borderId="85" xfId="121" applyFont="1" applyFill="1" applyBorder="1" applyAlignment="1">
      <alignment vertical="center"/>
    </xf>
    <xf numFmtId="3" fontId="61" fillId="51" borderId="11" xfId="0" applyNumberFormat="1" applyFont="1" applyFill="1" applyBorder="1"/>
    <xf numFmtId="174" fontId="61" fillId="51" borderId="6" xfId="120" applyNumberFormat="1" applyFont="1" applyFill="1" applyBorder="1"/>
    <xf numFmtId="3" fontId="53" fillId="0" borderId="12" xfId="0" applyNumberFormat="1" applyFont="1" applyBorder="1"/>
    <xf numFmtId="174" fontId="53" fillId="0" borderId="7" xfId="120" applyNumberFormat="1" applyFont="1" applyFill="1" applyBorder="1"/>
    <xf numFmtId="3" fontId="53" fillId="0" borderId="13" xfId="0" applyNumberFormat="1" applyFont="1" applyBorder="1"/>
    <xf numFmtId="174" fontId="53" fillId="0" borderId="9" xfId="120" applyNumberFormat="1" applyFont="1" applyFill="1" applyBorder="1"/>
    <xf numFmtId="0" fontId="52" fillId="51" borderId="26" xfId="0" applyFont="1" applyFill="1" applyBorder="1" applyAlignment="1">
      <alignment vertical="center"/>
    </xf>
    <xf numFmtId="0" fontId="52" fillId="51" borderId="17" xfId="0" applyFont="1" applyFill="1" applyBorder="1" applyAlignment="1">
      <alignment vertical="center"/>
    </xf>
    <xf numFmtId="0" fontId="71" fillId="0" borderId="24" xfId="0" applyFont="1" applyBorder="1" applyAlignment="1">
      <alignment vertical="center"/>
    </xf>
    <xf numFmtId="3" fontId="71" fillId="0" borderId="25" xfId="0" applyNumberFormat="1" applyFont="1" applyBorder="1" applyAlignment="1">
      <alignment vertical="center"/>
    </xf>
    <xf numFmtId="1" fontId="0" fillId="52" borderId="0" xfId="0" applyNumberFormat="1" applyFill="1"/>
    <xf numFmtId="22" fontId="0" fillId="52" borderId="0" xfId="0" applyNumberFormat="1" applyFill="1"/>
    <xf numFmtId="0" fontId="0" fillId="52" borderId="0" xfId="0" applyFill="1"/>
    <xf numFmtId="174" fontId="51" fillId="53" borderId="0" xfId="120" applyNumberFormat="1" applyFont="1" applyFill="1"/>
    <xf numFmtId="165" fontId="51" fillId="53" borderId="0" xfId="0" applyNumberFormat="1" applyFont="1" applyFill="1"/>
    <xf numFmtId="0" fontId="0" fillId="53" borderId="90" xfId="0" applyFill="1" applyBorder="1" applyAlignment="1">
      <alignment vertical="center"/>
    </xf>
    <xf numFmtId="43" fontId="21" fillId="52" borderId="0" xfId="120" applyFont="1" applyFill="1"/>
    <xf numFmtId="43" fontId="0" fillId="0" borderId="0" xfId="120" applyFont="1"/>
    <xf numFmtId="1" fontId="0" fillId="54" borderId="0" xfId="0" applyNumberFormat="1" applyFill="1"/>
    <xf numFmtId="0" fontId="0" fillId="54" borderId="0" xfId="0" applyFill="1"/>
    <xf numFmtId="43" fontId="0" fillId="54" borderId="0" xfId="120" applyFont="1" applyFill="1"/>
    <xf numFmtId="43" fontId="21" fillId="54" borderId="0" xfId="120" applyFont="1" applyFill="1"/>
    <xf numFmtId="1" fontId="33" fillId="0" borderId="0" xfId="0" applyNumberFormat="1" applyFont="1"/>
    <xf numFmtId="44" fontId="0" fillId="0" borderId="0" xfId="671" applyFont="1"/>
    <xf numFmtId="0" fontId="0" fillId="0" borderId="86" xfId="0" applyBorder="1"/>
    <xf numFmtId="0" fontId="0" fillId="0" borderId="88" xfId="0" applyBorder="1"/>
    <xf numFmtId="174" fontId="0" fillId="0" borderId="87" xfId="0" applyNumberFormat="1" applyBorder="1"/>
    <xf numFmtId="174" fontId="0" fillId="0" borderId="89" xfId="0" applyNumberFormat="1" applyBorder="1"/>
    <xf numFmtId="167" fontId="45" fillId="41" borderId="36" xfId="0" applyNumberFormat="1" applyFont="1" applyFill="1" applyBorder="1"/>
    <xf numFmtId="174" fontId="45" fillId="41" borderId="37" xfId="0" applyNumberFormat="1" applyFont="1" applyFill="1" applyBorder="1"/>
    <xf numFmtId="0" fontId="45" fillId="0" borderId="37" xfId="0" applyFont="1" applyBorder="1" applyAlignment="1">
      <alignment horizontal="left"/>
    </xf>
    <xf numFmtId="0" fontId="62" fillId="0" borderId="38" xfId="0" applyFont="1" applyBorder="1" applyAlignment="1">
      <alignment horizontal="left" vertical="top"/>
    </xf>
    <xf numFmtId="1" fontId="0" fillId="0" borderId="0" xfId="120" applyNumberFormat="1" applyFont="1"/>
    <xf numFmtId="14" fontId="33" fillId="0" borderId="0" xfId="0" applyNumberFormat="1" applyFont="1"/>
    <xf numFmtId="1" fontId="62" fillId="0" borderId="38" xfId="0" applyNumberFormat="1" applyFont="1" applyBorder="1" applyAlignment="1">
      <alignment horizontal="left" vertical="top"/>
    </xf>
    <xf numFmtId="0" fontId="33" fillId="0" borderId="91" xfId="0" applyFont="1" applyBorder="1"/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62" fillId="0" borderId="91" xfId="0" applyNumberFormat="1" applyFont="1" applyBorder="1" applyAlignment="1">
      <alignment horizontal="left" vertical="top"/>
    </xf>
    <xf numFmtId="1" fontId="0" fillId="0" borderId="38" xfId="0" applyNumberFormat="1" applyBorder="1" applyAlignment="1">
      <alignment vertical="center"/>
    </xf>
    <xf numFmtId="0" fontId="62" fillId="0" borderId="91" xfId="0" applyFont="1" applyBorder="1" applyAlignment="1">
      <alignment horizontal="left" vertical="top"/>
    </xf>
    <xf numFmtId="0" fontId="0" fillId="0" borderId="38" xfId="0" applyBorder="1" applyAlignment="1">
      <alignment vertical="center"/>
    </xf>
    <xf numFmtId="14" fontId="33" fillId="0" borderId="91" xfId="0" applyNumberFormat="1" applyFont="1" applyBorder="1"/>
    <xf numFmtId="175" fontId="0" fillId="0" borderId="0" xfId="0" applyNumberFormat="1" applyAlignment="1">
      <alignment vertical="center"/>
    </xf>
    <xf numFmtId="174" fontId="33" fillId="0" borderId="91" xfId="120" applyNumberFormat="1" applyFont="1" applyFill="1" applyBorder="1"/>
    <xf numFmtId="174" fontId="0" fillId="0" borderId="0" xfId="120" applyNumberFormat="1" applyFont="1" applyBorder="1" applyAlignment="1">
      <alignment vertical="center"/>
    </xf>
    <xf numFmtId="174" fontId="33" fillId="0" borderId="0" xfId="120" applyNumberFormat="1" applyFont="1" applyFill="1" applyBorder="1"/>
    <xf numFmtId="174" fontId="0" fillId="52" borderId="0" xfId="0" applyNumberFormat="1" applyFill="1"/>
    <xf numFmtId="43" fontId="0" fillId="52" borderId="0" xfId="0" applyNumberFormat="1" applyFill="1"/>
    <xf numFmtId="3" fontId="34" fillId="0" borderId="13" xfId="0" applyNumberFormat="1" applyFont="1" applyBorder="1" applyAlignment="1">
      <alignment horizontal="left" wrapText="1"/>
    </xf>
    <xf numFmtId="3" fontId="34" fillId="0" borderId="8" xfId="0" applyNumberFormat="1" applyFont="1" applyBorder="1" applyAlignment="1">
      <alignment horizontal="left" wrapText="1"/>
    </xf>
    <xf numFmtId="3" fontId="34" fillId="0" borderId="11" xfId="0" applyNumberFormat="1" applyFont="1" applyBorder="1" applyAlignment="1">
      <alignment horizontal="left" wrapText="1"/>
    </xf>
    <xf numFmtId="3" fontId="34" fillId="0" borderId="5" xfId="0" applyNumberFormat="1" applyFont="1" applyBorder="1" applyAlignment="1">
      <alignment horizontal="left" wrapText="1"/>
    </xf>
    <xf numFmtId="3" fontId="34" fillId="0" borderId="12" xfId="0" applyNumberFormat="1" applyFont="1" applyBorder="1" applyAlignment="1">
      <alignment horizontal="left" wrapText="1"/>
    </xf>
    <xf numFmtId="3" fontId="34" fillId="0" borderId="4" xfId="0" applyNumberFormat="1" applyFont="1" applyBorder="1" applyAlignment="1">
      <alignment horizontal="left" wrapText="1"/>
    </xf>
    <xf numFmtId="0" fontId="70" fillId="46" borderId="72" xfId="504" applyFont="1" applyFill="1" applyBorder="1" applyAlignment="1">
      <alignment horizontal="center" vertical="center" wrapText="1"/>
    </xf>
    <xf numFmtId="0" fontId="70" fillId="46" borderId="2" xfId="504" applyFont="1" applyFill="1" applyBorder="1" applyAlignment="1">
      <alignment horizontal="center" vertical="center" wrapText="1"/>
    </xf>
    <xf numFmtId="0" fontId="70" fillId="46" borderId="73" xfId="504" applyFont="1" applyFill="1" applyBorder="1" applyAlignment="1">
      <alignment horizontal="center" vertical="center" wrapText="1"/>
    </xf>
    <xf numFmtId="0" fontId="60" fillId="48" borderId="75" xfId="504" applyFont="1" applyFill="1" applyBorder="1" applyAlignment="1">
      <alignment horizontal="center" vertical="center" textRotation="90" wrapText="1"/>
    </xf>
    <xf numFmtId="0" fontId="60" fillId="48" borderId="79" xfId="504" applyFont="1" applyFill="1" applyBorder="1" applyAlignment="1">
      <alignment horizontal="center" vertical="center" textRotation="90" wrapText="1"/>
    </xf>
    <xf numFmtId="0" fontId="60" fillId="48" borderId="81" xfId="504" applyFont="1" applyFill="1" applyBorder="1" applyAlignment="1">
      <alignment horizontal="center" vertical="center" textRotation="90" wrapText="1"/>
    </xf>
    <xf numFmtId="0" fontId="60" fillId="6" borderId="76" xfId="504" applyFont="1" applyFill="1" applyBorder="1" applyAlignment="1">
      <alignment horizontal="left" vertical="center" wrapText="1"/>
    </xf>
    <xf numFmtId="0" fontId="60" fillId="6" borderId="77" xfId="504" applyFont="1" applyFill="1" applyBorder="1" applyAlignment="1">
      <alignment horizontal="left" vertical="center" wrapText="1"/>
    </xf>
    <xf numFmtId="0" fontId="60" fillId="6" borderId="78" xfId="504" applyFont="1" applyFill="1" applyBorder="1" applyAlignment="1">
      <alignment horizontal="left" vertical="center" wrapText="1"/>
    </xf>
    <xf numFmtId="0" fontId="70" fillId="50" borderId="80" xfId="504" applyFont="1" applyFill="1" applyBorder="1" applyAlignment="1">
      <alignment horizontal="left" vertical="center" wrapText="1"/>
    </xf>
    <xf numFmtId="0" fontId="70" fillId="50" borderId="0" xfId="504" applyFont="1" applyFill="1" applyAlignment="1">
      <alignment horizontal="left" vertical="center" wrapText="1"/>
    </xf>
    <xf numFmtId="0" fontId="70" fillId="50" borderId="59" xfId="504" applyFont="1" applyFill="1" applyBorder="1" applyAlignment="1">
      <alignment horizontal="left" vertical="center" wrapText="1"/>
    </xf>
    <xf numFmtId="0" fontId="60" fillId="6" borderId="82" xfId="504" applyFont="1" applyFill="1" applyBorder="1" applyAlignment="1">
      <alignment horizontal="left" vertical="center" wrapText="1"/>
    </xf>
    <xf numFmtId="0" fontId="60" fillId="6" borderId="20" xfId="504" applyFont="1" applyFill="1" applyBorder="1" applyAlignment="1">
      <alignment horizontal="left" vertical="center" wrapText="1"/>
    </xf>
    <xf numFmtId="0" fontId="60" fillId="6" borderId="83" xfId="504" applyFont="1" applyFill="1" applyBorder="1" applyAlignment="1">
      <alignment horizontal="left" vertical="center" wrapText="1"/>
    </xf>
    <xf numFmtId="0" fontId="70" fillId="0" borderId="39" xfId="504" applyFont="1" applyBorder="1" applyAlignment="1">
      <alignment horizontal="left" vertical="center" wrapText="1"/>
    </xf>
    <xf numFmtId="0" fontId="70" fillId="0" borderId="0" xfId="504" applyFont="1" applyAlignment="1">
      <alignment horizontal="left" vertical="center" wrapText="1"/>
    </xf>
    <xf numFmtId="0" fontId="70" fillId="0" borderId="59" xfId="504" applyFont="1" applyBorder="1" applyAlignment="1">
      <alignment horizontal="left" vertical="center" wrapText="1"/>
    </xf>
    <xf numFmtId="41" fontId="60" fillId="46" borderId="48" xfId="121" applyFont="1" applyFill="1" applyBorder="1" applyAlignment="1">
      <alignment horizontal="left" vertical="center" wrapText="1"/>
    </xf>
    <xf numFmtId="41" fontId="60" fillId="46" borderId="61" xfId="121" applyFont="1" applyFill="1" applyBorder="1" applyAlignment="1">
      <alignment horizontal="left" vertical="center" wrapText="1"/>
    </xf>
    <xf numFmtId="41" fontId="60" fillId="46" borderId="49" xfId="121" applyFont="1" applyFill="1" applyBorder="1" applyAlignment="1">
      <alignment horizontal="left" vertical="center" wrapText="1"/>
    </xf>
    <xf numFmtId="0" fontId="60" fillId="6" borderId="71" xfId="504" applyFont="1" applyFill="1" applyBorder="1" applyAlignment="1">
      <alignment horizontal="left" vertical="center" wrapText="1"/>
    </xf>
    <xf numFmtId="0" fontId="60" fillId="6" borderId="65" xfId="504" applyFont="1" applyFill="1" applyBorder="1" applyAlignment="1">
      <alignment horizontal="left" vertical="center" wrapText="1"/>
    </xf>
    <xf numFmtId="0" fontId="60" fillId="48" borderId="68" xfId="504" applyFont="1" applyFill="1" applyBorder="1" applyAlignment="1">
      <alignment horizontal="center" vertical="center" textRotation="90" wrapText="1"/>
    </xf>
    <xf numFmtId="0" fontId="60" fillId="48" borderId="70" xfId="504" applyFont="1" applyFill="1" applyBorder="1" applyAlignment="1">
      <alignment horizontal="center" vertical="center" textRotation="90" wrapText="1"/>
    </xf>
    <xf numFmtId="0" fontId="60" fillId="48" borderId="69" xfId="504" applyFont="1" applyFill="1" applyBorder="1" applyAlignment="1">
      <alignment horizontal="center" vertical="center" textRotation="90" wrapText="1"/>
    </xf>
    <xf numFmtId="0" fontId="70" fillId="49" borderId="55" xfId="504" applyFont="1" applyFill="1" applyBorder="1" applyAlignment="1">
      <alignment horizontal="left" vertical="center" wrapText="1"/>
    </xf>
    <xf numFmtId="0" fontId="70" fillId="49" borderId="56" xfId="504" applyFont="1" applyFill="1" applyBorder="1" applyAlignment="1">
      <alignment horizontal="left" vertical="center" wrapText="1"/>
    </xf>
    <xf numFmtId="0" fontId="70" fillId="49" borderId="54" xfId="504" applyFont="1" applyFill="1" applyBorder="1" applyAlignment="1">
      <alignment horizontal="left" vertical="center" wrapText="1"/>
    </xf>
    <xf numFmtId="0" fontId="70" fillId="6" borderId="63" xfId="504" applyFont="1" applyFill="1" applyBorder="1" applyAlignment="1">
      <alignment horizontal="left" vertical="distributed" wrapText="1"/>
    </xf>
    <xf numFmtId="0" fontId="70" fillId="6" borderId="0" xfId="504" applyFont="1" applyFill="1" applyAlignment="1">
      <alignment horizontal="left" vertical="distributed" wrapText="1"/>
    </xf>
    <xf numFmtId="0" fontId="70" fillId="6" borderId="59" xfId="504" applyFont="1" applyFill="1" applyBorder="1" applyAlignment="1">
      <alignment horizontal="left" vertical="distributed" wrapText="1"/>
    </xf>
    <xf numFmtId="0" fontId="70" fillId="48" borderId="39" xfId="504" applyFont="1" applyFill="1" applyBorder="1" applyAlignment="1">
      <alignment horizontal="left" vertical="center" wrapText="1"/>
    </xf>
    <xf numFmtId="0" fontId="70" fillId="48" borderId="59" xfId="504" applyFont="1" applyFill="1" applyBorder="1" applyAlignment="1">
      <alignment horizontal="left" vertical="center" wrapText="1"/>
    </xf>
    <xf numFmtId="0" fontId="70" fillId="46" borderId="53" xfId="504" applyFont="1" applyFill="1" applyBorder="1" applyAlignment="1">
      <alignment horizontal="left" vertical="center" wrapText="1"/>
    </xf>
    <xf numFmtId="0" fontId="70" fillId="46" borderId="54" xfId="504" applyFont="1" applyFill="1" applyBorder="1" applyAlignment="1">
      <alignment horizontal="left" vertical="center" wrapText="1"/>
    </xf>
    <xf numFmtId="0" fontId="70" fillId="45" borderId="68" xfId="504" applyFont="1" applyFill="1" applyBorder="1" applyAlignment="1">
      <alignment horizontal="center" vertical="center" textRotation="90" wrapText="1"/>
    </xf>
    <xf numFmtId="0" fontId="70" fillId="45" borderId="70" xfId="504" applyFont="1" applyFill="1" applyBorder="1" applyAlignment="1">
      <alignment horizontal="center" vertical="center" textRotation="90" wrapText="1"/>
    </xf>
    <xf numFmtId="0" fontId="70" fillId="45" borderId="69" xfId="504" applyFont="1" applyFill="1" applyBorder="1" applyAlignment="1">
      <alignment horizontal="center" vertical="center" textRotation="90" wrapText="1"/>
    </xf>
    <xf numFmtId="0" fontId="70" fillId="48" borderId="68" xfId="504" applyFont="1" applyFill="1" applyBorder="1" applyAlignment="1">
      <alignment horizontal="center" vertical="center" textRotation="90" wrapText="1"/>
    </xf>
    <xf numFmtId="0" fontId="70" fillId="48" borderId="70" xfId="504" applyFont="1" applyFill="1" applyBorder="1" applyAlignment="1">
      <alignment horizontal="center" vertical="center" textRotation="90" wrapText="1"/>
    </xf>
    <xf numFmtId="0" fontId="70" fillId="48" borderId="92" xfId="504" applyFont="1" applyFill="1" applyBorder="1" applyAlignment="1">
      <alignment horizontal="center" vertical="center" textRotation="90" wrapText="1"/>
    </xf>
    <xf numFmtId="0" fontId="60" fillId="0" borderId="44" xfId="504" applyFont="1" applyBorder="1" applyAlignment="1">
      <alignment horizontal="center" vertical="center" wrapText="1"/>
    </xf>
    <xf numFmtId="0" fontId="60" fillId="0" borderId="45" xfId="504" applyFont="1" applyBorder="1" applyAlignment="1">
      <alignment horizontal="center" vertical="center" wrapText="1"/>
    </xf>
    <xf numFmtId="0" fontId="60" fillId="0" borderId="47" xfId="504" applyFont="1" applyBorder="1" applyAlignment="1">
      <alignment horizontal="center" vertical="center" wrapText="1"/>
    </xf>
    <xf numFmtId="0" fontId="60" fillId="0" borderId="50" xfId="504" applyFont="1" applyBorder="1" applyAlignment="1">
      <alignment horizontal="center" vertical="center" wrapText="1"/>
    </xf>
    <xf numFmtId="0" fontId="60" fillId="0" borderId="51" xfId="504" applyFont="1" applyBorder="1" applyAlignment="1">
      <alignment horizontal="center" vertical="center" wrapText="1"/>
    </xf>
    <xf numFmtId="0" fontId="60" fillId="0" borderId="52" xfId="504" applyFont="1" applyBorder="1" applyAlignment="1">
      <alignment horizontal="center" vertical="center" wrapText="1"/>
    </xf>
    <xf numFmtId="0" fontId="63" fillId="6" borderId="18" xfId="504" applyFont="1" applyFill="1" applyBorder="1" applyAlignment="1">
      <alignment horizontal="center" vertical="center" wrapText="1"/>
    </xf>
    <xf numFmtId="0" fontId="63" fillId="6" borderId="16" xfId="504" applyFont="1" applyFill="1" applyBorder="1" applyAlignment="1">
      <alignment horizontal="center" vertical="center" wrapText="1"/>
    </xf>
    <xf numFmtId="0" fontId="63" fillId="6" borderId="23" xfId="504" applyFont="1" applyFill="1" applyBorder="1" applyAlignment="1">
      <alignment horizontal="center" vertical="center" wrapText="1"/>
    </xf>
    <xf numFmtId="0" fontId="63" fillId="6" borderId="39" xfId="504" applyFont="1" applyFill="1" applyBorder="1" applyAlignment="1">
      <alignment horizontal="center" vertical="center" wrapText="1"/>
    </xf>
    <xf numFmtId="0" fontId="63" fillId="6" borderId="0" xfId="504" applyFont="1" applyFill="1" applyAlignment="1">
      <alignment horizontal="center" vertical="center" wrapText="1"/>
    </xf>
    <xf numFmtId="0" fontId="63" fillId="6" borderId="40" xfId="504" applyFont="1" applyFill="1" applyBorder="1" applyAlignment="1">
      <alignment horizontal="center" vertical="center" wrapText="1"/>
    </xf>
    <xf numFmtId="0" fontId="63" fillId="6" borderId="19" xfId="504" applyFont="1" applyFill="1" applyBorder="1" applyAlignment="1">
      <alignment horizontal="center" vertical="center" wrapText="1"/>
    </xf>
    <xf numFmtId="0" fontId="63" fillId="6" borderId="20" xfId="504" applyFont="1" applyFill="1" applyBorder="1" applyAlignment="1">
      <alignment horizontal="center" vertical="center" wrapText="1"/>
    </xf>
    <xf numFmtId="0" fontId="63" fillId="6" borderId="25" xfId="504" applyFont="1" applyFill="1" applyBorder="1" applyAlignment="1">
      <alignment horizontal="center" vertical="center" wrapText="1"/>
    </xf>
    <xf numFmtId="0" fontId="67" fillId="0" borderId="11" xfId="504" applyFont="1" applyBorder="1" applyAlignment="1">
      <alignment horizontal="center" vertical="center" textRotation="90" wrapText="1"/>
    </xf>
    <xf numFmtId="0" fontId="67" fillId="0" borderId="13" xfId="504" applyFont="1" applyBorder="1" applyAlignment="1">
      <alignment horizontal="center" vertical="center" textRotation="90" wrapText="1"/>
    </xf>
    <xf numFmtId="0" fontId="35" fillId="44" borderId="5" xfId="504" applyFill="1" applyBorder="1" applyAlignment="1">
      <alignment horizontal="left" vertical="center"/>
    </xf>
    <xf numFmtId="0" fontId="35" fillId="44" borderId="5" xfId="504" applyFill="1" applyBorder="1" applyAlignment="1">
      <alignment horizontal="center" vertical="center"/>
    </xf>
    <xf numFmtId="0" fontId="35" fillId="44" borderId="6" xfId="504" applyFill="1" applyBorder="1" applyAlignment="1">
      <alignment horizontal="center" vertical="center"/>
    </xf>
    <xf numFmtId="0" fontId="69" fillId="45" borderId="8" xfId="504" applyFont="1" applyFill="1" applyBorder="1" applyAlignment="1">
      <alignment horizontal="center" vertical="center"/>
    </xf>
    <xf numFmtId="0" fontId="3" fillId="45" borderId="10" xfId="504" applyFont="1" applyFill="1" applyBorder="1" applyAlignment="1">
      <alignment horizontal="center" vertical="top"/>
    </xf>
    <xf numFmtId="0" fontId="3" fillId="45" borderId="1" xfId="504" applyFont="1" applyFill="1" applyBorder="1" applyAlignment="1">
      <alignment horizontal="center" vertical="top"/>
    </xf>
    <xf numFmtId="0" fontId="3" fillId="45" borderId="21" xfId="504" applyFont="1" applyFill="1" applyBorder="1" applyAlignment="1">
      <alignment horizontal="center" vertical="top"/>
    </xf>
    <xf numFmtId="0" fontId="60" fillId="0" borderId="18" xfId="504" applyFont="1" applyBorder="1" applyAlignment="1">
      <alignment horizontal="center" vertical="center" wrapText="1"/>
    </xf>
    <xf numFmtId="0" fontId="60" fillId="0" borderId="43" xfId="504" applyFont="1" applyBorder="1" applyAlignment="1">
      <alignment horizontal="center" vertical="center" wrapText="1"/>
    </xf>
    <xf numFmtId="0" fontId="60" fillId="0" borderId="48" xfId="504" applyFont="1" applyBorder="1" applyAlignment="1">
      <alignment horizontal="center" vertical="center" wrapText="1"/>
    </xf>
    <xf numFmtId="0" fontId="60" fillId="0" borderId="49" xfId="504" applyFont="1" applyBorder="1" applyAlignment="1">
      <alignment horizontal="center" vertical="center" wrapText="1"/>
    </xf>
    <xf numFmtId="0" fontId="60" fillId="45" borderId="44" xfId="504" applyFont="1" applyFill="1" applyBorder="1" applyAlignment="1">
      <alignment horizontal="center" vertical="center" wrapText="1"/>
    </xf>
    <xf numFmtId="0" fontId="60" fillId="45" borderId="45" xfId="504" applyFont="1" applyFill="1" applyBorder="1" applyAlignment="1">
      <alignment horizontal="center" vertical="center" wrapText="1"/>
    </xf>
    <xf numFmtId="0" fontId="60" fillId="45" borderId="46" xfId="504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2" fillId="40" borderId="4" xfId="0" applyFont="1" applyFill="1" applyBorder="1" applyAlignment="1">
      <alignment horizontal="center" vertical="top" wrapText="1"/>
    </xf>
    <xf numFmtId="0" fontId="45" fillId="0" borderId="0" xfId="0" applyFont="1"/>
    <xf numFmtId="0" fontId="33" fillId="0" borderId="0" xfId="0" applyFont="1" applyBorder="1"/>
    <xf numFmtId="14" fontId="33" fillId="0" borderId="0" xfId="0" applyNumberFormat="1" applyFont="1" applyBorder="1"/>
    <xf numFmtId="0" fontId="0" fillId="0" borderId="0" xfId="0" applyFill="1"/>
    <xf numFmtId="167" fontId="0" fillId="0" borderId="0" xfId="0" applyNumberFormat="1" applyFill="1"/>
    <xf numFmtId="0" fontId="0" fillId="0" borderId="0" xfId="0" applyFill="1" applyAlignment="1">
      <alignment horizontal="left"/>
    </xf>
    <xf numFmtId="174" fontId="0" fillId="0" borderId="0" xfId="0" applyNumberFormat="1" applyFill="1"/>
    <xf numFmtId="0" fontId="0" fillId="0" borderId="99" xfId="0" applyFill="1" applyBorder="1"/>
    <xf numFmtId="0" fontId="0" fillId="0" borderId="99" xfId="0" applyFill="1" applyBorder="1" applyAlignment="1">
      <alignment horizontal="left"/>
    </xf>
    <xf numFmtId="0" fontId="0" fillId="0" borderId="94" xfId="0" applyFill="1" applyBorder="1"/>
    <xf numFmtId="0" fontId="0" fillId="0" borderId="95" xfId="0" applyFill="1" applyBorder="1"/>
    <xf numFmtId="0" fontId="0" fillId="0" borderId="96" xfId="0" applyFill="1" applyBorder="1"/>
    <xf numFmtId="0" fontId="0" fillId="0" borderId="98" xfId="0" applyFill="1" applyBorder="1"/>
    <xf numFmtId="174" fontId="0" fillId="0" borderId="95" xfId="0" applyNumberFormat="1" applyFill="1" applyBorder="1"/>
    <xf numFmtId="174" fontId="0" fillId="0" borderId="97" xfId="0" applyNumberFormat="1" applyFill="1" applyBorder="1"/>
    <xf numFmtId="174" fontId="0" fillId="0" borderId="99" xfId="0" applyNumberFormat="1" applyFill="1" applyBorder="1"/>
    <xf numFmtId="44" fontId="21" fillId="0" borderId="0" xfId="671" applyFont="1" applyFill="1"/>
    <xf numFmtId="44" fontId="0" fillId="0" borderId="0" xfId="671" applyFont="1" applyAlignment="1">
      <alignment horizontal="left"/>
    </xf>
    <xf numFmtId="44" fontId="45" fillId="0" borderId="0" xfId="671" applyFont="1"/>
  </cellXfs>
  <cellStyles count="672">
    <cellStyle name="1o.nível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 2 2" xfId="6" xr:uid="{00000000-0005-0000-0000-000005000000}"/>
    <cellStyle name="20% - Énfasis1 2 2 3" xfId="7" xr:uid="{00000000-0005-0000-0000-000006000000}"/>
    <cellStyle name="20% - Énfasis1 2 3" xfId="8" xr:uid="{00000000-0005-0000-0000-000007000000}"/>
    <cellStyle name="20% - Énfasis1 2 3 2" xfId="9" xr:uid="{00000000-0005-0000-0000-000008000000}"/>
    <cellStyle name="20% - Énfasis1 2 4" xfId="10" xr:uid="{00000000-0005-0000-0000-000009000000}"/>
    <cellStyle name="20% - Énfasis1 2 5" xfId="11" xr:uid="{00000000-0005-0000-0000-00000A000000}"/>
    <cellStyle name="20% - Énfasis1 3" xfId="12" xr:uid="{00000000-0005-0000-0000-00000B000000}"/>
    <cellStyle name="20% - Énfasis1 3 2" xfId="13" xr:uid="{00000000-0005-0000-0000-00000C000000}"/>
    <cellStyle name="20% - Énfasis1 4" xfId="14" xr:uid="{00000000-0005-0000-0000-00000D000000}"/>
    <cellStyle name="20% - Énfasis1 5" xfId="15" xr:uid="{00000000-0005-0000-0000-00000E000000}"/>
    <cellStyle name="20% - Énfasis2" xfId="16" builtinId="34" customBuiltin="1"/>
    <cellStyle name="20% - Énfasis2 2" xfId="17" xr:uid="{00000000-0005-0000-0000-000010000000}"/>
    <cellStyle name="20% - Énfasis2 2 2" xfId="18" xr:uid="{00000000-0005-0000-0000-000011000000}"/>
    <cellStyle name="20% - Énfasis2 3" xfId="19" xr:uid="{00000000-0005-0000-0000-000012000000}"/>
    <cellStyle name="20% - Énfasis2 4" xfId="20" xr:uid="{00000000-0005-0000-0000-000013000000}"/>
    <cellStyle name="20% - Énfasis3" xfId="21" builtinId="38" customBuiltin="1"/>
    <cellStyle name="20% - Énfasis3 2" xfId="22" xr:uid="{00000000-0005-0000-0000-000015000000}"/>
    <cellStyle name="20% - Énfasis3 2 2" xfId="23" xr:uid="{00000000-0005-0000-0000-000016000000}"/>
    <cellStyle name="20% - Énfasis3 3" xfId="24" xr:uid="{00000000-0005-0000-0000-000017000000}"/>
    <cellStyle name="20% - Énfasis3 4" xfId="25" xr:uid="{00000000-0005-0000-0000-000018000000}"/>
    <cellStyle name="20% - Énfasis4" xfId="26" builtinId="42" customBuiltin="1"/>
    <cellStyle name="20% - Énfasis4 2" xfId="27" xr:uid="{00000000-0005-0000-0000-00001A000000}"/>
    <cellStyle name="20% - Énfasis4 2 2" xfId="28" xr:uid="{00000000-0005-0000-0000-00001B000000}"/>
    <cellStyle name="20% - Énfasis4 3" xfId="29" xr:uid="{00000000-0005-0000-0000-00001C000000}"/>
    <cellStyle name="20% - Énfasis4 4" xfId="30" xr:uid="{00000000-0005-0000-0000-00001D000000}"/>
    <cellStyle name="20% - Énfasis5" xfId="31" builtinId="46" customBuiltin="1"/>
    <cellStyle name="20% - Énfasis5 2" xfId="32" xr:uid="{00000000-0005-0000-0000-00001F000000}"/>
    <cellStyle name="20% - Énfasis5 2 2" xfId="33" xr:uid="{00000000-0005-0000-0000-000020000000}"/>
    <cellStyle name="20% - Énfasis5 3" xfId="34" xr:uid="{00000000-0005-0000-0000-000021000000}"/>
    <cellStyle name="20% - Énfasis5 4" xfId="35" xr:uid="{00000000-0005-0000-0000-000022000000}"/>
    <cellStyle name="20% - Énfasis6" xfId="36" builtinId="50" customBuiltin="1"/>
    <cellStyle name="20% - Énfasis6 2" xfId="37" xr:uid="{00000000-0005-0000-0000-000024000000}"/>
    <cellStyle name="20% - Énfasis6 2 2" xfId="38" xr:uid="{00000000-0005-0000-0000-000025000000}"/>
    <cellStyle name="20% - Énfasis6 3" xfId="39" xr:uid="{00000000-0005-0000-0000-000026000000}"/>
    <cellStyle name="20% - Énfasis6 4" xfId="40" xr:uid="{00000000-0005-0000-0000-000027000000}"/>
    <cellStyle name="2o.nível" xfId="41" xr:uid="{00000000-0005-0000-0000-000028000000}"/>
    <cellStyle name="40% - Énfasis1" xfId="42" builtinId="31" customBuiltin="1"/>
    <cellStyle name="40% - Énfasis1 2" xfId="43" xr:uid="{00000000-0005-0000-0000-00002A000000}"/>
    <cellStyle name="40% - Énfasis1 2 2" xfId="44" xr:uid="{00000000-0005-0000-0000-00002B000000}"/>
    <cellStyle name="40% - Énfasis1 3" xfId="45" xr:uid="{00000000-0005-0000-0000-00002C000000}"/>
    <cellStyle name="40% - Énfasis1 4" xfId="46" xr:uid="{00000000-0005-0000-0000-00002D000000}"/>
    <cellStyle name="40% - Énfasis2" xfId="47" builtinId="35" customBuiltin="1"/>
    <cellStyle name="40% - Énfasis2 2" xfId="48" xr:uid="{00000000-0005-0000-0000-00002F000000}"/>
    <cellStyle name="40% - Énfasis2 2 2" xfId="49" xr:uid="{00000000-0005-0000-0000-000030000000}"/>
    <cellStyle name="40% - Énfasis2 3" xfId="50" xr:uid="{00000000-0005-0000-0000-000031000000}"/>
    <cellStyle name="40% - Énfasis2 4" xfId="51" xr:uid="{00000000-0005-0000-0000-000032000000}"/>
    <cellStyle name="40% - Énfasis3" xfId="52" builtinId="39" customBuiltin="1"/>
    <cellStyle name="40% - Énfasis3 2" xfId="53" xr:uid="{00000000-0005-0000-0000-000034000000}"/>
    <cellStyle name="40% - Énfasis3 2 2" xfId="54" xr:uid="{00000000-0005-0000-0000-000035000000}"/>
    <cellStyle name="40% - Énfasis3 3" xfId="55" xr:uid="{00000000-0005-0000-0000-000036000000}"/>
    <cellStyle name="40% - Énfasis3 4" xfId="56" xr:uid="{00000000-0005-0000-0000-000037000000}"/>
    <cellStyle name="40% - Énfasis4" xfId="57" builtinId="43" customBuiltin="1"/>
    <cellStyle name="40% - Énfasis4 2" xfId="58" xr:uid="{00000000-0005-0000-0000-000039000000}"/>
    <cellStyle name="40% - Énfasis4 2 2" xfId="59" xr:uid="{00000000-0005-0000-0000-00003A000000}"/>
    <cellStyle name="40% - Énfasis4 3" xfId="60" xr:uid="{00000000-0005-0000-0000-00003B000000}"/>
    <cellStyle name="40% - Énfasis4 4" xfId="61" xr:uid="{00000000-0005-0000-0000-00003C000000}"/>
    <cellStyle name="40% - Énfasis5" xfId="62" builtinId="47" customBuiltin="1"/>
    <cellStyle name="40% - Énfasis5 2" xfId="63" xr:uid="{00000000-0005-0000-0000-00003E000000}"/>
    <cellStyle name="40% - Énfasis5 2 2" xfId="64" xr:uid="{00000000-0005-0000-0000-00003F000000}"/>
    <cellStyle name="40% - Énfasis5 3" xfId="65" xr:uid="{00000000-0005-0000-0000-000040000000}"/>
    <cellStyle name="40% - Énfasis5 4" xfId="66" xr:uid="{00000000-0005-0000-0000-000041000000}"/>
    <cellStyle name="40% - Énfasis6" xfId="67" builtinId="51" customBuiltin="1"/>
    <cellStyle name="40% - Énfasis6 2" xfId="68" xr:uid="{00000000-0005-0000-0000-000043000000}"/>
    <cellStyle name="40% - Énfasis6 2 2" xfId="69" xr:uid="{00000000-0005-0000-0000-000044000000}"/>
    <cellStyle name="40% - Énfasis6 3" xfId="70" xr:uid="{00000000-0005-0000-0000-000045000000}"/>
    <cellStyle name="40% - Énfasis6 4" xfId="71" xr:uid="{00000000-0005-0000-0000-000046000000}"/>
    <cellStyle name="60% - Énfasis1" xfId="72" builtinId="32" customBuiltin="1"/>
    <cellStyle name="60% - Énfasis1 2" xfId="73" xr:uid="{00000000-0005-0000-0000-000048000000}"/>
    <cellStyle name="60% - Énfasis1 3" xfId="74" xr:uid="{00000000-0005-0000-0000-000049000000}"/>
    <cellStyle name="60% - Énfasis2" xfId="75" builtinId="36" customBuiltin="1"/>
    <cellStyle name="60% - Énfasis2 2" xfId="76" xr:uid="{00000000-0005-0000-0000-00004B000000}"/>
    <cellStyle name="60% - Énfasis2 3" xfId="77" xr:uid="{00000000-0005-0000-0000-00004C000000}"/>
    <cellStyle name="60% - Énfasis3" xfId="78" builtinId="40" customBuiltin="1"/>
    <cellStyle name="60% - Énfasis3 2" xfId="79" xr:uid="{00000000-0005-0000-0000-00004E000000}"/>
    <cellStyle name="60% - Énfasis3 3" xfId="80" xr:uid="{00000000-0005-0000-0000-00004F000000}"/>
    <cellStyle name="60% - Énfasis4" xfId="81" builtinId="44" customBuiltin="1"/>
    <cellStyle name="60% - Énfasis4 2" xfId="82" xr:uid="{00000000-0005-0000-0000-000051000000}"/>
    <cellStyle name="60% - Énfasis4 3" xfId="83" xr:uid="{00000000-0005-0000-0000-000052000000}"/>
    <cellStyle name="60% - Énfasis5" xfId="84" builtinId="48" customBuiltin="1"/>
    <cellStyle name="60% - Énfasis5 2" xfId="85" xr:uid="{00000000-0005-0000-0000-000054000000}"/>
    <cellStyle name="60% - Énfasis5 3" xfId="86" xr:uid="{00000000-0005-0000-0000-000055000000}"/>
    <cellStyle name="60% - Énfasis6" xfId="87" builtinId="52" customBuiltin="1"/>
    <cellStyle name="60% - Énfasis6 2" xfId="88" xr:uid="{00000000-0005-0000-0000-000057000000}"/>
    <cellStyle name="60% - Énfasis6 3" xfId="89" xr:uid="{00000000-0005-0000-0000-000058000000}"/>
    <cellStyle name="a_Divisão" xfId="90" xr:uid="{00000000-0005-0000-0000-000059000000}"/>
    <cellStyle name="a_normal" xfId="91" xr:uid="{00000000-0005-0000-0000-00005A000000}"/>
    <cellStyle name="a_quebra_1" xfId="92" xr:uid="{00000000-0005-0000-0000-00005B000000}"/>
    <cellStyle name="a_quebra_2" xfId="93" xr:uid="{00000000-0005-0000-0000-00005C000000}"/>
    <cellStyle name="Accounting without underline" xfId="94" xr:uid="{00000000-0005-0000-0000-00005D000000}"/>
    <cellStyle name="Accounting without underline 2" xfId="95" xr:uid="{00000000-0005-0000-0000-00005E000000}"/>
    <cellStyle name="Accounting without underline 2 2" xfId="96" xr:uid="{00000000-0005-0000-0000-00005F000000}"/>
    <cellStyle name="Accounting without underline 2 2 2" xfId="97" xr:uid="{00000000-0005-0000-0000-000060000000}"/>
    <cellStyle name="Accounting without underline 2 3" xfId="98" xr:uid="{00000000-0005-0000-0000-000061000000}"/>
    <cellStyle name="Accounting without underline 3" xfId="99" xr:uid="{00000000-0005-0000-0000-000062000000}"/>
    <cellStyle name="Accounting without underline 3 2" xfId="100" xr:uid="{00000000-0005-0000-0000-000063000000}"/>
    <cellStyle name="Accounting without underline 4" xfId="101" xr:uid="{00000000-0005-0000-0000-000064000000}"/>
    <cellStyle name="anos" xfId="102" xr:uid="{00000000-0005-0000-0000-000065000000}"/>
    <cellStyle name="Bueno" xfId="103" builtinId="26" customBuiltin="1"/>
    <cellStyle name="Cálculo" xfId="104" builtinId="22" customBuiltin="1"/>
    <cellStyle name="Celda de comprobación" xfId="105" builtinId="23" customBuiltin="1"/>
    <cellStyle name="Celda vinculada" xfId="106" builtinId="24" customBuiltin="1"/>
    <cellStyle name="Comma" xfId="107" xr:uid="{00000000-0005-0000-0000-00006A000000}"/>
    <cellStyle name="Encabezado 1" xfId="108" builtinId="16" customBuiltin="1"/>
    <cellStyle name="Encabezado 4" xfId="109" builtinId="19" customBuiltin="1"/>
    <cellStyle name="Énfasis1" xfId="110" builtinId="29" customBuiltin="1"/>
    <cellStyle name="Énfasis2" xfId="111" builtinId="33" customBuiltin="1"/>
    <cellStyle name="Énfasis3" xfId="112" builtinId="37" customBuiltin="1"/>
    <cellStyle name="Énfasis4" xfId="113" builtinId="41" customBuiltin="1"/>
    <cellStyle name="Énfasis5" xfId="114" builtinId="45" customBuiltin="1"/>
    <cellStyle name="Énfasis6" xfId="115" builtinId="49" customBuiltin="1"/>
    <cellStyle name="Entrada" xfId="116" builtinId="20" customBuiltin="1"/>
    <cellStyle name="Hipervínculo 2" xfId="117" xr:uid="{00000000-0005-0000-0000-000074000000}"/>
    <cellStyle name="Hipervínculo 3" xfId="118" xr:uid="{00000000-0005-0000-0000-000075000000}"/>
    <cellStyle name="Incorrecto" xfId="119" builtinId="27" customBuiltin="1"/>
    <cellStyle name="Millares" xfId="120" builtinId="3"/>
    <cellStyle name="Millares [0]" xfId="121" builtinId="6"/>
    <cellStyle name="Millares [0] 10" xfId="122" xr:uid="{00000000-0005-0000-0000-000079000000}"/>
    <cellStyle name="Millares [0] 2" xfId="123" xr:uid="{00000000-0005-0000-0000-00007A000000}"/>
    <cellStyle name="Millares [0] 2 2" xfId="124" xr:uid="{00000000-0005-0000-0000-00007B000000}"/>
    <cellStyle name="Millares [0] 2 2 2" xfId="125" xr:uid="{00000000-0005-0000-0000-00007C000000}"/>
    <cellStyle name="Millares [0] 2 2 2 2" xfId="126" xr:uid="{00000000-0005-0000-0000-00007D000000}"/>
    <cellStyle name="Millares [0] 2 2 3" xfId="127" xr:uid="{00000000-0005-0000-0000-00007E000000}"/>
    <cellStyle name="Millares [0] 2 3" xfId="128" xr:uid="{00000000-0005-0000-0000-00007F000000}"/>
    <cellStyle name="Millares [0] 2 3 2" xfId="129" xr:uid="{00000000-0005-0000-0000-000080000000}"/>
    <cellStyle name="Millares [0] 2 3 2 2" xfId="130" xr:uid="{00000000-0005-0000-0000-000081000000}"/>
    <cellStyle name="Millares [0] 2 3 3" xfId="131" xr:uid="{00000000-0005-0000-0000-000082000000}"/>
    <cellStyle name="Millares [0] 2 4" xfId="132" xr:uid="{00000000-0005-0000-0000-000083000000}"/>
    <cellStyle name="Millares [0] 2 4 2" xfId="133" xr:uid="{00000000-0005-0000-0000-000084000000}"/>
    <cellStyle name="Millares [0] 2 5" xfId="134" xr:uid="{00000000-0005-0000-0000-000085000000}"/>
    <cellStyle name="Millares [0] 3" xfId="135" xr:uid="{00000000-0005-0000-0000-000086000000}"/>
    <cellStyle name="Millares [0] 3 2" xfId="136" xr:uid="{00000000-0005-0000-0000-000087000000}"/>
    <cellStyle name="Millares [0] 3 2 2" xfId="137" xr:uid="{00000000-0005-0000-0000-000088000000}"/>
    <cellStyle name="Millares [0] 3 3" xfId="138" xr:uid="{00000000-0005-0000-0000-000089000000}"/>
    <cellStyle name="Millares [0] 4" xfId="139" xr:uid="{00000000-0005-0000-0000-00008A000000}"/>
    <cellStyle name="Millares [0] 4 2" xfId="140" xr:uid="{00000000-0005-0000-0000-00008B000000}"/>
    <cellStyle name="Millares [0] 4 2 2" xfId="141" xr:uid="{00000000-0005-0000-0000-00008C000000}"/>
    <cellStyle name="Millares [0] 4 3" xfId="142" xr:uid="{00000000-0005-0000-0000-00008D000000}"/>
    <cellStyle name="Millares [0] 5" xfId="143" xr:uid="{00000000-0005-0000-0000-00008E000000}"/>
    <cellStyle name="Millares [0] 5 2" xfId="144" xr:uid="{00000000-0005-0000-0000-00008F000000}"/>
    <cellStyle name="Millares [0] 5 2 2" xfId="145" xr:uid="{00000000-0005-0000-0000-000090000000}"/>
    <cellStyle name="Millares [0] 5 3" xfId="146" xr:uid="{00000000-0005-0000-0000-000091000000}"/>
    <cellStyle name="Millares [0] 6" xfId="147" xr:uid="{00000000-0005-0000-0000-000092000000}"/>
    <cellStyle name="Millares [0] 6 2" xfId="148" xr:uid="{00000000-0005-0000-0000-000093000000}"/>
    <cellStyle name="Millares [0] 6 2 2" xfId="149" xr:uid="{00000000-0005-0000-0000-000094000000}"/>
    <cellStyle name="Millares [0] 6 3" xfId="150" xr:uid="{00000000-0005-0000-0000-000095000000}"/>
    <cellStyle name="Millares [0] 7" xfId="151" xr:uid="{00000000-0005-0000-0000-000096000000}"/>
    <cellStyle name="Millares [0] 7 2" xfId="152" xr:uid="{00000000-0005-0000-0000-000097000000}"/>
    <cellStyle name="Millares [0] 8" xfId="153" xr:uid="{00000000-0005-0000-0000-000098000000}"/>
    <cellStyle name="Millares [0] 8 2" xfId="154" xr:uid="{00000000-0005-0000-0000-000099000000}"/>
    <cellStyle name="Millares [0] 9" xfId="155" xr:uid="{00000000-0005-0000-0000-00009A000000}"/>
    <cellStyle name="Millares 10" xfId="156" xr:uid="{00000000-0005-0000-0000-00009B000000}"/>
    <cellStyle name="Millares 10 2" xfId="157" xr:uid="{00000000-0005-0000-0000-00009C000000}"/>
    <cellStyle name="Millares 10 2 2" xfId="158" xr:uid="{00000000-0005-0000-0000-00009D000000}"/>
    <cellStyle name="Millares 10 2 2 2" xfId="159" xr:uid="{00000000-0005-0000-0000-00009E000000}"/>
    <cellStyle name="Millares 10 2 2 2 2" xfId="160" xr:uid="{00000000-0005-0000-0000-00009F000000}"/>
    <cellStyle name="Millares 10 2 2 2 2 2" xfId="161" xr:uid="{00000000-0005-0000-0000-0000A0000000}"/>
    <cellStyle name="Millares 10 2 2 2 3" xfId="162" xr:uid="{00000000-0005-0000-0000-0000A1000000}"/>
    <cellStyle name="Millares 10 2 2 3" xfId="163" xr:uid="{00000000-0005-0000-0000-0000A2000000}"/>
    <cellStyle name="Millares 10 2 2 3 2" xfId="164" xr:uid="{00000000-0005-0000-0000-0000A3000000}"/>
    <cellStyle name="Millares 10 2 2 4" xfId="165" xr:uid="{00000000-0005-0000-0000-0000A4000000}"/>
    <cellStyle name="Millares 10 2 3" xfId="166" xr:uid="{00000000-0005-0000-0000-0000A5000000}"/>
    <cellStyle name="Millares 10 2 3 2" xfId="167" xr:uid="{00000000-0005-0000-0000-0000A6000000}"/>
    <cellStyle name="Millares 10 2 3 2 2" xfId="168" xr:uid="{00000000-0005-0000-0000-0000A7000000}"/>
    <cellStyle name="Millares 10 2 3 3" xfId="169" xr:uid="{00000000-0005-0000-0000-0000A8000000}"/>
    <cellStyle name="Millares 10 2 4" xfId="170" xr:uid="{00000000-0005-0000-0000-0000A9000000}"/>
    <cellStyle name="Millares 10 2 4 2" xfId="171" xr:uid="{00000000-0005-0000-0000-0000AA000000}"/>
    <cellStyle name="Millares 10 2 5" xfId="172" xr:uid="{00000000-0005-0000-0000-0000AB000000}"/>
    <cellStyle name="Millares 10 3" xfId="173" xr:uid="{00000000-0005-0000-0000-0000AC000000}"/>
    <cellStyle name="Millares 10 3 2" xfId="174" xr:uid="{00000000-0005-0000-0000-0000AD000000}"/>
    <cellStyle name="Millares 10 3 2 2" xfId="175" xr:uid="{00000000-0005-0000-0000-0000AE000000}"/>
    <cellStyle name="Millares 10 3 2 2 2" xfId="176" xr:uid="{00000000-0005-0000-0000-0000AF000000}"/>
    <cellStyle name="Millares 10 3 2 3" xfId="177" xr:uid="{00000000-0005-0000-0000-0000B0000000}"/>
    <cellStyle name="Millares 10 3 3" xfId="178" xr:uid="{00000000-0005-0000-0000-0000B1000000}"/>
    <cellStyle name="Millares 10 3 3 2" xfId="179" xr:uid="{00000000-0005-0000-0000-0000B2000000}"/>
    <cellStyle name="Millares 10 3 4" xfId="180" xr:uid="{00000000-0005-0000-0000-0000B3000000}"/>
    <cellStyle name="Millares 10 4" xfId="181" xr:uid="{00000000-0005-0000-0000-0000B4000000}"/>
    <cellStyle name="Millares 10 4 2" xfId="182" xr:uid="{00000000-0005-0000-0000-0000B5000000}"/>
    <cellStyle name="Millares 10 4 2 2" xfId="183" xr:uid="{00000000-0005-0000-0000-0000B6000000}"/>
    <cellStyle name="Millares 10 4 3" xfId="184" xr:uid="{00000000-0005-0000-0000-0000B7000000}"/>
    <cellStyle name="Millares 10 5" xfId="185" xr:uid="{00000000-0005-0000-0000-0000B8000000}"/>
    <cellStyle name="Millares 10 5 2" xfId="186" xr:uid="{00000000-0005-0000-0000-0000B9000000}"/>
    <cellStyle name="Millares 10 6" xfId="187" xr:uid="{00000000-0005-0000-0000-0000BA000000}"/>
    <cellStyle name="Millares 11" xfId="188" xr:uid="{00000000-0005-0000-0000-0000BB000000}"/>
    <cellStyle name="Millares 11 2" xfId="189" xr:uid="{00000000-0005-0000-0000-0000BC000000}"/>
    <cellStyle name="Millares 11 2 2" xfId="190" xr:uid="{00000000-0005-0000-0000-0000BD000000}"/>
    <cellStyle name="Millares 11 2 2 2" xfId="191" xr:uid="{00000000-0005-0000-0000-0000BE000000}"/>
    <cellStyle name="Millares 11 2 3" xfId="192" xr:uid="{00000000-0005-0000-0000-0000BF000000}"/>
    <cellStyle name="Millares 11 3" xfId="193" xr:uid="{00000000-0005-0000-0000-0000C0000000}"/>
    <cellStyle name="Millares 11 3 2" xfId="194" xr:uid="{00000000-0005-0000-0000-0000C1000000}"/>
    <cellStyle name="Millares 11 4" xfId="195" xr:uid="{00000000-0005-0000-0000-0000C2000000}"/>
    <cellStyle name="Millares 12" xfId="196" xr:uid="{00000000-0005-0000-0000-0000C3000000}"/>
    <cellStyle name="Millares 12 2" xfId="197" xr:uid="{00000000-0005-0000-0000-0000C4000000}"/>
    <cellStyle name="Millares 12 2 2" xfId="198" xr:uid="{00000000-0005-0000-0000-0000C5000000}"/>
    <cellStyle name="Millares 12 2 2 2" xfId="199" xr:uid="{00000000-0005-0000-0000-0000C6000000}"/>
    <cellStyle name="Millares 12 2 2 2 2" xfId="200" xr:uid="{00000000-0005-0000-0000-0000C7000000}"/>
    <cellStyle name="Millares 12 2 2 3" xfId="201" xr:uid="{00000000-0005-0000-0000-0000C8000000}"/>
    <cellStyle name="Millares 12 2 3" xfId="202" xr:uid="{00000000-0005-0000-0000-0000C9000000}"/>
    <cellStyle name="Millares 12 2 3 2" xfId="203" xr:uid="{00000000-0005-0000-0000-0000CA000000}"/>
    <cellStyle name="Millares 12 2 4" xfId="204" xr:uid="{00000000-0005-0000-0000-0000CB000000}"/>
    <cellStyle name="Millares 12 3" xfId="205" xr:uid="{00000000-0005-0000-0000-0000CC000000}"/>
    <cellStyle name="Millares 12 3 2" xfId="206" xr:uid="{00000000-0005-0000-0000-0000CD000000}"/>
    <cellStyle name="Millares 12 3 2 2" xfId="207" xr:uid="{00000000-0005-0000-0000-0000CE000000}"/>
    <cellStyle name="Millares 12 3 3" xfId="208" xr:uid="{00000000-0005-0000-0000-0000CF000000}"/>
    <cellStyle name="Millares 12 4" xfId="209" xr:uid="{00000000-0005-0000-0000-0000D0000000}"/>
    <cellStyle name="Millares 12 4 2" xfId="210" xr:uid="{00000000-0005-0000-0000-0000D1000000}"/>
    <cellStyle name="Millares 12 5" xfId="211" xr:uid="{00000000-0005-0000-0000-0000D2000000}"/>
    <cellStyle name="Millares 13" xfId="212" xr:uid="{00000000-0005-0000-0000-0000D3000000}"/>
    <cellStyle name="Millares 13 2" xfId="213" xr:uid="{00000000-0005-0000-0000-0000D4000000}"/>
    <cellStyle name="Millares 13 2 2" xfId="214" xr:uid="{00000000-0005-0000-0000-0000D5000000}"/>
    <cellStyle name="Millares 13 2 2 2" xfId="215" xr:uid="{00000000-0005-0000-0000-0000D6000000}"/>
    <cellStyle name="Millares 13 2 3" xfId="216" xr:uid="{00000000-0005-0000-0000-0000D7000000}"/>
    <cellStyle name="Millares 13 3" xfId="217" xr:uid="{00000000-0005-0000-0000-0000D8000000}"/>
    <cellStyle name="Millares 13 3 2" xfId="218" xr:uid="{00000000-0005-0000-0000-0000D9000000}"/>
    <cellStyle name="Millares 13 4" xfId="219" xr:uid="{00000000-0005-0000-0000-0000DA000000}"/>
    <cellStyle name="Millares 14" xfId="220" xr:uid="{00000000-0005-0000-0000-0000DB000000}"/>
    <cellStyle name="Millares 14 2" xfId="221" xr:uid="{00000000-0005-0000-0000-0000DC000000}"/>
    <cellStyle name="Millares 14 2 2" xfId="222" xr:uid="{00000000-0005-0000-0000-0000DD000000}"/>
    <cellStyle name="Millares 14 3" xfId="223" xr:uid="{00000000-0005-0000-0000-0000DE000000}"/>
    <cellStyle name="Millares 15" xfId="224" xr:uid="{00000000-0005-0000-0000-0000DF000000}"/>
    <cellStyle name="Millares 15 2" xfId="225" xr:uid="{00000000-0005-0000-0000-0000E0000000}"/>
    <cellStyle name="Millares 15 2 2" xfId="226" xr:uid="{00000000-0005-0000-0000-0000E1000000}"/>
    <cellStyle name="Millares 15 3" xfId="227" xr:uid="{00000000-0005-0000-0000-0000E2000000}"/>
    <cellStyle name="Millares 16" xfId="228" xr:uid="{00000000-0005-0000-0000-0000E3000000}"/>
    <cellStyle name="Millares 16 2" xfId="229" xr:uid="{00000000-0005-0000-0000-0000E4000000}"/>
    <cellStyle name="Millares 16 2 2" xfId="230" xr:uid="{00000000-0005-0000-0000-0000E5000000}"/>
    <cellStyle name="Millares 16 3" xfId="231" xr:uid="{00000000-0005-0000-0000-0000E6000000}"/>
    <cellStyle name="Millares 17" xfId="232" xr:uid="{00000000-0005-0000-0000-0000E7000000}"/>
    <cellStyle name="Millares 18" xfId="233" xr:uid="{00000000-0005-0000-0000-0000E8000000}"/>
    <cellStyle name="Millares 18 2" xfId="234" xr:uid="{00000000-0005-0000-0000-0000E9000000}"/>
    <cellStyle name="Millares 18 2 2" xfId="235" xr:uid="{00000000-0005-0000-0000-0000EA000000}"/>
    <cellStyle name="Millares 18 3" xfId="236" xr:uid="{00000000-0005-0000-0000-0000EB000000}"/>
    <cellStyle name="Millares 19" xfId="237" xr:uid="{00000000-0005-0000-0000-0000EC000000}"/>
    <cellStyle name="Millares 19 2" xfId="238" xr:uid="{00000000-0005-0000-0000-0000ED000000}"/>
    <cellStyle name="Millares 19 2 2" xfId="239" xr:uid="{00000000-0005-0000-0000-0000EE000000}"/>
    <cellStyle name="Millares 19 3" xfId="240" xr:uid="{00000000-0005-0000-0000-0000EF000000}"/>
    <cellStyle name="Millares 2" xfId="241" xr:uid="{00000000-0005-0000-0000-0000F0000000}"/>
    <cellStyle name="Millares 2 2" xfId="242" xr:uid="{00000000-0005-0000-0000-0000F1000000}"/>
    <cellStyle name="Millares 2 2 2" xfId="243" xr:uid="{00000000-0005-0000-0000-0000F2000000}"/>
    <cellStyle name="Millares 2 2 2 2" xfId="244" xr:uid="{00000000-0005-0000-0000-0000F3000000}"/>
    <cellStyle name="Millares 2 2 2 2 2" xfId="245" xr:uid="{00000000-0005-0000-0000-0000F4000000}"/>
    <cellStyle name="Millares 2 2 2 2 2 2" xfId="246" xr:uid="{00000000-0005-0000-0000-0000F5000000}"/>
    <cellStyle name="Millares 2 2 2 2 3" xfId="247" xr:uid="{00000000-0005-0000-0000-0000F6000000}"/>
    <cellStyle name="Millares 2 2 2 3" xfId="248" xr:uid="{00000000-0005-0000-0000-0000F7000000}"/>
    <cellStyle name="Millares 2 2 2 3 2" xfId="249" xr:uid="{00000000-0005-0000-0000-0000F8000000}"/>
    <cellStyle name="Millares 2 2 2 4" xfId="250" xr:uid="{00000000-0005-0000-0000-0000F9000000}"/>
    <cellStyle name="Millares 2 2 3" xfId="251" xr:uid="{00000000-0005-0000-0000-0000FA000000}"/>
    <cellStyle name="Millares 2 2 3 2" xfId="252" xr:uid="{00000000-0005-0000-0000-0000FB000000}"/>
    <cellStyle name="Millares 2 2 3 2 2" xfId="253" xr:uid="{00000000-0005-0000-0000-0000FC000000}"/>
    <cellStyle name="Millares 2 2 3 3" xfId="254" xr:uid="{00000000-0005-0000-0000-0000FD000000}"/>
    <cellStyle name="Millares 2 2 4" xfId="255" xr:uid="{00000000-0005-0000-0000-0000FE000000}"/>
    <cellStyle name="Millares 2 2 4 2" xfId="256" xr:uid="{00000000-0005-0000-0000-0000FF000000}"/>
    <cellStyle name="Millares 2 2 5" xfId="257" xr:uid="{00000000-0005-0000-0000-000000010000}"/>
    <cellStyle name="Millares 2 3" xfId="258" xr:uid="{00000000-0005-0000-0000-000001010000}"/>
    <cellStyle name="Millares 2 4" xfId="259" xr:uid="{00000000-0005-0000-0000-000002010000}"/>
    <cellStyle name="Millares 2 5" xfId="260" xr:uid="{00000000-0005-0000-0000-000003010000}"/>
    <cellStyle name="Millares 2 5 2" xfId="261" xr:uid="{00000000-0005-0000-0000-000004010000}"/>
    <cellStyle name="Millares 2 5 2 2" xfId="262" xr:uid="{00000000-0005-0000-0000-000005010000}"/>
    <cellStyle name="Millares 2 5 3" xfId="263" xr:uid="{00000000-0005-0000-0000-000006010000}"/>
    <cellStyle name="Millares 2 7" xfId="264" xr:uid="{00000000-0005-0000-0000-000007010000}"/>
    <cellStyle name="Millares 2 7 2" xfId="265" xr:uid="{00000000-0005-0000-0000-000008010000}"/>
    <cellStyle name="Millares 2 7 2 2" xfId="266" xr:uid="{00000000-0005-0000-0000-000009010000}"/>
    <cellStyle name="Millares 2 7 2 2 2" xfId="267" xr:uid="{00000000-0005-0000-0000-00000A010000}"/>
    <cellStyle name="Millares 2 7 2 3" xfId="268" xr:uid="{00000000-0005-0000-0000-00000B010000}"/>
    <cellStyle name="Millares 2 7 3" xfId="269" xr:uid="{00000000-0005-0000-0000-00000C010000}"/>
    <cellStyle name="Millares 2 7 3 2" xfId="270" xr:uid="{00000000-0005-0000-0000-00000D010000}"/>
    <cellStyle name="Millares 2 7 4" xfId="271" xr:uid="{00000000-0005-0000-0000-00000E010000}"/>
    <cellStyle name="Millares 20" xfId="272" xr:uid="{00000000-0005-0000-0000-00000F010000}"/>
    <cellStyle name="Millares 20 2" xfId="273" xr:uid="{00000000-0005-0000-0000-000010010000}"/>
    <cellStyle name="Millares 20 2 2" xfId="274" xr:uid="{00000000-0005-0000-0000-000011010000}"/>
    <cellStyle name="Millares 20 3" xfId="275" xr:uid="{00000000-0005-0000-0000-000012010000}"/>
    <cellStyle name="Millares 21" xfId="276" xr:uid="{00000000-0005-0000-0000-000013010000}"/>
    <cellStyle name="Millares 21 2" xfId="277" xr:uid="{00000000-0005-0000-0000-000014010000}"/>
    <cellStyle name="Millares 21 2 2" xfId="278" xr:uid="{00000000-0005-0000-0000-000015010000}"/>
    <cellStyle name="Millares 21 3" xfId="279" xr:uid="{00000000-0005-0000-0000-000016010000}"/>
    <cellStyle name="Millares 22" xfId="280" xr:uid="{00000000-0005-0000-0000-000017010000}"/>
    <cellStyle name="Millares 22 2" xfId="281" xr:uid="{00000000-0005-0000-0000-000018010000}"/>
    <cellStyle name="Millares 22 2 2" xfId="282" xr:uid="{00000000-0005-0000-0000-000019010000}"/>
    <cellStyle name="Millares 22 3" xfId="283" xr:uid="{00000000-0005-0000-0000-00001A010000}"/>
    <cellStyle name="Millares 23" xfId="284" xr:uid="{00000000-0005-0000-0000-00001B010000}"/>
    <cellStyle name="Millares 23 2" xfId="285" xr:uid="{00000000-0005-0000-0000-00001C010000}"/>
    <cellStyle name="Millares 24" xfId="286" xr:uid="{00000000-0005-0000-0000-00001D010000}"/>
    <cellStyle name="Millares 25" xfId="287" xr:uid="{00000000-0005-0000-0000-00001E010000}"/>
    <cellStyle name="Millares 26" xfId="288" xr:uid="{00000000-0005-0000-0000-00001F010000}"/>
    <cellStyle name="Millares 27" xfId="289" xr:uid="{00000000-0005-0000-0000-000020010000}"/>
    <cellStyle name="Millares 29" xfId="290" xr:uid="{00000000-0005-0000-0000-000021010000}"/>
    <cellStyle name="Millares 3" xfId="291" xr:uid="{00000000-0005-0000-0000-000022010000}"/>
    <cellStyle name="Millares 3 2" xfId="292" xr:uid="{00000000-0005-0000-0000-000023010000}"/>
    <cellStyle name="Millares 3 2 2" xfId="293" xr:uid="{00000000-0005-0000-0000-000024010000}"/>
    <cellStyle name="Millares 3 2 2 2" xfId="294" xr:uid="{00000000-0005-0000-0000-000025010000}"/>
    <cellStyle name="Millares 3 2 2 2 2" xfId="295" xr:uid="{00000000-0005-0000-0000-000026010000}"/>
    <cellStyle name="Millares 3 2 2 2 2 2" xfId="296" xr:uid="{00000000-0005-0000-0000-000027010000}"/>
    <cellStyle name="Millares 3 2 2 2 2 2 2" xfId="297" xr:uid="{00000000-0005-0000-0000-000028010000}"/>
    <cellStyle name="Millares 3 2 2 2 2 3" xfId="298" xr:uid="{00000000-0005-0000-0000-000029010000}"/>
    <cellStyle name="Millares 3 2 2 2 3" xfId="299" xr:uid="{00000000-0005-0000-0000-00002A010000}"/>
    <cellStyle name="Millares 3 2 2 2 3 2" xfId="300" xr:uid="{00000000-0005-0000-0000-00002B010000}"/>
    <cellStyle name="Millares 3 2 2 2 4" xfId="301" xr:uid="{00000000-0005-0000-0000-00002C010000}"/>
    <cellStyle name="Millares 3 2 2 3" xfId="302" xr:uid="{00000000-0005-0000-0000-00002D010000}"/>
    <cellStyle name="Millares 3 2 2 3 2" xfId="303" xr:uid="{00000000-0005-0000-0000-00002E010000}"/>
    <cellStyle name="Millares 3 2 2 3 2 2" xfId="304" xr:uid="{00000000-0005-0000-0000-00002F010000}"/>
    <cellStyle name="Millares 3 2 2 3 3" xfId="305" xr:uid="{00000000-0005-0000-0000-000030010000}"/>
    <cellStyle name="Millares 3 2 2 4" xfId="306" xr:uid="{00000000-0005-0000-0000-000031010000}"/>
    <cellStyle name="Millares 3 2 2 4 2" xfId="307" xr:uid="{00000000-0005-0000-0000-000032010000}"/>
    <cellStyle name="Millares 3 2 2 5" xfId="308" xr:uid="{00000000-0005-0000-0000-000033010000}"/>
    <cellStyle name="Millares 3 2 3" xfId="309" xr:uid="{00000000-0005-0000-0000-000034010000}"/>
    <cellStyle name="Millares 3 2 3 2" xfId="310" xr:uid="{00000000-0005-0000-0000-000035010000}"/>
    <cellStyle name="Millares 3 2 3 2 2" xfId="311" xr:uid="{00000000-0005-0000-0000-000036010000}"/>
    <cellStyle name="Millares 3 2 3 2 2 2" xfId="312" xr:uid="{00000000-0005-0000-0000-000037010000}"/>
    <cellStyle name="Millares 3 2 3 2 3" xfId="313" xr:uid="{00000000-0005-0000-0000-000038010000}"/>
    <cellStyle name="Millares 3 2 3 3" xfId="314" xr:uid="{00000000-0005-0000-0000-000039010000}"/>
    <cellStyle name="Millares 3 2 3 3 2" xfId="315" xr:uid="{00000000-0005-0000-0000-00003A010000}"/>
    <cellStyle name="Millares 3 2 3 4" xfId="316" xr:uid="{00000000-0005-0000-0000-00003B010000}"/>
    <cellStyle name="Millares 3 2 4" xfId="317" xr:uid="{00000000-0005-0000-0000-00003C010000}"/>
    <cellStyle name="Millares 3 2 4 2" xfId="318" xr:uid="{00000000-0005-0000-0000-00003D010000}"/>
    <cellStyle name="Millares 3 2 4 2 2" xfId="319" xr:uid="{00000000-0005-0000-0000-00003E010000}"/>
    <cellStyle name="Millares 3 2 4 2 2 2" xfId="320" xr:uid="{00000000-0005-0000-0000-00003F010000}"/>
    <cellStyle name="Millares 3 2 4 2 3" xfId="321" xr:uid="{00000000-0005-0000-0000-000040010000}"/>
    <cellStyle name="Millares 3 2 4 3" xfId="322" xr:uid="{00000000-0005-0000-0000-000041010000}"/>
    <cellStyle name="Millares 3 2 4 3 2" xfId="323" xr:uid="{00000000-0005-0000-0000-000042010000}"/>
    <cellStyle name="Millares 3 2 4 4" xfId="324" xr:uid="{00000000-0005-0000-0000-000043010000}"/>
    <cellStyle name="Millares 3 2 5" xfId="325" xr:uid="{00000000-0005-0000-0000-000044010000}"/>
    <cellStyle name="Millares 3 2 5 2" xfId="326" xr:uid="{00000000-0005-0000-0000-000045010000}"/>
    <cellStyle name="Millares 3 2 5 2 2" xfId="327" xr:uid="{00000000-0005-0000-0000-000046010000}"/>
    <cellStyle name="Millares 3 2 5 3" xfId="328" xr:uid="{00000000-0005-0000-0000-000047010000}"/>
    <cellStyle name="Millares 3 2 6" xfId="329" xr:uid="{00000000-0005-0000-0000-000048010000}"/>
    <cellStyle name="Millares 3 2 6 2" xfId="330" xr:uid="{00000000-0005-0000-0000-000049010000}"/>
    <cellStyle name="Millares 3 2 7" xfId="331" xr:uid="{00000000-0005-0000-0000-00004A010000}"/>
    <cellStyle name="Millares 3 3" xfId="332" xr:uid="{00000000-0005-0000-0000-00004B010000}"/>
    <cellStyle name="Millares 3 3 2" xfId="333" xr:uid="{00000000-0005-0000-0000-00004C010000}"/>
    <cellStyle name="Millares 3 3 2 2" xfId="334" xr:uid="{00000000-0005-0000-0000-00004D010000}"/>
    <cellStyle name="Millares 3 3 2 2 2" xfId="335" xr:uid="{00000000-0005-0000-0000-00004E010000}"/>
    <cellStyle name="Millares 3 3 2 2 2 2" xfId="336" xr:uid="{00000000-0005-0000-0000-00004F010000}"/>
    <cellStyle name="Millares 3 3 2 2 3" xfId="337" xr:uid="{00000000-0005-0000-0000-000050010000}"/>
    <cellStyle name="Millares 3 3 2 3" xfId="338" xr:uid="{00000000-0005-0000-0000-000051010000}"/>
    <cellStyle name="Millares 3 3 2 3 2" xfId="339" xr:uid="{00000000-0005-0000-0000-000052010000}"/>
    <cellStyle name="Millares 3 3 2 4" xfId="340" xr:uid="{00000000-0005-0000-0000-000053010000}"/>
    <cellStyle name="Millares 3 3 3" xfId="341" xr:uid="{00000000-0005-0000-0000-000054010000}"/>
    <cellStyle name="Millares 3 3 3 2" xfId="342" xr:uid="{00000000-0005-0000-0000-000055010000}"/>
    <cellStyle name="Millares 3 3 3 2 2" xfId="343" xr:uid="{00000000-0005-0000-0000-000056010000}"/>
    <cellStyle name="Millares 3 3 3 3" xfId="344" xr:uid="{00000000-0005-0000-0000-000057010000}"/>
    <cellStyle name="Millares 3 3 4" xfId="345" xr:uid="{00000000-0005-0000-0000-000058010000}"/>
    <cellStyle name="Millares 3 3 4 2" xfId="346" xr:uid="{00000000-0005-0000-0000-000059010000}"/>
    <cellStyle name="Millares 3 3 5" xfId="347" xr:uid="{00000000-0005-0000-0000-00005A010000}"/>
    <cellStyle name="Millares 3 4" xfId="348" xr:uid="{00000000-0005-0000-0000-00005B010000}"/>
    <cellStyle name="Millares 3 4 2" xfId="349" xr:uid="{00000000-0005-0000-0000-00005C010000}"/>
    <cellStyle name="Millares 3 4 2 2" xfId="350" xr:uid="{00000000-0005-0000-0000-00005D010000}"/>
    <cellStyle name="Millares 3 4 2 2 2" xfId="351" xr:uid="{00000000-0005-0000-0000-00005E010000}"/>
    <cellStyle name="Millares 3 4 2 3" xfId="352" xr:uid="{00000000-0005-0000-0000-00005F010000}"/>
    <cellStyle name="Millares 3 4 3" xfId="353" xr:uid="{00000000-0005-0000-0000-000060010000}"/>
    <cellStyle name="Millares 3 4 3 2" xfId="354" xr:uid="{00000000-0005-0000-0000-000061010000}"/>
    <cellStyle name="Millares 3 4 4" xfId="355" xr:uid="{00000000-0005-0000-0000-000062010000}"/>
    <cellStyle name="Millares 3 5" xfId="356" xr:uid="{00000000-0005-0000-0000-000063010000}"/>
    <cellStyle name="Millares 3 5 2" xfId="357" xr:uid="{00000000-0005-0000-0000-000064010000}"/>
    <cellStyle name="Millares 3 5 2 2" xfId="358" xr:uid="{00000000-0005-0000-0000-000065010000}"/>
    <cellStyle name="Millares 3 5 2 2 2" xfId="359" xr:uid="{00000000-0005-0000-0000-000066010000}"/>
    <cellStyle name="Millares 3 5 2 3" xfId="360" xr:uid="{00000000-0005-0000-0000-000067010000}"/>
    <cellStyle name="Millares 3 5 3" xfId="361" xr:uid="{00000000-0005-0000-0000-000068010000}"/>
    <cellStyle name="Millares 3 5 3 2" xfId="362" xr:uid="{00000000-0005-0000-0000-000069010000}"/>
    <cellStyle name="Millares 3 5 4" xfId="363" xr:uid="{00000000-0005-0000-0000-00006A010000}"/>
    <cellStyle name="Millares 30" xfId="364" xr:uid="{00000000-0005-0000-0000-00006B010000}"/>
    <cellStyle name="Millares 38" xfId="365" xr:uid="{00000000-0005-0000-0000-00006C010000}"/>
    <cellStyle name="Millares 38 2" xfId="366" xr:uid="{00000000-0005-0000-0000-00006D010000}"/>
    <cellStyle name="Millares 38 2 2" xfId="367" xr:uid="{00000000-0005-0000-0000-00006E010000}"/>
    <cellStyle name="Millares 38 2 2 2" xfId="368" xr:uid="{00000000-0005-0000-0000-00006F010000}"/>
    <cellStyle name="Millares 38 2 3" xfId="369" xr:uid="{00000000-0005-0000-0000-000070010000}"/>
    <cellStyle name="Millares 38 3" xfId="370" xr:uid="{00000000-0005-0000-0000-000071010000}"/>
    <cellStyle name="Millares 38 3 2" xfId="371" xr:uid="{00000000-0005-0000-0000-000072010000}"/>
    <cellStyle name="Millares 38 4" xfId="372" xr:uid="{00000000-0005-0000-0000-000073010000}"/>
    <cellStyle name="Millares 4" xfId="373" xr:uid="{00000000-0005-0000-0000-000074010000}"/>
    <cellStyle name="Millares 4 2" xfId="374" xr:uid="{00000000-0005-0000-0000-000075010000}"/>
    <cellStyle name="Millares 4 2 2" xfId="375" xr:uid="{00000000-0005-0000-0000-000076010000}"/>
    <cellStyle name="Millares 4 2 2 2" xfId="376" xr:uid="{00000000-0005-0000-0000-000077010000}"/>
    <cellStyle name="Millares 4 2 3" xfId="377" xr:uid="{00000000-0005-0000-0000-000078010000}"/>
    <cellStyle name="Millares 4 3" xfId="378" xr:uid="{00000000-0005-0000-0000-000079010000}"/>
    <cellStyle name="Millares 4 3 2" xfId="379" xr:uid="{00000000-0005-0000-0000-00007A010000}"/>
    <cellStyle name="Millares 4 4" xfId="380" xr:uid="{00000000-0005-0000-0000-00007B010000}"/>
    <cellStyle name="Millares 5" xfId="381" xr:uid="{00000000-0005-0000-0000-00007C010000}"/>
    <cellStyle name="Millares 5 2" xfId="382" xr:uid="{00000000-0005-0000-0000-00007D010000}"/>
    <cellStyle name="Millares 5 2 2" xfId="383" xr:uid="{00000000-0005-0000-0000-00007E010000}"/>
    <cellStyle name="Millares 5 3" xfId="384" xr:uid="{00000000-0005-0000-0000-00007F010000}"/>
    <cellStyle name="Millares 5 4" xfId="385" xr:uid="{00000000-0005-0000-0000-000080010000}"/>
    <cellStyle name="Millares 6" xfId="386" xr:uid="{00000000-0005-0000-0000-000081010000}"/>
    <cellStyle name="Millares 6 2" xfId="387" xr:uid="{00000000-0005-0000-0000-000082010000}"/>
    <cellStyle name="Millares 6 2 2" xfId="388" xr:uid="{00000000-0005-0000-0000-000083010000}"/>
    <cellStyle name="Millares 6 3" xfId="389" xr:uid="{00000000-0005-0000-0000-000084010000}"/>
    <cellStyle name="Millares 6 4" xfId="390" xr:uid="{00000000-0005-0000-0000-000085010000}"/>
    <cellStyle name="Millares 7" xfId="391" xr:uid="{00000000-0005-0000-0000-000086010000}"/>
    <cellStyle name="Millares 7 2" xfId="392" xr:uid="{00000000-0005-0000-0000-000087010000}"/>
    <cellStyle name="Millares 7 2 2" xfId="393" xr:uid="{00000000-0005-0000-0000-000088010000}"/>
    <cellStyle name="Millares 7 2 2 2" xfId="394" xr:uid="{00000000-0005-0000-0000-000089010000}"/>
    <cellStyle name="Millares 7 2 2 2 2" xfId="395" xr:uid="{00000000-0005-0000-0000-00008A010000}"/>
    <cellStyle name="Millares 7 2 2 2 2 2" xfId="396" xr:uid="{00000000-0005-0000-0000-00008B010000}"/>
    <cellStyle name="Millares 7 2 2 2 3" xfId="397" xr:uid="{00000000-0005-0000-0000-00008C010000}"/>
    <cellStyle name="Millares 7 2 2 3" xfId="398" xr:uid="{00000000-0005-0000-0000-00008D010000}"/>
    <cellStyle name="Millares 7 2 2 3 2" xfId="399" xr:uid="{00000000-0005-0000-0000-00008E010000}"/>
    <cellStyle name="Millares 7 2 2 4" xfId="400" xr:uid="{00000000-0005-0000-0000-00008F010000}"/>
    <cellStyle name="Millares 7 2 3" xfId="401" xr:uid="{00000000-0005-0000-0000-000090010000}"/>
    <cellStyle name="Millares 7 2 3 2" xfId="402" xr:uid="{00000000-0005-0000-0000-000091010000}"/>
    <cellStyle name="Millares 7 2 3 2 2" xfId="403" xr:uid="{00000000-0005-0000-0000-000092010000}"/>
    <cellStyle name="Millares 7 2 3 3" xfId="404" xr:uid="{00000000-0005-0000-0000-000093010000}"/>
    <cellStyle name="Millares 7 2 4" xfId="405" xr:uid="{00000000-0005-0000-0000-000094010000}"/>
    <cellStyle name="Millares 7 2 4 2" xfId="406" xr:uid="{00000000-0005-0000-0000-000095010000}"/>
    <cellStyle name="Millares 7 2 5" xfId="407" xr:uid="{00000000-0005-0000-0000-000096010000}"/>
    <cellStyle name="Millares 7 3" xfId="408" xr:uid="{00000000-0005-0000-0000-000097010000}"/>
    <cellStyle name="Millares 7 3 2" xfId="409" xr:uid="{00000000-0005-0000-0000-000098010000}"/>
    <cellStyle name="Millares 7 3 2 2" xfId="410" xr:uid="{00000000-0005-0000-0000-000099010000}"/>
    <cellStyle name="Millares 7 3 2 2 2" xfId="411" xr:uid="{00000000-0005-0000-0000-00009A010000}"/>
    <cellStyle name="Millares 7 3 2 3" xfId="412" xr:uid="{00000000-0005-0000-0000-00009B010000}"/>
    <cellStyle name="Millares 7 3 3" xfId="413" xr:uid="{00000000-0005-0000-0000-00009C010000}"/>
    <cellStyle name="Millares 7 3 3 2" xfId="414" xr:uid="{00000000-0005-0000-0000-00009D010000}"/>
    <cellStyle name="Millares 7 3 4" xfId="415" xr:uid="{00000000-0005-0000-0000-00009E010000}"/>
    <cellStyle name="Millares 7 4" xfId="416" xr:uid="{00000000-0005-0000-0000-00009F010000}"/>
    <cellStyle name="Millares 7 4 2" xfId="417" xr:uid="{00000000-0005-0000-0000-0000A0010000}"/>
    <cellStyle name="Millares 7 4 2 2" xfId="418" xr:uid="{00000000-0005-0000-0000-0000A1010000}"/>
    <cellStyle name="Millares 7 4 2 2 2" xfId="419" xr:uid="{00000000-0005-0000-0000-0000A2010000}"/>
    <cellStyle name="Millares 7 4 2 3" xfId="420" xr:uid="{00000000-0005-0000-0000-0000A3010000}"/>
    <cellStyle name="Millares 7 4 3" xfId="421" xr:uid="{00000000-0005-0000-0000-0000A4010000}"/>
    <cellStyle name="Millares 7 4 3 2" xfId="422" xr:uid="{00000000-0005-0000-0000-0000A5010000}"/>
    <cellStyle name="Millares 7 4 4" xfId="423" xr:uid="{00000000-0005-0000-0000-0000A6010000}"/>
    <cellStyle name="Millares 7 5" xfId="424" xr:uid="{00000000-0005-0000-0000-0000A7010000}"/>
    <cellStyle name="Millares 7 5 2" xfId="425" xr:uid="{00000000-0005-0000-0000-0000A8010000}"/>
    <cellStyle name="Millares 7 5 2 2" xfId="426" xr:uid="{00000000-0005-0000-0000-0000A9010000}"/>
    <cellStyle name="Millares 7 5 3" xfId="427" xr:uid="{00000000-0005-0000-0000-0000AA010000}"/>
    <cellStyle name="Millares 7 6" xfId="428" xr:uid="{00000000-0005-0000-0000-0000AB010000}"/>
    <cellStyle name="Millares 7 6 2" xfId="429" xr:uid="{00000000-0005-0000-0000-0000AC010000}"/>
    <cellStyle name="Millares 7 7" xfId="430" xr:uid="{00000000-0005-0000-0000-0000AD010000}"/>
    <cellStyle name="Millares 8" xfId="431" xr:uid="{00000000-0005-0000-0000-0000AE010000}"/>
    <cellStyle name="Millares 9" xfId="432" xr:uid="{00000000-0005-0000-0000-0000AF010000}"/>
    <cellStyle name="Millares 9 2" xfId="433" xr:uid="{00000000-0005-0000-0000-0000B0010000}"/>
    <cellStyle name="Millares 9 2 2" xfId="434" xr:uid="{00000000-0005-0000-0000-0000B1010000}"/>
    <cellStyle name="Millares 9 2 2 2" xfId="435" xr:uid="{00000000-0005-0000-0000-0000B2010000}"/>
    <cellStyle name="Millares 9 2 2 2 2" xfId="436" xr:uid="{00000000-0005-0000-0000-0000B3010000}"/>
    <cellStyle name="Millares 9 2 2 2 2 2" xfId="437" xr:uid="{00000000-0005-0000-0000-0000B4010000}"/>
    <cellStyle name="Millares 9 2 2 2 3" xfId="438" xr:uid="{00000000-0005-0000-0000-0000B5010000}"/>
    <cellStyle name="Millares 9 2 2 3" xfId="439" xr:uid="{00000000-0005-0000-0000-0000B6010000}"/>
    <cellStyle name="Millares 9 2 2 3 2" xfId="440" xr:uid="{00000000-0005-0000-0000-0000B7010000}"/>
    <cellStyle name="Millares 9 2 2 4" xfId="441" xr:uid="{00000000-0005-0000-0000-0000B8010000}"/>
    <cellStyle name="Millares 9 2 3" xfId="442" xr:uid="{00000000-0005-0000-0000-0000B9010000}"/>
    <cellStyle name="Millares 9 2 3 2" xfId="443" xr:uid="{00000000-0005-0000-0000-0000BA010000}"/>
    <cellStyle name="Millares 9 2 3 2 2" xfId="444" xr:uid="{00000000-0005-0000-0000-0000BB010000}"/>
    <cellStyle name="Millares 9 2 3 3" xfId="445" xr:uid="{00000000-0005-0000-0000-0000BC010000}"/>
    <cellStyle name="Millares 9 2 4" xfId="446" xr:uid="{00000000-0005-0000-0000-0000BD010000}"/>
    <cellStyle name="Millares 9 2 4 2" xfId="447" xr:uid="{00000000-0005-0000-0000-0000BE010000}"/>
    <cellStyle name="Millares 9 2 5" xfId="448" xr:uid="{00000000-0005-0000-0000-0000BF010000}"/>
    <cellStyle name="Millares 9 3" xfId="449" xr:uid="{00000000-0005-0000-0000-0000C0010000}"/>
    <cellStyle name="Millares 9 3 2" xfId="450" xr:uid="{00000000-0005-0000-0000-0000C1010000}"/>
    <cellStyle name="Millares 9 3 2 2" xfId="451" xr:uid="{00000000-0005-0000-0000-0000C2010000}"/>
    <cellStyle name="Millares 9 3 2 2 2" xfId="452" xr:uid="{00000000-0005-0000-0000-0000C3010000}"/>
    <cellStyle name="Millares 9 3 2 3" xfId="453" xr:uid="{00000000-0005-0000-0000-0000C4010000}"/>
    <cellStyle name="Millares 9 3 3" xfId="454" xr:uid="{00000000-0005-0000-0000-0000C5010000}"/>
    <cellStyle name="Millares 9 3 3 2" xfId="455" xr:uid="{00000000-0005-0000-0000-0000C6010000}"/>
    <cellStyle name="Millares 9 3 4" xfId="456" xr:uid="{00000000-0005-0000-0000-0000C7010000}"/>
    <cellStyle name="Millares 9 4" xfId="457" xr:uid="{00000000-0005-0000-0000-0000C8010000}"/>
    <cellStyle name="Millares 9 4 2" xfId="458" xr:uid="{00000000-0005-0000-0000-0000C9010000}"/>
    <cellStyle name="Millares 9 4 2 2" xfId="459" xr:uid="{00000000-0005-0000-0000-0000CA010000}"/>
    <cellStyle name="Millares 9 4 2 2 2" xfId="460" xr:uid="{00000000-0005-0000-0000-0000CB010000}"/>
    <cellStyle name="Millares 9 4 2 3" xfId="461" xr:uid="{00000000-0005-0000-0000-0000CC010000}"/>
    <cellStyle name="Millares 9 4 3" xfId="462" xr:uid="{00000000-0005-0000-0000-0000CD010000}"/>
    <cellStyle name="Millares 9 4 3 2" xfId="463" xr:uid="{00000000-0005-0000-0000-0000CE010000}"/>
    <cellStyle name="Millares 9 4 4" xfId="464" xr:uid="{00000000-0005-0000-0000-0000CF010000}"/>
    <cellStyle name="Millares 9 5" xfId="465" xr:uid="{00000000-0005-0000-0000-0000D0010000}"/>
    <cellStyle name="Millares 9 5 2" xfId="466" xr:uid="{00000000-0005-0000-0000-0000D1010000}"/>
    <cellStyle name="Millares 9 5 2 2" xfId="467" xr:uid="{00000000-0005-0000-0000-0000D2010000}"/>
    <cellStyle name="Millares 9 5 3" xfId="468" xr:uid="{00000000-0005-0000-0000-0000D3010000}"/>
    <cellStyle name="Millares 9 6" xfId="469" xr:uid="{00000000-0005-0000-0000-0000D4010000}"/>
    <cellStyle name="Millares 9 6 2" xfId="470" xr:uid="{00000000-0005-0000-0000-0000D5010000}"/>
    <cellStyle name="Millares 9 7" xfId="471" xr:uid="{00000000-0005-0000-0000-0000D6010000}"/>
    <cellStyle name="Millares 97" xfId="472" xr:uid="{00000000-0005-0000-0000-0000D7010000}"/>
    <cellStyle name="Millares 97 2" xfId="473" xr:uid="{00000000-0005-0000-0000-0000D8010000}"/>
    <cellStyle name="Millares 97 2 2" xfId="474" xr:uid="{00000000-0005-0000-0000-0000D9010000}"/>
    <cellStyle name="Millares 97 2 2 2" xfId="475" xr:uid="{00000000-0005-0000-0000-0000DA010000}"/>
    <cellStyle name="Millares 97 2 3" xfId="476" xr:uid="{00000000-0005-0000-0000-0000DB010000}"/>
    <cellStyle name="Millares 97 3" xfId="477" xr:uid="{00000000-0005-0000-0000-0000DC010000}"/>
    <cellStyle name="Millares 97 3 2" xfId="478" xr:uid="{00000000-0005-0000-0000-0000DD010000}"/>
    <cellStyle name="Millares 97 4" xfId="479" xr:uid="{00000000-0005-0000-0000-0000DE010000}"/>
    <cellStyle name="Moneda" xfId="671" builtinId="4"/>
    <cellStyle name="Moneda [0] 2" xfId="480" xr:uid="{00000000-0005-0000-0000-0000DF010000}"/>
    <cellStyle name="Moneda [0] 2 2" xfId="481" xr:uid="{00000000-0005-0000-0000-0000E0010000}"/>
    <cellStyle name="Moneda [0] 3" xfId="482" xr:uid="{00000000-0005-0000-0000-0000E1010000}"/>
    <cellStyle name="Moneda [0] 4" xfId="483" xr:uid="{00000000-0005-0000-0000-0000E2010000}"/>
    <cellStyle name="Moneda [0] 5" xfId="484" xr:uid="{00000000-0005-0000-0000-0000E3010000}"/>
    <cellStyle name="Moneda 2" xfId="485" xr:uid="{00000000-0005-0000-0000-0000E4010000}"/>
    <cellStyle name="Moneda 2 2" xfId="486" xr:uid="{00000000-0005-0000-0000-0000E5010000}"/>
    <cellStyle name="Moneda 2 2 2" xfId="487" xr:uid="{00000000-0005-0000-0000-0000E6010000}"/>
    <cellStyle name="Moneda 2 3" xfId="488" xr:uid="{00000000-0005-0000-0000-0000E7010000}"/>
    <cellStyle name="Moneda 3" xfId="489" xr:uid="{00000000-0005-0000-0000-0000E8010000}"/>
    <cellStyle name="Moneda 4" xfId="490" xr:uid="{00000000-0005-0000-0000-0000E9010000}"/>
    <cellStyle name="Moneda 4 2" xfId="491" xr:uid="{00000000-0005-0000-0000-0000EA010000}"/>
    <cellStyle name="movimentação" xfId="492" xr:uid="{00000000-0005-0000-0000-0000EB010000}"/>
    <cellStyle name="Neutral" xfId="493" builtinId="28" customBuiltin="1"/>
    <cellStyle name="Neutral 2" xfId="494" xr:uid="{00000000-0005-0000-0000-0000ED010000}"/>
    <cellStyle name="Neutral 3" xfId="495" xr:uid="{00000000-0005-0000-0000-0000EE010000}"/>
    <cellStyle name="Normal" xfId="0" builtinId="0"/>
    <cellStyle name="Normal 10" xfId="496" xr:uid="{00000000-0005-0000-0000-0000F0010000}"/>
    <cellStyle name="Normal 10 2" xfId="497" xr:uid="{00000000-0005-0000-0000-0000F1010000}"/>
    <cellStyle name="Normal 11" xfId="498" xr:uid="{00000000-0005-0000-0000-0000F2010000}"/>
    <cellStyle name="Normal 11 2" xfId="499" xr:uid="{00000000-0005-0000-0000-0000F3010000}"/>
    <cellStyle name="Normal 12" xfId="500" xr:uid="{00000000-0005-0000-0000-0000F4010000}"/>
    <cellStyle name="Normal 13" xfId="501" xr:uid="{00000000-0005-0000-0000-0000F5010000}"/>
    <cellStyle name="Normal 14" xfId="502" xr:uid="{00000000-0005-0000-0000-0000F6010000}"/>
    <cellStyle name="Normal 18" xfId="503" xr:uid="{00000000-0005-0000-0000-0000F7010000}"/>
    <cellStyle name="Normal 2" xfId="504" xr:uid="{00000000-0005-0000-0000-0000F8010000}"/>
    <cellStyle name="Normal 2 10" xfId="505" xr:uid="{00000000-0005-0000-0000-0000F9010000}"/>
    <cellStyle name="Normal 2 11" xfId="506" xr:uid="{00000000-0005-0000-0000-0000FA010000}"/>
    <cellStyle name="Normal 2 12" xfId="507" xr:uid="{00000000-0005-0000-0000-0000FB010000}"/>
    <cellStyle name="Normal 2 13" xfId="508" xr:uid="{00000000-0005-0000-0000-0000FC010000}"/>
    <cellStyle name="Normal 2 2" xfId="509" xr:uid="{00000000-0005-0000-0000-0000FD010000}"/>
    <cellStyle name="Normal 2 2 2" xfId="510" xr:uid="{00000000-0005-0000-0000-0000FE010000}"/>
    <cellStyle name="Normal 2 2 2 2" xfId="511" xr:uid="{00000000-0005-0000-0000-0000FF010000}"/>
    <cellStyle name="Normal 2 2 2 2 2" xfId="512" xr:uid="{00000000-0005-0000-0000-000000020000}"/>
    <cellStyle name="Normal 2 2 2 3" xfId="513" xr:uid="{00000000-0005-0000-0000-000001020000}"/>
    <cellStyle name="Normal 2 2 2 4" xfId="514" xr:uid="{00000000-0005-0000-0000-000002020000}"/>
    <cellStyle name="Normal 2 2 3" xfId="515" xr:uid="{00000000-0005-0000-0000-000003020000}"/>
    <cellStyle name="Normal 2 2 3 2" xfId="516" xr:uid="{00000000-0005-0000-0000-000004020000}"/>
    <cellStyle name="Normal 2 2 4" xfId="517" xr:uid="{00000000-0005-0000-0000-000005020000}"/>
    <cellStyle name="Normal 2 2 5" xfId="518" xr:uid="{00000000-0005-0000-0000-000006020000}"/>
    <cellStyle name="Normal 2 2 6" xfId="519" xr:uid="{00000000-0005-0000-0000-000007020000}"/>
    <cellStyle name="Normal 2 3" xfId="520" xr:uid="{00000000-0005-0000-0000-000008020000}"/>
    <cellStyle name="Normal 2 3 2" xfId="521" xr:uid="{00000000-0005-0000-0000-000009020000}"/>
    <cellStyle name="Normal 2 3 2 2" xfId="522" xr:uid="{00000000-0005-0000-0000-00000A020000}"/>
    <cellStyle name="Normal 2 3 3" xfId="523" xr:uid="{00000000-0005-0000-0000-00000B020000}"/>
    <cellStyle name="Normal 2 3 4" xfId="524" xr:uid="{00000000-0005-0000-0000-00000C020000}"/>
    <cellStyle name="Normal 2 4" xfId="525" xr:uid="{00000000-0005-0000-0000-00000D020000}"/>
    <cellStyle name="Normal 2 4 2" xfId="526" xr:uid="{00000000-0005-0000-0000-00000E020000}"/>
    <cellStyle name="Normal 2 4 2 2" xfId="527" xr:uid="{00000000-0005-0000-0000-00000F020000}"/>
    <cellStyle name="Normal 2 4 2 2 2" xfId="528" xr:uid="{00000000-0005-0000-0000-000010020000}"/>
    <cellStyle name="Normal 2 4 2 3" xfId="529" xr:uid="{00000000-0005-0000-0000-000011020000}"/>
    <cellStyle name="Normal 2 4 2 4" xfId="530" xr:uid="{00000000-0005-0000-0000-000012020000}"/>
    <cellStyle name="Normal 2 4 3" xfId="531" xr:uid="{00000000-0005-0000-0000-000013020000}"/>
    <cellStyle name="Normal 2 4 3 2" xfId="532" xr:uid="{00000000-0005-0000-0000-000014020000}"/>
    <cellStyle name="Normal 2 4 3 2 2" xfId="533" xr:uid="{00000000-0005-0000-0000-000015020000}"/>
    <cellStyle name="Normal 2 4 3 3" xfId="534" xr:uid="{00000000-0005-0000-0000-000016020000}"/>
    <cellStyle name="Normal 2 4 3 4" xfId="535" xr:uid="{00000000-0005-0000-0000-000017020000}"/>
    <cellStyle name="Normal 2 4 4" xfId="536" xr:uid="{00000000-0005-0000-0000-000018020000}"/>
    <cellStyle name="Normal 2 4 4 2" xfId="537" xr:uid="{00000000-0005-0000-0000-000019020000}"/>
    <cellStyle name="Normal 2 4 4 2 2" xfId="538" xr:uid="{00000000-0005-0000-0000-00001A020000}"/>
    <cellStyle name="Normal 2 4 4 3" xfId="539" xr:uid="{00000000-0005-0000-0000-00001B020000}"/>
    <cellStyle name="Normal 2 4 4 4" xfId="540" xr:uid="{00000000-0005-0000-0000-00001C020000}"/>
    <cellStyle name="Normal 2 4 5" xfId="541" xr:uid="{00000000-0005-0000-0000-00001D020000}"/>
    <cellStyle name="Normal 2 4 5 2" xfId="542" xr:uid="{00000000-0005-0000-0000-00001E020000}"/>
    <cellStyle name="Normal 2 4 5 2 2" xfId="543" xr:uid="{00000000-0005-0000-0000-00001F020000}"/>
    <cellStyle name="Normal 2 4 5 3" xfId="544" xr:uid="{00000000-0005-0000-0000-000020020000}"/>
    <cellStyle name="Normal 2 4 5 4" xfId="545" xr:uid="{00000000-0005-0000-0000-000021020000}"/>
    <cellStyle name="Normal 2 4 6" xfId="546" xr:uid="{00000000-0005-0000-0000-000022020000}"/>
    <cellStyle name="Normal 2 4 6 2" xfId="547" xr:uid="{00000000-0005-0000-0000-000023020000}"/>
    <cellStyle name="Normal 2 4 6 2 2" xfId="548" xr:uid="{00000000-0005-0000-0000-000024020000}"/>
    <cellStyle name="Normal 2 4 6 3" xfId="549" xr:uid="{00000000-0005-0000-0000-000025020000}"/>
    <cellStyle name="Normal 2 4 7" xfId="550" xr:uid="{00000000-0005-0000-0000-000026020000}"/>
    <cellStyle name="Normal 2 4 7 2" xfId="551" xr:uid="{00000000-0005-0000-0000-000027020000}"/>
    <cellStyle name="Normal 2 4 8" xfId="552" xr:uid="{00000000-0005-0000-0000-000028020000}"/>
    <cellStyle name="Normal 2 4 9" xfId="553" xr:uid="{00000000-0005-0000-0000-000029020000}"/>
    <cellStyle name="Normal 2 5" xfId="554" xr:uid="{00000000-0005-0000-0000-00002A020000}"/>
    <cellStyle name="Normal 2 5 2" xfId="555" xr:uid="{00000000-0005-0000-0000-00002B020000}"/>
    <cellStyle name="Normal 2 5 2 2" xfId="556" xr:uid="{00000000-0005-0000-0000-00002C020000}"/>
    <cellStyle name="Normal 2 5 2 2 2" xfId="557" xr:uid="{00000000-0005-0000-0000-00002D020000}"/>
    <cellStyle name="Normal 2 5 2 3" xfId="558" xr:uid="{00000000-0005-0000-0000-00002E020000}"/>
    <cellStyle name="Normal 2 5 2 4" xfId="559" xr:uid="{00000000-0005-0000-0000-00002F020000}"/>
    <cellStyle name="Normal 2 5 3" xfId="560" xr:uid="{00000000-0005-0000-0000-000030020000}"/>
    <cellStyle name="Normal 2 5 3 2" xfId="561" xr:uid="{00000000-0005-0000-0000-000031020000}"/>
    <cellStyle name="Normal 2 5 4" xfId="562" xr:uid="{00000000-0005-0000-0000-000032020000}"/>
    <cellStyle name="Normal 2 5 5" xfId="563" xr:uid="{00000000-0005-0000-0000-000033020000}"/>
    <cellStyle name="Normal 2 6" xfId="564" xr:uid="{00000000-0005-0000-0000-000034020000}"/>
    <cellStyle name="Normal 2 6 2" xfId="565" xr:uid="{00000000-0005-0000-0000-000035020000}"/>
    <cellStyle name="Normal 2 6 2 2" xfId="566" xr:uid="{00000000-0005-0000-0000-000036020000}"/>
    <cellStyle name="Normal 2 6 3" xfId="567" xr:uid="{00000000-0005-0000-0000-000037020000}"/>
    <cellStyle name="Normal 2 6 4" xfId="568" xr:uid="{00000000-0005-0000-0000-000038020000}"/>
    <cellStyle name="Normal 2 7" xfId="569" xr:uid="{00000000-0005-0000-0000-000039020000}"/>
    <cellStyle name="Normal 2 7 2" xfId="570" xr:uid="{00000000-0005-0000-0000-00003A020000}"/>
    <cellStyle name="Normal 2 7 2 2" xfId="571" xr:uid="{00000000-0005-0000-0000-00003B020000}"/>
    <cellStyle name="Normal 2 7 3" xfId="572" xr:uid="{00000000-0005-0000-0000-00003C020000}"/>
    <cellStyle name="Normal 2 7 4" xfId="573" xr:uid="{00000000-0005-0000-0000-00003D020000}"/>
    <cellStyle name="Normal 2 8" xfId="574" xr:uid="{00000000-0005-0000-0000-00003E020000}"/>
    <cellStyle name="Normal 2 8 2" xfId="575" xr:uid="{00000000-0005-0000-0000-00003F020000}"/>
    <cellStyle name="Normal 2 9" xfId="576" xr:uid="{00000000-0005-0000-0000-000040020000}"/>
    <cellStyle name="Normal 3" xfId="577" xr:uid="{00000000-0005-0000-0000-000041020000}"/>
    <cellStyle name="Normal 3 2" xfId="578" xr:uid="{00000000-0005-0000-0000-000042020000}"/>
    <cellStyle name="Normal 3 2 2" xfId="579" xr:uid="{00000000-0005-0000-0000-000043020000}"/>
    <cellStyle name="Normal 3 2 2 2" xfId="580" xr:uid="{00000000-0005-0000-0000-000044020000}"/>
    <cellStyle name="Normal 3 2 3" xfId="581" xr:uid="{00000000-0005-0000-0000-000045020000}"/>
    <cellStyle name="Normal 3 2 4" xfId="582" xr:uid="{00000000-0005-0000-0000-000046020000}"/>
    <cellStyle name="Normal 3 2 5" xfId="583" xr:uid="{00000000-0005-0000-0000-000047020000}"/>
    <cellStyle name="Normal 3 3" xfId="584" xr:uid="{00000000-0005-0000-0000-000048020000}"/>
    <cellStyle name="Normal 3 3 2" xfId="585" xr:uid="{00000000-0005-0000-0000-000049020000}"/>
    <cellStyle name="Normal 3 3 2 2" xfId="586" xr:uid="{00000000-0005-0000-0000-00004A020000}"/>
    <cellStyle name="Normal 3 3 3" xfId="587" xr:uid="{00000000-0005-0000-0000-00004B020000}"/>
    <cellStyle name="Normal 3 3 4" xfId="588" xr:uid="{00000000-0005-0000-0000-00004C020000}"/>
    <cellStyle name="Normal 3 3 5" xfId="589" xr:uid="{00000000-0005-0000-0000-00004D020000}"/>
    <cellStyle name="Normal 3 4" xfId="590" xr:uid="{00000000-0005-0000-0000-00004E020000}"/>
    <cellStyle name="Normal 3 4 2" xfId="591" xr:uid="{00000000-0005-0000-0000-00004F020000}"/>
    <cellStyle name="Normal 3 5" xfId="592" xr:uid="{00000000-0005-0000-0000-000050020000}"/>
    <cellStyle name="Normal 3 6" xfId="593" xr:uid="{00000000-0005-0000-0000-000051020000}"/>
    <cellStyle name="Normal 3 7" xfId="594" xr:uid="{00000000-0005-0000-0000-000052020000}"/>
    <cellStyle name="Normal 4" xfId="595" xr:uid="{00000000-0005-0000-0000-000053020000}"/>
    <cellStyle name="Normal 4 2" xfId="596" xr:uid="{00000000-0005-0000-0000-000054020000}"/>
    <cellStyle name="Normal 4 2 2" xfId="597" xr:uid="{00000000-0005-0000-0000-000055020000}"/>
    <cellStyle name="Normal 4 2 2 2" xfId="598" xr:uid="{00000000-0005-0000-0000-000056020000}"/>
    <cellStyle name="Normal 4 2 3" xfId="599" xr:uid="{00000000-0005-0000-0000-000057020000}"/>
    <cellStyle name="Normal 4 2 4" xfId="600" xr:uid="{00000000-0005-0000-0000-000058020000}"/>
    <cellStyle name="Normal 4 3" xfId="601" xr:uid="{00000000-0005-0000-0000-000059020000}"/>
    <cellStyle name="Normal 4 3 2" xfId="602" xr:uid="{00000000-0005-0000-0000-00005A020000}"/>
    <cellStyle name="Normal 4 3 2 2" xfId="603" xr:uid="{00000000-0005-0000-0000-00005B020000}"/>
    <cellStyle name="Normal 4 3 2 2 2" xfId="604" xr:uid="{00000000-0005-0000-0000-00005C020000}"/>
    <cellStyle name="Normal 4 3 2 3" xfId="605" xr:uid="{00000000-0005-0000-0000-00005D020000}"/>
    <cellStyle name="Normal 4 3 3" xfId="606" xr:uid="{00000000-0005-0000-0000-00005E020000}"/>
    <cellStyle name="Normal 4 3 3 2" xfId="607" xr:uid="{00000000-0005-0000-0000-00005F020000}"/>
    <cellStyle name="Normal 4 3 4" xfId="608" xr:uid="{00000000-0005-0000-0000-000060020000}"/>
    <cellStyle name="Normal 4 3 5" xfId="609" xr:uid="{00000000-0005-0000-0000-000061020000}"/>
    <cellStyle name="Normal 4 4" xfId="610" xr:uid="{00000000-0005-0000-0000-000062020000}"/>
    <cellStyle name="Normal 4 4 2" xfId="611" xr:uid="{00000000-0005-0000-0000-000063020000}"/>
    <cellStyle name="Normal 4 5" xfId="612" xr:uid="{00000000-0005-0000-0000-000064020000}"/>
    <cellStyle name="Normal 4 6" xfId="613" xr:uid="{00000000-0005-0000-0000-000065020000}"/>
    <cellStyle name="Normal 43" xfId="614" xr:uid="{00000000-0005-0000-0000-000066020000}"/>
    <cellStyle name="Normal 5" xfId="615" xr:uid="{00000000-0005-0000-0000-000067020000}"/>
    <cellStyle name="Normal 5 2" xfId="616" xr:uid="{00000000-0005-0000-0000-000068020000}"/>
    <cellStyle name="Normal 6" xfId="617" xr:uid="{00000000-0005-0000-0000-000069020000}"/>
    <cellStyle name="Normal 6 2" xfId="618" xr:uid="{00000000-0005-0000-0000-00006A020000}"/>
    <cellStyle name="Normal 6 2 2" xfId="619" xr:uid="{00000000-0005-0000-0000-00006B020000}"/>
    <cellStyle name="Normal 6 3" xfId="620" xr:uid="{00000000-0005-0000-0000-00006C020000}"/>
    <cellStyle name="Normal 6 4" xfId="621" xr:uid="{00000000-0005-0000-0000-00006D020000}"/>
    <cellStyle name="Normal 62" xfId="622" xr:uid="{00000000-0005-0000-0000-00006E020000}"/>
    <cellStyle name="Normal 7" xfId="623" xr:uid="{00000000-0005-0000-0000-00006F020000}"/>
    <cellStyle name="Normal 7 2" xfId="624" xr:uid="{00000000-0005-0000-0000-000070020000}"/>
    <cellStyle name="Normal 7 2 2" xfId="625" xr:uid="{00000000-0005-0000-0000-000071020000}"/>
    <cellStyle name="Normal 7 3" xfId="626" xr:uid="{00000000-0005-0000-0000-000072020000}"/>
    <cellStyle name="Normal 7 4" xfId="627" xr:uid="{00000000-0005-0000-0000-000073020000}"/>
    <cellStyle name="Normal 7 5" xfId="628" xr:uid="{00000000-0005-0000-0000-000074020000}"/>
    <cellStyle name="Normal 702" xfId="629" xr:uid="{00000000-0005-0000-0000-000075020000}"/>
    <cellStyle name="Normal 8" xfId="630" xr:uid="{00000000-0005-0000-0000-000076020000}"/>
    <cellStyle name="Normal 8 2" xfId="631" xr:uid="{00000000-0005-0000-0000-000077020000}"/>
    <cellStyle name="Normal 9" xfId="632" xr:uid="{00000000-0005-0000-0000-000078020000}"/>
    <cellStyle name="Normal 9 2" xfId="633" xr:uid="{00000000-0005-0000-0000-000079020000}"/>
    <cellStyle name="Normal 9 2 2" xfId="634" xr:uid="{00000000-0005-0000-0000-00007A020000}"/>
    <cellStyle name="Normal 9 3" xfId="635" xr:uid="{00000000-0005-0000-0000-00007B020000}"/>
    <cellStyle name="Normal 9 4" xfId="636" xr:uid="{00000000-0005-0000-0000-00007C020000}"/>
    <cellStyle name="Normal1" xfId="637" xr:uid="{00000000-0005-0000-0000-00007D020000}"/>
    <cellStyle name="Normal2" xfId="638" xr:uid="{00000000-0005-0000-0000-00007E020000}"/>
    <cellStyle name="Notas" xfId="639" builtinId="10" customBuiltin="1"/>
    <cellStyle name="Notas 2" xfId="640" xr:uid="{00000000-0005-0000-0000-000080020000}"/>
    <cellStyle name="Notas 2 2" xfId="641" xr:uid="{00000000-0005-0000-0000-000081020000}"/>
    <cellStyle name="Notas 2 2 2" xfId="642" xr:uid="{00000000-0005-0000-0000-000082020000}"/>
    <cellStyle name="Notas 2 3" xfId="643" xr:uid="{00000000-0005-0000-0000-000083020000}"/>
    <cellStyle name="Notas 2 4" xfId="644" xr:uid="{00000000-0005-0000-0000-000084020000}"/>
    <cellStyle name="Output Line Items" xfId="645" xr:uid="{00000000-0005-0000-0000-000085020000}"/>
    <cellStyle name="Porcentaje 2" xfId="646" xr:uid="{00000000-0005-0000-0000-000086020000}"/>
    <cellStyle name="Porcentaje 2 2" xfId="647" xr:uid="{00000000-0005-0000-0000-000087020000}"/>
    <cellStyle name="Porcentaje 2 2 2" xfId="648" xr:uid="{00000000-0005-0000-0000-000088020000}"/>
    <cellStyle name="Porcentaje 2 2 3" xfId="649" xr:uid="{00000000-0005-0000-0000-000089020000}"/>
    <cellStyle name="Porcentaje 2 3" xfId="650" xr:uid="{00000000-0005-0000-0000-00008A020000}"/>
    <cellStyle name="Porcentaje 2 4" xfId="651" xr:uid="{00000000-0005-0000-0000-00008B020000}"/>
    <cellStyle name="Porcentaje 3" xfId="652" xr:uid="{00000000-0005-0000-0000-00008C020000}"/>
    <cellStyle name="Porcentaje 4" xfId="653" xr:uid="{00000000-0005-0000-0000-00008D020000}"/>
    <cellStyle name="Porcentual 2" xfId="654" xr:uid="{00000000-0005-0000-0000-00008E020000}"/>
    <cellStyle name="Porcentual 3" xfId="655" xr:uid="{00000000-0005-0000-0000-00008F020000}"/>
    <cellStyle name="Salida" xfId="656" builtinId="21" customBuiltin="1"/>
    <cellStyle name="ssubtitulo" xfId="657" xr:uid="{00000000-0005-0000-0000-000091020000}"/>
    <cellStyle name="subtitulo" xfId="658" xr:uid="{00000000-0005-0000-0000-000092020000}"/>
    <cellStyle name="Texto de advertencia" xfId="659" builtinId="11" customBuiltin="1"/>
    <cellStyle name="Texto explicativo" xfId="660" builtinId="53" customBuiltin="1"/>
    <cellStyle name="titulo" xfId="661" xr:uid="{00000000-0005-0000-0000-000095020000}"/>
    <cellStyle name="Título" xfId="662" builtinId="15" customBuiltin="1"/>
    <cellStyle name="Título 2" xfId="663" builtinId="17" customBuiltin="1"/>
    <cellStyle name="Título 3" xfId="664" builtinId="18" customBuiltin="1"/>
    <cellStyle name="Título 4" xfId="665" xr:uid="{00000000-0005-0000-0000-000099020000}"/>
    <cellStyle name="Titulo de conta" xfId="666" xr:uid="{00000000-0005-0000-0000-00009A020000}"/>
    <cellStyle name="titulomov" xfId="667" xr:uid="{00000000-0005-0000-0000-00009B020000}"/>
    <cellStyle name="Todos" xfId="668" xr:uid="{00000000-0005-0000-0000-00009C020000}"/>
    <cellStyle name="Total" xfId="669" builtinId="25" customBuiltin="1"/>
    <cellStyle name="totalbalan" xfId="670" xr:uid="{00000000-0005-0000-0000-00009E02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4" formatCode="_-* #,##0_-;\-* #,##0_-;_-* &quot;-&quot;??_-;_-@_-"/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numFmt numFmtId="35" formatCode="_-* #,##0.00_-;\-* #,##0.00_-;_-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74" formatCode="_-* #,##0_-;\-* #,##0_-;_-* &quot;-&quot;??_-;_-@_-"/>
    </dxf>
    <dxf>
      <fill>
        <patternFill patternType="none">
          <bgColor indexed="65"/>
        </patternFill>
      </fill>
    </dxf>
    <dxf>
      <numFmt numFmtId="167" formatCode="#,##0_ ;[Red]\-#,##0\ "/>
    </dxf>
    <dxf>
      <numFmt numFmtId="167" formatCode="#,##0_ ;[Red]\-#,##0\ 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numFmt numFmtId="174" formatCode="_-* #,##0_-;\-* #,##0_-;_-* &quot;-&quot;??_-;_-@_-"/>
    </dxf>
    <dxf>
      <numFmt numFmtId="1" formatCode="0"/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54566</xdr:rowOff>
    </xdr:from>
    <xdr:to>
      <xdr:col>1</xdr:col>
      <xdr:colOff>1543050</xdr:colOff>
      <xdr:row>4</xdr:row>
      <xdr:rowOff>85725</xdr:rowOff>
    </xdr:to>
    <xdr:pic>
      <xdr:nvPicPr>
        <xdr:cNvPr id="2" name="Imagen 1" descr="Descripción: Logo Fiducoomeva PROPUESTO3">
          <a:extLst>
            <a:ext uri="{FF2B5EF4-FFF2-40B4-BE49-F238E27FC236}">
              <a16:creationId xmlns:a16="http://schemas.microsoft.com/office/drawing/2014/main" id="{81272C51-6512-4ED0-B228-48E00DCA4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245066"/>
          <a:ext cx="1752600" cy="4883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133350</xdr:colOff>
      <xdr:row>1</xdr:row>
      <xdr:rowOff>0</xdr:rowOff>
    </xdr:from>
    <xdr:to>
      <xdr:col>9</xdr:col>
      <xdr:colOff>747549</xdr:colOff>
      <xdr:row>3</xdr:row>
      <xdr:rowOff>176579</xdr:rowOff>
    </xdr:to>
    <xdr:sp macro="" textlink="" fLocksText="0">
      <xdr:nvSpPr>
        <xdr:cNvPr id="3" name="AutoShape 84">
          <a:extLst>
            <a:ext uri="{FF2B5EF4-FFF2-40B4-BE49-F238E27FC236}">
              <a16:creationId xmlns:a16="http://schemas.microsoft.com/office/drawing/2014/main" id="{CF98640D-CA97-43CC-A69B-0C96222E2CE7}"/>
            </a:ext>
          </a:extLst>
        </xdr:cNvPr>
        <xdr:cNvSpPr>
          <a:spLocks noChangeArrowheads="1"/>
        </xdr:cNvSpPr>
      </xdr:nvSpPr>
      <xdr:spPr bwMode="auto">
        <a:xfrm>
          <a:off x="7981950" y="190500"/>
          <a:ext cx="909474" cy="548054"/>
        </a:xfrm>
        <a:prstGeom prst="roundRect">
          <a:avLst>
            <a:gd name="adj" fmla="val 8662"/>
          </a:avLst>
        </a:prstGeom>
        <a:solidFill>
          <a:srgbClr val="396395"/>
        </a:solidFill>
        <a:ln w="12700">
          <a:solidFill>
            <a:srgbClr val="FFFFFF"/>
          </a:solidFill>
          <a:round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defRPr sz="1000"/>
          </a:pPr>
          <a:r>
            <a:rPr lang="es-ES" sz="2400" b="1" i="0" strike="noStrike">
              <a:solidFill>
                <a:srgbClr val="FFFFFF"/>
              </a:solidFill>
              <a:latin typeface="Arial"/>
              <a:cs typeface="Arial"/>
            </a:rPr>
            <a:t>350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etm4682\Downloads\Formulario-350-a-partir-de-agosto-2024.xls" TargetMode="External"/><Relationship Id="rId1" Type="http://schemas.openxmlformats.org/officeDocument/2006/relationships/externalLinkPath" Target="/Users/oetm4682/Downloads/Formulario-350-a-partir-de-agosto-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right"/>
      <sheetName val="Empieza aquí"/>
      <sheetName val="Introducción"/>
      <sheetName val="Aspectos técnicos herramienta"/>
      <sheetName val="Vencimientos"/>
      <sheetName val="Material relacionado"/>
      <sheetName val="Datos"/>
      <sheetName val="Anexo personas jurídicas"/>
      <sheetName val="Anexo personas naturales"/>
      <sheetName val="Anexo"/>
      <sheetName val="Hoja 2 F350"/>
      <sheetName val="Instrucciones Hoja 2 F350"/>
      <sheetName val="F350"/>
      <sheetName val="Instrucciones F350"/>
      <sheetName val="Listado completo de archivos "/>
      <sheetName val="Instructivo"/>
      <sheetName val="Tablas"/>
      <sheetName val="2"/>
      <sheetName val="Formu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car Eduardo Tabares Melendez" refreshedDate="45704.541837384262" createdVersion="8" refreshedVersion="8" minRefreshableVersion="3" recordCount="310" xr:uid="{B2E5BF7C-87DA-444D-A96F-814CC5A9850F}">
  <cacheSource type="worksheet">
    <worksheetSource ref="A1:Q311" sheet="Movimiento"/>
  </cacheSource>
  <cacheFields count="17">
    <cacheField name="NEGOCIO" numFmtId="0">
      <sharedItems containsSemiMixedTypes="0" containsString="0" containsNumber="1" containsInteger="1" minValue="72394" maxValue="696451" count="225">
        <n v="72394"/>
        <n v="74840"/>
        <n v="93778"/>
        <n v="96953"/>
        <n v="102699"/>
        <n v="103911"/>
        <n v="104606"/>
        <n v="106291"/>
        <n v="114185"/>
        <n v="114859"/>
        <n v="118981"/>
        <n v="696451"/>
        <n v="74842" u="1"/>
        <n v="74843" u="1"/>
        <n v="74844" u="1"/>
        <n v="74845" u="1"/>
        <n v="74846" u="1"/>
        <n v="74847" u="1"/>
        <n v="74848" u="1"/>
        <n v="74849" u="1"/>
        <n v="74850" u="1"/>
        <n v="74851" u="1"/>
        <n v="74852" u="1"/>
        <n v="74853" u="1"/>
        <n v="74854" u="1"/>
        <n v="74855" u="1"/>
        <n v="74856" u="1"/>
        <n v="74857" u="1"/>
        <n v="74858" u="1"/>
        <n v="74859" u="1"/>
        <n v="74860" u="1"/>
        <n v="74861" u="1"/>
        <n v="74862" u="1"/>
        <n v="74863" u="1"/>
        <n v="74864" u="1"/>
        <n v="74865" u="1"/>
        <n v="74866" u="1"/>
        <n v="74867" u="1"/>
        <n v="74868" u="1"/>
        <n v="74869" u="1"/>
        <n v="74870" u="1"/>
        <n v="74871" u="1"/>
        <n v="74872" u="1"/>
        <n v="74873" u="1"/>
        <n v="74874" u="1"/>
        <n v="74875" u="1"/>
        <n v="74876" u="1"/>
        <n v="74877" u="1"/>
        <n v="74878" u="1"/>
        <n v="74879" u="1"/>
        <n v="74880" u="1"/>
        <n v="74881" u="1"/>
        <n v="74882" u="1"/>
        <n v="74883" u="1"/>
        <n v="74884" u="1"/>
        <n v="74885" u="1"/>
        <n v="74886" u="1"/>
        <n v="74887" u="1"/>
        <n v="74888" u="1"/>
        <n v="74889" u="1"/>
        <n v="74890" u="1"/>
        <n v="74891" u="1"/>
        <n v="74892" u="1"/>
        <n v="74893" u="1"/>
        <n v="74894" u="1"/>
        <n v="74895" u="1"/>
        <n v="74896" u="1"/>
        <n v="74897" u="1"/>
        <n v="74898" u="1"/>
        <n v="74899" u="1"/>
        <n v="74900" u="1"/>
        <n v="74901" u="1"/>
        <n v="74902" u="1"/>
        <n v="74903" u="1"/>
        <n v="74904" u="1"/>
        <n v="74905" u="1"/>
        <n v="74906" u="1"/>
        <n v="74907" u="1"/>
        <n v="74908" u="1"/>
        <n v="74909" u="1"/>
        <n v="74910" u="1"/>
        <n v="74911" u="1"/>
        <n v="74912" u="1"/>
        <n v="74913" u="1"/>
        <n v="74914" u="1"/>
        <n v="74915" u="1"/>
        <n v="74916" u="1"/>
        <n v="74917" u="1"/>
        <n v="74918" u="1"/>
        <n v="74919" u="1"/>
        <n v="74920" u="1"/>
        <n v="74921" u="1"/>
        <n v="74922" u="1"/>
        <n v="74923" u="1"/>
        <n v="74924" u="1"/>
        <n v="74925" u="1"/>
        <n v="74926" u="1"/>
        <n v="74927" u="1"/>
        <n v="74928" u="1"/>
        <n v="74929" u="1"/>
        <n v="74930" u="1"/>
        <n v="74931" u="1"/>
        <n v="74932" u="1"/>
        <n v="74933" u="1"/>
        <n v="74934" u="1"/>
        <n v="74935" u="1"/>
        <n v="74936" u="1"/>
        <n v="74937" u="1"/>
        <n v="74938" u="1"/>
        <n v="74939" u="1"/>
        <n v="74940" u="1"/>
        <n v="74941" u="1"/>
        <n v="74942" u="1"/>
        <n v="74943" u="1"/>
        <n v="74944" u="1"/>
        <n v="74945" u="1"/>
        <n v="74946" u="1"/>
        <n v="74947" u="1"/>
        <n v="74948" u="1"/>
        <n v="74949" u="1"/>
        <n v="74950" u="1"/>
        <n v="74951" u="1"/>
        <n v="74952" u="1"/>
        <n v="74953" u="1"/>
        <n v="74954" u="1"/>
        <n v="74955" u="1"/>
        <n v="74956" u="1"/>
        <n v="74957" u="1"/>
        <n v="74958" u="1"/>
        <n v="74959" u="1"/>
        <n v="74960" u="1"/>
        <n v="74961" u="1"/>
        <n v="74962" u="1"/>
        <n v="74963" u="1"/>
        <n v="74964" u="1"/>
        <n v="74965" u="1"/>
        <n v="74966" u="1"/>
        <n v="74967" u="1"/>
        <n v="74968" u="1"/>
        <n v="74969" u="1"/>
        <n v="74970" u="1"/>
        <n v="74971" u="1"/>
        <n v="74972" u="1"/>
        <n v="74973" u="1"/>
        <n v="74974" u="1"/>
        <n v="74975" u="1"/>
        <n v="74976" u="1"/>
        <n v="74977" u="1"/>
        <n v="74978" u="1"/>
        <n v="74979" u="1"/>
        <n v="74980" u="1"/>
        <n v="74981" u="1"/>
        <n v="74982" u="1"/>
        <n v="74983" u="1"/>
        <n v="74984" u="1"/>
        <n v="74985" u="1"/>
        <n v="74986" u="1"/>
        <n v="74987" u="1"/>
        <n v="74988" u="1"/>
        <n v="74989" u="1"/>
        <n v="74990" u="1"/>
        <n v="74991" u="1"/>
        <n v="74992" u="1"/>
        <n v="74993" u="1"/>
        <n v="74994" u="1"/>
        <n v="74995" u="1"/>
        <n v="74996" u="1"/>
        <n v="74997" u="1"/>
        <n v="74998" u="1"/>
        <n v="74999" u="1"/>
        <n v="75000" u="1"/>
        <n v="75001" u="1"/>
        <n v="75002" u="1"/>
        <n v="75003" u="1"/>
        <n v="75004" u="1"/>
        <n v="75005" u="1"/>
        <n v="75006" u="1"/>
        <n v="75007" u="1"/>
        <n v="75008" u="1"/>
        <n v="75009" u="1"/>
        <n v="75010" u="1"/>
        <n v="75011" u="1"/>
        <n v="75012" u="1"/>
        <n v="75013" u="1"/>
        <n v="75014" u="1"/>
        <n v="75015" u="1"/>
        <n v="75016" u="1"/>
        <n v="75017" u="1"/>
        <n v="75018" u="1"/>
        <n v="75019" u="1"/>
        <n v="75020" u="1"/>
        <n v="75021" u="1"/>
        <n v="75022" u="1"/>
        <n v="75023" u="1"/>
        <n v="75024" u="1"/>
        <n v="75025" u="1"/>
        <n v="75026" u="1"/>
        <n v="75027" u="1"/>
        <n v="75028" u="1"/>
        <n v="75029" u="1"/>
        <n v="75030" u="1"/>
        <n v="75031" u="1"/>
        <n v="75032" u="1"/>
        <n v="75033" u="1"/>
        <n v="75034" u="1"/>
        <n v="75035" u="1"/>
        <n v="75036" u="1"/>
        <n v="75037" u="1"/>
        <n v="75038" u="1"/>
        <n v="75039" u="1"/>
        <n v="75040" u="1"/>
        <n v="75041" u="1"/>
        <n v="75042" u="1"/>
        <n v="75043" u="1"/>
        <n v="75044" u="1"/>
        <n v="75045" u="1"/>
        <n v="75046" u="1"/>
        <n v="75047" u="1"/>
        <n v="75048" u="1"/>
        <n v="75049" u="1"/>
        <n v="75050" u="1"/>
        <n v="75051" u="1"/>
        <n v="75052" u="1"/>
        <n v="75053" u="1"/>
        <n v="75054" u="1"/>
      </sharedItems>
    </cacheField>
    <cacheField name="NOMBRE" numFmtId="0">
      <sharedItems count="12">
        <s v="P.A. INMUEBLES FONMUTUALES"/>
        <s v="PATRIMONIO AUTÓNOMO ARRENDATARIOS"/>
        <s v="FIDEICOMISO INMUEBLES COOMEVA"/>
        <s v="FIDEICOMISO CENTRO EMPRESARIAL COOMEVA PALMIRA"/>
        <s v="PATRIMONIO AUTONOMO ACCIAL - AVISTA"/>
        <s v="PATRIMONIO AUTONOMO CFG DE LA TRANSACCION ARES"/>
        <s v="PATRIMONIO AUTÓNOMO LIBRANZAS KREDIT"/>
        <s v="PATRIMONIO AUTONOMO AVISILVER"/>
        <s v="PATRIMONIO AUTÓNOMO AVIFUNDS TRG"/>
        <s v="PATRIMONIO AUTONOMO AVICAPITAL BIB"/>
        <s v="PATRIMONIO AUTONOMO TITULARIZACION BAN100 II"/>
        <s v="FONDO DE SOLIDARIDAD - RESERVA DE LIQUIDEZ"/>
      </sharedItems>
    </cacheField>
    <cacheField name="NIT_NEGOCIO" numFmtId="0">
      <sharedItems/>
    </cacheField>
    <cacheField name="CPTE_GENERAL" numFmtId="0">
      <sharedItems containsString="0" containsBlank="1" containsNumber="1" containsInteger="1" minValue="903" maxValue="911"/>
    </cacheField>
    <cacheField name="CPTE_ESPECIFICO" numFmtId="0">
      <sharedItems containsBlank="1"/>
    </cacheField>
    <cacheField name="NRO_CPTE" numFmtId="0">
      <sharedItems containsString="0" containsBlank="1" containsNumber="1" containsInteger="1" minValue="1" maxValue="62"/>
    </cacheField>
    <cacheField name="PERIODO" numFmtId="1">
      <sharedItems containsSemiMixedTypes="0" containsString="0" containsNumber="1" containsInteger="1" minValue="202501" maxValue="202501"/>
    </cacheField>
    <cacheField name="CUENTA" numFmtId="1">
      <sharedItems containsMixedTypes="1" containsNumber="1" containsInteger="1" minValue="251905051510" maxValue="251905051535" count="16">
        <s v="251905051520"/>
        <n v="251905051520"/>
        <n v="251905051510"/>
        <n v="251905051535"/>
        <n v="251905051530"/>
        <s v="251905052505"/>
        <s v="251905051505"/>
        <s v="251905052510"/>
        <s v="251905051510"/>
        <s v="251905052010"/>
        <s v="251905052015"/>
        <s v="251905052005"/>
        <s v="251905059505"/>
        <s v="251905050507"/>
        <s v="251905051005"/>
        <s v="251905059005"/>
      </sharedItems>
    </cacheField>
    <cacheField name="NIT" numFmtId="0">
      <sharedItems containsSemiMixedTypes="0" containsString="0" containsNumber="1" containsInteger="1" minValue="2462" maxValue="1143839297"/>
    </cacheField>
    <cacheField name="TIPO DE PERSONA" numFmtId="0">
      <sharedItems count="2">
        <s v="JURIDICA"/>
        <s v="NATURAL"/>
      </sharedItems>
    </cacheField>
    <cacheField name="DESCRIPCION" numFmtId="0">
      <sharedItems/>
    </cacheField>
    <cacheField name="FECHA_DOCUMENTO" numFmtId="0">
      <sharedItems containsSemiMixedTypes="0" containsNonDate="0" containsDate="1" containsString="0" minDate="2024-12-05T00:00:00" maxDate="2025-02-01T00:00:00"/>
    </cacheField>
    <cacheField name="VALOR" numFmtId="174">
      <sharedItems containsSemiMixedTypes="0" containsString="0" containsNumber="1" minValue="-197900000" maxValue="215719852"/>
    </cacheField>
    <cacheField name="NATURALEZA" numFmtId="0">
      <sharedItems/>
    </cacheField>
    <cacheField name="ESTRUCTURA" numFmtId="0">
      <sharedItems containsSemiMixedTypes="0" containsString="0" containsNumber="1" containsInteger="1" minValue="12" maxValue="14"/>
    </cacheField>
    <cacheField name="FECHA_CREACION" numFmtId="0">
      <sharedItems containsSemiMixedTypes="0" containsNonDate="0" containsDate="1" containsString="0" minDate="2024-12-05T00:00:00" maxDate="2025-02-14T14:06:13"/>
    </cacheField>
    <cacheField name="USU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750.662159259256" createdVersion="8" refreshedVersion="8" minRefreshableVersion="3" recordCount="330" xr:uid="{30FBE92C-591C-411C-A99A-E8DF881395A9}">
  <cacheSource type="worksheet">
    <worksheetSource ref="I1:K331" sheet="Generico"/>
  </cacheSource>
  <cacheFields count="3">
    <cacheField name="BASE" numFmtId="174">
      <sharedItems containsString="0" containsBlank="1" containsNumber="1" minValue="0" maxValue="1319333333.3333335"/>
    </cacheField>
    <cacheField name="RETENCION" numFmtId="174">
      <sharedItems containsString="0" containsBlank="1" containsNumber="1" minValue="-215719852" maxValue="202264907.35000002"/>
    </cacheField>
    <cacheField name="CONCEPTO" numFmtId="0">
      <sharedItems containsBlank="1" count="11">
        <m/>
        <s v="PAGOS AL EXTERIOR 20%"/>
        <s v="RETEFUENTE IVA PAGOS AL EXTERIOR 19%"/>
        <s v="RF SERVICIOS"/>
        <s v="PAGOS AL EXTERIOR 15%"/>
        <s v="RETENCIONES PRACTICADAS EN EXCESO O INDEBIDAS"/>
        <s v="RF RENDIMIENTOS FINANCIEROS"/>
        <s v="RF HONORARIOS"/>
        <s v="RF COMPRAS"/>
        <s v="OTROS INGRESOS TRIBUTARIOS 2.5% DECLARANTE"/>
        <s v="ARRENDAMIENT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750.662223495368" createdVersion="8" refreshedVersion="8" minRefreshableVersion="3" recordCount="325" xr:uid="{AA534B5C-90FE-46B7-9EF3-FB5952315185}">
  <cacheSource type="worksheet">
    <worksheetSource ref="A1:H326" sheet="Generico"/>
  </cacheSource>
  <cacheFields count="8">
    <cacheField name="Fiduciaria Coomeva S.A." numFmtId="1">
      <sharedItems containsMixedTypes="1" containsNumber="1" containsInteger="1" minValue="2" maxValue="251905059905" count="40">
        <s v="Fiduciaria Coomeva S.A."/>
        <n v="2"/>
        <n v="25"/>
        <n v="2519"/>
        <n v="251905"/>
        <n v="25190505"/>
        <n v="2519050510"/>
        <n v="251905051005"/>
        <n v="2519050520"/>
        <n v="251905052010"/>
        <n v="251905052015"/>
        <n v="2519050590"/>
        <n v="251905059005"/>
        <n v="2519050599"/>
        <n v="251905059905"/>
        <n v="2519050515"/>
        <n v="251905051520"/>
        <n v="251905052005"/>
        <n v="2519050595"/>
        <n v="251905059505"/>
        <n v="2519050505"/>
        <n v="251905050507"/>
        <n v="251905051510"/>
        <n v="2519050525"/>
        <n v="251905052505"/>
        <n v="251905051505"/>
        <n v="251905051525"/>
        <n v="251905052510"/>
        <n v="251905050502"/>
        <n v="25190501"/>
        <n v="2519050105"/>
        <n v="251905010501"/>
        <n v="251905010502"/>
        <n v="251905010503"/>
        <n v="251905010504"/>
        <n v="251905051004"/>
        <n v="251905051515"/>
        <n v="251905051530"/>
        <n v="251905051531"/>
        <n v="251905051535"/>
      </sharedItems>
    </cacheField>
    <cacheField name="BALANCE GENERAL POR NATURALEZA" numFmtId="0">
      <sharedItems containsBlank="1" containsMixedTypes="1" containsNumber="1" containsInteger="1" minValue="2462" maxValue="1114878928"/>
    </cacheField>
    <cacheField name="FECHA" numFmtId="0">
      <sharedItems containsDate="1" containsMixedTypes="1" minDate="2025-02-03T20:46:00" maxDate="2025-02-14T14:38:00"/>
    </cacheField>
    <cacheField name="EMPRESA" numFmtId="0">
      <sharedItems count="12">
        <s v="102699-PATRIMONIO AUTONOMO ACCIAL - AVISTA"/>
        <s v="103911-PATRIMONIO AUTONOMO CFG DE LA TRANSACCION ARES"/>
        <s v="104606-PATRIMONIO AUTÓNOMO LIBRANZAS KREDIT"/>
        <s v="106291-PATRIMONIO AUTONOMO AVISILVER"/>
        <s v="114859-PATRIMONIO AUTONOMO AVICAPITAL BIB"/>
        <s v="118981-PATRIMONIO AUTONOMO TITULARIZACION BAN100 II"/>
        <s v="72394-P.A. INMUEBLES FONMUTUALES"/>
        <s v="93778-FIDEICOMISO INMUEBLES COOMEVA"/>
        <s v="96953-FIDEICOMISO CENTRO EMPRESARIAL COOMEVA PALMIRA"/>
        <s v="696451-FONDO DE SOLIDARIDAD - RESERVA DE LIQUIDEZ"/>
        <s v="114185-PATRIMONIO AUTÓNOMO AVIFUNDS TRG"/>
        <s v="74840-PA ARRENDATARIOS"/>
      </sharedItems>
    </cacheField>
    <cacheField name="INICIAL" numFmtId="0">
      <sharedItems containsMixedTypes="1" containsNumber="1" minValue="-2980788918.4000001" maxValue="2077519950.6800001"/>
    </cacheField>
    <cacheField name="DEBITO" numFmtId="0">
      <sharedItems containsMixedTypes="1" containsNumber="1" minValue="0" maxValue="3442982331.4000001"/>
    </cacheField>
    <cacheField name="CREDITO" numFmtId="0">
      <sharedItems containsSemiMixedTypes="0" containsString="0" containsNumber="1" minValue="0" maxValue="3442982331.4000001"/>
    </cacheField>
    <cacheField name="SALDO" numFmtId="0">
      <sharedItems containsMixedTypes="1" containsNumber="1" minValue="-199785000" maxValue="215719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750.663237152781" createdVersion="8" refreshedVersion="8" minRefreshableVersion="3" recordCount="302" xr:uid="{DDFD5A96-7150-4C0B-847F-27EE7F68A6A4}">
  <cacheSource type="worksheet">
    <worksheetSource ref="A1:K303" sheet="Generico Sin Arrendatarios"/>
  </cacheSource>
  <cacheFields count="11">
    <cacheField name="Fiduciaria Coomeva S.A." numFmtId="1">
      <sharedItems containsMixedTypes="1" containsNumber="1" containsInteger="1" minValue="2" maxValue="251905059905" count="29">
        <s v="Fiduciaria Coomeva S.A."/>
        <n v="2"/>
        <n v="25"/>
        <n v="2519"/>
        <n v="251905"/>
        <n v="25190505"/>
        <n v="2519050510"/>
        <n v="251905051005"/>
        <n v="2519050520"/>
        <n v="251905052010"/>
        <n v="251905052015"/>
        <n v="2519050590"/>
        <n v="251905059005"/>
        <n v="2519050599"/>
        <n v="251905059905"/>
        <n v="2519050515"/>
        <n v="251905051520"/>
        <n v="251905052005"/>
        <n v="2519050595"/>
        <n v="251905059505"/>
        <n v="2519050505"/>
        <n v="251905050507"/>
        <n v="251905051510"/>
        <n v="2519050525"/>
        <n v="251905052505"/>
        <n v="251905051505"/>
        <n v="251905051525"/>
        <n v="251905052510"/>
        <n v="251905050502"/>
      </sharedItems>
    </cacheField>
    <cacheField name="BALANCE GENERAL POR NATURALEZA" numFmtId="0">
      <sharedItems containsMixedTypes="1" containsNumber="1" containsInteger="1" minValue="2462" maxValue="1114878928"/>
    </cacheField>
    <cacheField name="FECHA" numFmtId="0">
      <sharedItems containsDate="1" containsMixedTypes="1" minDate="2025-02-03T20:46:00" maxDate="2025-02-14T14:38:00"/>
    </cacheField>
    <cacheField name="EMPRESA" numFmtId="0">
      <sharedItems count="11">
        <s v="102699-PATRIMONIO AUTONOMO ACCIAL - AVISTA"/>
        <s v="103911-PATRIMONIO AUTONOMO CFG DE LA TRANSACCION ARES"/>
        <s v="104606-PATRIMONIO AUTÓNOMO LIBRANZAS KREDIT"/>
        <s v="106291-PATRIMONIO AUTONOMO AVISILVER"/>
        <s v="114859-PATRIMONIO AUTONOMO AVICAPITAL BIB"/>
        <s v="118981-PATRIMONIO AUTONOMO TITULARIZACION BAN100 II"/>
        <s v="72394-P.A. INMUEBLES FONMUTUALES"/>
        <s v="93778-FIDEICOMISO INMUEBLES COOMEVA"/>
        <s v="96953-FIDEICOMISO CENTRO EMPRESARIAL COOMEVA PALMIRA"/>
        <s v="696451-FONDO DE SOLIDARIDAD - RESERVA DE LIQUIDEZ"/>
        <s v="114185-PATRIMONIO AUTÓNOMO AVIFUNDS TRG"/>
      </sharedItems>
    </cacheField>
    <cacheField name="INICIAL" numFmtId="0">
      <sharedItems containsMixedTypes="1" containsNumber="1" minValue="-2980788918.4000001" maxValue="2077519950.6800001"/>
    </cacheField>
    <cacheField name="DEBITO" numFmtId="0">
      <sharedItems containsMixedTypes="1" containsNumber="1" minValue="0" maxValue="3442982331.4000001"/>
    </cacheField>
    <cacheField name="CREDITO" numFmtId="0">
      <sharedItems containsSemiMixedTypes="0" containsString="0" containsNumber="1" minValue="0" maxValue="3442982331.4000001"/>
    </cacheField>
    <cacheField name="SALDO" numFmtId="0">
      <sharedItems containsMixedTypes="1" containsNumber="1" minValue="-199785000" maxValue="215719852"/>
    </cacheField>
    <cacheField name="BASE" numFmtId="174">
      <sharedItems containsString="0" containsBlank="1" containsNumber="1" minValue="0" maxValue="1319333333.3333335"/>
    </cacheField>
    <cacheField name="RETENCION" numFmtId="174">
      <sharedItems containsString="0" containsBlank="1" containsNumber="1" minValue="-215719852" maxValue="197900000.00000003"/>
    </cacheField>
    <cacheField name="CONCEPTO" numFmtId="0">
      <sharedItems containsBlank="1" count="10">
        <m/>
        <s v="PAGOS AL EXTERIOR 20%"/>
        <s v="RETEFUENTE IVA PAGOS AL EXTERIOR 19%"/>
        <s v="RF SERVICIOS"/>
        <s v="PAGOS AL EXTERIOR 15%"/>
        <s v="RETENCIONES PRACTICADAS EN EXCESO O INDEBIDAS"/>
        <s v="RF RENDIMIENTOS FINANCIEROS"/>
        <s v="RF HONORARIOS"/>
        <s v="RF COMPRAS"/>
        <s v="OTROS INGRESOS TRIBUTARIOS 2.5% DECLAR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s v="901061400"/>
    <n v="903"/>
    <s v="11"/>
    <n v="1"/>
    <n v="202501"/>
    <x v="0"/>
    <n v="900414279"/>
    <x v="0"/>
    <s v=" PAGO A PROVEEDOR SEGÚN INSTRUCCIÓN PA - COO - 2148 - CUENTA DE COBRO 20241912"/>
    <d v="2025-01-02T00:00:00"/>
    <n v="-2017"/>
    <s v="C"/>
    <n v="12"/>
    <d v="2025-01-02T15:32:09"/>
    <s v="JJCC3208"/>
  </r>
  <r>
    <x v="1"/>
    <x v="1"/>
    <s v="901061400"/>
    <m/>
    <m/>
    <m/>
    <n v="202501"/>
    <x v="1"/>
    <n v="860063830"/>
    <x v="0"/>
    <s v="ESTILO INGENIERIA SA"/>
    <d v="2025-01-23T00:00:00"/>
    <n v="67014"/>
    <s v="C"/>
    <n v="14"/>
    <d v="2025-01-23T00:00:00"/>
    <s v="JJCC3208"/>
  </r>
  <r>
    <x v="1"/>
    <x v="1"/>
    <s v="901061400"/>
    <m/>
    <m/>
    <m/>
    <n v="202501"/>
    <x v="1"/>
    <n v="901269341"/>
    <x v="0"/>
    <s v="AYC SOLUCIONES HIDROELECTRICAS SAS"/>
    <d v="2025-01-22T00:00:00"/>
    <n v="-38687"/>
    <s v="C"/>
    <n v="14"/>
    <d v="2025-01-22T00:00:00"/>
    <s v="JAEC7879"/>
  </r>
  <r>
    <x v="1"/>
    <x v="1"/>
    <s v="901061400"/>
    <m/>
    <m/>
    <m/>
    <n v="202501"/>
    <x v="1"/>
    <n v="900529358"/>
    <x v="0"/>
    <s v="AIRE ACONDICIONADO MAS AIRE SAS"/>
    <d v="2025-01-22T00:00:00"/>
    <n v="-35201"/>
    <s v="C"/>
    <n v="14"/>
    <d v="2025-01-22T00:00:00"/>
    <s v="JJCC3208"/>
  </r>
  <r>
    <x v="1"/>
    <x v="1"/>
    <s v="901061400"/>
    <m/>
    <m/>
    <m/>
    <n v="202501"/>
    <x v="1"/>
    <n v="900529358"/>
    <x v="0"/>
    <s v="AIRE ACONDICIONADO MAS AIRE SAS"/>
    <d v="2025-01-22T00:00:00"/>
    <n v="-32299"/>
    <s v="C"/>
    <n v="14"/>
    <d v="2025-01-22T00:00:00"/>
    <s v="JJCC3208"/>
  </r>
  <r>
    <x v="1"/>
    <x v="1"/>
    <s v="901061400"/>
    <m/>
    <m/>
    <m/>
    <n v="202501"/>
    <x v="1"/>
    <n v="806008050"/>
    <x v="0"/>
    <s v="RODRIGUEZ Y CARVAJAL SAS"/>
    <d v="2025-01-22T00:00:00"/>
    <n v="-10000"/>
    <s v="C"/>
    <n v="14"/>
    <d v="2025-01-22T00:00:00"/>
    <s v="JJCC3208"/>
  </r>
  <r>
    <x v="1"/>
    <x v="1"/>
    <s v="901061400"/>
    <m/>
    <m/>
    <m/>
    <n v="202501"/>
    <x v="1"/>
    <n v="806008050"/>
    <x v="0"/>
    <s v="RODRIGUEZ Y CARVAJAL SAS"/>
    <d v="2025-01-22T00:00:00"/>
    <n v="-12567"/>
    <s v="C"/>
    <n v="14"/>
    <d v="2025-01-22T00:00:00"/>
    <s v="JJCC3208"/>
  </r>
  <r>
    <x v="1"/>
    <x v="1"/>
    <s v="901061400"/>
    <m/>
    <m/>
    <m/>
    <n v="202501"/>
    <x v="1"/>
    <n v="901252608"/>
    <x v="0"/>
    <s v="INSTALACIONES Y SUMINISTROS JD SAS"/>
    <d v="2025-01-22T00:00:00"/>
    <n v="-72000"/>
    <s v="C"/>
    <n v="14"/>
    <d v="2025-01-22T00:00:00"/>
    <s v="JJCC3208"/>
  </r>
  <r>
    <x v="1"/>
    <x v="1"/>
    <s v="901061400"/>
    <m/>
    <m/>
    <m/>
    <n v="202501"/>
    <x v="1"/>
    <n v="901252608"/>
    <x v="0"/>
    <s v="INSTALACIONES Y SUMINISTROS JD SAS"/>
    <d v="2025-01-22T00:00:00"/>
    <n v="-5200"/>
    <s v="C"/>
    <n v="14"/>
    <d v="2025-01-22T00:00:00"/>
    <s v="JJCC3208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MYE2039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NSA8519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MYE2039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MYE2039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NSA8519"/>
  </r>
  <r>
    <x v="1"/>
    <x v="1"/>
    <s v="901061400"/>
    <m/>
    <m/>
    <m/>
    <n v="202501"/>
    <x v="1"/>
    <n v="901252608"/>
    <x v="0"/>
    <s v="INSTALACIONES Y SUMINISTROS JD SAS"/>
    <d v="2025-01-22T00:00:00"/>
    <n v="-2160"/>
    <s v="C"/>
    <n v="14"/>
    <d v="2025-01-22T00:00:00"/>
    <s v="ANSA8519"/>
  </r>
  <r>
    <x v="1"/>
    <x v="1"/>
    <s v="901061400"/>
    <m/>
    <m/>
    <m/>
    <n v="202501"/>
    <x v="1"/>
    <n v="901183982"/>
    <x v="0"/>
    <s v="INGENIERIA AGM SAS"/>
    <d v="2025-01-03T00:00:00"/>
    <n v="-3719"/>
    <s v="C"/>
    <n v="14"/>
    <d v="2025-01-03T00:00:00"/>
    <s v="ANSA8519"/>
  </r>
  <r>
    <x v="1"/>
    <x v="1"/>
    <s v="901061400"/>
    <m/>
    <m/>
    <m/>
    <n v="202501"/>
    <x v="1"/>
    <n v="901183982"/>
    <x v="0"/>
    <s v="INGENIERIA AGM SAS"/>
    <d v="2025-01-03T00:00:00"/>
    <n v="-5252"/>
    <s v="C"/>
    <n v="14"/>
    <d v="2025-01-03T00:00:00"/>
    <s v="ANSA8519"/>
  </r>
  <r>
    <x v="1"/>
    <x v="1"/>
    <s v="901061400"/>
    <m/>
    <m/>
    <m/>
    <n v="202501"/>
    <x v="1"/>
    <n v="901183982"/>
    <x v="0"/>
    <s v="INGENIERIA AGM SAS"/>
    <d v="2025-01-03T00:00:00"/>
    <n v="-5252"/>
    <s v="C"/>
    <n v="14"/>
    <d v="2025-01-03T00:00:00"/>
    <s v="JJCC3208"/>
  </r>
  <r>
    <x v="1"/>
    <x v="1"/>
    <s v="901061400"/>
    <m/>
    <m/>
    <m/>
    <n v="202501"/>
    <x v="1"/>
    <n v="901183982"/>
    <x v="0"/>
    <s v="INGENIERIA AGM SAS"/>
    <d v="2025-01-03T00:00:00"/>
    <n v="-3719"/>
    <s v="C"/>
    <n v="14"/>
    <d v="2025-01-03T00:00:00"/>
    <s v="JJCC3208"/>
  </r>
  <r>
    <x v="1"/>
    <x v="1"/>
    <s v="901061400"/>
    <m/>
    <m/>
    <m/>
    <n v="202501"/>
    <x v="1"/>
    <n v="901183982"/>
    <x v="0"/>
    <s v="INGENIERIA AGM SAS"/>
    <d v="2025-01-03T00:00:00"/>
    <n v="-5252"/>
    <s v="C"/>
    <n v="14"/>
    <d v="2025-01-03T00:00:00"/>
    <s v="JAEC7879"/>
  </r>
  <r>
    <x v="1"/>
    <x v="1"/>
    <s v="901061400"/>
    <m/>
    <m/>
    <m/>
    <n v="202501"/>
    <x v="1"/>
    <n v="901183982"/>
    <x v="0"/>
    <s v="INGENIERIA AGM SAS"/>
    <d v="2025-01-03T00:00:00"/>
    <n v="-5253"/>
    <s v="C"/>
    <n v="14"/>
    <d v="2025-01-03T00:00:00"/>
    <s v="JJCC3208"/>
  </r>
  <r>
    <x v="1"/>
    <x v="1"/>
    <s v="901061400"/>
    <m/>
    <m/>
    <m/>
    <n v="202501"/>
    <x v="1"/>
    <n v="901183982"/>
    <x v="0"/>
    <s v="INGENIERIA AGM SAS"/>
    <d v="2025-01-03T00:00:00"/>
    <n v="-5252"/>
    <s v="C"/>
    <n v="14"/>
    <d v="2025-01-03T00:00:00"/>
    <s v="JJCC3208"/>
  </r>
  <r>
    <x v="1"/>
    <x v="1"/>
    <s v="901061400"/>
    <m/>
    <m/>
    <m/>
    <n v="202501"/>
    <x v="1"/>
    <n v="900575574"/>
    <x v="0"/>
    <s v="SUMINISTROS Y SOLUCIONES CJ SAS"/>
    <d v="2025-01-10T00:00:00"/>
    <n v="-60800"/>
    <s v="C"/>
    <n v="14"/>
    <d v="2025-01-10T00:00:00"/>
    <s v="JJCC3208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JJCC3208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JJCC3208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JJCC3208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AMYE2039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JAEC7879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AMYE2039"/>
  </r>
  <r>
    <x v="1"/>
    <x v="1"/>
    <s v="901061400"/>
    <m/>
    <m/>
    <m/>
    <n v="202501"/>
    <x v="1"/>
    <n v="901447502"/>
    <x v="0"/>
    <s v="EQUIPOS ESPECIALES DE EXTINCION 3E SAS"/>
    <d v="2025-01-08T00:00:00"/>
    <n v="-1200"/>
    <s v="C"/>
    <n v="14"/>
    <d v="2025-01-08T00:00:00"/>
    <s v="AMYE2039"/>
  </r>
  <r>
    <x v="1"/>
    <x v="1"/>
    <s v="901061400"/>
    <m/>
    <m/>
    <m/>
    <n v="202501"/>
    <x v="1"/>
    <n v="901028773"/>
    <x v="0"/>
    <s v="MULTISERVICIOS PROFESIONALES FYM SAS"/>
    <d v="2025-01-10T00:00:00"/>
    <n v="-4000"/>
    <s v="C"/>
    <n v="14"/>
    <d v="2025-01-10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4340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4648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3292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3292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3292"/>
    <s v="C"/>
    <n v="14"/>
    <d v="2025-01-09T00:00:00"/>
    <s v="ANSA8519"/>
  </r>
  <r>
    <x v="1"/>
    <x v="1"/>
    <s v="901061400"/>
    <m/>
    <m/>
    <m/>
    <n v="202501"/>
    <x v="1"/>
    <n v="802023119"/>
    <x v="0"/>
    <s v="INGENIERIA Y PROYECTOS DEL AMBIENTE SAS"/>
    <d v="2025-01-09T00:00:00"/>
    <n v="-4648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4646"/>
    <s v="C"/>
    <n v="14"/>
    <d v="2025-01-09T00:00:00"/>
    <s v="AMYE2039"/>
  </r>
  <r>
    <x v="1"/>
    <x v="1"/>
    <s v="901061400"/>
    <m/>
    <m/>
    <m/>
    <n v="202501"/>
    <x v="1"/>
    <n v="802023119"/>
    <x v="0"/>
    <s v="INGENIERIA Y PROYECTOS DEL AMBIENTE SAS"/>
    <d v="2025-01-09T00:00:00"/>
    <n v="-3292"/>
    <s v="C"/>
    <n v="14"/>
    <d v="2025-01-09T00:00:00"/>
    <s v="JAEC7879"/>
  </r>
  <r>
    <x v="1"/>
    <x v="1"/>
    <s v="901061400"/>
    <m/>
    <m/>
    <m/>
    <n v="202501"/>
    <x v="1"/>
    <n v="802023119"/>
    <x v="0"/>
    <s v="INGENIERIA Y PROYECTOS DEL AMBIENTE SAS"/>
    <d v="2025-01-09T00:00:00"/>
    <n v="-3292"/>
    <s v="C"/>
    <n v="14"/>
    <d v="2025-01-09T00:00:00"/>
    <s v="AMYE2039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AMYE2039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ANSA8519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AMYE2039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AMYE2039"/>
  </r>
  <r>
    <x v="1"/>
    <x v="1"/>
    <s v="901061400"/>
    <m/>
    <m/>
    <m/>
    <n v="202501"/>
    <x v="1"/>
    <n v="901459526"/>
    <x v="0"/>
    <s v="BIO O2 TECNOLOGY GROUP SAS"/>
    <d v="2025-01-07T00:00:00"/>
    <n v="-4335"/>
    <s v="C"/>
    <n v="14"/>
    <d v="2025-01-07T00:00:00"/>
    <s v="AMYE2039"/>
  </r>
  <r>
    <x v="1"/>
    <x v="1"/>
    <s v="901061400"/>
    <m/>
    <m/>
    <m/>
    <n v="202501"/>
    <x v="1"/>
    <n v="900575574"/>
    <x v="0"/>
    <s v="SUMINISTROS Y SOLUCIONES CJ SAS"/>
    <d v="2025-01-10T00:00:00"/>
    <n v="-19023"/>
    <s v="C"/>
    <n v="14"/>
    <d v="2025-01-10T00:00:00"/>
    <s v="AMYE2039"/>
  </r>
  <r>
    <x v="1"/>
    <x v="1"/>
    <s v="901061400"/>
    <m/>
    <m/>
    <m/>
    <n v="202501"/>
    <x v="1"/>
    <n v="900575574"/>
    <x v="0"/>
    <s v="SUMINISTROS Y SOLUCIONES CJ SAS"/>
    <d v="2025-01-10T00:00:00"/>
    <n v="-17470"/>
    <s v="C"/>
    <n v="14"/>
    <d v="2025-01-10T00:00:00"/>
    <s v="ANSA8519"/>
  </r>
  <r>
    <x v="1"/>
    <x v="1"/>
    <s v="901061400"/>
    <m/>
    <m/>
    <m/>
    <n v="202501"/>
    <x v="1"/>
    <n v="900575574"/>
    <x v="0"/>
    <s v="SUMINISTROS Y SOLUCIONES CJ SAS"/>
    <d v="2025-01-10T00:00:00"/>
    <n v="-21970"/>
    <s v="C"/>
    <n v="14"/>
    <d v="2025-01-10T00:00:00"/>
    <s v="SDSR5944"/>
  </r>
  <r>
    <x v="1"/>
    <x v="1"/>
    <s v="901061400"/>
    <m/>
    <m/>
    <m/>
    <n v="202501"/>
    <x v="1"/>
    <n v="900575574"/>
    <x v="0"/>
    <s v="SUMINISTROS Y SOLUCIONES CJ SAS"/>
    <d v="2025-01-10T00:00:00"/>
    <n v="-21969"/>
    <s v="C"/>
    <n v="14"/>
    <d v="2025-01-10T00:00:00"/>
    <s v="ANSA8519"/>
  </r>
  <r>
    <x v="1"/>
    <x v="1"/>
    <s v="901061400"/>
    <m/>
    <m/>
    <m/>
    <n v="202501"/>
    <x v="1"/>
    <n v="900575574"/>
    <x v="0"/>
    <s v="SUMINISTROS Y SOLUCIONES CJ SAS"/>
    <d v="2025-01-10T00:00:00"/>
    <n v="-21070"/>
    <s v="C"/>
    <n v="14"/>
    <d v="2025-01-10T00:00:00"/>
    <s v="SDSR5944"/>
  </r>
  <r>
    <x v="1"/>
    <x v="1"/>
    <s v="901061400"/>
    <m/>
    <m/>
    <m/>
    <n v="202501"/>
    <x v="1"/>
    <n v="900575574"/>
    <x v="0"/>
    <s v="SUMINISTROS Y SOLUCIONES CJ SAS"/>
    <d v="2025-01-10T00:00:00"/>
    <n v="-18087"/>
    <s v="C"/>
    <n v="14"/>
    <d v="2025-01-10T00:00:00"/>
    <s v="AMYE2039"/>
  </r>
  <r>
    <x v="1"/>
    <x v="1"/>
    <s v="901061400"/>
    <m/>
    <m/>
    <m/>
    <n v="202501"/>
    <x v="1"/>
    <n v="901028773"/>
    <x v="0"/>
    <s v="MULTISERVICIOS PROFESIONALES FYM SAS"/>
    <d v="2025-01-10T00:00:00"/>
    <n v="-39180"/>
    <s v="C"/>
    <n v="14"/>
    <d v="2025-01-10T00:00:00"/>
    <s v="AMYE2039"/>
  </r>
  <r>
    <x v="1"/>
    <x v="1"/>
    <s v="901061400"/>
    <m/>
    <m/>
    <m/>
    <n v="202501"/>
    <x v="1"/>
    <n v="860535490"/>
    <x v="0"/>
    <s v="TELVAL SAS"/>
    <d v="2025-01-07T00:00:00"/>
    <n v="-13590"/>
    <s v="C"/>
    <n v="14"/>
    <d v="2025-01-07T00:00:00"/>
    <s v="AMYE2039"/>
  </r>
  <r>
    <x v="1"/>
    <x v="1"/>
    <s v="901061400"/>
    <m/>
    <m/>
    <m/>
    <n v="202501"/>
    <x v="1"/>
    <n v="901028773"/>
    <x v="0"/>
    <s v="MULTISERVICIOS PROFESIONALES FYM SAS"/>
    <d v="2025-01-10T00:00:00"/>
    <n v="-7800"/>
    <s v="C"/>
    <n v="14"/>
    <d v="2025-01-10T00:00:00"/>
    <s v="AMYE2039"/>
  </r>
  <r>
    <x v="1"/>
    <x v="1"/>
    <s v="901061400"/>
    <m/>
    <m/>
    <m/>
    <n v="202501"/>
    <x v="1"/>
    <n v="830514418"/>
    <x v="0"/>
    <s v="COMERCIALIZADORA LOLA ARDILA SAS"/>
    <d v="2025-01-02T00:00:00"/>
    <n v="-13322"/>
    <s v="C"/>
    <n v="14"/>
    <d v="2025-01-02T00:00:00"/>
    <s v="ANSA8519"/>
  </r>
  <r>
    <x v="1"/>
    <x v="1"/>
    <s v="901061400"/>
    <m/>
    <m/>
    <m/>
    <n v="202501"/>
    <x v="1"/>
    <n v="806008050"/>
    <x v="0"/>
    <s v="RODRIGUEZ Y CARVAJAL SAS"/>
    <d v="2025-01-08T00:00:00"/>
    <n v="-8000"/>
    <s v="C"/>
    <n v="14"/>
    <d v="2025-01-08T00:00:00"/>
    <s v="AMYE2039"/>
  </r>
  <r>
    <x v="1"/>
    <x v="1"/>
    <s v="901061400"/>
    <m/>
    <m/>
    <m/>
    <n v="202501"/>
    <x v="1"/>
    <n v="806008050"/>
    <x v="0"/>
    <s v="RODRIGUEZ Y CARVAJAL SAS"/>
    <d v="2025-01-08T00:00:00"/>
    <n v="-10000"/>
    <s v="C"/>
    <n v="14"/>
    <d v="2025-01-08T00:00:00"/>
    <s v="AMYE2039"/>
  </r>
  <r>
    <x v="1"/>
    <x v="1"/>
    <s v="901061400"/>
    <m/>
    <m/>
    <m/>
    <n v="202501"/>
    <x v="1"/>
    <n v="806008050"/>
    <x v="0"/>
    <s v="RODRIGUEZ Y CARVAJAL SAS"/>
    <d v="2025-01-08T00:00:00"/>
    <n v="-12567"/>
    <s v="C"/>
    <n v="14"/>
    <d v="2025-01-08T00:00:00"/>
    <s v="AMYE2039"/>
  </r>
  <r>
    <x v="1"/>
    <x v="1"/>
    <s v="901061400"/>
    <m/>
    <m/>
    <m/>
    <n v="202501"/>
    <x v="1"/>
    <n v="806008050"/>
    <x v="0"/>
    <s v="RODRIGUEZ Y CARVAJAL SAS"/>
    <d v="2025-01-08T00:00:00"/>
    <n v="-9398"/>
    <s v="C"/>
    <n v="14"/>
    <d v="2025-01-08T00:00:00"/>
    <s v="AMYE2039"/>
  </r>
  <r>
    <x v="1"/>
    <x v="1"/>
    <s v="901061400"/>
    <m/>
    <m/>
    <m/>
    <n v="202501"/>
    <x v="1"/>
    <n v="806008050"/>
    <x v="0"/>
    <s v="RODRIGUEZ Y CARVAJAL SAS"/>
    <d v="2025-01-08T00:00:00"/>
    <n v="-10198"/>
    <s v="C"/>
    <n v="14"/>
    <d v="2025-01-08T00:00:00"/>
    <s v="JAEC7879"/>
  </r>
  <r>
    <x v="1"/>
    <x v="1"/>
    <s v="901061400"/>
    <m/>
    <m/>
    <m/>
    <n v="202501"/>
    <x v="1"/>
    <n v="830514418"/>
    <x v="0"/>
    <s v="COMERCIALIZADORA LOLA ARDILA SAS"/>
    <d v="2025-01-02T00:00:00"/>
    <n v="-28514"/>
    <s v="C"/>
    <n v="14"/>
    <d v="2025-01-02T00:00:00"/>
    <s v="AMYE2039"/>
  </r>
  <r>
    <x v="1"/>
    <x v="1"/>
    <s v="901061400"/>
    <m/>
    <m/>
    <m/>
    <n v="202501"/>
    <x v="1"/>
    <n v="900887349"/>
    <x v="0"/>
    <s v="TECNO ELEVADORES SAS"/>
    <d v="2025-01-02T00:00:00"/>
    <n v="-11200"/>
    <s v="C"/>
    <n v="14"/>
    <d v="2025-01-02T00:00:00"/>
    <s v="AMYE2039"/>
  </r>
  <r>
    <x v="1"/>
    <x v="1"/>
    <s v="901061400"/>
    <m/>
    <m/>
    <m/>
    <n v="202501"/>
    <x v="1"/>
    <n v="900887349"/>
    <x v="0"/>
    <s v="TECNO ELEVADORES SAS"/>
    <d v="2025-01-02T00:00:00"/>
    <n v="-11200"/>
    <s v="C"/>
    <n v="14"/>
    <d v="2025-01-02T00:00:00"/>
    <s v="AMYE2039"/>
  </r>
  <r>
    <x v="1"/>
    <x v="1"/>
    <s v="901061400"/>
    <m/>
    <m/>
    <m/>
    <n v="202501"/>
    <x v="1"/>
    <n v="900887349"/>
    <x v="0"/>
    <s v="TECNO ELEVADORES SAS"/>
    <d v="2025-01-02T00:00:00"/>
    <n v="-9600"/>
    <s v="C"/>
    <n v="14"/>
    <d v="2025-01-02T00:00:00"/>
    <s v="ANSA8519"/>
  </r>
  <r>
    <x v="1"/>
    <x v="1"/>
    <s v="901061400"/>
    <m/>
    <m/>
    <m/>
    <n v="202501"/>
    <x v="1"/>
    <n v="806008050"/>
    <x v="0"/>
    <s v="RODRIGUEZ Y CARVAJAL SAS"/>
    <d v="2025-01-08T00:00:00"/>
    <n v="-24544"/>
    <s v="C"/>
    <n v="14"/>
    <d v="2025-01-08T00:00:00"/>
    <s v="AMYE2039"/>
  </r>
  <r>
    <x v="1"/>
    <x v="1"/>
    <s v="901061400"/>
    <m/>
    <m/>
    <m/>
    <n v="202501"/>
    <x v="1"/>
    <n v="830514418"/>
    <x v="0"/>
    <s v="COMERCIALIZADORA LOLA ARDILA SAS"/>
    <d v="2025-01-02T00:00:00"/>
    <n v="-78767"/>
    <s v="C"/>
    <n v="14"/>
    <d v="2025-01-02T00:00:00"/>
    <s v="AMYE2039"/>
  </r>
  <r>
    <x v="1"/>
    <x v="1"/>
    <s v="901061400"/>
    <m/>
    <m/>
    <m/>
    <n v="202501"/>
    <x v="1"/>
    <n v="806008050"/>
    <x v="0"/>
    <s v="RODRIGUEZ Y CARVAJAL SAS"/>
    <d v="2025-01-08T00:00:00"/>
    <n v="-12746"/>
    <s v="C"/>
    <n v="14"/>
    <d v="2025-01-08T00:00:00"/>
    <s v="AMYE2039"/>
  </r>
  <r>
    <x v="1"/>
    <x v="1"/>
    <s v="901061400"/>
    <m/>
    <m/>
    <m/>
    <n v="202501"/>
    <x v="1"/>
    <n v="901447502"/>
    <x v="0"/>
    <s v="EQUIPOS ESPECIALES DE EXTINCION 3E SAS"/>
    <d v="2025-01-08T00:00:00"/>
    <n v="-24240"/>
    <s v="C"/>
    <n v="14"/>
    <d v="2025-01-08T00:00:00"/>
    <s v="AMYE2039"/>
  </r>
  <r>
    <x v="1"/>
    <x v="1"/>
    <s v="901061400"/>
    <m/>
    <m/>
    <m/>
    <n v="202501"/>
    <x v="1"/>
    <n v="860535490"/>
    <x v="0"/>
    <s v="TELVAL SAS"/>
    <d v="2024-12-30T00:00:00"/>
    <n v="-10573"/>
    <s v="C"/>
    <n v="14"/>
    <d v="2024-12-30T00:00:00"/>
    <s v="AMYE2039"/>
  </r>
  <r>
    <x v="1"/>
    <x v="1"/>
    <s v="901061400"/>
    <m/>
    <m/>
    <m/>
    <n v="202501"/>
    <x v="1"/>
    <n v="806008050"/>
    <x v="0"/>
    <s v="RODRIGUEZ Y CARVAJAL SAS"/>
    <d v="2025-01-07T00:00:00"/>
    <n v="-8247"/>
    <s v="C"/>
    <n v="14"/>
    <d v="2025-01-07T00:00:00"/>
    <s v="AMYE2039"/>
  </r>
  <r>
    <x v="1"/>
    <x v="1"/>
    <s v="901061400"/>
    <m/>
    <m/>
    <m/>
    <n v="202501"/>
    <x v="1"/>
    <n v="901557188"/>
    <x v="0"/>
    <s v="SEGURIDAD INDUSTRIAL SOS SAS"/>
    <d v="2025-01-02T00:00:00"/>
    <n v="-107960"/>
    <s v="C"/>
    <n v="14"/>
    <d v="2025-01-02T00:00:00"/>
    <s v="AMYE2039"/>
  </r>
  <r>
    <x v="1"/>
    <x v="1"/>
    <s v="901061400"/>
    <m/>
    <m/>
    <m/>
    <n v="202501"/>
    <x v="1"/>
    <n v="900637442"/>
    <x v="0"/>
    <s v="PINTORRES Y ARQUITECTOS ASOCIADOS SAS"/>
    <d v="2024-12-17T00:00:00"/>
    <n v="-16879"/>
    <s v="C"/>
    <n v="14"/>
    <d v="2024-12-17T00:00:00"/>
    <s v="ANSA8519"/>
  </r>
  <r>
    <x v="1"/>
    <x v="1"/>
    <s v="901061400"/>
    <m/>
    <m/>
    <m/>
    <n v="202501"/>
    <x v="1"/>
    <n v="900388592"/>
    <x v="0"/>
    <s v="PLC ENERGY AND SOLUTIONS SAS"/>
    <d v="2024-12-18T00:00:00"/>
    <n v="-4800"/>
    <s v="C"/>
    <n v="14"/>
    <d v="2024-12-18T00:00:00"/>
    <s v="SDSR5944"/>
  </r>
  <r>
    <x v="1"/>
    <x v="1"/>
    <s v="901061400"/>
    <m/>
    <m/>
    <m/>
    <n v="202501"/>
    <x v="1"/>
    <n v="900388592"/>
    <x v="0"/>
    <s v="PLC ENERGY AND SOLUTIONS SAS"/>
    <d v="2024-12-18T00:00:00"/>
    <n v="-3200"/>
    <s v="C"/>
    <n v="14"/>
    <d v="2024-12-18T00:00:00"/>
    <s v="SDSR5944"/>
  </r>
  <r>
    <x v="1"/>
    <x v="1"/>
    <s v="901061400"/>
    <m/>
    <m/>
    <m/>
    <n v="202501"/>
    <x v="1"/>
    <n v="900388592"/>
    <x v="0"/>
    <s v="PLC ENERGY AND SOLUTIONS SAS"/>
    <d v="2024-12-18T00:00:00"/>
    <n v="-3200"/>
    <s v="C"/>
    <n v="14"/>
    <d v="2024-12-18T00:00:00"/>
    <s v="ANSA8519"/>
  </r>
  <r>
    <x v="1"/>
    <x v="1"/>
    <s v="901061400"/>
    <m/>
    <m/>
    <m/>
    <n v="202501"/>
    <x v="1"/>
    <n v="860523122"/>
    <x v="0"/>
    <s v="MULTICONSTRUCCIONES JP SAS"/>
    <d v="2024-12-20T00:00:00"/>
    <n v="-11075"/>
    <s v="C"/>
    <n v="14"/>
    <d v="2024-12-20T00:00:00"/>
    <s v="SDSR5944"/>
  </r>
  <r>
    <x v="1"/>
    <x v="1"/>
    <s v="901061400"/>
    <m/>
    <m/>
    <m/>
    <n v="202501"/>
    <x v="1"/>
    <n v="900637907"/>
    <x v="0"/>
    <s v="LUIS ANGEL PEREZ ROMAN SAS"/>
    <d v="2024-12-20T00:00:00"/>
    <n v="-11813"/>
    <s v="C"/>
    <n v="14"/>
    <d v="2024-12-20T00:00:00"/>
    <s v="SDSR5944"/>
  </r>
  <r>
    <x v="1"/>
    <x v="1"/>
    <s v="901061400"/>
    <m/>
    <m/>
    <m/>
    <n v="202501"/>
    <x v="1"/>
    <n v="900637442"/>
    <x v="0"/>
    <s v="PINTORRES Y ARQUITECTOS ASOCIADOS SAS"/>
    <d v="2025-01-02T00:00:00"/>
    <n v="-14078"/>
    <s v="C"/>
    <n v="14"/>
    <d v="2025-01-02T00:00:00"/>
    <s v="SDSR5944"/>
  </r>
  <r>
    <x v="1"/>
    <x v="1"/>
    <s v="901061400"/>
    <m/>
    <m/>
    <m/>
    <n v="202501"/>
    <x v="1"/>
    <n v="900637907"/>
    <x v="0"/>
    <s v="LUIS ANGEL PEREZ ROMAN SAS"/>
    <d v="2024-12-20T00:00:00"/>
    <n v="-13687"/>
    <s v="C"/>
    <n v="14"/>
    <d v="2024-12-20T00:00:00"/>
    <s v="ANSA8519"/>
  </r>
  <r>
    <x v="1"/>
    <x v="1"/>
    <s v="901061400"/>
    <m/>
    <m/>
    <m/>
    <n v="202501"/>
    <x v="1"/>
    <n v="900388592"/>
    <x v="0"/>
    <s v="PLC ENERGY AND SOLUTIONS SAS"/>
    <d v="2024-12-17T00:00:00"/>
    <n v="-20400"/>
    <s v="C"/>
    <n v="14"/>
    <d v="2024-12-17T00:00:00"/>
    <s v="AMYE2039"/>
  </r>
  <r>
    <x v="1"/>
    <x v="1"/>
    <s v="901061400"/>
    <m/>
    <m/>
    <m/>
    <n v="202501"/>
    <x v="1"/>
    <n v="900637442"/>
    <x v="0"/>
    <s v="PINTORRES Y ARQUITECTOS ASOCIADOS SAS"/>
    <d v="2025-01-02T00:00:00"/>
    <n v="-34574"/>
    <s v="C"/>
    <n v="14"/>
    <d v="2025-01-02T00:00:00"/>
    <s v="ANSA8519"/>
  </r>
  <r>
    <x v="1"/>
    <x v="1"/>
    <s v="901061400"/>
    <m/>
    <m/>
    <m/>
    <n v="202501"/>
    <x v="1"/>
    <n v="900637442"/>
    <x v="0"/>
    <s v="PINTORRES Y ARQUITECTOS ASOCIADOS SAS"/>
    <d v="2025-01-02T00:00:00"/>
    <n v="-114145"/>
    <s v="C"/>
    <n v="14"/>
    <d v="2025-01-02T00:00:00"/>
    <s v="AMYE2039"/>
  </r>
  <r>
    <x v="1"/>
    <x v="1"/>
    <s v="901061400"/>
    <m/>
    <m/>
    <m/>
    <n v="202501"/>
    <x v="1"/>
    <n v="900637442"/>
    <x v="0"/>
    <s v="PINTORRES Y ARQUITECTOS ASOCIADOS SAS"/>
    <d v="2024-12-20T00:00:00"/>
    <n v="-7559"/>
    <s v="C"/>
    <n v="14"/>
    <d v="2024-12-20T00:00:00"/>
    <s v="AMYE2039"/>
  </r>
  <r>
    <x v="1"/>
    <x v="1"/>
    <s v="901061400"/>
    <m/>
    <m/>
    <m/>
    <n v="202501"/>
    <x v="1"/>
    <n v="901616814"/>
    <x v="0"/>
    <s v="PROYECTOS DW SAS"/>
    <d v="2024-12-17T00:00:00"/>
    <n v="-24800"/>
    <s v="C"/>
    <n v="14"/>
    <d v="2024-12-17T00:00:00"/>
    <s v="ANSA8519"/>
  </r>
  <r>
    <x v="1"/>
    <x v="1"/>
    <s v="901061400"/>
    <m/>
    <m/>
    <m/>
    <n v="202501"/>
    <x v="1"/>
    <n v="900524572"/>
    <x v="0"/>
    <s v="RYR OCCITELF SAS BIC"/>
    <d v="2024-12-18T00:00:00"/>
    <n v="-15320"/>
    <s v="C"/>
    <n v="14"/>
    <d v="2024-12-18T00:00:00"/>
    <s v="AMYE2039"/>
  </r>
  <r>
    <x v="1"/>
    <x v="1"/>
    <s v="901061400"/>
    <m/>
    <m/>
    <m/>
    <n v="202501"/>
    <x v="1"/>
    <n v="860535490"/>
    <x v="0"/>
    <s v="TELVAL SAS"/>
    <d v="2025-01-07T00:00:00"/>
    <n v="-22345"/>
    <s v="C"/>
    <n v="14"/>
    <d v="2025-01-07T00:00:00"/>
    <s v="AMYE2039"/>
  </r>
  <r>
    <x v="1"/>
    <x v="1"/>
    <s v="901061400"/>
    <m/>
    <m/>
    <m/>
    <n v="202501"/>
    <x v="1"/>
    <n v="806008050"/>
    <x v="0"/>
    <s v="RODRIGUEZ Y CARVAJAL SAS"/>
    <d v="2025-01-07T00:00:00"/>
    <n v="-18108"/>
    <s v="C"/>
    <n v="14"/>
    <d v="2025-01-07T00:00:00"/>
    <s v="AMYE2039"/>
  </r>
  <r>
    <x v="1"/>
    <x v="1"/>
    <s v="901061400"/>
    <m/>
    <m/>
    <m/>
    <n v="202501"/>
    <x v="1"/>
    <n v="900887349"/>
    <x v="0"/>
    <s v="TECNO ELEVADORES SAS"/>
    <d v="2025-01-02T00:00:00"/>
    <n v="-11200"/>
    <s v="C"/>
    <n v="14"/>
    <d v="2025-01-02T00:00:00"/>
    <s v="AMYE2039"/>
  </r>
  <r>
    <x v="1"/>
    <x v="1"/>
    <s v="901061400"/>
    <m/>
    <m/>
    <m/>
    <n v="202501"/>
    <x v="1"/>
    <n v="900887349"/>
    <x v="0"/>
    <s v="TECNO ELEVADORES SAS"/>
    <d v="2025-01-02T00:00:00"/>
    <n v="-11200"/>
    <s v="C"/>
    <n v="14"/>
    <d v="2025-01-02T00:00:00"/>
    <s v="SDSR5944"/>
  </r>
  <r>
    <x v="1"/>
    <x v="1"/>
    <s v="901061400"/>
    <m/>
    <m/>
    <m/>
    <n v="202501"/>
    <x v="1"/>
    <n v="900887349"/>
    <x v="0"/>
    <s v="TECNO ELEVADORES SAS"/>
    <d v="2025-01-02T00:00:00"/>
    <n v="-9600"/>
    <s v="C"/>
    <n v="14"/>
    <d v="2025-01-02T00:00:00"/>
    <s v="ANSA8519"/>
  </r>
  <r>
    <x v="1"/>
    <x v="1"/>
    <s v="901061400"/>
    <m/>
    <m/>
    <m/>
    <n v="202501"/>
    <x v="1"/>
    <n v="805030488"/>
    <x v="0"/>
    <s v="MONTAJE ELECTRICO COLOMBIANO EU"/>
    <d v="2025-01-03T00:00:00"/>
    <n v="-154000"/>
    <s v="C"/>
    <n v="14"/>
    <d v="2025-01-03T00:00:00"/>
    <s v="LOAR1851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LOAR1851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LOAR1851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LOAR1851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s v="LOAR1851"/>
  </r>
  <r>
    <x v="1"/>
    <x v="1"/>
    <s v="901061400"/>
    <m/>
    <m/>
    <m/>
    <n v="202501"/>
    <x v="1"/>
    <n v="901459526"/>
    <x v="0"/>
    <s v="BIO O2 TECNOLOGY GROUP SAS"/>
    <d v="2025-01-07T00:00:00"/>
    <n v="-4333"/>
    <s v="C"/>
    <n v="14"/>
    <d v="2025-01-07T00:00:00"/>
    <m/>
  </r>
  <r>
    <x v="1"/>
    <x v="1"/>
    <s v="901061400"/>
    <m/>
    <m/>
    <m/>
    <n v="202501"/>
    <x v="1"/>
    <n v="901459526"/>
    <x v="0"/>
    <s v="BIO O2 TECNOLOGY GROUP SAS"/>
    <d v="2025-01-07T00:00:00"/>
    <n v="-4335"/>
    <s v="C"/>
    <n v="14"/>
    <d v="2025-01-07T00:00:00"/>
    <m/>
  </r>
  <r>
    <x v="1"/>
    <x v="1"/>
    <s v="901061400"/>
    <m/>
    <m/>
    <m/>
    <n v="202501"/>
    <x v="1"/>
    <n v="900575574"/>
    <x v="0"/>
    <s v="SUMINISTROS Y SOLUCIONES CJ SAS"/>
    <d v="2025-01-10T00:00:00"/>
    <n v="-18325"/>
    <s v="C"/>
    <n v="14"/>
    <d v="2025-01-10T00:00:00"/>
    <m/>
  </r>
  <r>
    <x v="1"/>
    <x v="1"/>
    <s v="901061400"/>
    <m/>
    <m/>
    <m/>
    <n v="202501"/>
    <x v="1"/>
    <n v="900575574"/>
    <x v="0"/>
    <s v="SUMINISTROS Y SOLUCIONES CJ SAS"/>
    <d v="2025-01-10T00:00:00"/>
    <n v="-21745"/>
    <s v="C"/>
    <n v="14"/>
    <d v="2025-01-10T00:00:00"/>
    <m/>
  </r>
  <r>
    <x v="1"/>
    <x v="1"/>
    <s v="901061400"/>
    <m/>
    <m/>
    <m/>
    <n v="202501"/>
    <x v="1"/>
    <n v="900575574"/>
    <x v="0"/>
    <s v="SUMINISTROS Y SOLUCIONES CJ SAS"/>
    <d v="2025-01-10T00:00:00"/>
    <n v="-17470"/>
    <s v="C"/>
    <n v="14"/>
    <d v="2025-01-10T00:00:00"/>
    <m/>
  </r>
  <r>
    <x v="1"/>
    <x v="1"/>
    <s v="901061400"/>
    <m/>
    <m/>
    <m/>
    <n v="202501"/>
    <x v="1"/>
    <n v="900575574"/>
    <x v="0"/>
    <s v="SUMINISTROS Y SOLUCIONES CJ SAS"/>
    <d v="2025-01-10T00:00:00"/>
    <n v="-69738"/>
    <s v="C"/>
    <n v="14"/>
    <d v="2025-01-10T00:00:00"/>
    <m/>
  </r>
  <r>
    <x v="1"/>
    <x v="1"/>
    <s v="901061400"/>
    <m/>
    <m/>
    <m/>
    <n v="202501"/>
    <x v="1"/>
    <n v="901173899"/>
    <x v="0"/>
    <s v="MW MANTENIMIENTOS SAS"/>
    <d v="2025-01-10T00:00:00"/>
    <n v="-42000"/>
    <s v="C"/>
    <n v="14"/>
    <d v="2025-01-10T00:00:00"/>
    <m/>
  </r>
  <r>
    <x v="1"/>
    <x v="1"/>
    <s v="901061400"/>
    <m/>
    <m/>
    <m/>
    <n v="202501"/>
    <x v="1"/>
    <n v="901173899"/>
    <x v="0"/>
    <s v="MW MANTENIMIENTOS SAS"/>
    <d v="2025-01-07T00:00:00"/>
    <n v="-17192"/>
    <s v="C"/>
    <n v="14"/>
    <d v="2025-01-07T00:00:00"/>
    <m/>
  </r>
  <r>
    <x v="1"/>
    <x v="1"/>
    <s v="901061400"/>
    <m/>
    <m/>
    <m/>
    <n v="202501"/>
    <x v="1"/>
    <n v="901173899"/>
    <x v="0"/>
    <s v="MW MANTENIMIENTOS SAS"/>
    <d v="2025-01-07T00:00:00"/>
    <n v="-21720"/>
    <s v="C"/>
    <n v="14"/>
    <d v="2025-01-07T00:00:00"/>
    <m/>
  </r>
  <r>
    <x v="1"/>
    <x v="1"/>
    <s v="901061400"/>
    <m/>
    <m/>
    <m/>
    <n v="202501"/>
    <x v="1"/>
    <n v="900114135"/>
    <x v="0"/>
    <s v="RUEDA REYES INGENIEROS ASOCIADOS LTDA"/>
    <d v="2024-12-18T00:00:00"/>
    <n v="-30161"/>
    <s v="C"/>
    <n v="14"/>
    <d v="2024-12-18T00:00:00"/>
    <m/>
  </r>
  <r>
    <x v="1"/>
    <x v="1"/>
    <s v="901061400"/>
    <m/>
    <m/>
    <m/>
    <n v="202501"/>
    <x v="1"/>
    <n v="900114135"/>
    <x v="0"/>
    <s v="RUEDA REYES INGENIEROS ASOCIADOS LTDA"/>
    <d v="2024-12-18T00:00:00"/>
    <n v="-30161"/>
    <s v="C"/>
    <n v="14"/>
    <d v="2024-12-18T00:00:00"/>
    <m/>
  </r>
  <r>
    <x v="1"/>
    <x v="1"/>
    <s v="901061400"/>
    <m/>
    <m/>
    <m/>
    <n v="202501"/>
    <x v="1"/>
    <n v="830514418"/>
    <x v="0"/>
    <s v="COMERCIALIZADORA LOLA ARDILA SAS"/>
    <d v="2025-01-02T00:00:00"/>
    <n v="-67235"/>
    <s v="C"/>
    <n v="14"/>
    <d v="2025-01-02T00:00:00"/>
    <m/>
  </r>
  <r>
    <x v="1"/>
    <x v="1"/>
    <s v="901061400"/>
    <m/>
    <m/>
    <m/>
    <n v="202501"/>
    <x v="1"/>
    <n v="830514418"/>
    <x v="0"/>
    <s v="COMERCIALIZADORA LOLA ARDILA SAS"/>
    <d v="2025-01-02T00:00:00"/>
    <n v="-27402"/>
    <s v="C"/>
    <n v="14"/>
    <d v="2025-01-02T00:00:00"/>
    <m/>
  </r>
  <r>
    <x v="1"/>
    <x v="1"/>
    <s v="901061400"/>
    <m/>
    <m/>
    <m/>
    <n v="202501"/>
    <x v="1"/>
    <n v="900902644"/>
    <x v="0"/>
    <s v="SIMPA SAS"/>
    <d v="2025-01-02T00:00:00"/>
    <n v="-22000"/>
    <s v="C"/>
    <n v="14"/>
    <d v="2025-01-02T00:00:00"/>
    <m/>
  </r>
  <r>
    <x v="1"/>
    <x v="1"/>
    <s v="901061400"/>
    <m/>
    <m/>
    <m/>
    <n v="202501"/>
    <x v="1"/>
    <n v="900887349"/>
    <x v="0"/>
    <s v="TECNO ELEVADORES SAS"/>
    <d v="2025-01-02T00:00:00"/>
    <n v="-9600"/>
    <s v="C"/>
    <n v="14"/>
    <d v="2025-01-02T00:00:00"/>
    <m/>
  </r>
  <r>
    <x v="1"/>
    <x v="1"/>
    <s v="901061400"/>
    <m/>
    <m/>
    <m/>
    <n v="202501"/>
    <x v="1"/>
    <n v="900275562"/>
    <x v="0"/>
    <s v="SOMOS PUERTAS EJE CAFETERO SAS"/>
    <d v="2025-01-10T00:00:00"/>
    <n v="-10400"/>
    <s v="C"/>
    <n v="14"/>
    <d v="2025-01-10T00:00:00"/>
    <m/>
  </r>
  <r>
    <x v="1"/>
    <x v="1"/>
    <s v="901061400"/>
    <m/>
    <m/>
    <m/>
    <n v="202501"/>
    <x v="1"/>
    <n v="900575574"/>
    <x v="0"/>
    <s v="SUMINISTROS Y SOLUCIONES CJ SAS"/>
    <d v="2025-01-10T00:00:00"/>
    <n v="-36800"/>
    <s v="C"/>
    <n v="14"/>
    <d v="2025-01-10T00:00:00"/>
    <m/>
  </r>
  <r>
    <x v="1"/>
    <x v="1"/>
    <s v="901061400"/>
    <m/>
    <m/>
    <m/>
    <n v="202501"/>
    <x v="1"/>
    <n v="901028773"/>
    <x v="0"/>
    <s v="MULTISERVICIOS PROFESIONALES FYM SAS"/>
    <d v="2025-01-10T00:00:00"/>
    <n v="-97242"/>
    <s v="C"/>
    <n v="14"/>
    <d v="2025-01-10T00:00:00"/>
    <m/>
  </r>
  <r>
    <x v="1"/>
    <x v="1"/>
    <s v="901061400"/>
    <m/>
    <m/>
    <m/>
    <n v="202501"/>
    <x v="1"/>
    <n v="900363376"/>
    <x v="0"/>
    <s v="LUMEN GRAPHICS SAS"/>
    <d v="2024-12-20T00:00:00"/>
    <n v="-46944"/>
    <s v="C"/>
    <n v="14"/>
    <d v="2024-12-20T00:00:00"/>
    <m/>
  </r>
  <r>
    <x v="1"/>
    <x v="1"/>
    <s v="901061400"/>
    <m/>
    <m/>
    <m/>
    <n v="202501"/>
    <x v="1"/>
    <n v="900575574"/>
    <x v="0"/>
    <s v="SUMINISTROS Y SOLUCIONES CJ SAS"/>
    <d v="2025-01-10T00:00:00"/>
    <n v="-47400"/>
    <s v="C"/>
    <n v="14"/>
    <d v="2025-01-10T00:00:00"/>
    <m/>
  </r>
  <r>
    <x v="1"/>
    <x v="1"/>
    <s v="901061400"/>
    <m/>
    <m/>
    <m/>
    <n v="202501"/>
    <x v="1"/>
    <n v="900637907"/>
    <x v="0"/>
    <s v="LUIS ANGEL PEREZ ROMAN SAS"/>
    <d v="2025-01-17T00:00:00"/>
    <n v="-13517"/>
    <s v="C"/>
    <n v="14"/>
    <d v="2025-01-17T00:00:00"/>
    <m/>
  </r>
  <r>
    <x v="1"/>
    <x v="1"/>
    <s v="901061400"/>
    <m/>
    <m/>
    <m/>
    <n v="202501"/>
    <x v="1"/>
    <n v="901269341"/>
    <x v="0"/>
    <s v="AYC SOLUCIONES HIDROELECTRICAS SAS"/>
    <d v="2025-01-16T00:00:00"/>
    <n v="-58000"/>
    <s v="C"/>
    <n v="14"/>
    <d v="2025-01-16T00:00:00"/>
    <m/>
  </r>
  <r>
    <x v="1"/>
    <x v="1"/>
    <s v="901061400"/>
    <m/>
    <m/>
    <m/>
    <n v="202501"/>
    <x v="1"/>
    <n v="901183982"/>
    <x v="0"/>
    <s v="INGENIERIA AGM SAS"/>
    <d v="2025-01-17T00:00:00"/>
    <n v="-12848"/>
    <s v="C"/>
    <n v="14"/>
    <d v="2025-01-17T00:00:00"/>
    <m/>
  </r>
  <r>
    <x v="1"/>
    <x v="1"/>
    <s v="901061400"/>
    <m/>
    <m/>
    <m/>
    <n v="202501"/>
    <x v="1"/>
    <n v="806008050"/>
    <x v="0"/>
    <s v="RODRIGUEZ Y CARVAJAL SAS"/>
    <d v="2025-01-20T00:00:00"/>
    <n v="-20808"/>
    <s v="C"/>
    <n v="14"/>
    <d v="2025-01-20T00:00:00"/>
    <m/>
  </r>
  <r>
    <x v="1"/>
    <x v="1"/>
    <s v="901061400"/>
    <m/>
    <m/>
    <m/>
    <n v="202501"/>
    <x v="1"/>
    <n v="860063830"/>
    <x v="0"/>
    <s v="ESTILO INGENIERIA SA"/>
    <d v="2025-01-22T00:00:00"/>
    <n v="67014"/>
    <s v="C"/>
    <n v="14"/>
    <d v="2025-01-22T00:00:00"/>
    <m/>
  </r>
  <r>
    <x v="1"/>
    <x v="1"/>
    <s v="901061400"/>
    <m/>
    <m/>
    <m/>
    <n v="202501"/>
    <x v="1"/>
    <n v="860063830"/>
    <x v="0"/>
    <s v="ESTILO INGENIERIA SA"/>
    <d v="2025-01-22T00:00:00"/>
    <n v="-67014"/>
    <s v="C"/>
    <n v="14"/>
    <d v="2025-01-22T00:00:00"/>
    <m/>
  </r>
  <r>
    <x v="1"/>
    <x v="1"/>
    <s v="901061400"/>
    <m/>
    <m/>
    <m/>
    <n v="202501"/>
    <x v="1"/>
    <n v="900575574"/>
    <x v="0"/>
    <s v="SUMINISTROS Y SOLUCIONES CJ SAS"/>
    <d v="2025-01-20T00:00:00"/>
    <n v="-40942"/>
    <s v="C"/>
    <n v="14"/>
    <d v="2025-01-20T00:00:00"/>
    <m/>
  </r>
  <r>
    <x v="1"/>
    <x v="1"/>
    <s v="901061400"/>
    <m/>
    <m/>
    <m/>
    <n v="202501"/>
    <x v="1"/>
    <n v="830095192"/>
    <x v="0"/>
    <s v="AIRECO SAS"/>
    <d v="2025-01-17T00:00:00"/>
    <n v="-136605"/>
    <s v="C"/>
    <n v="14"/>
    <d v="2025-01-17T00:00:00"/>
    <m/>
  </r>
  <r>
    <x v="1"/>
    <x v="1"/>
    <s v="901061400"/>
    <m/>
    <m/>
    <m/>
    <n v="202501"/>
    <x v="1"/>
    <n v="900637907"/>
    <x v="0"/>
    <s v="LUIS ANGEL PEREZ ROMAN SAS"/>
    <d v="2025-01-17T00:00:00"/>
    <n v="-8875"/>
    <s v="C"/>
    <n v="14"/>
    <d v="2025-01-17T00:00:00"/>
    <m/>
  </r>
  <r>
    <x v="1"/>
    <x v="1"/>
    <s v="901061400"/>
    <m/>
    <m/>
    <m/>
    <n v="202501"/>
    <x v="1"/>
    <n v="900407064"/>
    <x v="0"/>
    <s v="SOLUCIONES DE INGENIERIA APLICADA SAS"/>
    <d v="2025-01-17T00:00:00"/>
    <n v="-53537"/>
    <s v="C"/>
    <n v="14"/>
    <d v="2025-01-17T00:00:00"/>
    <m/>
  </r>
  <r>
    <x v="1"/>
    <x v="1"/>
    <s v="901061400"/>
    <m/>
    <m/>
    <m/>
    <n v="202501"/>
    <x v="1"/>
    <n v="830514418"/>
    <x v="0"/>
    <s v="COMERCIALIZADORA LOLA ARDILA SAS"/>
    <d v="2025-01-16T00:00:00"/>
    <n v="-27402"/>
    <s v="C"/>
    <n v="14"/>
    <d v="2025-01-16T00:00:00"/>
    <m/>
  </r>
  <r>
    <x v="1"/>
    <x v="1"/>
    <s v="901061400"/>
    <m/>
    <m/>
    <m/>
    <n v="202501"/>
    <x v="1"/>
    <n v="900741944"/>
    <x v="0"/>
    <s v="ECOFRIO DEL CARIBE SAS"/>
    <d v="2025-01-14T00:00:00"/>
    <n v="-19360"/>
    <s v="C"/>
    <n v="14"/>
    <d v="2025-01-14T00:00:00"/>
    <m/>
  </r>
  <r>
    <x v="1"/>
    <x v="1"/>
    <s v="901061400"/>
    <m/>
    <m/>
    <m/>
    <n v="202501"/>
    <x v="1"/>
    <n v="901183982"/>
    <x v="0"/>
    <s v="INGENIERIA AGM SAS"/>
    <d v="2025-01-13T00:00:00"/>
    <n v="-17130"/>
    <s v="C"/>
    <n v="14"/>
    <d v="2025-01-13T00:00:00"/>
    <m/>
  </r>
  <r>
    <x v="1"/>
    <x v="1"/>
    <s v="901061400"/>
    <m/>
    <m/>
    <m/>
    <n v="202501"/>
    <x v="1"/>
    <n v="806008050"/>
    <x v="0"/>
    <s v="RODRIGUEZ Y CARVAJAL SAS"/>
    <d v="2025-01-14T00:00:00"/>
    <n v="-16000"/>
    <s v="C"/>
    <n v="14"/>
    <d v="2025-01-14T00:00:00"/>
    <m/>
  </r>
  <r>
    <x v="1"/>
    <x v="1"/>
    <s v="901061400"/>
    <m/>
    <m/>
    <m/>
    <n v="202501"/>
    <x v="1"/>
    <n v="800079939"/>
    <x v="0"/>
    <s v="SUCOMPUTO SAS SUCOMPUTO INFRAESTRUCTURA TECNOLOGICA SAS"/>
    <d v="2025-01-13T00:00:00"/>
    <n v="-38456"/>
    <s v="C"/>
    <n v="14"/>
    <d v="2025-01-13T00:00:00"/>
    <m/>
  </r>
  <r>
    <x v="1"/>
    <x v="1"/>
    <s v="901061400"/>
    <m/>
    <m/>
    <m/>
    <n v="202501"/>
    <x v="1"/>
    <n v="900741944"/>
    <x v="0"/>
    <s v="ECOFRIO DEL CARIBE SAS"/>
    <d v="2025-01-14T00:00:00"/>
    <n v="-132791"/>
    <s v="C"/>
    <n v="14"/>
    <d v="2025-01-14T00:00:00"/>
    <m/>
  </r>
  <r>
    <x v="1"/>
    <x v="1"/>
    <s v="901061400"/>
    <m/>
    <m/>
    <m/>
    <n v="202501"/>
    <x v="1"/>
    <n v="900637442"/>
    <x v="0"/>
    <s v="PINTORRES Y ARQUITECTOS ASOCIADOS SAS"/>
    <d v="2025-01-14T00:00:00"/>
    <n v="-19551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4067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4648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3445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3292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4647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3292"/>
    <s v="C"/>
    <n v="14"/>
    <d v="2025-01-14T00:00:00"/>
    <m/>
  </r>
  <r>
    <x v="1"/>
    <x v="1"/>
    <s v="901061400"/>
    <m/>
    <m/>
    <m/>
    <n v="202501"/>
    <x v="1"/>
    <n v="900741944"/>
    <x v="0"/>
    <s v="ECOFRIO DEL CARIBE SAS"/>
    <d v="2025-01-14T00:00:00"/>
    <n v="-4494"/>
    <s v="C"/>
    <n v="14"/>
    <d v="2025-01-14T00:00:00"/>
    <m/>
  </r>
  <r>
    <x v="1"/>
    <x v="1"/>
    <s v="901061400"/>
    <m/>
    <m/>
    <m/>
    <n v="202501"/>
    <x v="1"/>
    <n v="900637442"/>
    <x v="0"/>
    <s v="PINTORRES Y ARQUITECTOS ASOCIADOS SAS"/>
    <d v="2025-01-14T00:00:00"/>
    <n v="-199049"/>
    <s v="C"/>
    <n v="14"/>
    <d v="2025-01-14T00:00:00"/>
    <m/>
  </r>
  <r>
    <x v="1"/>
    <x v="1"/>
    <s v="901061400"/>
    <m/>
    <m/>
    <m/>
    <n v="202501"/>
    <x v="1"/>
    <n v="806008050"/>
    <x v="0"/>
    <s v="RODRIGUEZ Y CARVAJAL SAS"/>
    <d v="2025-01-14T00:00:00"/>
    <n v="-27282"/>
    <s v="C"/>
    <n v="14"/>
    <d v="2025-01-14T00:00:00"/>
    <m/>
  </r>
  <r>
    <x v="1"/>
    <x v="1"/>
    <s v="901061400"/>
    <m/>
    <m/>
    <m/>
    <n v="202501"/>
    <x v="1"/>
    <n v="901459526"/>
    <x v="0"/>
    <s v="BIO O2 TECNOLOGY GROUP SAS"/>
    <d v="2025-01-13T00:00:00"/>
    <n v="-4333"/>
    <s v="C"/>
    <n v="14"/>
    <d v="2025-01-13T00:00:00"/>
    <m/>
  </r>
  <r>
    <x v="1"/>
    <x v="1"/>
    <s v="901061400"/>
    <m/>
    <m/>
    <m/>
    <n v="202501"/>
    <x v="1"/>
    <n v="901459526"/>
    <x v="0"/>
    <s v="BIO O2 TECNOLOGY GROUP SAS"/>
    <d v="2025-01-13T00:00:00"/>
    <n v="-4333"/>
    <s v="C"/>
    <n v="14"/>
    <d v="2025-01-13T00:00:00"/>
    <m/>
  </r>
  <r>
    <x v="1"/>
    <x v="1"/>
    <s v="901061400"/>
    <m/>
    <m/>
    <m/>
    <n v="202501"/>
    <x v="1"/>
    <n v="901459526"/>
    <x v="0"/>
    <s v="BIO O2 TECNOLOGY GROUP SAS"/>
    <d v="2025-01-13T00:00:00"/>
    <n v="-4333"/>
    <s v="C"/>
    <n v="14"/>
    <d v="2025-01-13T00:00:00"/>
    <m/>
  </r>
  <r>
    <x v="1"/>
    <x v="1"/>
    <s v="901061400"/>
    <m/>
    <m/>
    <m/>
    <n v="202501"/>
    <x v="1"/>
    <n v="901459526"/>
    <x v="0"/>
    <s v="BIO O2 TECNOLOGY GROUP SAS"/>
    <d v="2025-01-13T00:00:00"/>
    <n v="-4335"/>
    <s v="C"/>
    <n v="14"/>
    <d v="2025-01-13T00:00:00"/>
    <m/>
  </r>
  <r>
    <x v="1"/>
    <x v="1"/>
    <s v="901061400"/>
    <m/>
    <m/>
    <m/>
    <n v="202501"/>
    <x v="1"/>
    <n v="901459526"/>
    <x v="0"/>
    <s v="BIO O2 TECNOLOGY GROUP SAS"/>
    <d v="2025-01-13T00:00:00"/>
    <n v="-4333"/>
    <s v="C"/>
    <n v="14"/>
    <d v="2025-01-13T00:00:00"/>
    <m/>
  </r>
  <r>
    <x v="1"/>
    <x v="1"/>
    <s v="901061400"/>
    <m/>
    <m/>
    <m/>
    <n v="202501"/>
    <x v="1"/>
    <n v="900971008"/>
    <x v="0"/>
    <s v="SOLUCIONES EN INFRAESTRUCTURA MANTENIMIENTOS Y AUTOMATIZACION SIMA SAS"/>
    <d v="2025-01-13T00:00:00"/>
    <n v="-15083"/>
    <s v="C"/>
    <n v="14"/>
    <d v="2025-01-13T00:00:00"/>
    <m/>
  </r>
  <r>
    <x v="1"/>
    <x v="1"/>
    <s v="901061400"/>
    <m/>
    <m/>
    <m/>
    <n v="202501"/>
    <x v="2"/>
    <n v="900116031"/>
    <x v="0"/>
    <s v="CLEAN Y SERVICE DE COLOMBIA LTDA"/>
    <d v="2025-01-20T00:00:00"/>
    <n v="-7742"/>
    <s v="C"/>
    <n v="14"/>
    <d v="2025-01-20T00:00:00"/>
    <m/>
  </r>
  <r>
    <x v="1"/>
    <x v="1"/>
    <s v="901061400"/>
    <m/>
    <m/>
    <m/>
    <n v="202501"/>
    <x v="2"/>
    <n v="900116031"/>
    <x v="0"/>
    <s v="CLEAN Y SERVICE DE COLOMBIA LTDA"/>
    <d v="2025-01-20T00:00:00"/>
    <n v="-6943"/>
    <s v="C"/>
    <n v="14"/>
    <d v="2025-01-20T00:00:00"/>
    <m/>
  </r>
  <r>
    <x v="1"/>
    <x v="1"/>
    <s v="901061400"/>
    <m/>
    <m/>
    <m/>
    <n v="202501"/>
    <x v="2"/>
    <n v="900116031"/>
    <x v="0"/>
    <s v="CLEAN Y SERVICE DE COLOMBIA LTDA"/>
    <d v="2025-01-20T00:00:00"/>
    <n v="-6782"/>
    <s v="C"/>
    <n v="14"/>
    <d v="2025-01-20T00:00:00"/>
    <m/>
  </r>
  <r>
    <x v="1"/>
    <x v="1"/>
    <s v="901061400"/>
    <m/>
    <m/>
    <m/>
    <n v="202501"/>
    <x v="2"/>
    <n v="900116031"/>
    <x v="0"/>
    <s v="CLEAN Y SERVICE DE COLOMBIA LTDA"/>
    <d v="2025-01-20T00:00:00"/>
    <n v="-848"/>
    <s v="C"/>
    <n v="14"/>
    <d v="2025-01-20T00:00:00"/>
    <m/>
  </r>
  <r>
    <x v="1"/>
    <x v="1"/>
    <s v="901061400"/>
    <m/>
    <m/>
    <m/>
    <n v="202501"/>
    <x v="3"/>
    <n v="830506491"/>
    <x v="0"/>
    <s v="SEGURIDAD Y TECNOLOGIA SAS"/>
    <d v="2024-12-05T00:00:00"/>
    <n v="-8840"/>
    <s v="C"/>
    <n v="14"/>
    <d v="2024-12-05T00:00:00"/>
    <m/>
  </r>
  <r>
    <x v="1"/>
    <x v="1"/>
    <s v="901061400"/>
    <m/>
    <m/>
    <m/>
    <n v="202501"/>
    <x v="3"/>
    <n v="830506491"/>
    <x v="0"/>
    <s v="SEGURIDAD Y TECNOLOGIA SAS"/>
    <d v="2024-12-05T00:00:00"/>
    <n v="-35360"/>
    <s v="C"/>
    <n v="14"/>
    <d v="2024-12-05T00:00:00"/>
    <m/>
  </r>
  <r>
    <x v="1"/>
    <x v="1"/>
    <s v="901061400"/>
    <m/>
    <m/>
    <m/>
    <n v="202501"/>
    <x v="3"/>
    <n v="830506491"/>
    <x v="0"/>
    <s v="SEGURIDAD Y TECNOLOGIA SAS"/>
    <d v="2025-01-17T00:00:00"/>
    <n v="-8840"/>
    <s v="C"/>
    <n v="14"/>
    <d v="2025-01-17T00:00:00"/>
    <m/>
  </r>
  <r>
    <x v="1"/>
    <x v="1"/>
    <s v="901061400"/>
    <m/>
    <m/>
    <m/>
    <n v="202501"/>
    <x v="3"/>
    <n v="830506491"/>
    <x v="0"/>
    <s v="SEGURIDAD Y TECNOLOGIA SAS"/>
    <d v="2025-01-17T00:00:00"/>
    <n v="-35360"/>
    <s v="C"/>
    <n v="14"/>
    <d v="2025-01-17T00:00:00"/>
    <m/>
  </r>
  <r>
    <x v="1"/>
    <x v="1"/>
    <s v="901061400"/>
    <m/>
    <m/>
    <m/>
    <n v="202501"/>
    <x v="3"/>
    <n v="800079939"/>
    <x v="0"/>
    <s v="SUCOMPUTO SAS SUCOMPUTO INFRAESTRUCTURA TECNOLOGICA SAS"/>
    <d v="2025-01-13T00:00:00"/>
    <n v="-980331"/>
    <s v="C"/>
    <n v="14"/>
    <d v="2025-01-13T00:00:00"/>
    <m/>
  </r>
  <r>
    <x v="1"/>
    <x v="1"/>
    <s v="901061400"/>
    <m/>
    <m/>
    <m/>
    <n v="202501"/>
    <x v="4"/>
    <n v="79793296"/>
    <x v="1"/>
    <s v="CADAVID CADAVID MAURICIO"/>
    <d v="2025-01-20T00:00:00"/>
    <n v="-45588"/>
    <s v="C"/>
    <n v="14"/>
    <d v="2025-01-20T00:00:00"/>
    <m/>
  </r>
  <r>
    <x v="1"/>
    <x v="1"/>
    <s v="901061400"/>
    <m/>
    <m/>
    <m/>
    <n v="202501"/>
    <x v="4"/>
    <n v="890211796"/>
    <x v="0"/>
    <s v="CENTRO COMERCIAL CANAVERAL"/>
    <d v="2025-01-22T00:00:00"/>
    <n v="-122500"/>
    <s v="C"/>
    <n v="14"/>
    <d v="2025-01-22T00:00:00"/>
    <m/>
  </r>
  <r>
    <x v="1"/>
    <x v="1"/>
    <s v="901061400"/>
    <m/>
    <m/>
    <m/>
    <n v="202501"/>
    <x v="4"/>
    <n v="79952824"/>
    <x v="1"/>
    <s v="CADAVID CADAVID CARLOS ARTURO"/>
    <d v="2025-01-21T00:00:00"/>
    <n v="-47959"/>
    <s v="C"/>
    <n v="14"/>
    <d v="2025-01-21T00:00:00"/>
    <m/>
  </r>
  <r>
    <x v="1"/>
    <x v="1"/>
    <s v="901061400"/>
    <m/>
    <m/>
    <m/>
    <n v="202501"/>
    <x v="4"/>
    <n v="891855071"/>
    <x v="0"/>
    <s v="CLUB SUAMOX"/>
    <d v="2025-01-07T00:00:00"/>
    <n v="-309192"/>
    <s v="C"/>
    <n v="14"/>
    <d v="2025-01-07T00:00:00"/>
    <m/>
  </r>
  <r>
    <x v="1"/>
    <x v="1"/>
    <s v="901061400"/>
    <m/>
    <m/>
    <m/>
    <n v="202501"/>
    <x v="4"/>
    <n v="26965286"/>
    <x v="1"/>
    <s v="GOMEZ WEBER NORA MARGARITA"/>
    <d v="2025-01-03T00:00:00"/>
    <n v="-250702"/>
    <s v="C"/>
    <n v="14"/>
    <d v="2025-01-03T00:00:00"/>
    <m/>
  </r>
  <r>
    <x v="1"/>
    <x v="1"/>
    <s v="901061400"/>
    <m/>
    <m/>
    <m/>
    <n v="202501"/>
    <x v="4"/>
    <n v="60254435"/>
    <x v="1"/>
    <s v="NUNEZ NANCY"/>
    <d v="2025-01-03T00:00:00"/>
    <n v="-181410"/>
    <s v="C"/>
    <n v="14"/>
    <d v="2025-01-03T00:00:00"/>
    <m/>
  </r>
  <r>
    <x v="1"/>
    <x v="1"/>
    <s v="901061400"/>
    <m/>
    <m/>
    <m/>
    <n v="202501"/>
    <x v="4"/>
    <n v="901840539"/>
    <x v="0"/>
    <s v="AXENSO GRUPO EMPRESARIAL SAS"/>
    <d v="2025-01-07T00:00:00"/>
    <n v="-500271"/>
    <s v="C"/>
    <n v="14"/>
    <d v="2025-01-07T00:00:00"/>
    <m/>
  </r>
  <r>
    <x v="1"/>
    <x v="1"/>
    <s v="901061400"/>
    <m/>
    <m/>
    <m/>
    <n v="202501"/>
    <x v="4"/>
    <n v="1094924249"/>
    <x v="1"/>
    <s v="ARENAS BOTERO MATEO"/>
    <d v="2025-01-03T00:00:00"/>
    <n v="-195903"/>
    <s v="C"/>
    <n v="14"/>
    <d v="2025-01-03T00:00:00"/>
    <m/>
  </r>
  <r>
    <x v="1"/>
    <x v="1"/>
    <s v="901061400"/>
    <m/>
    <m/>
    <m/>
    <n v="202501"/>
    <x v="4"/>
    <n v="901840539"/>
    <x v="0"/>
    <s v="AXENSO GRUPO EMPRESARIAL SAS"/>
    <d v="2025-01-07T00:00:00"/>
    <n v="-88345"/>
    <s v="C"/>
    <n v="14"/>
    <d v="2025-01-07T00:00:00"/>
    <m/>
  </r>
  <r>
    <x v="1"/>
    <x v="1"/>
    <s v="901061400"/>
    <m/>
    <m/>
    <m/>
    <n v="202501"/>
    <x v="4"/>
    <n v="94405693"/>
    <x v="1"/>
    <s v="HENAO DELGADO JOSE JAVIER"/>
    <d v="2025-01-07T00:00:00"/>
    <n v="-254508"/>
    <s v="C"/>
    <n v="14"/>
    <d v="2025-01-07T00:00:00"/>
    <m/>
  </r>
  <r>
    <x v="1"/>
    <x v="1"/>
    <s v="901061400"/>
    <m/>
    <m/>
    <m/>
    <n v="202501"/>
    <x v="4"/>
    <n v="22468470"/>
    <x v="1"/>
    <s v="SANDOVAL SERRANO SANDRA MILENA"/>
    <d v="2025-01-09T00:00:00"/>
    <n v="-112000"/>
    <s v="C"/>
    <n v="14"/>
    <d v="2025-01-09T00:00:00"/>
    <m/>
  </r>
  <r>
    <x v="1"/>
    <x v="1"/>
    <s v="901061400"/>
    <m/>
    <m/>
    <m/>
    <n v="202501"/>
    <x v="4"/>
    <n v="24487042"/>
    <x v="1"/>
    <s v="BOTERO DE BAENA AMPARO DE JESUS"/>
    <d v="2025-01-03T00:00:00"/>
    <n v="-333761"/>
    <s v="C"/>
    <n v="14"/>
    <d v="2025-01-03T00:00:00"/>
    <m/>
  </r>
  <r>
    <x v="1"/>
    <x v="1"/>
    <s v="901061400"/>
    <m/>
    <m/>
    <m/>
    <n v="202501"/>
    <x v="4"/>
    <n v="900921460"/>
    <x v="0"/>
    <s v="FLORYSAN SAS"/>
    <d v="2025-01-09T00:00:00"/>
    <n v="-113538"/>
    <s v="C"/>
    <n v="14"/>
    <d v="2025-01-09T00:00:00"/>
    <m/>
  </r>
  <r>
    <x v="1"/>
    <x v="1"/>
    <s v="901061400"/>
    <m/>
    <m/>
    <m/>
    <n v="202501"/>
    <x v="4"/>
    <n v="900921460"/>
    <x v="0"/>
    <s v="FLORYSAN SAS"/>
    <d v="2025-01-09T00:00:00"/>
    <n v="-113538"/>
    <s v="C"/>
    <n v="14"/>
    <d v="2025-01-09T00:00:00"/>
    <m/>
  </r>
  <r>
    <x v="1"/>
    <x v="1"/>
    <s v="901061400"/>
    <m/>
    <m/>
    <m/>
    <n v="202501"/>
    <x v="4"/>
    <n v="900921460"/>
    <x v="0"/>
    <s v="FLORYSAN SAS"/>
    <d v="2025-01-09T00:00:00"/>
    <n v="-113538"/>
    <s v="C"/>
    <n v="14"/>
    <d v="2025-01-09T00:00:00"/>
    <m/>
  </r>
  <r>
    <x v="1"/>
    <x v="1"/>
    <s v="901061400"/>
    <m/>
    <m/>
    <m/>
    <n v="202501"/>
    <x v="4"/>
    <n v="900921460"/>
    <x v="0"/>
    <s v="FLORYSAN SAS"/>
    <d v="2025-01-09T00:00:00"/>
    <n v="-113536"/>
    <s v="C"/>
    <n v="14"/>
    <d v="2025-01-09T00:00:00"/>
    <m/>
  </r>
  <r>
    <x v="1"/>
    <x v="1"/>
    <s v="901061400"/>
    <m/>
    <m/>
    <m/>
    <n v="202501"/>
    <x v="4"/>
    <n v="900921460"/>
    <x v="0"/>
    <s v="FLORYSAN SAS"/>
    <d v="2025-01-09T00:00:00"/>
    <n v="-113470"/>
    <s v="C"/>
    <n v="14"/>
    <d v="2025-01-09T00:00:00"/>
    <m/>
  </r>
  <r>
    <x v="1"/>
    <x v="1"/>
    <s v="901061400"/>
    <m/>
    <m/>
    <m/>
    <n v="202501"/>
    <x v="4"/>
    <n v="900921460"/>
    <x v="0"/>
    <s v="FLORYSAN SAS"/>
    <d v="2025-01-09T00:00:00"/>
    <n v="-113470"/>
    <s v="C"/>
    <n v="14"/>
    <d v="2025-01-09T00:00:00"/>
    <m/>
  </r>
  <r>
    <x v="1"/>
    <x v="1"/>
    <s v="901061400"/>
    <m/>
    <m/>
    <m/>
    <n v="202501"/>
    <x v="4"/>
    <n v="12489687"/>
    <x v="1"/>
    <s v="CONSUEGRA TAHAM FREDYS ANTONIO"/>
    <d v="2025-01-08T00:00:00"/>
    <n v="142429"/>
    <s v="C"/>
    <n v="14"/>
    <d v="2025-01-08T00:00:00"/>
    <m/>
  </r>
  <r>
    <x v="1"/>
    <x v="1"/>
    <s v="901061400"/>
    <m/>
    <m/>
    <m/>
    <n v="202501"/>
    <x v="4"/>
    <n v="42871484"/>
    <x v="1"/>
    <s v="RAMIREZ GONZALEZ ANA CLAUDIA"/>
    <d v="2025-01-07T00:00:00"/>
    <n v="-76800"/>
    <s v="C"/>
    <n v="14"/>
    <d v="2025-01-07T00:00:00"/>
    <m/>
  </r>
  <r>
    <x v="1"/>
    <x v="1"/>
    <s v="901061400"/>
    <m/>
    <m/>
    <m/>
    <n v="202501"/>
    <x v="4"/>
    <n v="1143839297"/>
    <x v="1"/>
    <s v="PERDOMO ANGULO DIEGO FERNANDO"/>
    <d v="2025-01-02T00:00:00"/>
    <n v="-112000"/>
    <s v="C"/>
    <n v="14"/>
    <d v="2025-01-02T00:00:00"/>
    <m/>
  </r>
  <r>
    <x v="1"/>
    <x v="1"/>
    <s v="901061400"/>
    <m/>
    <m/>
    <m/>
    <n v="202501"/>
    <x v="4"/>
    <n v="23555411"/>
    <x v="1"/>
    <s v="RINCON CALIXTO BERTHA CAROLINA"/>
    <d v="2025-01-08T00:00:00"/>
    <n v="-121888"/>
    <s v="C"/>
    <n v="14"/>
    <d v="2025-01-08T00:00:00"/>
    <m/>
  </r>
  <r>
    <x v="1"/>
    <x v="1"/>
    <s v="901061400"/>
    <m/>
    <m/>
    <m/>
    <n v="202501"/>
    <x v="4"/>
    <n v="890930984"/>
    <x v="0"/>
    <s v="ARRENDAMIENTOS EL CASTILLO SAS"/>
    <d v="2025-01-08T00:00:00"/>
    <n v="-83717"/>
    <s v="C"/>
    <n v="14"/>
    <d v="2025-01-08T00:00:00"/>
    <m/>
  </r>
  <r>
    <x v="1"/>
    <x v="1"/>
    <s v="901061400"/>
    <m/>
    <m/>
    <m/>
    <n v="202501"/>
    <x v="4"/>
    <n v="52852076"/>
    <x v="1"/>
    <s v="SUAREZ TORRES ANGELA PIEDAD"/>
    <d v="2025-01-08T00:00:00"/>
    <n v="-261188"/>
    <s v="C"/>
    <n v="14"/>
    <d v="2025-01-08T00:00:00"/>
    <m/>
  </r>
  <r>
    <x v="1"/>
    <x v="1"/>
    <s v="901061400"/>
    <m/>
    <m/>
    <m/>
    <n v="202501"/>
    <x v="4"/>
    <n v="17122622"/>
    <x v="1"/>
    <s v="ANZOLA LIZARAZU GUILLERMO ANTONIO"/>
    <d v="2025-01-09T00:00:00"/>
    <n v="-185734"/>
    <s v="C"/>
    <n v="14"/>
    <d v="2025-01-09T00:00:00"/>
    <m/>
  </r>
  <r>
    <x v="1"/>
    <x v="1"/>
    <s v="901061400"/>
    <m/>
    <m/>
    <m/>
    <n v="202501"/>
    <x v="4"/>
    <n v="70562778"/>
    <x v="1"/>
    <s v="PULIDO BARRIENTOS DIEGO"/>
    <d v="2025-01-03T00:00:00"/>
    <n v="-490680"/>
    <s v="C"/>
    <n v="14"/>
    <d v="2025-01-03T00:00:00"/>
    <m/>
  </r>
  <r>
    <x v="1"/>
    <x v="1"/>
    <s v="901061400"/>
    <m/>
    <m/>
    <m/>
    <n v="202501"/>
    <x v="4"/>
    <n v="73098460"/>
    <x v="1"/>
    <s v="MARTELO GARCIA FILIBERTO RAFAEL"/>
    <d v="2025-01-02T00:00:00"/>
    <n v="-886702"/>
    <s v="C"/>
    <n v="14"/>
    <d v="2025-01-02T00:00:00"/>
    <m/>
  </r>
  <r>
    <x v="1"/>
    <x v="1"/>
    <s v="901061400"/>
    <m/>
    <m/>
    <m/>
    <n v="202501"/>
    <x v="4"/>
    <n v="901724734"/>
    <x v="0"/>
    <s v="MASUNCA SAS"/>
    <d v="2024-12-17T00:00:00"/>
    <n v="-70000"/>
    <s v="C"/>
    <n v="14"/>
    <d v="2024-12-17T00:00:00"/>
    <m/>
  </r>
  <r>
    <x v="1"/>
    <x v="1"/>
    <s v="901061400"/>
    <m/>
    <m/>
    <m/>
    <n v="202501"/>
    <x v="4"/>
    <n v="890400048"/>
    <x v="0"/>
    <s v="ARAUJO Y SEGOVIA SA"/>
    <d v="2025-01-09T00:00:00"/>
    <n v="-275401"/>
    <s v="C"/>
    <n v="14"/>
    <d v="2025-01-09T00:00:00"/>
    <m/>
  </r>
  <r>
    <x v="1"/>
    <x v="1"/>
    <s v="901061400"/>
    <m/>
    <m/>
    <m/>
    <n v="202501"/>
    <x v="4"/>
    <n v="73138259"/>
    <x v="1"/>
    <s v="ACEVEDO MONSALVE BERNARDO"/>
    <d v="2025-01-08T00:00:00"/>
    <n v="-55775"/>
    <s v="C"/>
    <n v="14"/>
    <d v="2025-01-08T00:00:00"/>
    <m/>
  </r>
  <r>
    <x v="1"/>
    <x v="1"/>
    <s v="901061400"/>
    <m/>
    <m/>
    <m/>
    <n v="202501"/>
    <x v="4"/>
    <n v="890400048"/>
    <x v="0"/>
    <s v="ARAUJO Y SEGOVIA SA"/>
    <d v="2025-01-09T00:00:00"/>
    <n v="-275401"/>
    <s v="C"/>
    <n v="14"/>
    <d v="2025-01-09T00:00:00"/>
    <m/>
  </r>
  <r>
    <x v="1"/>
    <x v="1"/>
    <s v="901061400"/>
    <m/>
    <m/>
    <m/>
    <n v="202501"/>
    <x v="4"/>
    <n v="900401900"/>
    <x v="0"/>
    <s v="INVERMABO Y CIA SAS"/>
    <d v="2025-01-09T00:00:00"/>
    <n v="-1221064"/>
    <s v="C"/>
    <n v="14"/>
    <d v="2025-01-09T00:00:00"/>
    <m/>
  </r>
  <r>
    <x v="1"/>
    <x v="1"/>
    <s v="901061400"/>
    <m/>
    <m/>
    <m/>
    <n v="202501"/>
    <x v="4"/>
    <n v="890930111"/>
    <x v="0"/>
    <s v="SESGOCOLOR SAS"/>
    <d v="2025-01-09T00:00:00"/>
    <n v="-76800"/>
    <s v="C"/>
    <n v="14"/>
    <d v="2025-01-09T00:00:00"/>
    <m/>
  </r>
  <r>
    <x v="1"/>
    <x v="1"/>
    <s v="901061400"/>
    <m/>
    <m/>
    <m/>
    <n v="202501"/>
    <x v="4"/>
    <n v="901157119"/>
    <x v="0"/>
    <s v="ZAMORANO Y ECHEVERRY SAS"/>
    <d v="2025-01-09T00:00:00"/>
    <n v="-441118"/>
    <s v="C"/>
    <n v="14"/>
    <d v="2025-01-09T00:00:00"/>
    <m/>
  </r>
  <r>
    <x v="1"/>
    <x v="1"/>
    <s v="901061400"/>
    <m/>
    <m/>
    <m/>
    <n v="202501"/>
    <x v="4"/>
    <n v="71680772"/>
    <x v="1"/>
    <s v="GIRALDO OSSA FRANCISCO JAVIER"/>
    <d v="2025-01-09T00:00:00"/>
    <n v="-270344"/>
    <s v="C"/>
    <n v="14"/>
    <d v="2025-01-09T00:00:00"/>
    <m/>
  </r>
  <r>
    <x v="1"/>
    <x v="1"/>
    <s v="901061400"/>
    <m/>
    <m/>
    <m/>
    <n v="202501"/>
    <x v="4"/>
    <n v="700061588"/>
    <x v="0"/>
    <s v="NICOLAS LONTSCHARISTSCH"/>
    <d v="2025-01-02T00:00:00"/>
    <n v="-756325"/>
    <s v="C"/>
    <n v="14"/>
    <d v="2025-01-02T00:00:00"/>
    <m/>
  </r>
  <r>
    <x v="1"/>
    <x v="1"/>
    <s v="901061400"/>
    <m/>
    <m/>
    <m/>
    <n v="202501"/>
    <x v="4"/>
    <n v="20026636"/>
    <x v="1"/>
    <s v="SALAZAR DE RUEDA BEATRIZ"/>
    <d v="2025-01-02T00:00:00"/>
    <n v="-708180"/>
    <s v="C"/>
    <n v="14"/>
    <d v="2025-01-02T00:00:00"/>
    <m/>
  </r>
  <r>
    <x v="1"/>
    <x v="1"/>
    <s v="901061400"/>
    <m/>
    <m/>
    <m/>
    <n v="202501"/>
    <x v="4"/>
    <n v="800094433"/>
    <x v="0"/>
    <s v="ARRENDAVENTAS SAS"/>
    <d v="2025-01-03T00:00:00"/>
    <n v="-349516"/>
    <s v="C"/>
    <n v="14"/>
    <d v="2025-01-03T00:00:00"/>
    <m/>
  </r>
  <r>
    <x v="1"/>
    <x v="1"/>
    <s v="901061400"/>
    <m/>
    <m/>
    <m/>
    <n v="202501"/>
    <x v="4"/>
    <n v="800094433"/>
    <x v="0"/>
    <s v="ARRENDAVENTAS SAS"/>
    <d v="2025-01-03T00:00:00"/>
    <n v="-349517"/>
    <s v="C"/>
    <n v="14"/>
    <d v="2025-01-03T00:00:00"/>
    <m/>
  </r>
  <r>
    <x v="1"/>
    <x v="1"/>
    <s v="901061400"/>
    <m/>
    <m/>
    <m/>
    <n v="202501"/>
    <x v="4"/>
    <n v="41520509"/>
    <x v="1"/>
    <s v="ANZOLA LIZARAZU LUCIA BEATRIZ"/>
    <d v="2025-01-08T00:00:00"/>
    <n v="-92867"/>
    <s v="C"/>
    <n v="14"/>
    <d v="2025-01-08T00:00:00"/>
    <m/>
  </r>
  <r>
    <x v="1"/>
    <x v="1"/>
    <s v="901061400"/>
    <m/>
    <m/>
    <m/>
    <n v="202501"/>
    <x v="4"/>
    <n v="12489687"/>
    <x v="1"/>
    <s v="CONSUEGRA TAHAM FREDYS ANTONIO"/>
    <d v="2025-01-08T00:00:00"/>
    <n v="80754"/>
    <s v="C"/>
    <n v="14"/>
    <d v="2025-01-08T00:00:00"/>
    <m/>
  </r>
  <r>
    <x v="1"/>
    <x v="1"/>
    <s v="901061400"/>
    <m/>
    <m/>
    <m/>
    <n v="202501"/>
    <x v="4"/>
    <n v="80718955"/>
    <x v="1"/>
    <s v="HAUGG ANZOLA GUIDO ANTONIO"/>
    <d v="2025-01-08T00:00:00"/>
    <n v="-417901"/>
    <s v="C"/>
    <n v="14"/>
    <d v="2025-01-08T00:00:00"/>
    <m/>
  </r>
  <r>
    <x v="1"/>
    <x v="1"/>
    <s v="901061400"/>
    <m/>
    <m/>
    <m/>
    <n v="202501"/>
    <x v="4"/>
    <n v="21318289"/>
    <x v="1"/>
    <s v="BARRIENTOS DE PULIDO MARIA EUGENIA"/>
    <d v="2025-01-03T00:00:00"/>
    <n v="-79215"/>
    <s v="C"/>
    <n v="14"/>
    <d v="2025-01-03T00:00:00"/>
    <m/>
  </r>
  <r>
    <x v="1"/>
    <x v="1"/>
    <s v="901061400"/>
    <m/>
    <m/>
    <m/>
    <n v="202501"/>
    <x v="4"/>
    <n v="12489687"/>
    <x v="1"/>
    <s v="CONSUEGRA TAHAM FREDYS ANTONIO"/>
    <d v="2025-01-08T00:00:00"/>
    <n v="-80459"/>
    <s v="C"/>
    <n v="14"/>
    <d v="2025-01-08T00:00:00"/>
    <m/>
  </r>
  <r>
    <x v="1"/>
    <x v="1"/>
    <s v="901061400"/>
    <m/>
    <m/>
    <m/>
    <n v="202501"/>
    <x v="4"/>
    <n v="12489687"/>
    <x v="1"/>
    <s v="CONSUEGRA TAHAM FREDYS ANTONIO"/>
    <d v="2025-01-08T00:00:00"/>
    <n v="-142429"/>
    <s v="C"/>
    <n v="14"/>
    <d v="2025-01-08T00:00:00"/>
    <m/>
  </r>
  <r>
    <x v="1"/>
    <x v="1"/>
    <s v="901061400"/>
    <m/>
    <m/>
    <m/>
    <n v="202501"/>
    <x v="4"/>
    <n v="52085392"/>
    <x v="1"/>
    <s v="GUTIERREZ RODRIGUEZ CAROLINA BRIGITTE"/>
    <d v="2025-01-13T00:00:00"/>
    <n v="-138230"/>
    <s v="C"/>
    <n v="14"/>
    <d v="2025-01-13T00:00:00"/>
    <m/>
  </r>
  <r>
    <x v="1"/>
    <x v="1"/>
    <s v="901061400"/>
    <m/>
    <m/>
    <m/>
    <n v="202501"/>
    <x v="4"/>
    <n v="12489687"/>
    <x v="1"/>
    <s v="CONSUEGRA TAHAM FREDYS ANTONIO"/>
    <d v="2025-01-08T00:00:00"/>
    <n v="80459"/>
    <s v="C"/>
    <n v="14"/>
    <d v="2025-01-08T00:00:00"/>
    <m/>
  </r>
  <r>
    <x v="1"/>
    <x v="1"/>
    <s v="901061400"/>
    <m/>
    <m/>
    <m/>
    <n v="202501"/>
    <x v="4"/>
    <n v="12489687"/>
    <x v="1"/>
    <s v="CONSUEGRA TAHAM FREDYS ANTONIO"/>
    <d v="2025-01-08T00:00:00"/>
    <n v="-80754"/>
    <s v="C"/>
    <n v="14"/>
    <d v="2025-01-08T00:00:00"/>
    <m/>
  </r>
  <r>
    <x v="1"/>
    <x v="1"/>
    <s v="901061400"/>
    <m/>
    <m/>
    <m/>
    <n v="202501"/>
    <x v="4"/>
    <n v="817001892"/>
    <x v="0"/>
    <s v="VATIA SA ESP"/>
    <d v="2025-01-10T00:00:00"/>
    <n v="-166352"/>
    <s v="C"/>
    <n v="14"/>
    <d v="2025-01-10T00:00:00"/>
    <m/>
  </r>
  <r>
    <x v="1"/>
    <x v="1"/>
    <s v="901061400"/>
    <m/>
    <m/>
    <m/>
    <n v="202501"/>
    <x v="4"/>
    <n v="41943502"/>
    <x v="1"/>
    <s v="GUERRERO JARAMILLO PAULA ANDREA"/>
    <d v="2025-01-16T00:00:00"/>
    <n v="-126295"/>
    <s v="C"/>
    <n v="14"/>
    <d v="2025-01-16T00:00:00"/>
    <m/>
  </r>
  <r>
    <x v="1"/>
    <x v="1"/>
    <s v="901061400"/>
    <m/>
    <m/>
    <m/>
    <n v="202501"/>
    <x v="4"/>
    <n v="41499807"/>
    <x v="1"/>
    <s v="RUEDA BOHORQUEZ MARIA ELVIA"/>
    <d v="2025-01-10T00:00:00"/>
    <n v="-295134"/>
    <s v="C"/>
    <n v="14"/>
    <d v="2025-01-10T00:00:00"/>
    <m/>
  </r>
  <r>
    <x v="1"/>
    <x v="1"/>
    <s v="901061400"/>
    <m/>
    <m/>
    <m/>
    <n v="202501"/>
    <x v="4"/>
    <n v="38959450"/>
    <x v="1"/>
    <s v="VELEZ DE GOMEZ LUISA CONSTANZA"/>
    <d v="2025-01-14T00:00:00"/>
    <n v="-839475"/>
    <s v="C"/>
    <n v="14"/>
    <d v="2025-01-14T00:00:00"/>
    <m/>
  </r>
  <r>
    <x v="1"/>
    <x v="1"/>
    <s v="901061400"/>
    <m/>
    <m/>
    <m/>
    <n v="202501"/>
    <x v="4"/>
    <n v="900683835"/>
    <x v="0"/>
    <s v="PROMOTORA EL VERGEL SAS"/>
    <d v="2025-01-10T00:00:00"/>
    <n v="-645536"/>
    <s v="C"/>
    <n v="14"/>
    <d v="2025-01-10T00:00:00"/>
    <m/>
  </r>
  <r>
    <x v="1"/>
    <x v="1"/>
    <s v="901061400"/>
    <m/>
    <m/>
    <m/>
    <n v="202501"/>
    <x v="4"/>
    <n v="900776460"/>
    <x v="0"/>
    <s v="INMORENT7 SAS"/>
    <d v="2025-01-14T00:00:00"/>
    <n v="-845736"/>
    <s v="C"/>
    <n v="14"/>
    <d v="2025-01-14T00:00:00"/>
    <m/>
  </r>
  <r>
    <x v="1"/>
    <x v="1"/>
    <s v="901061400"/>
    <m/>
    <m/>
    <m/>
    <n v="202501"/>
    <x v="4"/>
    <n v="24295078"/>
    <x v="1"/>
    <s v="CUBIDES DE MORALES AMPARO"/>
    <d v="2025-01-14T00:00:00"/>
    <n v="-263182"/>
    <s v="C"/>
    <n v="14"/>
    <d v="2025-01-14T00:00:00"/>
    <m/>
  </r>
  <r>
    <x v="1"/>
    <x v="1"/>
    <s v="901061400"/>
    <m/>
    <m/>
    <m/>
    <n v="202501"/>
    <x v="4"/>
    <n v="24295078"/>
    <x v="1"/>
    <s v="CUBIDES DE MORALES AMPARO"/>
    <d v="2025-01-14T00:00:00"/>
    <n v="-701914"/>
    <s v="C"/>
    <n v="14"/>
    <d v="2025-01-14T00:00:00"/>
    <m/>
  </r>
  <r>
    <x v="1"/>
    <x v="1"/>
    <s v="901061400"/>
    <m/>
    <m/>
    <m/>
    <n v="202501"/>
    <x v="4"/>
    <n v="16762760"/>
    <x v="1"/>
    <s v="GOMEZ SALAZAR JOHN FREDY"/>
    <d v="2025-01-15T00:00:00"/>
    <n v="-270344"/>
    <s v="C"/>
    <n v="14"/>
    <d v="2025-01-15T00:00:00"/>
    <m/>
  </r>
  <r>
    <x v="1"/>
    <x v="1"/>
    <s v="901061400"/>
    <m/>
    <m/>
    <m/>
    <n v="202501"/>
    <x v="4"/>
    <n v="900022106"/>
    <x v="0"/>
    <s v="FREDDY ROCA Y CIA S EN C"/>
    <d v="2025-01-10T00:00:00"/>
    <n v="-616304"/>
    <s v="C"/>
    <n v="14"/>
    <d v="2025-01-10T00:00:00"/>
    <m/>
  </r>
  <r>
    <x v="1"/>
    <x v="1"/>
    <s v="901061400"/>
    <m/>
    <m/>
    <m/>
    <n v="202501"/>
    <x v="4"/>
    <n v="15900808"/>
    <x v="1"/>
    <s v="CORRALES VILLEGAS CARLOS ALBERTO"/>
    <d v="2025-01-13T00:00:00"/>
    <n v="-254387"/>
    <s v="C"/>
    <n v="14"/>
    <d v="2025-01-13T00:00:00"/>
    <m/>
  </r>
  <r>
    <x v="1"/>
    <x v="1"/>
    <s v="901061400"/>
    <m/>
    <m/>
    <m/>
    <n v="202501"/>
    <x v="4"/>
    <n v="901217560"/>
    <x v="0"/>
    <s v="OLIMACO MAKROCOMPUTO SAS"/>
    <d v="2025-01-08T00:00:00"/>
    <n v="-269604"/>
    <s v="C"/>
    <n v="14"/>
    <d v="2025-01-08T00:00:00"/>
    <m/>
  </r>
  <r>
    <x v="2"/>
    <x v="2"/>
    <s v="901061400"/>
    <n v="903"/>
    <s v="11"/>
    <n v="7"/>
    <n v="202501"/>
    <x v="0"/>
    <n v="901218339"/>
    <x v="0"/>
    <s v="COO-2156 INSTRUCCIÓN PA INMUEBLES COOMEVA -DCMF 1466"/>
    <d v="2025-01-28T00:00:00"/>
    <n v="-170400"/>
    <s v="C"/>
    <n v="12"/>
    <d v="2025-01-28T15:13:42"/>
    <m/>
  </r>
  <r>
    <x v="3"/>
    <x v="3"/>
    <s v="901061400"/>
    <n v="910"/>
    <s v="96"/>
    <n v="1"/>
    <n v="202501"/>
    <x v="0"/>
    <n v="6376737"/>
    <x v="1"/>
    <s v="REVERSION DIC  ENE 25 CUENTA DE COBRO 015 - SERVICIO DE MANTENIMIENTO CORRECTIVO - INSTRUCCIÓN PA-COO-2158"/>
    <d v="2025-01-20T00:00:00"/>
    <n v="37410"/>
    <s v="D"/>
    <n v="12"/>
    <d v="2025-01-20T18:58:45"/>
    <m/>
  </r>
  <r>
    <x v="3"/>
    <x v="3"/>
    <s v="901061400"/>
    <n v="903"/>
    <s v="11"/>
    <n v="19"/>
    <n v="202501"/>
    <x v="0"/>
    <n v="6376737"/>
    <x v="1"/>
    <s v="CUENTA DE COBRO 015 - SERVICIO DE MANTENIMIENTO CORRECTIVO - INSTRUCCIÓN PA-COO-2158"/>
    <d v="2025-01-09T00:00:00"/>
    <n v="-37410"/>
    <s v="C"/>
    <n v="12"/>
    <d v="2025-01-09T14:41:10"/>
    <m/>
  </r>
  <r>
    <x v="3"/>
    <x v="3"/>
    <s v="901061400"/>
    <n v="903"/>
    <s v="11"/>
    <n v="60"/>
    <n v="202501"/>
    <x v="0"/>
    <n v="6376737"/>
    <x v="1"/>
    <s v=" PA-COO-2189  -SERVICIO DE MANTENIMIENTO PREVENTIVO DE JARDINERÍA - CC 018"/>
    <d v="2025-01-31T00:00:00"/>
    <n v="-197172"/>
    <s v="C"/>
    <n v="12"/>
    <d v="2025-01-31T17:52:34"/>
    <m/>
  </r>
  <r>
    <x v="3"/>
    <x v="3"/>
    <s v="901061400"/>
    <n v="910"/>
    <s v="96"/>
    <n v="1"/>
    <n v="202501"/>
    <x v="0"/>
    <n v="800035076"/>
    <x v="0"/>
    <s v="REVERSION DIC  ENE 25 FACT ING 350 SERVICIO DE MANTENIMIENTO CORRECTIVO - INSTRUCCIÓN PA-COO-2158"/>
    <d v="2025-01-20T00:00:00"/>
    <n v="72634"/>
    <s v="D"/>
    <n v="12"/>
    <d v="2025-01-20T18:58:45"/>
    <m/>
  </r>
  <r>
    <x v="3"/>
    <x v="3"/>
    <s v="901061400"/>
    <n v="910"/>
    <s v="96"/>
    <n v="1"/>
    <n v="202501"/>
    <x v="0"/>
    <n v="800035076"/>
    <x v="0"/>
    <s v="REVERSION DIC  ENE 25 FACT ING351 - SERVICIO DE MANTENIMIENTO CORRECTIVO  - INSTRUCCIÓN PA-COO-2158"/>
    <d v="2025-01-20T00:00:00"/>
    <n v="127109"/>
    <s v="D"/>
    <n v="12"/>
    <d v="2025-01-20T18:58:45"/>
    <m/>
  </r>
  <r>
    <x v="3"/>
    <x v="3"/>
    <s v="901061400"/>
    <n v="903"/>
    <s v="11"/>
    <n v="10"/>
    <n v="202501"/>
    <x v="0"/>
    <n v="800035076"/>
    <x v="0"/>
    <s v="FACT ING 350 SERVICIO DE MANTENIMIENTO CORRECTIVO - INSTRUCCIÓN PA-COO-2158"/>
    <d v="2025-01-09T00:00:00"/>
    <n v="-72634"/>
    <s v="C"/>
    <n v="12"/>
    <d v="2025-01-09T14:41:08"/>
    <m/>
  </r>
  <r>
    <x v="3"/>
    <x v="3"/>
    <s v="901061400"/>
    <n v="903"/>
    <s v="11"/>
    <n v="11"/>
    <n v="202501"/>
    <x v="0"/>
    <n v="800035076"/>
    <x v="0"/>
    <s v="FACT ING351 - SERVICIO DE MANTENIMIENTO CORRECTIVO  - INSTRUCCIÓN PA-COO-2158"/>
    <d v="2025-01-09T00:00:00"/>
    <n v="-127109"/>
    <s v="C"/>
    <n v="12"/>
    <d v="2025-01-09T14:41:08"/>
    <m/>
  </r>
  <r>
    <x v="3"/>
    <x v="3"/>
    <s v="901061400"/>
    <n v="903"/>
    <s v="11"/>
    <n v="62"/>
    <n v="202501"/>
    <x v="0"/>
    <n v="800035076"/>
    <x v="0"/>
    <s v="PA-COO-2189 - C.C.57, COT.20241029-04 - SIRENA ALARMA ELECTRONICAROJO/AZUL - ING 368"/>
    <d v="2025-01-31T00:00:00"/>
    <n v="-32612"/>
    <s v="C"/>
    <n v="12"/>
    <d v="2025-01-31T17:52:34"/>
    <m/>
  </r>
  <r>
    <x v="3"/>
    <x v="3"/>
    <s v="901061400"/>
    <n v="903"/>
    <s v="11"/>
    <n v="62"/>
    <n v="202501"/>
    <x v="5"/>
    <n v="800035076"/>
    <x v="0"/>
    <s v="PA-COO-2189 - C.C.57, COT.20241029-04 - SIRENA ALARMA ELECTRONICAROJO/AZUL - ING 368"/>
    <d v="2025-01-31T00:00:00"/>
    <n v="-7368"/>
    <s v="C"/>
    <n v="12"/>
    <d v="2025-01-31T17:52:34"/>
    <m/>
  </r>
  <r>
    <x v="3"/>
    <x v="3"/>
    <s v="901061400"/>
    <n v="903"/>
    <s v="11"/>
    <n v="58"/>
    <n v="202501"/>
    <x v="0"/>
    <n v="800079939"/>
    <x v="0"/>
    <s v="PA-COO-2189- CONTRATO DE MANTENIMIENTO - 55721"/>
    <d v="2025-01-31T00:00:00"/>
    <n v="-3800"/>
    <s v="C"/>
    <n v="12"/>
    <d v="2025-01-31T17:52:34"/>
    <m/>
  </r>
  <r>
    <x v="3"/>
    <x v="3"/>
    <s v="901061400"/>
    <n v="903"/>
    <s v="11"/>
    <n v="29"/>
    <n v="202501"/>
    <x v="0"/>
    <n v="805012769"/>
    <x v="0"/>
    <s v="PAGO A PROVEEDOR DE ACUERDO A INSTRUCCIÓN PA-COO-2187 FRA AFR1728"/>
    <d v="2025-01-31T00:00:00"/>
    <n v="-37400"/>
    <s v="C"/>
    <n v="12"/>
    <d v="2025-01-31T17:05:21"/>
    <m/>
  </r>
  <r>
    <x v="3"/>
    <x v="3"/>
    <s v="901061400"/>
    <n v="903"/>
    <s v="11"/>
    <n v="30"/>
    <n v="202501"/>
    <x v="0"/>
    <n v="805012769"/>
    <x v="0"/>
    <s v="PAGO A PROVEEDOR DE ACUERDO A INSTRUCCIÓN PA-COO-2187 FRA AFR1740"/>
    <d v="2025-01-31T00:00:00"/>
    <n v="-10720"/>
    <s v="C"/>
    <n v="12"/>
    <d v="2025-01-31T17:05:22"/>
    <m/>
  </r>
  <r>
    <x v="3"/>
    <x v="3"/>
    <s v="901061400"/>
    <n v="903"/>
    <s v="11"/>
    <n v="31"/>
    <n v="202501"/>
    <x v="0"/>
    <n v="805012769"/>
    <x v="0"/>
    <s v="PAGO A PROVEEDOR DE ACUERDO A INSTRUCCIÓN PA-COO-2187 FRA AFR1744"/>
    <d v="2025-01-31T00:00:00"/>
    <n v="-140000"/>
    <s v="C"/>
    <n v="12"/>
    <d v="2025-01-31T17:05:22"/>
    <m/>
  </r>
  <r>
    <x v="3"/>
    <x v="3"/>
    <s v="901061400"/>
    <n v="910"/>
    <s v="96"/>
    <n v="1"/>
    <n v="202501"/>
    <x v="0"/>
    <n v="810000481"/>
    <x v="0"/>
    <s v="REVERSION DIC  ENE 25 FACT SE1008 SERVICIOS DE OBRA POR REPARACIONES LOCATIVAS - INSTRUCCIÓN PA-COO-2154"/>
    <d v="2025-01-20T00:00:00"/>
    <n v="8277974"/>
    <s v="D"/>
    <n v="12"/>
    <d v="2025-01-20T18:58:45"/>
    <m/>
  </r>
  <r>
    <x v="3"/>
    <x v="3"/>
    <s v="901061400"/>
    <n v="903"/>
    <s v="11"/>
    <n v="2"/>
    <n v="202501"/>
    <x v="0"/>
    <n v="810000481"/>
    <x v="0"/>
    <s v="FACT SE1008 SERVICIOS DE OBRA POR REPARACIONES LOCATIVAS - INSTRUCCIÓN PA-COO-2154"/>
    <d v="2025-01-09T00:00:00"/>
    <n v="-8277974"/>
    <s v="C"/>
    <n v="12"/>
    <d v="2025-01-09T09:45:07"/>
    <m/>
  </r>
  <r>
    <x v="3"/>
    <x v="3"/>
    <s v="901061400"/>
    <n v="911"/>
    <s v="43"/>
    <n v="1"/>
    <n v="202501"/>
    <x v="0"/>
    <n v="810000481"/>
    <x v="0"/>
    <s v="Comp.Anulado.  TpCo=903 TpCo_Esp=11 NroCom=2 Periodo=202501 : "/>
    <d v="2025-01-09T00:00:00"/>
    <n v="8277974"/>
    <s v="D"/>
    <n v="12"/>
    <d v="2025-01-09T09:46:46"/>
    <m/>
  </r>
  <r>
    <x v="3"/>
    <x v="3"/>
    <s v="901061400"/>
    <n v="903"/>
    <s v="11"/>
    <n v="3"/>
    <n v="202501"/>
    <x v="0"/>
    <n v="810000481"/>
    <x v="0"/>
    <s v="FACT SE1008 SERVICIOS DE OBRA POR REPARACIONES LOCATIVAS - INSTRUCCIÓN PA-COO-2154"/>
    <d v="2025-01-09T00:00:00"/>
    <n v="-8277974"/>
    <s v="C"/>
    <n v="12"/>
    <d v="2025-01-09T10:21:09"/>
    <m/>
  </r>
  <r>
    <x v="3"/>
    <x v="3"/>
    <s v="901061400"/>
    <n v="903"/>
    <s v="11"/>
    <n v="61"/>
    <n v="202501"/>
    <x v="0"/>
    <n v="890300327"/>
    <x v="0"/>
    <s v="&quot;PA-COO-2189 - SERVICIO INTEGRAL DE ASEO Y CAFETERIA   -1FVE 31120"/>
    <d v="2025-01-31T00:00:00"/>
    <n v="-797937"/>
    <s v="C"/>
    <n v="12"/>
    <d v="2025-01-31T17:52:34"/>
    <m/>
  </r>
  <r>
    <x v="3"/>
    <x v="3"/>
    <s v="901061400"/>
    <n v="903"/>
    <s v="11"/>
    <n v="52"/>
    <n v="202501"/>
    <x v="0"/>
    <n v="900209442"/>
    <x v="0"/>
    <s v="PA-COO-2189 -MANTENIMIENTO PREVENTIVO - FVE-7675"/>
    <d v="2025-01-31T00:00:00"/>
    <n v="-140800"/>
    <s v="C"/>
    <n v="12"/>
    <d v="2025-01-31T17:52:32"/>
    <m/>
  </r>
  <r>
    <x v="3"/>
    <x v="3"/>
    <s v="901061400"/>
    <n v="903"/>
    <s v="11"/>
    <n v="54"/>
    <n v="202501"/>
    <x v="0"/>
    <n v="900331918"/>
    <x v="0"/>
    <s v="PA-COO-2189  -SERVICIO CONTROL DE PLAGAS - FEFV 5571"/>
    <d v="2025-01-31T00:00:00"/>
    <n v="-45242"/>
    <s v="C"/>
    <n v="12"/>
    <d v="2025-01-31T17:52:33"/>
    <m/>
  </r>
  <r>
    <x v="3"/>
    <x v="3"/>
    <s v="901061400"/>
    <n v="910"/>
    <s v="96"/>
    <n v="1"/>
    <n v="202501"/>
    <x v="5"/>
    <n v="900405827"/>
    <x v="0"/>
    <s v="REVERSION DIC  ENE 25 FACT MAG12545 - SERVICIO CORRECTIVO - INSTRUCCIÓN PA-COO-2158"/>
    <d v="2025-01-20T00:00:00"/>
    <n v="5078"/>
    <s v="D"/>
    <n v="12"/>
    <d v="2025-01-20T18:58:45"/>
    <m/>
  </r>
  <r>
    <x v="3"/>
    <x v="3"/>
    <s v="901061400"/>
    <n v="903"/>
    <s v="11"/>
    <n v="18"/>
    <n v="202501"/>
    <x v="5"/>
    <n v="900405827"/>
    <x v="0"/>
    <s v="FACT MAG12545 - SERVICIO CORRECTIVO - INSTRUCCIÓN PA-COO-2158"/>
    <d v="2025-01-09T00:00:00"/>
    <n v="-5078"/>
    <s v="C"/>
    <n v="12"/>
    <d v="2025-01-09T14:41:10"/>
    <m/>
  </r>
  <r>
    <x v="3"/>
    <x v="3"/>
    <s v="901061400"/>
    <n v="910"/>
    <s v="96"/>
    <n v="1"/>
    <n v="202501"/>
    <x v="0"/>
    <n v="900637442"/>
    <x v="0"/>
    <s v="REVERSION DIC  ENE 25 FACT  FE-3646 - SERVICIO CORRECTIVO - INSTRUCCIÓN PA-COO-2158"/>
    <d v="2025-01-20T00:00:00"/>
    <n v="39324"/>
    <s v="D"/>
    <n v="12"/>
    <d v="2025-01-20T18:58:45"/>
    <m/>
  </r>
  <r>
    <x v="3"/>
    <x v="3"/>
    <s v="901061400"/>
    <n v="910"/>
    <s v="96"/>
    <n v="1"/>
    <n v="202501"/>
    <x v="0"/>
    <n v="900637442"/>
    <x v="0"/>
    <s v="REVERSION DIC  ENE 25 FACT FE-3609 - SERVICIO CORRECTIVO - INSTRUCCIÓN PA-COO-2158"/>
    <d v="2025-01-20T00:00:00"/>
    <n v="9562"/>
    <s v="D"/>
    <n v="12"/>
    <d v="2025-01-20T18:58:45"/>
    <m/>
  </r>
  <r>
    <x v="3"/>
    <x v="3"/>
    <s v="901061400"/>
    <n v="910"/>
    <s v="96"/>
    <n v="1"/>
    <n v="202501"/>
    <x v="0"/>
    <n v="900637442"/>
    <x v="0"/>
    <s v="REVERSION DIC  ENE 25 FACT FE-3667 - SERVICIO CORRECTIVO - INSTRUCCIÓN PA-COO-2158"/>
    <d v="2025-01-20T00:00:00"/>
    <n v="55026"/>
    <s v="D"/>
    <n v="12"/>
    <d v="2025-01-20T18:58:45"/>
    <m/>
  </r>
  <r>
    <x v="3"/>
    <x v="3"/>
    <s v="901061400"/>
    <n v="910"/>
    <s v="96"/>
    <n v="1"/>
    <n v="202501"/>
    <x v="0"/>
    <n v="900637442"/>
    <x v="0"/>
    <s v="REVERSION DIC  ENE 25 FACT FE3612 - SERVICIO CORRECTIVO - INSTRUCCIÓN PA-COO-2158"/>
    <d v="2025-01-20T00:00:00"/>
    <n v="39746"/>
    <s v="D"/>
    <n v="12"/>
    <d v="2025-01-20T18:58:45"/>
    <m/>
  </r>
  <r>
    <x v="3"/>
    <x v="3"/>
    <s v="901061400"/>
    <n v="910"/>
    <s v="96"/>
    <n v="1"/>
    <n v="202501"/>
    <x v="0"/>
    <n v="900637442"/>
    <x v="0"/>
    <s v="REVERSION DIC  ENE 25 FACT  FE-3645 - SERVICIO CORRECTIVO - INSTRUCCIÓN PA-COO-2158"/>
    <d v="2025-01-20T00:00:00"/>
    <n v="151032"/>
    <s v="D"/>
    <n v="12"/>
    <d v="2025-01-20T18:58:45"/>
    <m/>
  </r>
  <r>
    <x v="3"/>
    <x v="3"/>
    <s v="901061400"/>
    <n v="903"/>
    <s v="11"/>
    <n v="13"/>
    <n v="202501"/>
    <x v="0"/>
    <n v="900637442"/>
    <x v="0"/>
    <s v="FACT FE3612 - SERVICIO CORRECTIVO - INSTRUCCIÓN PA-COO-2158"/>
    <d v="2025-01-09T00:00:00"/>
    <n v="-39746"/>
    <s v="C"/>
    <n v="12"/>
    <d v="2025-01-09T14:41:08"/>
    <m/>
  </r>
  <r>
    <x v="3"/>
    <x v="3"/>
    <s v="901061400"/>
    <n v="903"/>
    <s v="11"/>
    <n v="14"/>
    <n v="202501"/>
    <x v="0"/>
    <n v="900637442"/>
    <x v="0"/>
    <s v="FACT FE-3609 - SERVICIO CORRECTIVO - INSTRUCCIÓN PA-COO-2158"/>
    <d v="2025-01-09T00:00:00"/>
    <n v="-9562"/>
    <s v="C"/>
    <n v="12"/>
    <d v="2025-01-09T14:41:09"/>
    <m/>
  </r>
  <r>
    <x v="3"/>
    <x v="3"/>
    <s v="901061400"/>
    <n v="903"/>
    <s v="11"/>
    <n v="15"/>
    <n v="202501"/>
    <x v="0"/>
    <n v="900637442"/>
    <x v="0"/>
    <s v="FACT FE-3667 - SERVICIO CORRECTIVO - INSTRUCCIÓN PA-COO-2158"/>
    <d v="2025-01-09T00:00:00"/>
    <n v="-55026"/>
    <s v="C"/>
    <n v="12"/>
    <d v="2025-01-09T14:41:09"/>
    <m/>
  </r>
  <r>
    <x v="3"/>
    <x v="3"/>
    <s v="901061400"/>
    <n v="903"/>
    <s v="11"/>
    <n v="16"/>
    <n v="202501"/>
    <x v="0"/>
    <n v="900637442"/>
    <x v="0"/>
    <s v="FACT  FE-3645 - SERVICIO CORRECTIVO - INSTRUCCIÓN PA-COO-2158"/>
    <d v="2025-01-09T00:00:00"/>
    <n v="-151032"/>
    <s v="C"/>
    <n v="12"/>
    <d v="2025-01-09T14:41:09"/>
    <m/>
  </r>
  <r>
    <x v="3"/>
    <x v="3"/>
    <s v="901061400"/>
    <n v="903"/>
    <s v="11"/>
    <n v="17"/>
    <n v="202501"/>
    <x v="0"/>
    <n v="900637442"/>
    <x v="0"/>
    <s v="FACT  FE-3646 - SERVICIO CORRECTIVO - INSTRUCCIÓN PA-COO-2158"/>
    <d v="2025-01-09T00:00:00"/>
    <n v="-39324"/>
    <s v="C"/>
    <n v="12"/>
    <d v="2025-01-09T14:41:09"/>
    <m/>
  </r>
  <r>
    <x v="3"/>
    <x v="3"/>
    <s v="901061400"/>
    <n v="903"/>
    <s v="11"/>
    <n v="44"/>
    <n v="202501"/>
    <x v="0"/>
    <n v="900637442"/>
    <x v="0"/>
    <s v="PAGO A PROVEEDOR DE ACUERDO A INSTRUCCIÓN PA-COO-2187 FRA FE3647"/>
    <d v="2025-01-31T00:00:00"/>
    <n v="-34918"/>
    <s v="C"/>
    <n v="12"/>
    <d v="2025-01-31T17:05:25"/>
    <m/>
  </r>
  <r>
    <x v="3"/>
    <x v="3"/>
    <s v="901061400"/>
    <n v="903"/>
    <s v="11"/>
    <n v="45"/>
    <n v="202501"/>
    <x v="0"/>
    <n v="900637442"/>
    <x v="0"/>
    <s v="PAGO A PROVEEDOR DE ACUERDO A INSTRUCCIÓN PA-COO-2187 FRA FE3625"/>
    <d v="2025-01-31T00:00:00"/>
    <n v="-58350"/>
    <s v="C"/>
    <n v="12"/>
    <d v="2025-01-31T17:05:25"/>
    <m/>
  </r>
  <r>
    <x v="3"/>
    <x v="3"/>
    <s v="901061400"/>
    <n v="903"/>
    <s v="11"/>
    <n v="46"/>
    <n v="202501"/>
    <x v="0"/>
    <n v="900637442"/>
    <x v="0"/>
    <s v="PAGO A PROVEEDOR DE ACUERDO A INSTRUCCIÓN PA-COO-2187 FRA FE3730"/>
    <d v="2025-01-31T00:00:00"/>
    <n v="-100785"/>
    <s v="C"/>
    <n v="12"/>
    <d v="2025-01-31T17:05:25"/>
    <m/>
  </r>
  <r>
    <x v="3"/>
    <x v="3"/>
    <s v="901061400"/>
    <n v="903"/>
    <s v="11"/>
    <n v="47"/>
    <n v="202501"/>
    <x v="0"/>
    <n v="900637442"/>
    <x v="0"/>
    <s v="PAGO A PROVEEDOR DE ACUERDO A INSTRUCCIÓN PA-COO-2187 FRA FE3735"/>
    <d v="2025-01-31T00:00:00"/>
    <n v="-14378"/>
    <s v="C"/>
    <n v="12"/>
    <d v="2025-01-31T17:05:25"/>
    <m/>
  </r>
  <r>
    <x v="3"/>
    <x v="3"/>
    <s v="901061400"/>
    <n v="903"/>
    <s v="11"/>
    <n v="59"/>
    <n v="202501"/>
    <x v="0"/>
    <n v="900637442"/>
    <x v="0"/>
    <s v="PA-COO-2189 - SERVICIOS MANTENIMIENTO OBRA  - FE-3741"/>
    <d v="2025-01-31T00:00:00"/>
    <n v="-33587"/>
    <s v="C"/>
    <n v="12"/>
    <d v="2025-01-31T17:52:34"/>
    <m/>
  </r>
  <r>
    <x v="3"/>
    <x v="3"/>
    <s v="901061400"/>
    <n v="910"/>
    <s v="96"/>
    <n v="1"/>
    <n v="202501"/>
    <x v="0"/>
    <n v="901048973"/>
    <x v="0"/>
    <s v="REVERSION DIC  ENE 25 FACT FVEL270 SERVICIO CORRECTIVO - INSTRUCCIÓN PA-COO-2158"/>
    <d v="2025-01-20T00:00:00"/>
    <n v="4400"/>
    <s v="D"/>
    <n v="12"/>
    <d v="2025-01-20T18:58:45"/>
    <m/>
  </r>
  <r>
    <x v="3"/>
    <x v="3"/>
    <s v="901061400"/>
    <n v="903"/>
    <s v="11"/>
    <n v="12"/>
    <n v="202501"/>
    <x v="0"/>
    <n v="901048973"/>
    <x v="0"/>
    <s v="FACT FVEL270 SERVICIO CORRECTIVO - INSTRUCCIÓN PA-COO-2158"/>
    <d v="2025-01-09T00:00:00"/>
    <n v="-4400"/>
    <s v="C"/>
    <n v="12"/>
    <d v="2025-01-09T14:41:08"/>
    <m/>
  </r>
  <r>
    <x v="3"/>
    <x v="3"/>
    <s v="901061400"/>
    <n v="903"/>
    <s v="11"/>
    <n v="41"/>
    <n v="202501"/>
    <x v="0"/>
    <n v="901183982"/>
    <x v="0"/>
    <s v="PAGO A PROVEEDOR DE ACUERDO A INSTRUCCIÓN PA-COO-2187 FRA FE449"/>
    <d v="2025-01-31T00:00:00"/>
    <n v="-76551"/>
    <s v="C"/>
    <n v="12"/>
    <d v="2025-01-31T17:05:24"/>
    <m/>
  </r>
  <r>
    <x v="3"/>
    <x v="3"/>
    <s v="901061400"/>
    <n v="903"/>
    <s v="11"/>
    <n v="42"/>
    <n v="202501"/>
    <x v="0"/>
    <n v="901183982"/>
    <x v="0"/>
    <s v="PAGO A PROVEEDOR DE ACUERDO A INSTRUCCIÓN PA-COO-2187 FRA FE450"/>
    <d v="2025-01-31T00:00:00"/>
    <n v="-82453"/>
    <s v="C"/>
    <n v="12"/>
    <d v="2025-01-31T17:05:24"/>
    <m/>
  </r>
  <r>
    <x v="3"/>
    <x v="3"/>
    <s v="901061400"/>
    <n v="903"/>
    <s v="11"/>
    <n v="55"/>
    <n v="202501"/>
    <x v="0"/>
    <n v="901183982"/>
    <x v="0"/>
    <s v="PA-COO-2189 - MANTENIMIENTO PREVENTIVO DEL MES FRA -FE 466"/>
    <d v="2025-01-31T00:00:00"/>
    <n v="-89433"/>
    <s v="C"/>
    <n v="12"/>
    <d v="2025-01-31T17:52:33"/>
    <m/>
  </r>
  <r>
    <x v="3"/>
    <x v="3"/>
    <s v="901061400"/>
    <n v="910"/>
    <s v="96"/>
    <n v="1"/>
    <n v="202501"/>
    <x v="0"/>
    <n v="901225367"/>
    <x v="0"/>
    <s v="REVERSION DIC  ENE 25 FACT RW1110 - SERVICIO CORRECTIVO - INSTRUCCIÓN PA-COO-2158"/>
    <d v="2025-01-20T00:00:00"/>
    <n v="56000"/>
    <s v="D"/>
    <n v="12"/>
    <d v="2025-01-20T18:58:45"/>
    <m/>
  </r>
  <r>
    <x v="3"/>
    <x v="3"/>
    <s v="901061400"/>
    <n v="903"/>
    <s v="11"/>
    <n v="9"/>
    <n v="202501"/>
    <x v="0"/>
    <n v="901225367"/>
    <x v="0"/>
    <s v="FACT RW1110 - SERVICIO CORRECTIVO - INSTRUCCIÓN PA-COO-2158"/>
    <d v="2025-01-09T00:00:00"/>
    <n v="-56000"/>
    <s v="C"/>
    <n v="12"/>
    <d v="2025-01-09T14:41:08"/>
    <m/>
  </r>
  <r>
    <x v="3"/>
    <x v="3"/>
    <s v="901061400"/>
    <n v="903"/>
    <s v="11"/>
    <n v="34"/>
    <n v="202501"/>
    <x v="0"/>
    <n v="901225367"/>
    <x v="0"/>
    <s v="PAGO A PROVEEDOR DE ACUERDO A INSTRUCCIÓN PA-COO-2187 FRARW1111"/>
    <d v="2025-01-31T00:00:00"/>
    <n v="-20000"/>
    <s v="C"/>
    <n v="12"/>
    <d v="2025-01-31T17:05:22"/>
    <m/>
  </r>
  <r>
    <x v="3"/>
    <x v="3"/>
    <s v="901061400"/>
    <n v="903"/>
    <s v="11"/>
    <n v="35"/>
    <n v="202501"/>
    <x v="0"/>
    <n v="901225367"/>
    <x v="0"/>
    <s v="PAGO A PROVEEDOR DE ACUERDO A INSTRUCCIÓN PA-COO-2187 FRA RW1112"/>
    <d v="2025-01-31T00:00:00"/>
    <n v="-84000"/>
    <s v="C"/>
    <n v="12"/>
    <d v="2025-01-31T17:05:23"/>
    <m/>
  </r>
  <r>
    <x v="3"/>
    <x v="3"/>
    <s v="901061400"/>
    <n v="903"/>
    <s v="11"/>
    <n v="36"/>
    <n v="202501"/>
    <x v="0"/>
    <n v="901225367"/>
    <x v="0"/>
    <s v="PAGO A PROVEEDOR DE ACUERDO A INSTRUCCIÓN PA-COO-2187 FRA RW1113"/>
    <d v="2025-01-31T00:00:00"/>
    <n v="-76000"/>
    <s v="C"/>
    <n v="12"/>
    <d v="2025-01-31T17:05:23"/>
    <m/>
  </r>
  <r>
    <x v="3"/>
    <x v="3"/>
    <s v="901061400"/>
    <n v="903"/>
    <s v="11"/>
    <n v="37"/>
    <n v="202501"/>
    <x v="0"/>
    <n v="901225367"/>
    <x v="0"/>
    <s v="PAGO A PROVEEDOR DE ACUERDO A INSTRUCCIÓN PA-COO-2187 FRA RW1144"/>
    <d v="2025-01-31T00:00:00"/>
    <n v="-104000"/>
    <s v="C"/>
    <n v="12"/>
    <d v="2025-01-31T17:05:23"/>
    <m/>
  </r>
  <r>
    <x v="3"/>
    <x v="3"/>
    <s v="901061400"/>
    <n v="903"/>
    <s v="11"/>
    <n v="38"/>
    <n v="202501"/>
    <x v="0"/>
    <n v="901225367"/>
    <x v="0"/>
    <s v="PAGO A PROVEEDOR DE ACUERDO A INSTRUCCIÓN PA-COO-2187 FRA RW1126"/>
    <d v="2025-01-31T00:00:00"/>
    <n v="-15200"/>
    <s v="C"/>
    <n v="12"/>
    <d v="2025-01-31T17:05:23"/>
    <m/>
  </r>
  <r>
    <x v="3"/>
    <x v="3"/>
    <s v="901061400"/>
    <n v="903"/>
    <s v="11"/>
    <n v="39"/>
    <n v="202501"/>
    <x v="0"/>
    <n v="901225367"/>
    <x v="0"/>
    <s v="PAGO A PROVEEDOR DE ACUERDO A INSTRUCCIÓN PA-COO-2187 FRA RW1128"/>
    <d v="2025-01-31T00:00:00"/>
    <n v="-44000"/>
    <s v="C"/>
    <n v="12"/>
    <d v="2025-01-31T17:05:24"/>
    <m/>
  </r>
  <r>
    <x v="3"/>
    <x v="3"/>
    <s v="901061400"/>
    <n v="903"/>
    <s v="11"/>
    <n v="40"/>
    <n v="202501"/>
    <x v="0"/>
    <n v="901225367"/>
    <x v="0"/>
    <s v="PAGO A PROVEEDOR DE ACUERDO A INSTRUCCIÓN PA-COO-2187 FRA RW1129"/>
    <d v="2025-01-31T00:00:00"/>
    <n v="-112000"/>
    <s v="C"/>
    <n v="12"/>
    <d v="2025-01-31T17:05:24"/>
    <m/>
  </r>
  <r>
    <x v="3"/>
    <x v="3"/>
    <s v="901061400"/>
    <n v="903"/>
    <s v="11"/>
    <n v="50"/>
    <n v="202501"/>
    <x v="6"/>
    <n v="901269341"/>
    <x v="0"/>
    <s v=" PAGO A PROVEEDOR DE ACUERDO A INSTRUCCIÓN PA-COO-2187 AYCE1955"/>
    <d v="2025-01-31T00:00:00"/>
    <n v="-2500"/>
    <s v="C"/>
    <n v="12"/>
    <d v="2025-01-31T17:15:19"/>
    <m/>
  </r>
  <r>
    <x v="3"/>
    <x v="3"/>
    <s v="901061400"/>
    <n v="910"/>
    <s v="96"/>
    <n v="1"/>
    <n v="202501"/>
    <x v="0"/>
    <n v="901269341"/>
    <x v="0"/>
    <s v="REVERSION DIC  ENE 25 FACT AYCE -1887 SERVICIO CORRECTIVO / SUMINISTRO E INSTALACION - INSTRUCCIÓN PA-COO-2158"/>
    <d v="2025-01-20T00:00:00"/>
    <n v="12800"/>
    <s v="D"/>
    <n v="12"/>
    <d v="2025-01-20T18:58:45"/>
    <m/>
  </r>
  <r>
    <x v="3"/>
    <x v="3"/>
    <s v="901061400"/>
    <n v="910"/>
    <s v="96"/>
    <n v="1"/>
    <n v="202501"/>
    <x v="0"/>
    <n v="901269341"/>
    <x v="0"/>
    <s v="REVERSION DIC  ENE 25 FACT AYCE - 1812 SERVICIO DE MANTENIMIENTO CORRECTIVO / SUMINISTRO E INSTALACIONES - INSTRUCCIÓN PA-COO-2158"/>
    <d v="2025-01-20T00:00:00"/>
    <n v="25600"/>
    <s v="D"/>
    <n v="12"/>
    <d v="2025-01-20T18:58:45"/>
    <m/>
  </r>
  <r>
    <x v="3"/>
    <x v="3"/>
    <s v="901061400"/>
    <n v="903"/>
    <s v="11"/>
    <n v="49"/>
    <n v="202501"/>
    <x v="0"/>
    <n v="901269341"/>
    <x v="0"/>
    <s v=" PAGO A PROVEEDOR DE ACUERDO A INSTRUCCIÓN PA-COO-2187 - AYCE1963"/>
    <d v="2025-01-31T00:00:00"/>
    <n v="-15200"/>
    <s v="C"/>
    <n v="12"/>
    <d v="2025-01-31T17:15:19"/>
    <m/>
  </r>
  <r>
    <x v="3"/>
    <x v="3"/>
    <s v="901061400"/>
    <n v="903"/>
    <s v="11"/>
    <n v="4"/>
    <n v="202501"/>
    <x v="0"/>
    <n v="901269341"/>
    <x v="0"/>
    <s v="FACT AYCE -1887 SERVICIO CORRECTIVO / SUMINISTRO E INSTALACION - INSTRUCCIÓN PA-COO-2158"/>
    <d v="2025-01-09T00:00:00"/>
    <n v="-12800"/>
    <s v="C"/>
    <n v="12"/>
    <d v="2025-01-09T14:41:06"/>
    <m/>
  </r>
  <r>
    <x v="3"/>
    <x v="3"/>
    <s v="901061400"/>
    <n v="903"/>
    <s v="11"/>
    <n v="6"/>
    <n v="202501"/>
    <x v="0"/>
    <n v="901269341"/>
    <x v="0"/>
    <s v="FACT AYCE - 1812 SERVICIO DE MANTENIMIENTO CORRECTIVO / SUMINISTRO E INSTALACIONES - INSTRUCCIÓN PA-COO-2158"/>
    <d v="2025-01-09T00:00:00"/>
    <n v="-25600"/>
    <s v="C"/>
    <n v="12"/>
    <d v="2025-01-09T14:41:06"/>
    <m/>
  </r>
  <r>
    <x v="3"/>
    <x v="3"/>
    <s v="901061400"/>
    <n v="903"/>
    <s v="11"/>
    <n v="32"/>
    <n v="202501"/>
    <x v="0"/>
    <n v="901269341"/>
    <x v="0"/>
    <s v="PAGO A PROVEEDOR DE ACUERDO A INSTRUCCIÓN PA-COO-2187 FRA AYCE1956"/>
    <d v="2025-01-31T00:00:00"/>
    <n v="-7200"/>
    <s v="C"/>
    <n v="12"/>
    <d v="2025-01-31T17:05:22"/>
    <m/>
  </r>
  <r>
    <x v="3"/>
    <x v="3"/>
    <s v="901061400"/>
    <n v="903"/>
    <s v="11"/>
    <n v="33"/>
    <n v="202501"/>
    <x v="0"/>
    <n v="901269341"/>
    <x v="0"/>
    <s v="PAGO A PROVEEDOR DE ACUERDO A INSTRUCCIÓN PA-COO-2187 FRA AYC1954"/>
    <d v="2025-01-31T00:00:00"/>
    <n v="-6000"/>
    <s v="C"/>
    <n v="12"/>
    <d v="2025-01-31T17:05:22"/>
    <m/>
  </r>
  <r>
    <x v="3"/>
    <x v="3"/>
    <s v="901061400"/>
    <n v="910"/>
    <s v="96"/>
    <n v="1"/>
    <n v="202501"/>
    <x v="5"/>
    <n v="901269341"/>
    <x v="0"/>
    <s v="REVERSION DIC  ENE 25 FACT AYCE - 1888 - SERVICIO CORRECTIVO DE SUMINISTRO DE MANOMETRO EN GLICERNA EN EL CECP - INSTRUCCIÓN PA-COO-2158"/>
    <d v="2025-01-20T00:00:00"/>
    <n v="3000"/>
    <s v="D"/>
    <n v="12"/>
    <d v="2025-01-20T18:58:45"/>
    <m/>
  </r>
  <r>
    <x v="3"/>
    <x v="3"/>
    <s v="901061400"/>
    <n v="903"/>
    <s v="11"/>
    <n v="49"/>
    <n v="202501"/>
    <x v="5"/>
    <n v="901269341"/>
    <x v="0"/>
    <s v=" PAGO A PROVEEDOR DE ACUERDO A INSTRUCCIÓN PA-COO-2187 - AYCE1963"/>
    <d v="2025-01-31T00:00:00"/>
    <n v="-32500"/>
    <s v="C"/>
    <n v="12"/>
    <d v="2025-01-31T17:15:19"/>
    <m/>
  </r>
  <r>
    <x v="3"/>
    <x v="3"/>
    <s v="901061400"/>
    <n v="903"/>
    <s v="11"/>
    <n v="5"/>
    <n v="202501"/>
    <x v="5"/>
    <n v="901269341"/>
    <x v="0"/>
    <s v="FACT AYCE - 1888 - SERVICIO CORRECTIVO DE SUMINISTRO DE MANOMETRO EN GLICERNA EN EL CECP - INSTRUCCIÓN PA-COO-2158"/>
    <d v="2025-01-09T00:00:00"/>
    <n v="-3000"/>
    <s v="C"/>
    <n v="12"/>
    <d v="2025-01-09T14:41:06"/>
    <m/>
  </r>
  <r>
    <x v="3"/>
    <x v="3"/>
    <s v="901061400"/>
    <n v="903"/>
    <s v="11"/>
    <n v="50"/>
    <n v="202501"/>
    <x v="7"/>
    <n v="901269341"/>
    <x v="0"/>
    <s v=" PAGO A PROVEEDOR DE ACUERDO A INSTRUCCIÓN PA-COO-2187 AYCE1955"/>
    <d v="2025-01-31T00:00:00"/>
    <n v="-1332"/>
    <s v="C"/>
    <n v="12"/>
    <d v="2025-01-31T17:15:19"/>
    <m/>
  </r>
  <r>
    <x v="3"/>
    <x v="3"/>
    <s v="901061400"/>
    <n v="903"/>
    <s v="11"/>
    <n v="51"/>
    <n v="202501"/>
    <x v="0"/>
    <n v="901342975"/>
    <x v="0"/>
    <s v=" PAGO A PROVEEDOR DE ACUERDO A INSTRUCCIÓN PA-COO-2187 FE2540"/>
    <d v="2025-01-31T00:00:00"/>
    <n v="-20000"/>
    <s v="C"/>
    <n v="12"/>
    <d v="2025-01-31T17:15:19"/>
    <m/>
  </r>
  <r>
    <x v="3"/>
    <x v="3"/>
    <s v="901061400"/>
    <n v="903"/>
    <s v="11"/>
    <n v="56"/>
    <n v="202501"/>
    <x v="0"/>
    <n v="901342975"/>
    <x v="0"/>
    <s v="PA-COO-2189- MANTENIMIENTO PREVENTIVO MENSUAL - FE2539"/>
    <d v="2025-01-31T00:00:00"/>
    <n v="-40000"/>
    <s v="C"/>
    <n v="12"/>
    <d v="2025-01-31T17:52:33"/>
    <m/>
  </r>
  <r>
    <x v="3"/>
    <x v="3"/>
    <s v="901061400"/>
    <n v="903"/>
    <s v="11"/>
    <n v="57"/>
    <n v="202501"/>
    <x v="0"/>
    <n v="901342975"/>
    <x v="0"/>
    <s v="PA-COO-2189 - MANTENIMIENTO PREVENTIVO BIMENSUAL - FE2538"/>
    <d v="2025-01-31T00:00:00"/>
    <n v="-27600"/>
    <s v="C"/>
    <n v="12"/>
    <d v="2025-01-31T17:52:33"/>
    <m/>
  </r>
  <r>
    <x v="3"/>
    <x v="3"/>
    <s v="901061400"/>
    <n v="903"/>
    <s v="11"/>
    <n v="51"/>
    <n v="202501"/>
    <x v="5"/>
    <n v="901342975"/>
    <x v="0"/>
    <s v=" PAGO A PROVEEDOR DE ACUERDO A INSTRUCCIÓN PA-COO-2187 FE2540"/>
    <d v="2025-01-31T00:00:00"/>
    <n v="-10275"/>
    <s v="C"/>
    <n v="12"/>
    <d v="2025-01-31T17:15:19"/>
    <m/>
  </r>
  <r>
    <x v="3"/>
    <x v="3"/>
    <s v="901061400"/>
    <n v="903"/>
    <s v="11"/>
    <n v="48"/>
    <n v="202501"/>
    <x v="0"/>
    <n v="901671208"/>
    <x v="0"/>
    <s v="PAGO A PROVEEDOR DE ACUERDO A INSTRUCCIÓN PA-COO-2187 FRA FS407"/>
    <d v="2025-01-31T00:00:00"/>
    <n v="-436000"/>
    <s v="C"/>
    <n v="12"/>
    <d v="2025-01-31T17:05:26"/>
    <m/>
  </r>
  <r>
    <x v="3"/>
    <x v="3"/>
    <s v="901061400"/>
    <n v="903"/>
    <s v="11"/>
    <n v="43"/>
    <n v="202501"/>
    <x v="8"/>
    <n v="901887487"/>
    <x v="0"/>
    <s v="PAGO A PROVEEDOR DE ACUERDO A INSTRUCCIÓN PA-COO-2187 FRA FE2"/>
    <d v="2025-01-31T00:00:00"/>
    <n v="-138281"/>
    <s v="C"/>
    <n v="12"/>
    <d v="2025-01-31T17:05:25"/>
    <m/>
  </r>
  <r>
    <x v="4"/>
    <x v="4"/>
    <s v="901061400"/>
    <n v="903"/>
    <s v="11"/>
    <n v="2"/>
    <n v="202501"/>
    <x v="9"/>
    <n v="3382"/>
    <x v="0"/>
    <s v="PAGO COMISION TARIFA DE SERVICIO SERVICE FEE ACCIAL FACTURA AVISTA-11A - CODIGO 1019"/>
    <d v="2025-01-07T00:00:00"/>
    <n v="-4930651"/>
    <s v="C"/>
    <n v="13"/>
    <d v="2025-01-07T12:09:55"/>
    <m/>
  </r>
  <r>
    <x v="4"/>
    <x v="4"/>
    <s v="901061400"/>
    <n v="903"/>
    <s v="11"/>
    <n v="8"/>
    <n v="202501"/>
    <x v="9"/>
    <n v="843880675"/>
    <x v="0"/>
    <s v="PAGO COMISION TARIFA DE SERVICIO SERVICING FEES DE FACTURA AVISTA-11A - CODIGO 1019"/>
    <d v="2025-01-17T00:00:00"/>
    <n v="-9135873"/>
    <s v="C"/>
    <n v="13"/>
    <d v="2025-01-17T15:05:24"/>
    <m/>
  </r>
  <r>
    <x v="4"/>
    <x v="4"/>
    <s v="901061400"/>
    <n v="910"/>
    <s v="96"/>
    <n v="3"/>
    <n v="202501"/>
    <x v="9"/>
    <n v="843880675"/>
    <x v="0"/>
    <s v="Retefuente por comision 20%"/>
    <d v="2025-01-09T00:00:00"/>
    <n v="-6112953"/>
    <s v="C"/>
    <n v="13"/>
    <d v="2025-02-05T13:01:37"/>
    <m/>
  </r>
  <r>
    <x v="4"/>
    <x v="4"/>
    <s v="901061400"/>
    <n v="910"/>
    <s v="96"/>
    <n v="3"/>
    <n v="202501"/>
    <x v="10"/>
    <n v="843880675"/>
    <x v="0"/>
    <s v="Retefuente IVA 100% pagos al exterior, factura AVISTA DD FEE AR 2025-01-03,"/>
    <d v="2025-01-09T00:00:00"/>
    <n v="-5807305.3499999996"/>
    <s v="C"/>
    <n v="13"/>
    <d v="2025-02-05T13:01:37"/>
    <m/>
  </r>
  <r>
    <x v="5"/>
    <x v="5"/>
    <s v="901061400"/>
    <n v="910"/>
    <s v="96"/>
    <n v="5"/>
    <n v="202501"/>
    <x v="11"/>
    <n v="5809814"/>
    <x v="0"/>
    <s v="RETENCION ASUMIDA POR PAGO DE INTERESES US$304,122.75 ENERO 2025 (15%)"/>
    <d v="2025-01-17T00:00:00"/>
    <n v="-197900000"/>
    <s v="C"/>
    <n v="13"/>
    <d v="2025-02-10T17:52:32"/>
    <m/>
  </r>
  <r>
    <x v="5"/>
    <x v="5"/>
    <s v="901061400"/>
    <n v="910"/>
    <s v="96"/>
    <n v="5"/>
    <n v="202501"/>
    <x v="9"/>
    <n v="5809814"/>
    <x v="0"/>
    <s v="RETENCION ASUMIDA POR COMISION Unused Fee US$ 2172.75 ENERO 2025"/>
    <d v="2025-01-17T00:00:00"/>
    <n v="-1885000"/>
    <s v="C"/>
    <n v="13"/>
    <d v="2025-02-10T17:52:32"/>
    <m/>
  </r>
  <r>
    <x v="5"/>
    <x v="5"/>
    <s v="901061400"/>
    <n v="910"/>
    <s v="34"/>
    <n v="16"/>
    <n v="202501"/>
    <x v="12"/>
    <n v="800197268"/>
    <x v="0"/>
    <s v="AJUSTE POR NOTA DEVOLUCIONES RETENCIONES EN LA FUENTE PRACTICADAS EN EXCESO O INDEBIDAS"/>
    <d v="2025-01-31T00:00:00"/>
    <n v="215719852"/>
    <s v="D"/>
    <n v="13"/>
    <d v="2025-02-12T15:00:34"/>
    <m/>
  </r>
  <r>
    <x v="5"/>
    <x v="5"/>
    <s v="901061400"/>
    <n v="903"/>
    <s v="11"/>
    <n v="2"/>
    <n v="202501"/>
    <x v="0"/>
    <n v="901499962"/>
    <x v="0"/>
    <s v=" CFG FUNDS 109277.42 COP 474061840.75  - INSTRUCCIÓN DE PAGO A CFG PARTNERS COLOMBIA SAS POR  POR  2. SERVICIO DE ADMINISTRACION CARTERA - A TÍTULO DE ADMINISTRACIÓN  - FACT NO.180008- 202501"/>
    <d v="2025-01-17T00:00:00"/>
    <n v="-15934852"/>
    <s v="C"/>
    <n v="13"/>
    <d v="2025-01-17T14:01:48"/>
    <m/>
  </r>
  <r>
    <x v="6"/>
    <x v="6"/>
    <s v="901061400"/>
    <n v="903"/>
    <s v="11"/>
    <n v="2"/>
    <n v="202501"/>
    <x v="0"/>
    <n v="900981985"/>
    <x v="0"/>
    <s v="PAGO FACT FCL1280 MEMORY CORP CALI"/>
    <d v="2025-01-13T00:00:00"/>
    <n v="-136823"/>
    <s v="C"/>
    <n v="13"/>
    <d v="2025-01-13T12:31:35"/>
    <m/>
  </r>
  <r>
    <x v="7"/>
    <x v="7"/>
    <s v="901061400"/>
    <n v="903"/>
    <s v="11"/>
    <n v="2"/>
    <n v="202501"/>
    <x v="0"/>
    <n v="900981985"/>
    <x v="0"/>
    <s v="PAGO FACTURA MEMORY CORP CALI FCL 1278"/>
    <d v="2025-01-14T00:00:00"/>
    <n v="-86714"/>
    <s v="C"/>
    <n v="13"/>
    <d v="2025-01-14T14:59:35"/>
    <m/>
  </r>
  <r>
    <x v="8"/>
    <x v="8"/>
    <s v="901061400"/>
    <n v="910"/>
    <s v="96"/>
    <n v="15"/>
    <n v="202501"/>
    <x v="11"/>
    <n v="2462"/>
    <x v="0"/>
    <s v="RETENCION EN LA FUENTE POR PAGO DE INTERESES ACREEDOR - 31012025"/>
    <d v="2025-01-31T00:00:00"/>
    <n v="-8256000"/>
    <s v="C"/>
    <n v="13"/>
    <d v="2025-02-14T14:06:13"/>
    <m/>
  </r>
  <r>
    <x v="8"/>
    <x v="8"/>
    <s v="901061400"/>
    <n v="910"/>
    <s v="96"/>
    <n v="15"/>
    <n v="202501"/>
    <x v="11"/>
    <n v="3592"/>
    <x v="0"/>
    <s v="RETENCION EN LA FUENTE POR PAGO DE INTERESES ACREEDOR - 31012025"/>
    <d v="2025-01-31T00:00:00"/>
    <n v="-12974000"/>
    <s v="C"/>
    <n v="13"/>
    <d v="2025-02-14T14:06:13"/>
    <m/>
  </r>
  <r>
    <x v="8"/>
    <x v="8"/>
    <s v="901061400"/>
    <n v="910"/>
    <s v="96"/>
    <n v="15"/>
    <n v="202501"/>
    <x v="11"/>
    <n v="236670"/>
    <x v="0"/>
    <s v="RETENCION EN LA FUENTE POR PAGO DE INTERESES ACREEDOR - 31012025"/>
    <d v="2025-01-31T00:00:00"/>
    <n v="-18871000"/>
    <s v="C"/>
    <n v="13"/>
    <d v="2025-02-14T14:06:13"/>
    <m/>
  </r>
  <r>
    <x v="8"/>
    <x v="8"/>
    <s v="901061400"/>
    <n v="910"/>
    <s v="96"/>
    <n v="15"/>
    <n v="202501"/>
    <x v="11"/>
    <n v="236677"/>
    <x v="0"/>
    <s v="RETENCION EN LA FUENTE POR PAGO DE INTERESES ACREEDOR - 31012025"/>
    <d v="2025-01-31T00:00:00"/>
    <n v="-18871000"/>
    <s v="C"/>
    <n v="13"/>
    <d v="2025-02-14T14:06:13"/>
    <m/>
  </r>
  <r>
    <x v="8"/>
    <x v="8"/>
    <s v="901061400"/>
    <n v="910"/>
    <s v="96"/>
    <n v="15"/>
    <n v="202501"/>
    <x v="10"/>
    <n v="113670657"/>
    <x v="0"/>
    <s v="RETENCION IVA POR PAGO POR CONCEPTO ADMIN FEE 31012025"/>
    <d v="2025-01-31T00:00:00"/>
    <n v="-1910000"/>
    <s v="C"/>
    <n v="13"/>
    <d v="2025-02-14T14:06:13"/>
    <m/>
  </r>
  <r>
    <x v="9"/>
    <x v="9"/>
    <s v="901061400"/>
    <n v="903"/>
    <s v="11"/>
    <n v="6"/>
    <n v="202501"/>
    <x v="13"/>
    <n v="811013636"/>
    <x v="0"/>
    <s v=" PAGO INTERESES CARTERA PASIVA - PRESTAMOS  22 - 1ER TRIMESTRE CARTERA PASIVA 3DO DESEMBOLSO - OK CONTRATO"/>
    <d v="2025-01-22T00:00:00"/>
    <n v="-34881992"/>
    <s v="C"/>
    <n v="13"/>
    <d v="2025-01-22T10:41:21"/>
    <m/>
  </r>
  <r>
    <x v="9"/>
    <x v="9"/>
    <s v="901061400"/>
    <n v="903"/>
    <s v="11"/>
    <n v="8"/>
    <n v="202501"/>
    <x v="13"/>
    <n v="811013636"/>
    <x v="0"/>
    <s v="3001 - PAGO INTERESES CARTERA PASIVA - PRESTAMOS  28 - 6TO TRIMESTRE CARTERA PASIVA 1DO DESEMBOLSO -"/>
    <d v="2025-01-28T00:00:00"/>
    <n v="-52322989"/>
    <s v="C"/>
    <n v="13"/>
    <d v="2025-01-28T09:59:54"/>
    <m/>
  </r>
  <r>
    <x v="10"/>
    <x v="10"/>
    <s v="901061400"/>
    <n v="903"/>
    <s v="11"/>
    <n v="2"/>
    <n v="202501"/>
    <x v="14"/>
    <n v="901388243"/>
    <x v="0"/>
    <s v="PAGO TERCERO CXC - COMISION DE AGENTE ADMINISTRATIVO / COMISION REVISION TITULOS NO. 1638  - OK CONTRATO"/>
    <d v="2025-01-15T00:00:00"/>
    <n v="-3711065"/>
    <s v="C"/>
    <n v="13"/>
    <d v="2025-01-15T16:00:30"/>
    <m/>
  </r>
  <r>
    <x v="11"/>
    <x v="11"/>
    <s v="901061400"/>
    <n v="903"/>
    <s v="11"/>
    <n v="8"/>
    <n v="202501"/>
    <x v="15"/>
    <n v="900978303"/>
    <x v="0"/>
    <s v="RECOBRO CUSTODIA DE TITULOS DECEVAL, DCV Y GMF DICIEMBRE 2024 FONDO DE SOLIDARIDAD-RESERVA DE LIQUIDEZ PA FONMUTUALES 696451"/>
    <d v="2025-01-27T00:00:00"/>
    <n v="-169231"/>
    <s v="C"/>
    <n v="12"/>
    <d v="2025-01-27T11:44:31"/>
    <m/>
  </r>
  <r>
    <x v="11"/>
    <x v="11"/>
    <s v="901061400"/>
    <n v="903"/>
    <s v="11"/>
    <n v="9"/>
    <n v="202501"/>
    <x v="15"/>
    <n v="900978303"/>
    <x v="0"/>
    <s v="RECOBRO CUSTODIA DE TITULOS DECEVAL DICIEMBRE 2024 FONDO DE SOLIDARIDAD-CONVENIO BANCOOMEVA PA FONMUTUALES 696452"/>
    <d v="2025-01-27T00:00:00"/>
    <n v="-141480"/>
    <s v="C"/>
    <n v="12"/>
    <d v="2025-01-27T11:44:31"/>
    <m/>
  </r>
  <r>
    <x v="11"/>
    <x v="11"/>
    <s v="901061400"/>
    <n v="903"/>
    <s v="11"/>
    <n v="10"/>
    <n v="202501"/>
    <x v="15"/>
    <n v="900978303"/>
    <x v="0"/>
    <s v="RECOBRO CUSTODIA DE TITULOS DECEVAL, DCV Y GMF DICIEMBRE 2024 FONDO DE SOLIDARIDAD-OTRAS INVERSIONES PA FONMUTUALES 696453"/>
    <d v="2025-01-27T00:00:00"/>
    <n v="-380168"/>
    <s v="C"/>
    <n v="12"/>
    <d v="2025-01-27T11:44:31"/>
    <m/>
  </r>
  <r>
    <x v="11"/>
    <x v="11"/>
    <s v="901061400"/>
    <n v="903"/>
    <s v="11"/>
    <n v="11"/>
    <n v="202501"/>
    <x v="15"/>
    <n v="900978303"/>
    <x v="0"/>
    <s v="RECOBRO CUSTODIA DE TITULOS DECEVAL DICIEMBRE 2024 AUXILIO FUNERARIO-RESERVA DE LIQUIDEZ PA FONMUTUALES 696454"/>
    <d v="2025-01-27T00:00:00"/>
    <n v="-9919"/>
    <s v="C"/>
    <n v="12"/>
    <d v="2025-01-27T11:44:32"/>
    <m/>
  </r>
  <r>
    <x v="11"/>
    <x v="11"/>
    <s v="901061400"/>
    <n v="903"/>
    <s v="11"/>
    <n v="12"/>
    <n v="202501"/>
    <x v="15"/>
    <n v="900978303"/>
    <x v="0"/>
    <s v="RECOBRO CUSTODIA DE TITULOS DECEVAL DICIEMBRE 2024 AUXILIO FUNERARIO-CONVENIO BANCOOMEVA PA FONMUTUALES 696455"/>
    <d v="2025-01-27T00:00:00"/>
    <n v="-2494"/>
    <s v="C"/>
    <n v="12"/>
    <d v="2025-01-27T11:44:32"/>
    <m/>
  </r>
  <r>
    <x v="11"/>
    <x v="11"/>
    <s v="901061400"/>
    <n v="903"/>
    <s v="11"/>
    <n v="13"/>
    <n v="202501"/>
    <x v="15"/>
    <n v="900978303"/>
    <x v="0"/>
    <s v="RECOBRO CUSTODIA DE TITULOS DECEVAL DICIEMBRE 2024 AUXILIO FUNERARIO-OTRAS INVERSIONES PA FONMUTUALES 696456"/>
    <d v="2025-01-27T00:00:00"/>
    <n v="-5590"/>
    <s v="C"/>
    <n v="12"/>
    <d v="2025-01-27T11:44:3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100897385"/>
    <n v="20179477"/>
    <x v="1"/>
  </r>
  <r>
    <m/>
    <m/>
    <x v="0"/>
  </r>
  <r>
    <m/>
    <m/>
    <x v="0"/>
  </r>
  <r>
    <m/>
    <m/>
    <x v="0"/>
  </r>
  <r>
    <m/>
    <m/>
    <x v="0"/>
  </r>
  <r>
    <n v="30564764.999999996"/>
    <n v="5807305.3499999996"/>
    <x v="2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398371300"/>
    <n v="15934852"/>
    <x v="3"/>
  </r>
  <r>
    <m/>
    <m/>
    <x v="0"/>
  </r>
  <r>
    <m/>
    <m/>
    <x v="0"/>
  </r>
  <r>
    <m/>
    <m/>
    <x v="0"/>
  </r>
  <r>
    <n v="1319333333.3333335"/>
    <n v="197900000.00000003"/>
    <x v="4"/>
  </r>
  <r>
    <m/>
    <m/>
    <x v="0"/>
  </r>
  <r>
    <n v="9425000"/>
    <n v="1885000"/>
    <x v="1"/>
  </r>
  <r>
    <m/>
    <m/>
    <x v="0"/>
  </r>
  <r>
    <m/>
    <m/>
    <x v="0"/>
  </r>
  <r>
    <m/>
    <n v="-215719852"/>
    <x v="5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3420575"/>
    <n v="136823"/>
    <x v="3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2167850"/>
    <n v="86714"/>
    <x v="3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1245785442.8571427"/>
    <n v="87204981"/>
    <x v="6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33736954.545454547"/>
    <n v="3711065"/>
    <x v="7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50424.999999988358"/>
    <n v="2016.9999999995343"/>
    <x v="3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4260000"/>
    <n v="170400"/>
    <x v="3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250000"/>
    <n v="2500"/>
    <x v="3"/>
  </r>
  <r>
    <m/>
    <m/>
    <x v="0"/>
  </r>
  <r>
    <n v="6914050"/>
    <n v="138281"/>
    <x v="3"/>
  </r>
  <r>
    <m/>
    <m/>
    <x v="0"/>
  </r>
  <r>
    <m/>
    <m/>
    <x v="0"/>
  </r>
  <r>
    <m/>
    <m/>
    <x v="0"/>
  </r>
  <r>
    <m/>
    <m/>
    <x v="0"/>
  </r>
  <r>
    <n v="72583450"/>
    <n v="2903338"/>
    <x v="3"/>
  </r>
  <r>
    <n v="0"/>
    <m/>
    <x v="0"/>
  </r>
  <r>
    <m/>
    <m/>
    <x v="0"/>
  </r>
  <r>
    <m/>
    <m/>
    <x v="0"/>
  </r>
  <r>
    <m/>
    <m/>
    <x v="0"/>
  </r>
  <r>
    <m/>
    <n v="0"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2005720"/>
    <n v="50143"/>
    <x v="8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1332000"/>
    <n v="1332"/>
    <x v="8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28355280"/>
    <n v="708882"/>
    <x v="9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393146666.66666669"/>
    <n v="58972000"/>
    <x v="4"/>
  </r>
  <r>
    <m/>
    <m/>
    <x v="0"/>
  </r>
  <r>
    <m/>
    <m/>
    <x v="0"/>
  </r>
  <r>
    <m/>
    <m/>
    <x v="0"/>
  </r>
  <r>
    <m/>
    <m/>
    <x v="0"/>
  </r>
  <r>
    <n v="10052631.578947369"/>
    <n v="1910000.0000000002"/>
    <x v="2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m/>
    <m/>
    <x v="0"/>
  </r>
  <r>
    <n v="1115700"/>
    <n v="22314"/>
    <x v="3"/>
  </r>
  <r>
    <m/>
    <m/>
    <x v="0"/>
  </r>
  <r>
    <n v="74368725"/>
    <n v="2974749"/>
    <x v="3"/>
  </r>
  <r>
    <m/>
    <m/>
    <x v="0"/>
  </r>
  <r>
    <n v="463252999.99999994"/>
    <n v="16213855"/>
    <x v="10"/>
  </r>
  <r>
    <m/>
    <m/>
    <x v="0"/>
  </r>
  <r>
    <n v="26718275"/>
    <n v="1068731"/>
    <x v="10"/>
  </r>
  <r>
    <m/>
    <m/>
    <x v="0"/>
  </r>
  <r>
    <m/>
    <m/>
    <x v="0"/>
  </r>
  <r>
    <m/>
    <n v="202264907.35000002"/>
    <x v="0"/>
  </r>
  <r>
    <m/>
    <m/>
    <x v="0"/>
  </r>
  <r>
    <m/>
    <n v="-1163.999999970197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5">
  <r>
    <x v="0"/>
    <s v="BALANCE GENERAL POR NATURALEZA"/>
    <d v="2025-02-13T10:52:00"/>
    <x v="0"/>
    <s v="Programa:"/>
    <s v="SCMRSLNA"/>
    <n v="2001"/>
    <s v="SIFI"/>
  </r>
  <r>
    <x v="1"/>
    <s v=" "/>
    <s v="PASIVO"/>
    <x v="0"/>
    <n v="-22342112.109999999"/>
    <n v="266029777.22999999"/>
    <n v="269674447.47000003"/>
    <n v="-25986782.350000001"/>
  </r>
  <r>
    <x v="2"/>
    <s v=" "/>
    <s v="CUENTAS POR PAGAR"/>
    <x v="0"/>
    <n v="-22342112.109999999"/>
    <n v="266029777.22999999"/>
    <n v="269674447.47000003"/>
    <n v="-25986782.350000001"/>
  </r>
  <r>
    <x v="3"/>
    <s v=" "/>
    <s v="RETENCIONES Y APORTES LABORALES"/>
    <x v="0"/>
    <n v="-22342112.109999999"/>
    <n v="266029777.22999999"/>
    <n v="269674447.47000003"/>
    <n v="-25986782.350000001"/>
  </r>
  <r>
    <x v="4"/>
    <s v=" "/>
    <s v="RETENCIONES EN LA FUENTE"/>
    <x v="0"/>
    <n v="-22342112.109999999"/>
    <n v="266029777.22999999"/>
    <n v="269674447.47000003"/>
    <n v="-25986782.350000001"/>
  </r>
  <r>
    <x v="5"/>
    <s v=" "/>
    <s v="RETENCION EN LA FUENTE"/>
    <x v="0"/>
    <n v="-22342112.109999999"/>
    <n v="266029777.22999999"/>
    <n v="269674447.47000003"/>
    <n v="-25986782.350000001"/>
  </r>
  <r>
    <x v="6"/>
    <s v=" "/>
    <s v="RF HONORARIOS"/>
    <x v="0"/>
    <n v="-5643924"/>
    <n v="5643924"/>
    <n v="0"/>
    <n v="0"/>
  </r>
  <r>
    <x v="7"/>
    <s v=" "/>
    <s v="HONORARIOS 11%"/>
    <x v="0"/>
    <n v="-5643924"/>
    <n v="5643924"/>
    <n v="0"/>
    <n v="0"/>
  </r>
  <r>
    <x v="7"/>
    <n v="3382"/>
    <s v="Accial Capital Fund 1 LLC"/>
    <x v="0"/>
    <n v="-2934843"/>
    <n v="2934843"/>
    <n v="0"/>
    <n v="0"/>
  </r>
  <r>
    <x v="7"/>
    <n v="3715"/>
    <s v="Variant Alternative Income Fund"/>
    <x v="0"/>
    <n v="-2370447"/>
    <n v="2370447"/>
    <n v="0"/>
    <n v="0"/>
  </r>
  <r>
    <x v="7"/>
    <n v="4675"/>
    <s v="VARIANT IMPACT FUND"/>
    <x v="0"/>
    <n v="-338634"/>
    <n v="338634"/>
    <n v="0"/>
    <n v="0"/>
  </r>
  <r>
    <x v="8"/>
    <s v=" "/>
    <s v="RF PAGOS AL EXTERIOR"/>
    <x v="0"/>
    <n v="-237957163.12"/>
    <n v="237957163.12"/>
    <n v="25986782.350000001"/>
    <n v="-25986782.350000001"/>
  </r>
  <r>
    <x v="9"/>
    <s v=" "/>
    <s v="PAGOS AL EXTERIOR 20%"/>
    <x v="0"/>
    <n v="-198083152.80000001"/>
    <n v="198083152.80000001"/>
    <n v="20179477"/>
    <n v="-20179477"/>
  </r>
  <r>
    <x v="9"/>
    <n v="3382"/>
    <s v="Accial Capital Fund 1 LLC"/>
    <x v="0"/>
    <n v="-62238123.219999999"/>
    <n v="62238123.219999999"/>
    <n v="4930651"/>
    <n v="-4930651"/>
  </r>
  <r>
    <x v="9"/>
    <n v="3715"/>
    <s v="Variant Alternative Income Fund"/>
    <x v="0"/>
    <n v="-9764757.1999999993"/>
    <n v="9764757.1999999993"/>
    <n v="0"/>
    <n v="0"/>
  </r>
  <r>
    <x v="9"/>
    <n v="4675"/>
    <s v="VARIANT IMPACT FUND"/>
    <x v="0"/>
    <n v="-1426035.28"/>
    <n v="1426035.28"/>
    <n v="0"/>
    <n v="0"/>
  </r>
  <r>
    <x v="9"/>
    <n v="843880675"/>
    <s v="ACCIAL CAPITAL MANAGEMENT LLC"/>
    <x v="0"/>
    <n v="-124654237.09999999"/>
    <n v="124654237.09999999"/>
    <n v="15248826"/>
    <n v="-15248826"/>
  </r>
  <r>
    <x v="10"/>
    <s v=" "/>
    <s v="RETEFUENTE IVA PAGOS AL EXTERIOR 19%"/>
    <x v="0"/>
    <n v="-39874010.32"/>
    <n v="39874010.32"/>
    <n v="5807305.3499999996"/>
    <n v="-5807305.3499999996"/>
  </r>
  <r>
    <x v="10"/>
    <n v="3382"/>
    <s v="Accial Capital Fund 1 LLC"/>
    <x v="0"/>
    <n v="-14300200.789999999"/>
    <n v="14300200.789999999"/>
    <n v="0"/>
    <n v="0"/>
  </r>
  <r>
    <x v="10"/>
    <n v="3715"/>
    <s v="Variant Alternative Income Fund"/>
    <x v="0"/>
    <n v="-11528453.109999999"/>
    <n v="11528453.109999999"/>
    <n v="0"/>
    <n v="0"/>
  </r>
  <r>
    <x v="10"/>
    <n v="4675"/>
    <s v="VARIANT IMPACT FUND"/>
    <x v="0"/>
    <n v="-1676439.88"/>
    <n v="1676439.88"/>
    <n v="0"/>
    <n v="0"/>
  </r>
  <r>
    <x v="10"/>
    <n v="843880675"/>
    <s v="ACCIAL CAPITAL MANAGEMENT LLC"/>
    <x v="0"/>
    <n v="-12368916.539999999"/>
    <n v="12368916.539999999"/>
    <n v="5807305.3499999996"/>
    <n v="-5807305.3499999996"/>
  </r>
  <r>
    <x v="11"/>
    <s v=" "/>
    <s v="OTROS PAGOS SUJETOS A RETENCION"/>
    <x v="0"/>
    <n v="-86578"/>
    <n v="86578"/>
    <n v="0"/>
    <n v="0"/>
  </r>
  <r>
    <x v="12"/>
    <s v=" "/>
    <s v="OTROS INGRESOS TRIBUTARIOS 2.5% DECLARANTE"/>
    <x v="0"/>
    <n v="-86578"/>
    <n v="86578"/>
    <n v="0"/>
    <n v="0"/>
  </r>
  <r>
    <x v="12"/>
    <n v="900978303"/>
    <s v="FIDUCIARIA COOMEVA SA"/>
    <x v="0"/>
    <n v="-86578"/>
    <n v="86578"/>
    <n v="0"/>
    <n v="0"/>
  </r>
  <r>
    <x v="13"/>
    <s v=" "/>
    <s v="PAGO DE RETENCION EN LA FUENTE"/>
    <x v="0"/>
    <n v="221345553.00999999"/>
    <n v="22342112.109999999"/>
    <n v="243687665.12"/>
    <n v="0"/>
  </r>
  <r>
    <x v="14"/>
    <s v=" "/>
    <s v="PAGO DE RETENCION EN LA FUENTE"/>
    <x v="0"/>
    <n v="221345553.00999999"/>
    <n v="22342112.109999999"/>
    <n v="243687665.12"/>
    <n v="0"/>
  </r>
  <r>
    <x v="14"/>
    <n v="800197268"/>
    <s v="UNIDAD ADMINISTRATIVA DE IMPUESTOS NACIONALES"/>
    <x v="0"/>
    <n v="221345553.00999999"/>
    <n v="22342112.109999999"/>
    <n v="243687665.12"/>
    <n v="0"/>
  </r>
  <r>
    <x v="3"/>
    <s v=" "/>
    <s v="RETENCIONES Y APORTES LABORALES"/>
    <x v="1"/>
    <n v="0"/>
    <n v="3442982331.4000001"/>
    <n v="3442982331.4000001"/>
    <n v="0"/>
  </r>
  <r>
    <x v="4"/>
    <s v=" "/>
    <s v="RETENCIONES EN LA FUENTE"/>
    <x v="1"/>
    <n v="0"/>
    <n v="3442982331.4000001"/>
    <n v="3442982331.4000001"/>
    <n v="0"/>
  </r>
  <r>
    <x v="5"/>
    <s v=" "/>
    <s v="RETENCION EN LA FUENTE"/>
    <x v="1"/>
    <n v="0"/>
    <n v="3442932831.4000001"/>
    <n v="3442932831.4000001"/>
    <n v="0"/>
  </r>
  <r>
    <x v="6"/>
    <s v=" "/>
    <s v="RF HONORARIOS"/>
    <x v="1"/>
    <n v="-8216836"/>
    <n v="8216836"/>
    <n v="0"/>
    <n v="0"/>
  </r>
  <r>
    <x v="7"/>
    <s v=" "/>
    <s v="HONORARIOS 11%"/>
    <x v="1"/>
    <n v="-8216836"/>
    <n v="8216836"/>
    <n v="0"/>
    <n v="0"/>
  </r>
  <r>
    <x v="7"/>
    <n v="900978303"/>
    <s v="FIDUCIARIA COOMEVA SA"/>
    <x v="1"/>
    <n v="-8216836"/>
    <n v="8216836"/>
    <n v="0"/>
    <n v="0"/>
  </r>
  <r>
    <x v="15"/>
    <s v=" "/>
    <s v="RF SERVICIOS"/>
    <x v="1"/>
    <n v="-238207225"/>
    <n v="238207225"/>
    <n v="15934852"/>
    <n v="-15934852"/>
  </r>
  <r>
    <x v="16"/>
    <s v=" "/>
    <s v="SERVICIOS 4 %"/>
    <x v="1"/>
    <n v="-238207225"/>
    <n v="238207225"/>
    <n v="15934852"/>
    <n v="-15934852"/>
  </r>
  <r>
    <x v="16"/>
    <n v="830022818"/>
    <s v="  DATA FILE SA"/>
    <x v="1"/>
    <n v="-901814"/>
    <n v="901814"/>
    <n v="0"/>
    <n v="0"/>
  </r>
  <r>
    <x v="16"/>
    <n v="901499962"/>
    <s v="CFG PARTNERS COLOMBIA S.A.S."/>
    <x v="1"/>
    <n v="-237305411"/>
    <n v="237305411"/>
    <n v="15934852"/>
    <n v="-15934852"/>
  </r>
  <r>
    <x v="8"/>
    <s v=" "/>
    <s v="RF PAGOS AL EXTERIOR"/>
    <x v="1"/>
    <n v="-2980788918.4000001"/>
    <n v="2980788918.4000001"/>
    <n v="199785000"/>
    <n v="-199785000"/>
  </r>
  <r>
    <x v="17"/>
    <s v=" "/>
    <s v="PAGOS AL EXTERIOR 15%"/>
    <x v="1"/>
    <n v="-2967214296.25"/>
    <n v="2967214296.25"/>
    <n v="197900000"/>
    <n v="-197900000"/>
  </r>
  <r>
    <x v="17"/>
    <n v="5809814"/>
    <s v="ARES AGENT SERVICES LP"/>
    <x v="1"/>
    <n v="-2967214296.25"/>
    <n v="2967214296.25"/>
    <n v="197900000"/>
    <n v="-197900000"/>
  </r>
  <r>
    <x v="9"/>
    <s v=" "/>
    <s v="PAGOS AL EXTERIOR 20%"/>
    <x v="1"/>
    <n v="-13574622.15"/>
    <n v="13574622.15"/>
    <n v="1885000"/>
    <n v="-1885000"/>
  </r>
  <r>
    <x v="9"/>
    <n v="5809814"/>
    <s v="ARES AGENT SERVICES LP"/>
    <x v="1"/>
    <n v="-13574622.15"/>
    <n v="13574622.15"/>
    <n v="1885000"/>
    <n v="-1885000"/>
  </r>
  <r>
    <x v="18"/>
    <s v=" "/>
    <s v="RETENCIONES PRACTICADAS EN EXCESO O INDEBIDAS"/>
    <x v="1"/>
    <n v="2077519950.6800001"/>
    <n v="215719852"/>
    <n v="2077519950.6800001"/>
    <n v="215719852"/>
  </r>
  <r>
    <x v="19"/>
    <s v=" "/>
    <s v="RETENCIONES PRACTICADAS EN EXCESO O INDEBIDAS"/>
    <x v="1"/>
    <n v="2077519950.6800001"/>
    <n v="215719852"/>
    <n v="2077519950.6800001"/>
    <n v="215719852"/>
  </r>
  <r>
    <x v="19"/>
    <n v="800197268"/>
    <s v="UNIDAD ADMINISTRATIVA DE IMPUESTOS NACIONALES"/>
    <x v="1"/>
    <n v="2077519950.6800001"/>
    <n v="215719852"/>
    <n v="2077519950.6800001"/>
    <n v="215719852"/>
  </r>
  <r>
    <x v="13"/>
    <s v=" "/>
    <s v="PAGO DE RETENCION EN LA FUENTE"/>
    <x v="1"/>
    <n v="1149693028.72"/>
    <n v="0"/>
    <n v="1149693028.72"/>
    <n v="0"/>
  </r>
  <r>
    <x v="14"/>
    <s v=" "/>
    <s v="PAGO DE RETENCION EN LA FUENTE"/>
    <x v="1"/>
    <n v="1149693028.72"/>
    <n v="0"/>
    <n v="1149693028.72"/>
    <n v="0"/>
  </r>
  <r>
    <x v="14"/>
    <n v="800197268"/>
    <s v="UNIDAD ADMINISTRATIVA DE IMPUESTOS NACIONALES"/>
    <x v="1"/>
    <n v="1149693028.72"/>
    <n v="0"/>
    <n v="1149693028.72"/>
    <n v="0"/>
  </r>
  <r>
    <x v="0"/>
    <s v="BALANCE GENERAL POR NATURALEZA"/>
    <d v="2025-02-03T20:46:00"/>
    <x v="2"/>
    <s v="Programa:"/>
    <s v="SCMRSLNA"/>
    <n v="2001"/>
    <s v="SIFI"/>
  </r>
  <r>
    <x v="1"/>
    <s v=" "/>
    <s v="PASIVO"/>
    <x v="2"/>
    <n v="-150992"/>
    <n v="2577564"/>
    <n v="2563395"/>
    <n v="-136823"/>
  </r>
  <r>
    <x v="2"/>
    <s v=" "/>
    <s v="CUENTAS POR PAGAR"/>
    <x v="2"/>
    <n v="-150992"/>
    <n v="2577564"/>
    <n v="2563395"/>
    <n v="-136823"/>
  </r>
  <r>
    <x v="3"/>
    <s v=" "/>
    <s v="RETENCIONES Y APORTES LABORALES"/>
    <x v="2"/>
    <n v="-150992"/>
    <n v="2577564"/>
    <n v="2563395"/>
    <n v="-136823"/>
  </r>
  <r>
    <x v="4"/>
    <s v=" "/>
    <s v="RETENCIONES EN LA FUENTE"/>
    <x v="2"/>
    <n v="-150992"/>
    <n v="2577564"/>
    <n v="2563395"/>
    <n v="-136823"/>
  </r>
  <r>
    <x v="5"/>
    <s v=" "/>
    <s v="RETENCION EN LA FUENTE"/>
    <x v="2"/>
    <n v="-150992"/>
    <n v="2577564"/>
    <n v="2563395"/>
    <n v="-136823"/>
  </r>
  <r>
    <x v="15"/>
    <s v=" "/>
    <s v="RF SERVICIOS"/>
    <x v="2"/>
    <n v="-2348198"/>
    <n v="2348198"/>
    <n v="136823"/>
    <n v="-136823"/>
  </r>
  <r>
    <x v="16"/>
    <s v=" "/>
    <s v="SERVICIOS 4 %"/>
    <x v="2"/>
    <n v="-2348198"/>
    <n v="2348198"/>
    <n v="136823"/>
    <n v="-136823"/>
  </r>
  <r>
    <x v="16"/>
    <n v="900981985"/>
    <s v="MEMORY CORP CALI SAS"/>
    <x v="2"/>
    <n v="-2348198"/>
    <n v="2348198"/>
    <n v="136823"/>
    <n v="-136823"/>
  </r>
  <r>
    <x v="11"/>
    <s v=" "/>
    <s v="OTROS PAGOS SUJETOS A RETENCION"/>
    <x v="2"/>
    <n v="-78366"/>
    <n v="78366"/>
    <n v="0"/>
    <n v="0"/>
  </r>
  <r>
    <x v="12"/>
    <s v=" "/>
    <s v="OTROS INGRESOS TRIBUTARIOS 2.5% DECLARANTE"/>
    <x v="2"/>
    <n v="-78366"/>
    <n v="78366"/>
    <n v="0"/>
    <n v="0"/>
  </r>
  <r>
    <x v="12"/>
    <n v="900978303"/>
    <s v="FIDUCIARIA COOMEVA SA"/>
    <x v="2"/>
    <n v="-78366"/>
    <n v="78366"/>
    <n v="0"/>
    <n v="0"/>
  </r>
  <r>
    <x v="13"/>
    <s v=" "/>
    <s v="PAGO DE RETENCION EN LA FUENTE"/>
    <x v="2"/>
    <n v="2275572"/>
    <n v="151000"/>
    <n v="2426572"/>
    <n v="0"/>
  </r>
  <r>
    <x v="14"/>
    <s v=" "/>
    <s v="PAGO DE RETENCION EN LA FUENTE"/>
    <x v="2"/>
    <n v="2275572"/>
    <n v="151000"/>
    <n v="2426572"/>
    <n v="0"/>
  </r>
  <r>
    <x v="14"/>
    <n v="800197268"/>
    <s v="UNIDAD ADMINISTRATIVA DE IMPUESTOS NACIONALES"/>
    <x v="2"/>
    <n v="2275572"/>
    <n v="151000"/>
    <n v="2426572"/>
    <n v="0"/>
  </r>
  <r>
    <x v="0"/>
    <s v="BALANCE GENERAL POR NATURALEZA"/>
    <d v="2025-02-03T20:46:00"/>
    <x v="3"/>
    <s v="Programa:"/>
    <s v="SCMRSLNA"/>
    <n v="2001"/>
    <s v="SIFI"/>
  </r>
  <r>
    <x v="1"/>
    <s v=" "/>
    <s v="PASIVO"/>
    <x v="3"/>
    <n v="-90638"/>
    <n v="1901499"/>
    <n v="1897575"/>
    <n v="-86714"/>
  </r>
  <r>
    <x v="2"/>
    <s v=" "/>
    <s v="CUENTAS POR PAGAR"/>
    <x v="3"/>
    <n v="-90638"/>
    <n v="1901499"/>
    <n v="1897575"/>
    <n v="-86714"/>
  </r>
  <r>
    <x v="3"/>
    <s v=" "/>
    <s v="RETENCIONES Y APORTES LABORALES"/>
    <x v="3"/>
    <n v="-90638"/>
    <n v="1901499"/>
    <n v="1897575"/>
    <n v="-86714"/>
  </r>
  <r>
    <x v="4"/>
    <s v=" "/>
    <s v="RETENCIONES EN LA FUENTE"/>
    <x v="3"/>
    <n v="-90638"/>
    <n v="1901499"/>
    <n v="1897575"/>
    <n v="-86714"/>
  </r>
  <r>
    <x v="5"/>
    <s v=" "/>
    <s v="RETENCION EN LA FUENTE"/>
    <x v="3"/>
    <n v="-90638"/>
    <n v="1901499"/>
    <n v="1897575"/>
    <n v="-86714"/>
  </r>
  <r>
    <x v="15"/>
    <s v=" "/>
    <s v="RF SERVICIOS"/>
    <x v="3"/>
    <n v="-1614959"/>
    <n v="1614959"/>
    <n v="86714"/>
    <n v="-86714"/>
  </r>
  <r>
    <x v="16"/>
    <s v=" "/>
    <s v="SERVICIOS 4 %"/>
    <x v="3"/>
    <n v="-1614959"/>
    <n v="1614959"/>
    <n v="86714"/>
    <n v="-86714"/>
  </r>
  <r>
    <x v="16"/>
    <n v="900981985"/>
    <s v="MEMORY CORP CALI SAS"/>
    <x v="3"/>
    <n v="-1614959"/>
    <n v="1614959"/>
    <n v="86714"/>
    <n v="-86714"/>
  </r>
  <r>
    <x v="11"/>
    <s v=" "/>
    <s v="OTROS PAGOS SUJETOS A RETENCION"/>
    <x v="3"/>
    <n v="-195540"/>
    <n v="195540"/>
    <n v="0"/>
    <n v="0"/>
  </r>
  <r>
    <x v="12"/>
    <s v=" "/>
    <s v="OTROS INGRESOS TRIBUTARIOS 2.5% DECLARANTE"/>
    <x v="3"/>
    <n v="-195540"/>
    <n v="195540"/>
    <n v="0"/>
    <n v="0"/>
  </r>
  <r>
    <x v="12"/>
    <n v="900978303"/>
    <s v="FIDUCIARIA COOMEVA SA"/>
    <x v="3"/>
    <n v="-195540"/>
    <n v="195540"/>
    <n v="0"/>
    <n v="0"/>
  </r>
  <r>
    <x v="13"/>
    <s v=" "/>
    <s v="PAGO DE RETENCION EN LA FUENTE"/>
    <x v="3"/>
    <n v="1719861"/>
    <n v="91000"/>
    <n v="1810861"/>
    <n v="0"/>
  </r>
  <r>
    <x v="14"/>
    <s v=" "/>
    <s v="PAGO DE RETENCION EN LA FUENTE"/>
    <x v="3"/>
    <n v="1719861"/>
    <n v="91000"/>
    <n v="1810861"/>
    <n v="0"/>
  </r>
  <r>
    <x v="14"/>
    <n v="800197268"/>
    <s v="UNIDAD ADMINISTRATIVA DE IMPUESTOS NACIONALES"/>
    <x v="3"/>
    <n v="1719861"/>
    <n v="91000"/>
    <n v="1810861"/>
    <n v="0"/>
  </r>
  <r>
    <x v="0"/>
    <s v="BALANCE GENERAL POR NATURALEZA"/>
    <d v="2025-02-03T20:46:00"/>
    <x v="4"/>
    <s v="Programa:"/>
    <s v="SCMRSLNA"/>
    <n v="2001"/>
    <s v="SIFI"/>
  </r>
  <r>
    <x v="1"/>
    <s v=" "/>
    <s v="PASIVO"/>
    <x v="4"/>
    <n v="-7905483"/>
    <n v="545176290.13"/>
    <n v="624476271.13"/>
    <n v="-87205464"/>
  </r>
  <r>
    <x v="2"/>
    <s v=" "/>
    <s v="CUENTAS POR PAGAR"/>
    <x v="4"/>
    <n v="-7905483"/>
    <n v="545176290.13"/>
    <n v="624476271.13"/>
    <n v="-87205464"/>
  </r>
  <r>
    <x v="3"/>
    <s v=" "/>
    <s v="RETENCIONES Y APORTES LABORALES"/>
    <x v="4"/>
    <n v="-7905483"/>
    <n v="545176290.13"/>
    <n v="624476271.13"/>
    <n v="-87205464"/>
  </r>
  <r>
    <x v="4"/>
    <s v=" "/>
    <s v="RETENCIONES EN LA FUENTE"/>
    <x v="4"/>
    <n v="-7905483"/>
    <n v="545176290.13"/>
    <n v="624476271.13"/>
    <n v="-87205464"/>
  </r>
  <r>
    <x v="5"/>
    <s v=" "/>
    <s v="RETENCION EN LA FUENTE"/>
    <x v="4"/>
    <n v="-7905483"/>
    <n v="545176290.13"/>
    <n v="624476271.13"/>
    <n v="-87205464"/>
  </r>
  <r>
    <x v="20"/>
    <s v=" "/>
    <s v="RF RENDIMIENTOS FINANCIEROS"/>
    <x v="4"/>
    <n v="-537199351.13"/>
    <n v="537199351.13"/>
    <n v="87204981"/>
    <n v="-87204981"/>
  </r>
  <r>
    <x v="21"/>
    <s v=" "/>
    <s v="RENDIMIENTOS FINANCIEROS 7%"/>
    <x v="4"/>
    <n v="-537199351.13"/>
    <n v="537199351.13"/>
    <n v="87204981"/>
    <n v="-87204981"/>
  </r>
  <r>
    <x v="21"/>
    <n v="811013636"/>
    <s v="INVERSIONES CFNS S.A.S"/>
    <x v="4"/>
    <n v="-533249918.13"/>
    <n v="533249918.13"/>
    <n v="87204981"/>
    <n v="-87204981"/>
  </r>
  <r>
    <x v="21"/>
    <n v="900871479"/>
    <s v="AVISTA COLOMBIA S.A.S BIC"/>
    <x v="4"/>
    <n v="-3949433"/>
    <n v="3949433"/>
    <n v="0"/>
    <n v="0"/>
  </r>
  <r>
    <x v="11"/>
    <s v=" "/>
    <s v="OTROS PAGOS SUJETOS A RETENCION"/>
    <x v="4"/>
    <n v="-71939"/>
    <n v="71939"/>
    <n v="0"/>
    <n v="0"/>
  </r>
  <r>
    <x v="12"/>
    <s v=" "/>
    <s v="OTROS INGRESOS TRIBUTARIOS 2.5% DECLARANTE"/>
    <x v="4"/>
    <n v="-71939"/>
    <n v="71939"/>
    <n v="0"/>
    <n v="0"/>
  </r>
  <r>
    <x v="12"/>
    <n v="811013636"/>
    <s v="INVERSIONES CFNS S.A.S"/>
    <x v="4"/>
    <n v="-3308.5"/>
    <n v="3308.5"/>
    <n v="0"/>
    <n v="0"/>
  </r>
  <r>
    <x v="12"/>
    <n v="900871479"/>
    <s v="AVISTA COLOMBIA S.A.S BIC"/>
    <x v="4"/>
    <n v="-3308.5"/>
    <n v="3308.5"/>
    <n v="0"/>
    <n v="0"/>
  </r>
  <r>
    <x v="12"/>
    <n v="900978303"/>
    <s v="FIDUCIARIA COOMEVA SA"/>
    <x v="4"/>
    <n v="-65322"/>
    <n v="65322"/>
    <n v="0"/>
    <n v="0"/>
  </r>
  <r>
    <x v="13"/>
    <s v=" "/>
    <s v="PAGO DE RETENCION EN LA FUENTE"/>
    <x v="4"/>
    <n v="529365807.13"/>
    <n v="7905000"/>
    <n v="537271290.13"/>
    <n v="-483"/>
  </r>
  <r>
    <x v="14"/>
    <s v=" "/>
    <s v="PAGO DE RETENCION EN LA FUENTE"/>
    <x v="4"/>
    <n v="529365807.13"/>
    <n v="7905000"/>
    <n v="537271290.13"/>
    <n v="-483"/>
  </r>
  <r>
    <x v="14"/>
    <n v="800197268"/>
    <s v="UNIDAD ADMINISTRATIVA DE IMPUESTOS NACIONALES"/>
    <x v="4"/>
    <n v="529365807.13"/>
    <n v="7905000"/>
    <n v="537271290.13"/>
    <n v="-483"/>
  </r>
  <r>
    <x v="0"/>
    <s v="BALANCE GENERAL POR NATURALEZA"/>
    <d v="2025-02-03T20:46:00"/>
    <x v="5"/>
    <s v="Programa:"/>
    <s v="SCMRSLNA"/>
    <n v="2001"/>
    <s v="SIFI"/>
  </r>
  <r>
    <x v="1"/>
    <s v=" "/>
    <s v="PASIVO"/>
    <x v="5"/>
    <n v="-3622272"/>
    <n v="87017763"/>
    <n v="87106828"/>
    <n v="-3711337"/>
  </r>
  <r>
    <x v="2"/>
    <s v=" "/>
    <s v="CUENTAS POR PAGAR"/>
    <x v="5"/>
    <n v="-3622272"/>
    <n v="87017763"/>
    <n v="87106828"/>
    <n v="-3711337"/>
  </r>
  <r>
    <x v="3"/>
    <s v=" "/>
    <s v="RETENCIONES Y APORTES LABORALES"/>
    <x v="5"/>
    <n v="-3622272"/>
    <n v="87017763"/>
    <n v="87106828"/>
    <n v="-3711337"/>
  </r>
  <r>
    <x v="4"/>
    <s v=" "/>
    <s v="RETENCIONES EN LA FUENTE"/>
    <x v="5"/>
    <n v="-3622272"/>
    <n v="87017763"/>
    <n v="87106828"/>
    <n v="-3711337"/>
  </r>
  <r>
    <x v="5"/>
    <s v=" "/>
    <s v="RETENCION EN LA FUENTE"/>
    <x v="5"/>
    <n v="-3622272"/>
    <n v="87017763"/>
    <n v="87106828"/>
    <n v="-3711337"/>
  </r>
  <r>
    <x v="6"/>
    <s v=" "/>
    <s v="RF HONORARIOS"/>
    <x v="5"/>
    <n v="-83395763"/>
    <n v="83395763"/>
    <n v="3711065"/>
    <n v="-3711065"/>
  </r>
  <r>
    <x v="7"/>
    <s v=" "/>
    <s v="HONORARIOS 11%"/>
    <x v="5"/>
    <n v="-83395763"/>
    <n v="83395763"/>
    <n v="3711065"/>
    <n v="-3711065"/>
  </r>
  <r>
    <x v="7"/>
    <n v="800175087"/>
    <s v="GOMEZ PINZON ABOGADOS S A S"/>
    <x v="5"/>
    <n v="-27466916"/>
    <n v="27466916"/>
    <n v="0"/>
    <n v="0"/>
  </r>
  <r>
    <x v="7"/>
    <n v="901388243"/>
    <s v="TECNOLOGIA EN CUENTAS POR COBRAR SAS"/>
    <x v="5"/>
    <n v="-55928847"/>
    <n v="55928847"/>
    <n v="3711065"/>
    <n v="-3711065"/>
  </r>
  <r>
    <x v="13"/>
    <s v=" "/>
    <s v="PAGO DE RETENCION EN LA FUENTE"/>
    <x v="5"/>
    <n v="79773491"/>
    <n v="3622000"/>
    <n v="83395763"/>
    <n v="-272"/>
  </r>
  <r>
    <x v="14"/>
    <s v=" "/>
    <s v="PAGO DE RETENCION EN LA FUENTE"/>
    <x v="5"/>
    <n v="79773491"/>
    <n v="3622000"/>
    <n v="83395763"/>
    <n v="-272"/>
  </r>
  <r>
    <x v="14"/>
    <n v="800197268"/>
    <s v="UNIDAD ADMINISTRATIVA DE IMPUESTOS NACIONALES"/>
    <x v="5"/>
    <n v="79773491"/>
    <n v="3622000"/>
    <n v="83395763"/>
    <n v="-272"/>
  </r>
  <r>
    <x v="0"/>
    <s v="BALANCE GENERAL POR NATURALEZA"/>
    <d v="2025-02-03T20:46:00"/>
    <x v="6"/>
    <s v="Programa:"/>
    <s v="SCMRSLNA"/>
    <n v="2001"/>
    <s v="SIFI"/>
  </r>
  <r>
    <x v="1"/>
    <s v=" "/>
    <s v="PASIVO"/>
    <x v="6"/>
    <n v="-1915049"/>
    <n v="17622177.91"/>
    <n v="15709145.91"/>
    <n v="-2017"/>
  </r>
  <r>
    <x v="2"/>
    <s v=" "/>
    <s v="CUENTAS POR PAGAR"/>
    <x v="6"/>
    <n v="-1915049"/>
    <n v="17622177.91"/>
    <n v="15709145.91"/>
    <n v="-2017"/>
  </r>
  <r>
    <x v="3"/>
    <s v=" "/>
    <s v="RETENCIONES Y APORTES LABORALES"/>
    <x v="6"/>
    <n v="-1915049"/>
    <n v="17622177.91"/>
    <n v="15709145.91"/>
    <n v="-2017"/>
  </r>
  <r>
    <x v="4"/>
    <s v=" "/>
    <s v="RETENCIONES EN LA FUENTE"/>
    <x v="6"/>
    <n v="-1915049"/>
    <n v="17622177.91"/>
    <n v="15709145.91"/>
    <n v="-2017"/>
  </r>
  <r>
    <x v="5"/>
    <s v=" "/>
    <s v="RETENCION EN LA FUENTE"/>
    <x v="6"/>
    <n v="-1915049"/>
    <n v="17622177.91"/>
    <n v="15709145.91"/>
    <n v="-2017"/>
  </r>
  <r>
    <x v="6"/>
    <s v=" "/>
    <s v="RF HONORARIOS"/>
    <x v="6"/>
    <n v="-3773000"/>
    <n v="3773000"/>
    <n v="0"/>
    <n v="0"/>
  </r>
  <r>
    <x v="7"/>
    <s v=" "/>
    <s v="HONORARIOS 11%"/>
    <x v="6"/>
    <n v="-3773000"/>
    <n v="3773000"/>
    <n v="0"/>
    <n v="0"/>
  </r>
  <r>
    <x v="7"/>
    <n v="31151782"/>
    <s v="Rengifo Alarcon Gloria Lyda"/>
    <x v="6"/>
    <n v="-3773000"/>
    <n v="3773000"/>
    <n v="0"/>
    <n v="0"/>
  </r>
  <r>
    <x v="15"/>
    <s v=" "/>
    <s v="RF SERVICIOS"/>
    <x v="6"/>
    <n v="-7952906.7699999996"/>
    <n v="10484360.300000001"/>
    <n v="2533470.5299999998"/>
    <n v="-2017"/>
  </r>
  <r>
    <x v="22"/>
    <s v=" "/>
    <s v="SERVICIOS 2%"/>
    <x v="6"/>
    <n v="-40476.300000000003"/>
    <n v="40476.300000000003"/>
    <n v="0"/>
    <n v="0"/>
  </r>
  <r>
    <x v="22"/>
    <n v="830514823"/>
    <s v="BRILLANTEX MULTISERVICIOS S.A.S"/>
    <x v="6"/>
    <n v="-459.3"/>
    <n v="459.3"/>
    <n v="0"/>
    <n v="0"/>
  </r>
  <r>
    <x v="22"/>
    <n v="900647706"/>
    <s v="VHOB SERVICIOS ELECTRICOS Y ELECTRONICOS S.A.S"/>
    <x v="6"/>
    <n v="-40017"/>
    <n v="40017"/>
    <n v="0"/>
    <n v="0"/>
  </r>
  <r>
    <x v="16"/>
    <s v=" "/>
    <s v="SERVICIOS 4 %"/>
    <x v="6"/>
    <n v="-7912430.4699999997"/>
    <n v="10443884"/>
    <n v="2533470.5299999998"/>
    <n v="-2017"/>
  </r>
  <r>
    <x v="16"/>
    <n v="800035076"/>
    <s v="INGENIEROS ELECTRICISTAS DEL VALLE  S.A.S"/>
    <x v="6"/>
    <n v="-1366226.8"/>
    <n v="1366226.8"/>
    <n v="0"/>
    <n v="0"/>
  </r>
  <r>
    <x v="16"/>
    <n v="806008050"/>
    <s v="RODRIGUEZ Y CARVAJAL SAS"/>
    <x v="6"/>
    <n v="-220294"/>
    <n v="220294"/>
    <n v="0"/>
    <n v="0"/>
  </r>
  <r>
    <x v="16"/>
    <n v="810000481"/>
    <s v="SERVICIOS INTEGRADOS S.A.S SERINT S.A.S"/>
    <x v="6"/>
    <n v="-71000"/>
    <n v="71000"/>
    <n v="0"/>
    <n v="0"/>
  </r>
  <r>
    <x v="16"/>
    <n v="830095192"/>
    <s v="AIRECO SAS"/>
    <x v="6"/>
    <n v="-110000"/>
    <n v="110000"/>
    <n v="0"/>
    <n v="0"/>
  </r>
  <r>
    <x v="16"/>
    <n v="830514418"/>
    <s v="COMERCIALIZADORA LOLA ARDILA S.A.S"/>
    <x v="6"/>
    <n v="-1021017"/>
    <n v="1021017"/>
    <n v="0"/>
    <n v="0"/>
  </r>
  <r>
    <x v="16"/>
    <n v="860523122"/>
    <s v="MULTICONSTRUCCIONES JP SAS"/>
    <x v="6"/>
    <n v="-81606"/>
    <n v="81606"/>
    <n v="0"/>
    <n v="0"/>
  </r>
  <r>
    <x v="16"/>
    <n v="860535490"/>
    <s v="TELVAL S.A.S"/>
    <x v="6"/>
    <n v="-78068"/>
    <n v="78068"/>
    <n v="0"/>
    <n v="0"/>
  </r>
  <r>
    <x v="16"/>
    <n v="900134674"/>
    <s v="SOLUCIONES VERTICALES SAS"/>
    <x v="6"/>
    <n v="-22320"/>
    <n v="22320"/>
    <n v="0"/>
    <n v="0"/>
  </r>
  <r>
    <x v="16"/>
    <n v="900388592"/>
    <s v="PLC ENERGY AND SOLUTIONS SAS"/>
    <x v="6"/>
    <n v="-13800"/>
    <n v="13800"/>
    <n v="0"/>
    <n v="0"/>
  </r>
  <r>
    <x v="16"/>
    <n v="900414279"/>
    <s v="GESTION DE ACTIVOS INMOBILIARIOS SAS"/>
    <x v="6"/>
    <n v="0"/>
    <n v="0"/>
    <n v="2017"/>
    <n v="-2017"/>
  </r>
  <r>
    <x v="16"/>
    <n v="900424200"/>
    <s v="PROYECTOS DE INGENIERIA PATRICIA DIAZ BARREIRO ASESORES CONSULTORES SAS"/>
    <x v="6"/>
    <n v="2531453.5299999998"/>
    <n v="0"/>
    <n v="2531453.5299999998"/>
    <n v="0"/>
  </r>
  <r>
    <x v="16"/>
    <n v="900553310"/>
    <s v="NOVOTECH INGENIERIA SAS"/>
    <x v="6"/>
    <n v="-125120.08"/>
    <n v="125120.08"/>
    <n v="0"/>
    <n v="0"/>
  </r>
  <r>
    <x v="16"/>
    <n v="900631499"/>
    <s v="SUMA PROYECTOS DE INGENIERIA S.A.S"/>
    <x v="6"/>
    <n v="-228295"/>
    <n v="228295"/>
    <n v="0"/>
    <n v="0"/>
  </r>
  <r>
    <x v="16"/>
    <n v="900637442"/>
    <s v="PINTORRES Y ARQUITECTOS ASOCIADOS SAS"/>
    <x v="6"/>
    <n v="-5471125.7599999998"/>
    <n v="5471125.7599999998"/>
    <n v="0"/>
    <n v="0"/>
  </r>
  <r>
    <x v="16"/>
    <n v="900637907"/>
    <s v="LUIS ANGEL PEREZ ROMAN SAS"/>
    <x v="6"/>
    <n v="-145672"/>
    <n v="145672"/>
    <n v="0"/>
    <n v="0"/>
  </r>
  <r>
    <x v="16"/>
    <n v="900647706"/>
    <s v="VHOB SERVICIOS ELECTRICOS Y ELECTRONICOS S.A.S"/>
    <x v="6"/>
    <n v="-120437.36"/>
    <n v="120437.36"/>
    <n v="0"/>
    <n v="0"/>
  </r>
  <r>
    <x v="16"/>
    <n v="900685897"/>
    <s v="DMTECH SAS"/>
    <x v="6"/>
    <n v="-10400"/>
    <n v="10400"/>
    <n v="0"/>
    <n v="0"/>
  </r>
  <r>
    <x v="16"/>
    <n v="900838509"/>
    <s v="ZENIT INGENIERIA SAS"/>
    <x v="6"/>
    <n v="-249599"/>
    <n v="249599"/>
    <n v="0"/>
    <n v="0"/>
  </r>
  <r>
    <x v="16"/>
    <n v="901159545"/>
    <s v="SERVICIOS BOLIVAR FACILITIES SAS"/>
    <x v="6"/>
    <n v="-75475"/>
    <n v="75475"/>
    <n v="0"/>
    <n v="0"/>
  </r>
  <r>
    <x v="16"/>
    <n v="901183982"/>
    <s v="INGENIERIA AGM S.A.S."/>
    <x v="6"/>
    <n v="-61600"/>
    <n v="61600"/>
    <n v="0"/>
    <n v="0"/>
  </r>
  <r>
    <x v="16"/>
    <n v="901247800"/>
    <s v="0 0 RENOVANDO INGENIERIA SAS 0"/>
    <x v="6"/>
    <n v="-768945"/>
    <n v="768945"/>
    <n v="0"/>
    <n v="0"/>
  </r>
  <r>
    <x v="16"/>
    <n v="901252608"/>
    <s v="INSTALACIONES Y SUMINISTROS JD SAS"/>
    <x v="6"/>
    <n v="-148483"/>
    <n v="148483"/>
    <n v="0"/>
    <n v="0"/>
  </r>
  <r>
    <x v="16"/>
    <n v="901406402"/>
    <s v="INSPECCIÓN Y CERTIFICACIÓN MULTINACIONAL SAS"/>
    <x v="6"/>
    <n v="-30800"/>
    <n v="30800"/>
    <n v="0"/>
    <n v="0"/>
  </r>
  <r>
    <x v="16"/>
    <n v="901533005"/>
    <s v="REGEL INSPEKTION S.A.S."/>
    <x v="6"/>
    <n v="-23600"/>
    <n v="23600"/>
    <n v="0"/>
    <n v="0"/>
  </r>
  <r>
    <x v="23"/>
    <s v=" "/>
    <s v="RF COMPRAS"/>
    <x v="6"/>
    <n v="-1449817.61"/>
    <n v="1449817.61"/>
    <n v="0"/>
    <n v="0"/>
  </r>
  <r>
    <x v="24"/>
    <s v=" "/>
    <s v="COMPRAS 2.5%"/>
    <x v="6"/>
    <n v="-1449817.61"/>
    <n v="1449817.61"/>
    <n v="0"/>
    <n v="0"/>
  </r>
  <r>
    <x v="24"/>
    <n v="806008050"/>
    <s v="RODRIGUEZ Y CARVAJAL SAS"/>
    <x v="6"/>
    <n v="-7496"/>
    <n v="7496"/>
    <n v="0"/>
    <n v="0"/>
  </r>
  <r>
    <x v="24"/>
    <n v="830514418"/>
    <s v="COMERCIALIZADORA LOLA ARDILA S.A.S"/>
    <x v="6"/>
    <n v="-1215100.6000000001"/>
    <n v="1215100.6000000001"/>
    <n v="0"/>
    <n v="0"/>
  </r>
  <r>
    <x v="24"/>
    <n v="860535490"/>
    <s v="TELVAL S.A.S"/>
    <x v="6"/>
    <n v="-12430"/>
    <n v="12430"/>
    <n v="0"/>
    <n v="0"/>
  </r>
  <r>
    <x v="24"/>
    <n v="900632941"/>
    <s v="ALUMINIOS Y VIDRIOS X METRO SAS"/>
    <x v="6"/>
    <n v="-214791.01"/>
    <n v="214791.01"/>
    <n v="0"/>
    <n v="0"/>
  </r>
  <r>
    <x v="13"/>
    <s v=" "/>
    <s v="PAGO DE RETENCION EN LA FUENTE"/>
    <x v="6"/>
    <n v="11260675.380000001"/>
    <n v="1915000"/>
    <n v="13175675.380000001"/>
    <n v="0"/>
  </r>
  <r>
    <x v="14"/>
    <s v=" "/>
    <s v="PAGO DE RETENCION EN LA FUENTE"/>
    <x v="6"/>
    <n v="11260675.380000001"/>
    <n v="1915000"/>
    <n v="13175675.380000001"/>
    <n v="0"/>
  </r>
  <r>
    <x v="14"/>
    <n v="800197268"/>
    <s v="UNIDAD ADMINISTRATIVA DE IMPUESTOS NACIONALES"/>
    <x v="6"/>
    <n v="11260675.380000001"/>
    <n v="1915000"/>
    <n v="13175675.380000001"/>
    <n v="0"/>
  </r>
  <r>
    <x v="0"/>
    <s v="BALANCE GENERAL POR NATURALEZA"/>
    <d v="2025-02-03T20:46:00"/>
    <x v="7"/>
    <s v="Programa:"/>
    <s v="SCMRSLNA"/>
    <n v="2001"/>
    <s v="SIFI"/>
  </r>
  <r>
    <x v="1"/>
    <s v=" "/>
    <s v="PASIVO"/>
    <x v="7"/>
    <n v="-605811"/>
    <n v="6064628.9500000002"/>
    <n v="5629217.9500000002"/>
    <n v="-170400"/>
  </r>
  <r>
    <x v="2"/>
    <s v=" "/>
    <s v="CUENTAS POR PAGAR"/>
    <x v="7"/>
    <n v="-605811"/>
    <n v="6064628.9500000002"/>
    <n v="5629217.9500000002"/>
    <n v="-170400"/>
  </r>
  <r>
    <x v="3"/>
    <s v=" "/>
    <s v="RETENCIONES Y APORTES LABORALES"/>
    <x v="7"/>
    <n v="-605811"/>
    <n v="6064628.9500000002"/>
    <n v="5629217.9500000002"/>
    <n v="-170400"/>
  </r>
  <r>
    <x v="4"/>
    <s v=" "/>
    <s v="RETENCIONES EN LA FUENTE"/>
    <x v="7"/>
    <n v="-605811"/>
    <n v="6064628.9500000002"/>
    <n v="5629217.9500000002"/>
    <n v="-170400"/>
  </r>
  <r>
    <x v="5"/>
    <s v=" "/>
    <s v="RETENCION EN LA FUENTE"/>
    <x v="7"/>
    <n v="-605811"/>
    <n v="6064628.9500000002"/>
    <n v="5629217.9500000002"/>
    <n v="-170400"/>
  </r>
  <r>
    <x v="6"/>
    <s v=" "/>
    <s v="RF HONORARIOS"/>
    <x v="7"/>
    <n v="-1155000"/>
    <n v="1155000"/>
    <n v="0"/>
    <n v="0"/>
  </r>
  <r>
    <x v="7"/>
    <s v=" "/>
    <s v="HONORARIOS 11%"/>
    <x v="7"/>
    <n v="-1155000"/>
    <n v="1155000"/>
    <n v="0"/>
    <n v="0"/>
  </r>
  <r>
    <x v="7"/>
    <n v="31151782"/>
    <s v="Rengifo Alarcon Gloria Lyda"/>
    <x v="7"/>
    <n v="-1155000"/>
    <n v="1155000"/>
    <n v="0"/>
    <n v="0"/>
  </r>
  <r>
    <x v="15"/>
    <s v=" "/>
    <s v="RF SERVICIOS"/>
    <x v="7"/>
    <n v="-3627218"/>
    <n v="3627218"/>
    <n v="170400"/>
    <n v="-170400"/>
  </r>
  <r>
    <x v="16"/>
    <s v=" "/>
    <s v="SERVICIOS 4 %"/>
    <x v="7"/>
    <n v="-3627218"/>
    <n v="3627218"/>
    <n v="170400"/>
    <n v="-170400"/>
  </r>
  <r>
    <x v="16"/>
    <n v="31151782"/>
    <s v="Rengifo Alarcon Gloria Lyda"/>
    <x v="7"/>
    <n v="-144000"/>
    <n v="144000"/>
    <n v="0"/>
    <n v="0"/>
  </r>
  <r>
    <x v="16"/>
    <n v="806008050"/>
    <s v="RODRIGUEZ Y CARVAJAL SAS"/>
    <x v="7"/>
    <n v="-51114"/>
    <n v="51114"/>
    <n v="0"/>
    <n v="0"/>
  </r>
  <r>
    <x v="16"/>
    <n v="830095192"/>
    <s v="AIRECO SAS"/>
    <x v="7"/>
    <n v="-28772"/>
    <n v="28772"/>
    <n v="0"/>
    <n v="0"/>
  </r>
  <r>
    <x v="16"/>
    <n v="860523122"/>
    <s v="MULTICONSTRUCCIONES JP SAS"/>
    <x v="7"/>
    <n v="-75641"/>
    <n v="75641"/>
    <n v="0"/>
    <n v="0"/>
  </r>
  <r>
    <x v="16"/>
    <n v="860535490"/>
    <s v="TELVAL S.A.S"/>
    <x v="7"/>
    <n v="-2922331"/>
    <n v="2922331"/>
    <n v="0"/>
    <n v="0"/>
  </r>
  <r>
    <x v="16"/>
    <n v="900524572"/>
    <s v="R&amp;R OCCITELF SAS"/>
    <x v="7"/>
    <n v="-141716"/>
    <n v="141716"/>
    <n v="0"/>
    <n v="0"/>
  </r>
  <r>
    <x v="16"/>
    <n v="900637442"/>
    <s v="PINTORRES Y ARQUITECTOS ASOCIADOS SAS"/>
    <x v="7"/>
    <n v="-143922"/>
    <n v="143922"/>
    <n v="0"/>
    <n v="0"/>
  </r>
  <r>
    <x v="16"/>
    <n v="900838509"/>
    <s v="ZENIT INGENIERIA SAS"/>
    <x v="7"/>
    <n v="-33722"/>
    <n v="33722"/>
    <n v="0"/>
    <n v="0"/>
  </r>
  <r>
    <x v="16"/>
    <n v="901218339"/>
    <s v="DCM INGENIEROS CONSULTORES SAS"/>
    <x v="7"/>
    <n v="0"/>
    <n v="0"/>
    <n v="170400"/>
    <n v="-170400"/>
  </r>
  <r>
    <x v="16"/>
    <n v="901279514"/>
    <s v="HVAC PROJECTS &amp; SERVICES SAS"/>
    <x v="7"/>
    <n v="-86000"/>
    <n v="86000"/>
    <n v="0"/>
    <n v="0"/>
  </r>
  <r>
    <x v="23"/>
    <s v=" "/>
    <s v="RF COMPRAS"/>
    <x v="7"/>
    <n v="-676410.95"/>
    <n v="676410.95"/>
    <n v="0"/>
    <n v="0"/>
  </r>
  <r>
    <x v="24"/>
    <s v=" "/>
    <s v="COMPRAS 2.5%"/>
    <x v="7"/>
    <n v="-676410.95"/>
    <n v="676410.95"/>
    <n v="0"/>
    <n v="0"/>
  </r>
  <r>
    <x v="24"/>
    <n v="900870033"/>
    <s v="0 0 LA ESPANOLA DISTRIBUIDORA DE MATERIALES Y FERRETERIA SAS 0"/>
    <x v="7"/>
    <n v="-9063.4500000000007"/>
    <n v="9063.4500000000007"/>
    <n v="0"/>
    <n v="0"/>
  </r>
  <r>
    <x v="24"/>
    <n v="901279514"/>
    <s v="HVAC PROJECTS &amp; SERVICES SAS"/>
    <x v="7"/>
    <n v="-667347.5"/>
    <n v="667347.5"/>
    <n v="0"/>
    <n v="0"/>
  </r>
  <r>
    <x v="13"/>
    <s v=" "/>
    <s v="PAGO DE RETENCION EN LA FUENTE"/>
    <x v="7"/>
    <n v="4852817.95"/>
    <n v="606000"/>
    <n v="5458817.9500000002"/>
    <n v="0"/>
  </r>
  <r>
    <x v="14"/>
    <s v=" "/>
    <s v="PAGO DE RETENCION EN LA FUENTE"/>
    <x v="7"/>
    <n v="4852817.95"/>
    <n v="606000"/>
    <n v="5458817.9500000002"/>
    <n v="0"/>
  </r>
  <r>
    <x v="14"/>
    <n v="800197268"/>
    <s v="UNIDAD ADMINISTRATIVA DE IMPUESTOS NACIONALES"/>
    <x v="7"/>
    <n v="4852817.95"/>
    <n v="606000"/>
    <n v="5458817.9500000002"/>
    <n v="0"/>
  </r>
  <r>
    <x v="0"/>
    <s v="BALANCE GENERAL POR NATURALEZA"/>
    <d v="2025-02-03T20:46:00"/>
    <x v="8"/>
    <s v="Programa:"/>
    <s v="SCMRSLNA"/>
    <n v="2001"/>
    <s v="SIFI"/>
  </r>
  <r>
    <x v="1"/>
    <s v=" "/>
    <s v="PASIVO"/>
    <x v="8"/>
    <n v="-20123594"/>
    <n v="95749581.109999999"/>
    <n v="78721987.109999999"/>
    <n v="-3096000"/>
  </r>
  <r>
    <x v="2"/>
    <s v=" "/>
    <s v="CUENTAS POR PAGAR"/>
    <x v="8"/>
    <n v="-20123594"/>
    <n v="95749581.109999999"/>
    <n v="78721987.109999999"/>
    <n v="-3096000"/>
  </r>
  <r>
    <x v="3"/>
    <s v=" "/>
    <s v="RETENCIONES Y APORTES LABORALES"/>
    <x v="8"/>
    <n v="-20123594"/>
    <n v="95749581.109999999"/>
    <n v="78721987.109999999"/>
    <n v="-3096000"/>
  </r>
  <r>
    <x v="4"/>
    <s v=" "/>
    <s v="RETENCIONES EN LA FUENTE"/>
    <x v="8"/>
    <n v="-20123594"/>
    <n v="95749581.109999999"/>
    <n v="78721987.109999999"/>
    <n v="-3096000"/>
  </r>
  <r>
    <x v="5"/>
    <s v=" "/>
    <s v="RETENCION EN LA FUENTE"/>
    <x v="8"/>
    <n v="-20123594"/>
    <n v="95749581.109999999"/>
    <n v="78721987.109999999"/>
    <n v="-3096000"/>
  </r>
  <r>
    <x v="6"/>
    <s v=" "/>
    <s v="RF HONORARIOS"/>
    <x v="8"/>
    <n v="-38500"/>
    <n v="38500"/>
    <n v="0"/>
    <n v="0"/>
  </r>
  <r>
    <x v="7"/>
    <s v=" "/>
    <s v="HONORARIOS 11%"/>
    <x v="8"/>
    <n v="-38500"/>
    <n v="38500"/>
    <n v="0"/>
    <n v="0"/>
  </r>
  <r>
    <x v="7"/>
    <n v="800035076"/>
    <s v="INGENIEROS ELECTRICISTAS DEL VALLE  S.A.S"/>
    <x v="8"/>
    <n v="-38500"/>
    <n v="38500"/>
    <n v="0"/>
    <n v="0"/>
  </r>
  <r>
    <x v="15"/>
    <s v=" "/>
    <s v="RF SERVICIOS"/>
    <x v="8"/>
    <n v="-52101691.329999998"/>
    <n v="69288282.329999998"/>
    <n v="20230710"/>
    <n v="-3044119"/>
  </r>
  <r>
    <x v="25"/>
    <s v=" "/>
    <s v="SERVICIOS TRANSPORTE DE CARGA 1%"/>
    <x v="8"/>
    <n v="0"/>
    <n v="0"/>
    <n v="2500"/>
    <n v="-2500"/>
  </r>
  <r>
    <x v="25"/>
    <n v="901269341"/>
    <s v="AYC SOLUCIONES HIDROELECTRICAS S.A.S."/>
    <x v="8"/>
    <n v="0"/>
    <n v="0"/>
    <n v="2500"/>
    <n v="-2500"/>
  </r>
  <r>
    <x v="22"/>
    <s v=" "/>
    <s v="SERVICIOS 2%"/>
    <x v="8"/>
    <n v="-7420427.9000000004"/>
    <n v="7420427.9000000004"/>
    <n v="138281"/>
    <n v="-138281"/>
  </r>
  <r>
    <x v="22"/>
    <n v="805003633"/>
    <s v="CRISTALPISOS LTDA"/>
    <x v="8"/>
    <n v="-21182"/>
    <n v="21182"/>
    <n v="0"/>
    <n v="0"/>
  </r>
  <r>
    <x v="22"/>
    <n v="830514823"/>
    <s v="BRILLANTEX MULTISERVICIOS S.A.S"/>
    <x v="8"/>
    <n v="-65303.9"/>
    <n v="65303.9"/>
    <n v="0"/>
    <n v="0"/>
  </r>
  <r>
    <x v="22"/>
    <n v="901378469"/>
    <s v="DISSAES CONSTRUCCIONES Y CONSULTORIAS S.A.S  DISSAES CONSTRUCCIONES Y CONSULTORIAS S.A.S"/>
    <x v="8"/>
    <n v="-7333942"/>
    <n v="7333942"/>
    <n v="0"/>
    <n v="0"/>
  </r>
  <r>
    <x v="22"/>
    <n v="901887487"/>
    <s v="INGENIERIA MESA SAS"/>
    <x v="8"/>
    <n v="0"/>
    <n v="0"/>
    <n v="138281"/>
    <n v="-138281"/>
  </r>
  <r>
    <x v="16"/>
    <s v=" "/>
    <s v="SERVICIOS 4 %"/>
    <x v="8"/>
    <n v="-44540863.43"/>
    <n v="61727454.43"/>
    <n v="20089929"/>
    <n v="-2903338"/>
  </r>
  <r>
    <x v="16"/>
    <n v="6376737"/>
    <s v="JARAMILLO CORREA TULIO"/>
    <x v="8"/>
    <n v="-689640"/>
    <n v="727050"/>
    <n v="234582"/>
    <n v="-197172"/>
  </r>
  <r>
    <x v="16"/>
    <n v="800035076"/>
    <s v="INGENIEROS ELECTRICISTAS DEL VALLE  S.A.S"/>
    <x v="8"/>
    <n v="-2072035.52"/>
    <n v="2271778.52"/>
    <n v="232355"/>
    <n v="-32612"/>
  </r>
  <r>
    <x v="16"/>
    <n v="800079939"/>
    <s v="SUCOMPUTO LTDA"/>
    <x v="8"/>
    <n v="-30400"/>
    <n v="30400"/>
    <n v="3800"/>
    <n v="-3800"/>
  </r>
  <r>
    <x v="16"/>
    <n v="805003633"/>
    <s v="CRISTALPISOS LTDA"/>
    <x v="8"/>
    <n v="-705236"/>
    <n v="705236"/>
    <n v="0"/>
    <n v="0"/>
  </r>
  <r>
    <x v="16"/>
    <n v="805012769"/>
    <s v="A.F REFRIGERACION S.A.S"/>
    <x v="8"/>
    <n v="-6740540.6399999997"/>
    <n v="6740540.6399999997"/>
    <n v="188120"/>
    <n v="-188120"/>
  </r>
  <r>
    <x v="16"/>
    <n v="805017950"/>
    <s v="OCUSERVIS SAS"/>
    <x v="8"/>
    <n v="-2759474.76"/>
    <n v="2759474.76"/>
    <n v="0"/>
    <n v="0"/>
  </r>
  <r>
    <x v="16"/>
    <n v="805019647"/>
    <s v="TECNELEC COMUNICACIONES LTDA"/>
    <x v="8"/>
    <n v="-12800"/>
    <n v="12800"/>
    <n v="0"/>
    <n v="0"/>
  </r>
  <r>
    <x v="16"/>
    <n v="805020089"/>
    <s v="DHL SYSTEM EU"/>
    <x v="8"/>
    <n v="-16100"/>
    <n v="16100"/>
    <n v="0"/>
    <n v="0"/>
  </r>
  <r>
    <x v="16"/>
    <n v="805028734"/>
    <s v="XERTECH LTDA"/>
    <x v="8"/>
    <n v="-26400"/>
    <n v="26400"/>
    <n v="0"/>
    <n v="0"/>
  </r>
  <r>
    <x v="16"/>
    <n v="805030488"/>
    <s v="MONTAJE ELECTRICO COLOMBIANO E.U"/>
    <x v="8"/>
    <n v="-440000"/>
    <n v="440000"/>
    <n v="0"/>
    <n v="0"/>
  </r>
  <r>
    <x v="16"/>
    <n v="810000481"/>
    <s v="SERVICIOS INTEGRADOS S.A.S SERINT S.A.S"/>
    <x v="8"/>
    <n v="-11112725"/>
    <n v="27668673"/>
    <n v="16555948"/>
    <n v="0"/>
  </r>
  <r>
    <x v="16"/>
    <n v="890300327"/>
    <s v="BRILLADORA EL DIAMANTE SA"/>
    <x v="8"/>
    <n v="-3605387.68"/>
    <n v="3605387.68"/>
    <n v="797937"/>
    <n v="-797937"/>
  </r>
  <r>
    <x v="16"/>
    <n v="900209442"/>
    <s v="ASCENSORES CONFORT CALI S.A.S"/>
    <x v="8"/>
    <n v="-2593804.7200000002"/>
    <n v="2593804.7200000002"/>
    <n v="140800"/>
    <n v="-140800"/>
  </r>
  <r>
    <x v="16"/>
    <n v="900331918"/>
    <s v="FUMIGACIONES TECNICAS VALENCIA SAS"/>
    <x v="8"/>
    <n v="-301042.12"/>
    <n v="301042.12"/>
    <n v="45242"/>
    <n v="-45242"/>
  </r>
  <r>
    <x v="16"/>
    <n v="900343021"/>
    <s v="CONSTRUCTORA  CONSTRUCTORA MYG S.A.S"/>
    <x v="8"/>
    <n v="-227477.6"/>
    <n v="227477.6"/>
    <n v="0"/>
    <n v="0"/>
  </r>
  <r>
    <x v="16"/>
    <n v="900363376"/>
    <s v="LUMEN GRAPHICS SAS"/>
    <x v="8"/>
    <n v="-286258"/>
    <n v="286258"/>
    <n v="0"/>
    <n v="0"/>
  </r>
  <r>
    <x v="16"/>
    <n v="900637442"/>
    <s v="PINTORRES Y ARQUITECTOS ASOCIADOS SAS"/>
    <x v="8"/>
    <n v="-5468716.6699999999"/>
    <n v="5763406.6699999999"/>
    <n v="536708"/>
    <n v="-242018"/>
  </r>
  <r>
    <x v="16"/>
    <n v="900647706"/>
    <s v="VHOB SERVICIOS ELECTRICOS Y ELECTRONICOS S.A.S"/>
    <x v="8"/>
    <n v="-1493934"/>
    <n v="1493934"/>
    <n v="0"/>
    <n v="0"/>
  </r>
  <r>
    <x v="16"/>
    <n v="900718634"/>
    <s v="ASISTIR INGENIERIA"/>
    <x v="8"/>
    <n v="-79247.64"/>
    <n v="79247.64"/>
    <n v="0"/>
    <n v="0"/>
  </r>
  <r>
    <x v="16"/>
    <n v="900911119"/>
    <s v="CERTIFICADOS RETIE S A S"/>
    <x v="8"/>
    <n v="-240000"/>
    <n v="240000"/>
    <n v="0"/>
    <n v="0"/>
  </r>
  <r>
    <x v="16"/>
    <n v="900915366"/>
    <s v="TALENT GROUP SOCIEDAD POR ACCIONES SIMPLIFICADA"/>
    <x v="8"/>
    <n v="-203462"/>
    <n v="203462"/>
    <n v="0"/>
    <n v="0"/>
  </r>
  <r>
    <x v="16"/>
    <n v="901001215"/>
    <s v="CERTINEXT S.A.S."/>
    <x v="8"/>
    <n v="-114800"/>
    <n v="114800"/>
    <n v="0"/>
    <n v="0"/>
  </r>
  <r>
    <x v="16"/>
    <n v="901048973"/>
    <s v="JORGE VELEZ ACABADOS EN VIDRIO,ALUMINIO Y ACEROS S.A.S"/>
    <x v="8"/>
    <n v="-4400"/>
    <n v="8800"/>
    <n v="4400"/>
    <n v="0"/>
  </r>
  <r>
    <x v="16"/>
    <n v="901057678"/>
    <s v="ELECTRO REDES GLOBAL S.A.S"/>
    <x v="8"/>
    <n v="-186200"/>
    <n v="186200"/>
    <n v="0"/>
    <n v="0"/>
  </r>
  <r>
    <x v="16"/>
    <n v="901122888"/>
    <s v="QUALITY SAS"/>
    <x v="8"/>
    <n v="-561643"/>
    <n v="561643"/>
    <n v="0"/>
    <n v="0"/>
  </r>
  <r>
    <x v="16"/>
    <n v="901167320"/>
    <s v="SAGA ELEVACION E INGENIERIA SAS"/>
    <x v="8"/>
    <n v="-1702235.08"/>
    <n v="1702235.08"/>
    <n v="0"/>
    <n v="0"/>
  </r>
  <r>
    <x v="16"/>
    <n v="901183982"/>
    <s v="INGENIERIA AGM S.A.S."/>
    <x v="8"/>
    <n v="-1492760"/>
    <n v="1492760"/>
    <n v="248437"/>
    <n v="-248437"/>
  </r>
  <r>
    <x v="16"/>
    <n v="901225367"/>
    <s v="FERROMETALICAS ROSSWILL S.A.S"/>
    <x v="8"/>
    <n v="-318120"/>
    <n v="374120"/>
    <n v="511200"/>
    <n v="-455200"/>
  </r>
  <r>
    <x v="16"/>
    <n v="901269341"/>
    <s v="AYC SOLUCIONES HIDROELECTRICAS S.A.S."/>
    <x v="8"/>
    <n v="-732600"/>
    <n v="771000"/>
    <n v="66800"/>
    <n v="-28400"/>
  </r>
  <r>
    <x v="16"/>
    <n v="901342975"/>
    <s v="SOLUCIONES DE INGENIERIA SERVIGRAN SAS"/>
    <x v="8"/>
    <n v="0"/>
    <n v="0"/>
    <n v="87600"/>
    <n v="-87600"/>
  </r>
  <r>
    <x v="16"/>
    <n v="901378469"/>
    <s v="DISSAES CONSTRUCCIONES Y CONSULTORIAS S.A.S  DISSAES CONSTRUCCIONES Y CONSULTORIAS S.A.S"/>
    <x v="8"/>
    <n v="-163800"/>
    <n v="163800"/>
    <n v="0"/>
    <n v="0"/>
  </r>
  <r>
    <x v="16"/>
    <n v="901671208"/>
    <s v="TECNELEC SEGURIDAD Y REDES TICS SAS"/>
    <x v="8"/>
    <n v="-156623"/>
    <n v="156623"/>
    <n v="436000"/>
    <n v="-436000"/>
  </r>
  <r>
    <x v="16"/>
    <n v="1114878928"/>
    <s v="CARDONA LOAIZA EVELIO"/>
    <x v="8"/>
    <n v="-3000"/>
    <n v="3000"/>
    <n v="0"/>
    <n v="0"/>
  </r>
  <r>
    <x v="26"/>
    <s v=" "/>
    <s v="SERVICIOS 6 %"/>
    <x v="8"/>
    <n v="-140400"/>
    <n v="140400"/>
    <n v="0"/>
    <n v="0"/>
  </r>
  <r>
    <x v="26"/>
    <n v="1113660276"/>
    <s v="MONTENEGRO BERNAL CRISTHIAN DANIEL"/>
    <x v="8"/>
    <n v="-140400"/>
    <n v="140400"/>
    <n v="0"/>
    <n v="0"/>
  </r>
  <r>
    <x v="23"/>
    <s v=" "/>
    <s v="RF COMPRAS"/>
    <x v="8"/>
    <n v="-6290720.7800000003"/>
    <n v="6298798.7800000003"/>
    <n v="59553"/>
    <n v="-51475"/>
  </r>
  <r>
    <x v="24"/>
    <s v=" "/>
    <s v="COMPRAS 2.5%"/>
    <x v="8"/>
    <n v="-6282720.7800000003"/>
    <n v="6290798.7800000003"/>
    <n v="58221"/>
    <n v="-50143"/>
  </r>
  <r>
    <x v="24"/>
    <n v="800035076"/>
    <s v="INGENIEROS ELECTRICISTAS DEL VALLE  S.A.S"/>
    <x v="8"/>
    <n v="-4725"/>
    <n v="4725"/>
    <n v="7368"/>
    <n v="-7368"/>
  </r>
  <r>
    <x v="24"/>
    <n v="800079939"/>
    <s v="SUCOMPUTO LTDA"/>
    <x v="8"/>
    <n v="-52826"/>
    <n v="52826"/>
    <n v="0"/>
    <n v="0"/>
  </r>
  <r>
    <x v="24"/>
    <n v="805012769"/>
    <s v="A.F REFRIGERACION S.A.S"/>
    <x v="8"/>
    <n v="-2226179.0299999998"/>
    <n v="2226179.0299999998"/>
    <n v="0"/>
    <n v="0"/>
  </r>
  <r>
    <x v="24"/>
    <n v="805020089"/>
    <s v="DHL SYSTEM EU"/>
    <x v="8"/>
    <n v="-16100"/>
    <n v="16100"/>
    <n v="0"/>
    <n v="0"/>
  </r>
  <r>
    <x v="24"/>
    <n v="830506491"/>
    <s v="SEGURIDAD Y TECNOLOGIA S.A.S"/>
    <x v="8"/>
    <n v="-583650"/>
    <n v="583650"/>
    <n v="0"/>
    <n v="0"/>
  </r>
  <r>
    <x v="24"/>
    <n v="900209442"/>
    <s v="ASCENSORES CONFORT CALI S.A.S"/>
    <x v="8"/>
    <n v="-302615"/>
    <n v="302615"/>
    <n v="0"/>
    <n v="0"/>
  </r>
  <r>
    <x v="24"/>
    <n v="900363376"/>
    <s v="LUMEN GRAPHICS SAS"/>
    <x v="8"/>
    <n v="-228400"/>
    <n v="228400"/>
    <n v="0"/>
    <n v="0"/>
  </r>
  <r>
    <x v="24"/>
    <n v="900395408"/>
    <s v="PCM INTERNATIONAL CORP SAS"/>
    <x v="8"/>
    <n v="-186506"/>
    <n v="186506"/>
    <n v="0"/>
    <n v="0"/>
  </r>
  <r>
    <x v="24"/>
    <n v="900405827"/>
    <s v="SURTIR DE OCCIDENTE SAS"/>
    <x v="8"/>
    <n v="-5078"/>
    <n v="10156"/>
    <n v="5078"/>
    <n v="0"/>
  </r>
  <r>
    <x v="24"/>
    <n v="900501232"/>
    <s v="PRODU OFFICE SAS"/>
    <x v="8"/>
    <n v="-5500"/>
    <n v="5500"/>
    <n v="0"/>
    <n v="0"/>
  </r>
  <r>
    <x v="24"/>
    <n v="900915366"/>
    <s v="TALENT GROUP SOCIEDAD POR ACCIONES SIMPLIFICADA"/>
    <x v="8"/>
    <n v="-74076"/>
    <n v="74076"/>
    <n v="0"/>
    <n v="0"/>
  </r>
  <r>
    <x v="24"/>
    <n v="901048973"/>
    <s v="JORGE VELEZ ACABADOS EN VIDRIO,ALUMINIO Y ACEROS S.A.S"/>
    <x v="8"/>
    <n v="-59034"/>
    <n v="59034"/>
    <n v="0"/>
    <n v="0"/>
  </r>
  <r>
    <x v="24"/>
    <n v="901050260"/>
    <s v="POLYMET SAS"/>
    <x v="8"/>
    <n v="-47140"/>
    <n v="47140"/>
    <n v="0"/>
    <n v="0"/>
  </r>
  <r>
    <x v="24"/>
    <n v="901057678"/>
    <s v="ELECTRO REDES GLOBAL S.A.S"/>
    <x v="8"/>
    <n v="-917835.65"/>
    <n v="917835.65"/>
    <n v="0"/>
    <n v="0"/>
  </r>
  <r>
    <x v="24"/>
    <n v="901143671"/>
    <s v="0 0 SEEMA TECH GROUP SAS 0"/>
    <x v="8"/>
    <n v="-219780.1"/>
    <n v="219780.1"/>
    <n v="0"/>
    <n v="0"/>
  </r>
  <r>
    <x v="24"/>
    <n v="901183982"/>
    <s v="INGENIERIA AGM S.A.S."/>
    <x v="8"/>
    <n v="-519228"/>
    <n v="519228"/>
    <n v="0"/>
    <n v="0"/>
  </r>
  <r>
    <x v="24"/>
    <n v="901269341"/>
    <s v="AYC SOLUCIONES HIDROELECTRICAS S.A.S."/>
    <x v="8"/>
    <n v="-720250"/>
    <n v="723250"/>
    <n v="35500"/>
    <n v="-32500"/>
  </r>
  <r>
    <x v="24"/>
    <n v="901342975"/>
    <s v="SOLUCIONES DE INGENIERIA SERVIGRAN SAS"/>
    <x v="8"/>
    <n v="0"/>
    <n v="0"/>
    <n v="10275"/>
    <n v="-10275"/>
  </r>
  <r>
    <x v="24"/>
    <n v="901507524"/>
    <s v="SUMINISTROS Y SOLUCIONES ECOLOGICAS SAS"/>
    <x v="8"/>
    <n v="-110798"/>
    <n v="110798"/>
    <n v="0"/>
    <n v="0"/>
  </r>
  <r>
    <x v="24"/>
    <n v="1114878928"/>
    <s v="CARDONA LOAIZA EVELIO"/>
    <x v="8"/>
    <n v="-3000"/>
    <n v="3000"/>
    <n v="0"/>
    <n v="0"/>
  </r>
  <r>
    <x v="27"/>
    <s v=" "/>
    <s v="COMPRAS 0.1%"/>
    <x v="8"/>
    <n v="-8000"/>
    <n v="8000"/>
    <n v="1332"/>
    <n v="-1332"/>
  </r>
  <r>
    <x v="27"/>
    <n v="901269341"/>
    <s v="AYC SOLUCIONES HIDROELECTRICAS S.A.S."/>
    <x v="8"/>
    <n v="-8000"/>
    <n v="8000"/>
    <n v="1332"/>
    <n v="-1332"/>
  </r>
  <r>
    <x v="13"/>
    <s v=" "/>
    <s v="PAGO DE RETENCION EN LA FUENTE"/>
    <x v="8"/>
    <n v="38307318.109999999"/>
    <n v="20124000"/>
    <n v="58431724.109999999"/>
    <n v="-406"/>
  </r>
  <r>
    <x v="14"/>
    <s v=" "/>
    <s v="PAGO DE RETENCION EN LA FUENTE"/>
    <x v="8"/>
    <n v="38307318.109999999"/>
    <n v="20124000"/>
    <n v="58431724.109999999"/>
    <n v="-406"/>
  </r>
  <r>
    <x v="14"/>
    <n v="800197268"/>
    <s v="UNIDAD ADMINISTRATIVA DE IMPUESTOS NACIONALES"/>
    <x v="8"/>
    <n v="38307318.109999999"/>
    <n v="20124000"/>
    <n v="58431724.109999999"/>
    <n v="-406"/>
  </r>
  <r>
    <x v="0"/>
    <s v="BALANCE GENERAL POR NATURALEZA"/>
    <d v="2025-02-03T20:46:00"/>
    <x v="9"/>
    <s v="Programa:"/>
    <s v="SCMRSLNA"/>
    <n v="2001"/>
    <s v="SIFI"/>
  </r>
  <r>
    <x v="1"/>
    <s v=" "/>
    <s v="PASIVO"/>
    <x v="9"/>
    <n v="-680901"/>
    <n v="9257940"/>
    <n v="9285921"/>
    <n v="-708882"/>
  </r>
  <r>
    <x v="2"/>
    <s v=" "/>
    <s v="CUENTAS POR PAGAR"/>
    <x v="9"/>
    <n v="-680901"/>
    <n v="9257940"/>
    <n v="9285921"/>
    <n v="-708882"/>
  </r>
  <r>
    <x v="3"/>
    <s v=" "/>
    <s v="RETENCIONES Y APORTES LABORALES"/>
    <x v="9"/>
    <n v="-680901"/>
    <n v="9257940"/>
    <n v="9285921"/>
    <n v="-708882"/>
  </r>
  <r>
    <x v="4"/>
    <s v=" "/>
    <s v="RETENCIONES EN LA FUENTE"/>
    <x v="9"/>
    <n v="-680901"/>
    <n v="9257940"/>
    <n v="9285921"/>
    <n v="-708882"/>
  </r>
  <r>
    <x v="5"/>
    <s v=" "/>
    <s v="RETENCION EN LA FUENTE"/>
    <x v="9"/>
    <n v="-680901"/>
    <n v="9257940"/>
    <n v="9285921"/>
    <n v="-708882"/>
  </r>
  <r>
    <x v="11"/>
    <s v=" "/>
    <s v="OTROS PAGOS SUJETOS A RETENCION"/>
    <x v="9"/>
    <n v="-8576940"/>
    <n v="8576940"/>
    <n v="708882"/>
    <n v="-708882"/>
  </r>
  <r>
    <x v="12"/>
    <s v=" "/>
    <s v="OTROS INGRESOS TRIBUTARIOS 2.5% DECLARANTE"/>
    <x v="9"/>
    <n v="-8576940"/>
    <n v="8576940"/>
    <n v="708882"/>
    <n v="-708882"/>
  </r>
  <r>
    <x v="12"/>
    <n v="900978303"/>
    <s v="FIDUCIARIA COOMEVA SA"/>
    <x v="9"/>
    <n v="-8576940"/>
    <n v="8576940"/>
    <n v="708882"/>
    <n v="-708882"/>
  </r>
  <r>
    <x v="13"/>
    <s v=" "/>
    <s v="PAGO DE RETENCION EN LA FUENTE"/>
    <x v="9"/>
    <n v="7896039"/>
    <n v="681000"/>
    <n v="8577039"/>
    <n v="0"/>
  </r>
  <r>
    <x v="14"/>
    <s v=" "/>
    <s v="PAGO DE RETENCION EN LA FUENTE"/>
    <x v="9"/>
    <n v="7896039"/>
    <n v="681000"/>
    <n v="8577039"/>
    <n v="0"/>
  </r>
  <r>
    <x v="14"/>
    <n v="800197268"/>
    <s v="UNIDAD ADMINISTRATIVA DE IMPUESTOS NACIONALES"/>
    <x v="9"/>
    <n v="7896039"/>
    <n v="681000"/>
    <n v="8577039"/>
    <n v="0"/>
  </r>
  <r>
    <x v="0"/>
    <s v="BALANCE GENERAL POR NATURALEZA"/>
    <d v="2025-02-14T14:38:00"/>
    <x v="10"/>
    <s v="Programa:"/>
    <s v="SCMRSLNA"/>
    <n v="2001"/>
    <s v="SIFI"/>
  </r>
  <r>
    <x v="1"/>
    <s v=" "/>
    <s v="PASIVO"/>
    <x v="10"/>
    <n v="-115895960"/>
    <n v="923775998.55999994"/>
    <n v="868762038.55999994"/>
    <n v="-60882000"/>
  </r>
  <r>
    <x v="2"/>
    <s v=" "/>
    <s v="CUENTAS POR PAGAR"/>
    <x v="10"/>
    <n v="-115895960"/>
    <n v="923775998.55999994"/>
    <n v="868762038.55999994"/>
    <n v="-60882000"/>
  </r>
  <r>
    <x v="3"/>
    <s v=" "/>
    <s v="RETENCIONES Y APORTES LABORALES"/>
    <x v="10"/>
    <n v="-115895960"/>
    <n v="923775998.55999994"/>
    <n v="868762038.55999994"/>
    <n v="-60882000"/>
  </r>
  <r>
    <x v="4"/>
    <s v=" "/>
    <s v="RETENCIONES EN LA FUENTE"/>
    <x v="10"/>
    <n v="-115895960"/>
    <n v="923775998.55999994"/>
    <n v="868762038.55999994"/>
    <n v="-60882000"/>
  </r>
  <r>
    <x v="5"/>
    <s v=" "/>
    <s v="RETENCION EN LA FUENTE"/>
    <x v="10"/>
    <n v="-115895960"/>
    <n v="923775998.55999994"/>
    <n v="868762038.55999994"/>
    <n v="-60882000"/>
  </r>
  <r>
    <x v="20"/>
    <s v=" "/>
    <s v="RF RENDIMIENTOS FINANCIEROS"/>
    <x v="10"/>
    <n v="-42764960"/>
    <n v="42764960"/>
    <n v="0"/>
    <n v="0"/>
  </r>
  <r>
    <x v="28"/>
    <s v=" "/>
    <s v="RENDIMIENTOS FINANCIEROS 2.5%"/>
    <x v="10"/>
    <n v="-42764960"/>
    <n v="42764960"/>
    <n v="0"/>
    <n v="0"/>
  </r>
  <r>
    <x v="28"/>
    <n v="900871479"/>
    <s v="AVISTA COLOMBIA S.A.S BIC"/>
    <x v="10"/>
    <n v="-42764960"/>
    <n v="42764960"/>
    <n v="0"/>
    <n v="0"/>
  </r>
  <r>
    <x v="8"/>
    <s v=" "/>
    <s v="RF PAGOS AL EXTERIOR"/>
    <x v="10"/>
    <n v="-765105649.55999994"/>
    <n v="765105649.55999994"/>
    <n v="60882000"/>
    <n v="-60882000"/>
  </r>
  <r>
    <x v="17"/>
    <s v=" "/>
    <s v="PAGOS AL EXTERIOR 15%"/>
    <x v="10"/>
    <n v="-740972353"/>
    <n v="740972353"/>
    <n v="58972000"/>
    <n v="-58972000"/>
  </r>
  <r>
    <x v="17"/>
    <n v="2462"/>
    <s v="PG Impact Investments I, L.P"/>
    <x v="10"/>
    <n v="-103735529"/>
    <n v="103735529"/>
    <n v="8256000"/>
    <n v="-8256000"/>
  </r>
  <r>
    <x v="17"/>
    <n v="3592"/>
    <s v="PG Impact Botnar Mandate, L.P. Inc"/>
    <x v="10"/>
    <n v="-163014118"/>
    <n v="163014118"/>
    <n v="12974000"/>
    <n v="-12974000"/>
  </r>
  <r>
    <x v="17"/>
    <n v="236670"/>
    <s v="PG Impact Investments II (USD) S.C.A., SICAV-RAIF"/>
    <x v="10"/>
    <n v="-237111353"/>
    <n v="237111353"/>
    <n v="18871000"/>
    <n v="-18871000"/>
  </r>
  <r>
    <x v="17"/>
    <n v="236677"/>
    <s v="PG Impact Credit Strategies 2020 S.C.A., SICAV-RAIF"/>
    <x v="10"/>
    <n v="-237111353"/>
    <n v="237111353"/>
    <n v="18871000"/>
    <n v="-18871000"/>
  </r>
  <r>
    <x v="10"/>
    <s v=" "/>
    <s v="RETEFUENTE IVA PAGOS AL EXTERIOR 19%"/>
    <x v="10"/>
    <n v="-24133296.559999999"/>
    <n v="24133296.559999999"/>
    <n v="1910000"/>
    <n v="-1910000"/>
  </r>
  <r>
    <x v="10"/>
    <n v="236670"/>
    <s v="PG Impact Investments II (USD) S.C.A., SICAV-RAIF"/>
    <x v="10"/>
    <n v="-33548.78"/>
    <n v="33548.78"/>
    <n v="0"/>
    <n v="0"/>
  </r>
  <r>
    <x v="10"/>
    <n v="236677"/>
    <s v="PG Impact Credit Strategies 2020 S.C.A., SICAV-RAIF"/>
    <x v="10"/>
    <n v="-33548.78"/>
    <n v="33548.78"/>
    <n v="0"/>
    <n v="0"/>
  </r>
  <r>
    <x v="10"/>
    <n v="113670657"/>
    <s v="TRG Management LP"/>
    <x v="10"/>
    <n v="-24066199"/>
    <n v="24066199"/>
    <n v="1910000"/>
    <n v="-1910000"/>
  </r>
  <r>
    <x v="11"/>
    <s v=" "/>
    <s v="OTROS PAGOS SUJETOS A RETENCION"/>
    <x v="10"/>
    <n v="-9389"/>
    <n v="9389"/>
    <n v="0"/>
    <n v="0"/>
  </r>
  <r>
    <x v="12"/>
    <s v=" "/>
    <s v="OTROS INGRESOS TRIBUTARIOS 2.5% DECLARANTE"/>
    <x v="10"/>
    <n v="-9389"/>
    <n v="9389"/>
    <n v="0"/>
    <n v="0"/>
  </r>
  <r>
    <x v="12"/>
    <n v="900978303"/>
    <s v="FIDUCIARIA COOMEVA SA"/>
    <x v="10"/>
    <n v="-9389"/>
    <n v="9389"/>
    <n v="0"/>
    <n v="0"/>
  </r>
  <r>
    <x v="13"/>
    <s v=" "/>
    <s v="PAGO DE RETENCION EN LA FUENTE"/>
    <x v="10"/>
    <n v="691984038.55999994"/>
    <n v="115896000"/>
    <n v="807880038.55999994"/>
    <n v="0"/>
  </r>
  <r>
    <x v="14"/>
    <s v=" "/>
    <s v="PAGO DE RETENCION EN LA FUENTE"/>
    <x v="10"/>
    <n v="691984038.55999994"/>
    <n v="115896000"/>
    <n v="807880038.55999994"/>
    <n v="0"/>
  </r>
  <r>
    <x v="14"/>
    <n v="800197268"/>
    <s v="UNIDAD ADMINISTRATIVA DE IMPUESTOS NACIONALES"/>
    <x v="10"/>
    <n v="691984038.55999994"/>
    <n v="115896000"/>
    <n v="807880038.55999994"/>
    <n v="0"/>
  </r>
  <r>
    <x v="3"/>
    <m/>
    <s v="RETENCIONES Y APORTES LABORALES"/>
    <x v="11"/>
    <n v="-33424352"/>
    <n v="33862020"/>
    <n v="20717320"/>
    <n v="-20279652"/>
  </r>
  <r>
    <x v="4"/>
    <m/>
    <s v="RETENCIONES EN LA FUENTE"/>
    <x v="11"/>
    <n v="-33424352"/>
    <n v="33862020"/>
    <n v="20717320"/>
    <n v="-20279652"/>
  </r>
  <r>
    <x v="29"/>
    <m/>
    <s v="COMPRAS"/>
    <x v="11"/>
    <n v="-527155"/>
    <n v="527156"/>
    <n v="0"/>
    <n v="1"/>
  </r>
  <r>
    <x v="30"/>
    <m/>
    <s v="COMPRAS"/>
    <x v="11"/>
    <n v="-527155"/>
    <n v="527156"/>
    <n v="0"/>
    <n v="1"/>
  </r>
  <r>
    <x v="31"/>
    <m/>
    <s v="COMPRAS 0.1%"/>
    <x v="11"/>
    <n v="-1"/>
    <n v="2"/>
    <n v="0"/>
    <n v="1"/>
  </r>
  <r>
    <x v="32"/>
    <m/>
    <s v="COMPRAS 1.5%"/>
    <x v="11"/>
    <n v="0"/>
    <n v="0"/>
    <n v="0"/>
    <n v="0"/>
  </r>
  <r>
    <x v="33"/>
    <m/>
    <s v="COMPRAS 2.5%"/>
    <x v="11"/>
    <n v="-527154"/>
    <n v="527154"/>
    <n v="0"/>
    <n v="0"/>
  </r>
  <r>
    <x v="34"/>
    <m/>
    <s v="COMPRAS 3.5%"/>
    <x v="11"/>
    <n v="0"/>
    <n v="0"/>
    <n v="0"/>
    <n v="0"/>
  </r>
  <r>
    <x v="5"/>
    <m/>
    <s v="RF RENDIMIENTOS FINANCIEROS"/>
    <x v="11"/>
    <n v="-33424352"/>
    <n v="33862020"/>
    <n v="20717320"/>
    <n v="-20279652"/>
  </r>
  <r>
    <x v="20"/>
    <m/>
    <s v="RF RENDIMIENTOS FINANCIEROS"/>
    <x v="11"/>
    <n v="0"/>
    <n v="0"/>
    <n v="0"/>
    <n v="0"/>
  </r>
  <r>
    <x v="21"/>
    <m/>
    <s v="RENDIMIENTOS FINANCIEROS 7%"/>
    <x v="11"/>
    <n v="0"/>
    <n v="0"/>
    <n v="0"/>
    <n v="0"/>
  </r>
  <r>
    <x v="6"/>
    <m/>
    <s v="RF HONORARIOS"/>
    <x v="11"/>
    <n v="-1"/>
    <n v="0"/>
    <n v="0"/>
    <n v="-1"/>
  </r>
  <r>
    <x v="35"/>
    <m/>
    <s v="HONORARIOS 10%"/>
    <x v="11"/>
    <n v="0"/>
    <n v="0"/>
    <n v="0"/>
    <n v="0"/>
  </r>
  <r>
    <x v="7"/>
    <m/>
    <s v="HONORARIOS 11%"/>
    <x v="11"/>
    <n v="-1"/>
    <n v="0"/>
    <n v="0"/>
    <n v="-1"/>
  </r>
  <r>
    <x v="15"/>
    <m/>
    <s v="RF SERVICIOS"/>
    <x v="11"/>
    <n v="-33424351"/>
    <n v="33862020"/>
    <n v="20717320"/>
    <n v="-20279651"/>
  </r>
  <r>
    <x v="25"/>
    <m/>
    <s v="SERVICIOS TEMPORALES 1%"/>
    <x v="11"/>
    <n v="0"/>
    <n v="0"/>
    <n v="0"/>
    <n v="0"/>
  </r>
  <r>
    <x v="22"/>
    <m/>
    <s v="SERVICIOS 2%"/>
    <x v="11"/>
    <n v="-715497"/>
    <n v="715498"/>
    <n v="22315"/>
    <n v="-22314"/>
  </r>
  <r>
    <x v="36"/>
    <m/>
    <s v="TRANSPORTE 3.5%"/>
    <x v="11"/>
    <n v="0"/>
    <n v="0"/>
    <n v="0"/>
    <n v="0"/>
  </r>
  <r>
    <x v="16"/>
    <m/>
    <s v="SERVICIOS 4 %"/>
    <x v="11"/>
    <n v="-10165778"/>
    <n v="10299806"/>
    <n v="3108777"/>
    <n v="-2974749"/>
  </r>
  <r>
    <x v="26"/>
    <m/>
    <s v="SERVICIOS 6 %"/>
    <x v="11"/>
    <n v="-1"/>
    <n v="0"/>
    <n v="0"/>
    <n v="-1"/>
  </r>
  <r>
    <x v="37"/>
    <m/>
    <s v="ARRENDAMIENTO BIENES RAICES 3.5%"/>
    <x v="11"/>
    <n v="-21392120"/>
    <n v="21695762"/>
    <n v="16517497"/>
    <n v="-16213855"/>
  </r>
  <r>
    <x v="38"/>
    <m/>
    <s v="DEVOLUCIÓN DE RETENCIONES DE RENTA VIGENCIAS ACTUAL"/>
    <x v="11"/>
    <n v="-1"/>
    <n v="0"/>
    <n v="0"/>
    <n v="-1"/>
  </r>
  <r>
    <x v="39"/>
    <m/>
    <s v="ARRENDAMIENTO BIENES MUEBLES 4%"/>
    <x v="11"/>
    <n v="-1150954"/>
    <n v="1150954"/>
    <n v="1068731"/>
    <n v="-10687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x v="0"/>
    <s v="BALANCE GENERAL POR NATURALEZA"/>
    <d v="2025-02-13T10:52:00"/>
    <x v="0"/>
    <s v="Programa:"/>
    <s v="SCMRSLNA"/>
    <n v="2001"/>
    <s v="SIFI"/>
    <m/>
    <m/>
    <x v="0"/>
  </r>
  <r>
    <x v="1"/>
    <s v=" "/>
    <s v="PASIVO"/>
    <x v="0"/>
    <n v="-22342112.109999999"/>
    <n v="266029777.22999999"/>
    <n v="269674447.47000003"/>
    <n v="-25986782.350000001"/>
    <m/>
    <m/>
    <x v="0"/>
  </r>
  <r>
    <x v="2"/>
    <s v=" "/>
    <s v="CUENTAS POR PAGAR"/>
    <x v="0"/>
    <n v="-22342112.109999999"/>
    <n v="266029777.22999999"/>
    <n v="269674447.47000003"/>
    <n v="-25986782.350000001"/>
    <m/>
    <m/>
    <x v="0"/>
  </r>
  <r>
    <x v="3"/>
    <s v=" "/>
    <s v="RETENCIONES Y APORTES LABORALES"/>
    <x v="0"/>
    <n v="-22342112.109999999"/>
    <n v="266029777.22999999"/>
    <n v="269674447.47000003"/>
    <n v="-25986782.350000001"/>
    <m/>
    <m/>
    <x v="0"/>
  </r>
  <r>
    <x v="4"/>
    <s v=" "/>
    <s v="RETENCIONES EN LA FUENTE"/>
    <x v="0"/>
    <n v="-22342112.109999999"/>
    <n v="266029777.22999999"/>
    <n v="269674447.47000003"/>
    <n v="-25986782.350000001"/>
    <m/>
    <m/>
    <x v="0"/>
  </r>
  <r>
    <x v="5"/>
    <s v=" "/>
    <s v="RETENCION EN LA FUENTE"/>
    <x v="0"/>
    <n v="-22342112.109999999"/>
    <n v="266029777.22999999"/>
    <n v="269674447.47000003"/>
    <n v="-25986782.350000001"/>
    <m/>
    <m/>
    <x v="0"/>
  </r>
  <r>
    <x v="6"/>
    <s v=" "/>
    <s v="RF HONORARIOS"/>
    <x v="0"/>
    <n v="-5643924"/>
    <n v="5643924"/>
    <n v="0"/>
    <n v="0"/>
    <m/>
    <m/>
    <x v="0"/>
  </r>
  <r>
    <x v="7"/>
    <s v=" "/>
    <s v="HONORARIOS 11%"/>
    <x v="0"/>
    <n v="-5643924"/>
    <n v="5643924"/>
    <n v="0"/>
    <n v="0"/>
    <m/>
    <m/>
    <x v="0"/>
  </r>
  <r>
    <x v="7"/>
    <n v="3382"/>
    <s v="Accial Capital Fund 1 LLC"/>
    <x v="0"/>
    <n v="-2934843"/>
    <n v="2934843"/>
    <n v="0"/>
    <n v="0"/>
    <m/>
    <m/>
    <x v="0"/>
  </r>
  <r>
    <x v="7"/>
    <n v="3715"/>
    <s v="Variant Alternative Income Fund"/>
    <x v="0"/>
    <n v="-2370447"/>
    <n v="2370447"/>
    <n v="0"/>
    <n v="0"/>
    <m/>
    <m/>
    <x v="0"/>
  </r>
  <r>
    <x v="7"/>
    <n v="4675"/>
    <s v="VARIANT IMPACT FUND"/>
    <x v="0"/>
    <n v="-338634"/>
    <n v="338634"/>
    <n v="0"/>
    <n v="0"/>
    <m/>
    <m/>
    <x v="0"/>
  </r>
  <r>
    <x v="8"/>
    <s v=" "/>
    <s v="RF PAGOS AL EXTERIOR"/>
    <x v="0"/>
    <n v="-237957163.12"/>
    <n v="237957163.12"/>
    <n v="25986782.350000001"/>
    <n v="-25986782.350000001"/>
    <m/>
    <m/>
    <x v="0"/>
  </r>
  <r>
    <x v="9"/>
    <s v=" "/>
    <s v="PAGOS AL EXTERIOR 20%"/>
    <x v="0"/>
    <n v="-198083152.80000001"/>
    <n v="198083152.80000001"/>
    <n v="20179477"/>
    <n v="-20179477"/>
    <n v="100897385"/>
    <n v="20179477"/>
    <x v="1"/>
  </r>
  <r>
    <x v="9"/>
    <n v="3382"/>
    <s v="Accial Capital Fund 1 LLC"/>
    <x v="0"/>
    <n v="-62238123.219999999"/>
    <n v="62238123.219999999"/>
    <n v="4930651"/>
    <n v="-4930651"/>
    <m/>
    <m/>
    <x v="0"/>
  </r>
  <r>
    <x v="9"/>
    <n v="3715"/>
    <s v="Variant Alternative Income Fund"/>
    <x v="0"/>
    <n v="-9764757.1999999993"/>
    <n v="9764757.1999999993"/>
    <n v="0"/>
    <n v="0"/>
    <m/>
    <m/>
    <x v="0"/>
  </r>
  <r>
    <x v="9"/>
    <n v="4675"/>
    <s v="VARIANT IMPACT FUND"/>
    <x v="0"/>
    <n v="-1426035.28"/>
    <n v="1426035.28"/>
    <n v="0"/>
    <n v="0"/>
    <m/>
    <m/>
    <x v="0"/>
  </r>
  <r>
    <x v="9"/>
    <n v="843880675"/>
    <s v="ACCIAL CAPITAL MANAGEMENT LLC"/>
    <x v="0"/>
    <n v="-124654237.09999999"/>
    <n v="124654237.09999999"/>
    <n v="15248826"/>
    <n v="-15248826"/>
    <m/>
    <m/>
    <x v="0"/>
  </r>
  <r>
    <x v="10"/>
    <s v=" "/>
    <s v="RETEFUENTE IVA PAGOS AL EXTERIOR 19%"/>
    <x v="0"/>
    <n v="-39874010.32"/>
    <n v="39874010.32"/>
    <n v="5807305.3499999996"/>
    <n v="-5807305.3499999996"/>
    <n v="30564764.999999996"/>
    <n v="5807305.3499999996"/>
    <x v="2"/>
  </r>
  <r>
    <x v="10"/>
    <n v="3382"/>
    <s v="Accial Capital Fund 1 LLC"/>
    <x v="0"/>
    <n v="-14300200.789999999"/>
    <n v="14300200.789999999"/>
    <n v="0"/>
    <n v="0"/>
    <m/>
    <m/>
    <x v="0"/>
  </r>
  <r>
    <x v="10"/>
    <n v="3715"/>
    <s v="Variant Alternative Income Fund"/>
    <x v="0"/>
    <n v="-11528453.109999999"/>
    <n v="11528453.109999999"/>
    <n v="0"/>
    <n v="0"/>
    <m/>
    <m/>
    <x v="0"/>
  </r>
  <r>
    <x v="10"/>
    <n v="4675"/>
    <s v="VARIANT IMPACT FUND"/>
    <x v="0"/>
    <n v="-1676439.88"/>
    <n v="1676439.88"/>
    <n v="0"/>
    <n v="0"/>
    <m/>
    <m/>
    <x v="0"/>
  </r>
  <r>
    <x v="10"/>
    <n v="843880675"/>
    <s v="ACCIAL CAPITAL MANAGEMENT LLC"/>
    <x v="0"/>
    <n v="-12368916.539999999"/>
    <n v="12368916.539999999"/>
    <n v="5807305.3499999996"/>
    <n v="-5807305.3499999996"/>
    <m/>
    <m/>
    <x v="0"/>
  </r>
  <r>
    <x v="11"/>
    <s v=" "/>
    <s v="OTROS PAGOS SUJETOS A RETENCION"/>
    <x v="0"/>
    <n v="-86578"/>
    <n v="86578"/>
    <n v="0"/>
    <n v="0"/>
    <m/>
    <m/>
    <x v="0"/>
  </r>
  <r>
    <x v="12"/>
    <s v=" "/>
    <s v="OTROS INGRESOS TRIBUTARIOS 2.5% DECLARANTE"/>
    <x v="0"/>
    <n v="-86578"/>
    <n v="86578"/>
    <n v="0"/>
    <n v="0"/>
    <m/>
    <m/>
    <x v="0"/>
  </r>
  <r>
    <x v="12"/>
    <n v="900978303"/>
    <s v="FIDUCIARIA COOMEVA SA"/>
    <x v="0"/>
    <n v="-86578"/>
    <n v="86578"/>
    <n v="0"/>
    <n v="0"/>
    <m/>
    <m/>
    <x v="0"/>
  </r>
  <r>
    <x v="13"/>
    <s v=" "/>
    <s v="PAGO DE RETENCION EN LA FUENTE"/>
    <x v="0"/>
    <n v="221345553.00999999"/>
    <n v="22342112.109999999"/>
    <n v="243687665.12"/>
    <n v="0"/>
    <m/>
    <m/>
    <x v="0"/>
  </r>
  <r>
    <x v="14"/>
    <s v=" "/>
    <s v="PAGO DE RETENCION EN LA FUENTE"/>
    <x v="0"/>
    <n v="221345553.00999999"/>
    <n v="22342112.109999999"/>
    <n v="243687665.12"/>
    <n v="0"/>
    <m/>
    <m/>
    <x v="0"/>
  </r>
  <r>
    <x v="14"/>
    <n v="800197268"/>
    <s v="UNIDAD ADMINISTRATIVA DE IMPUESTOS NACIONALES"/>
    <x v="0"/>
    <n v="221345553.00999999"/>
    <n v="22342112.109999999"/>
    <n v="243687665.12"/>
    <n v="0"/>
    <m/>
    <m/>
    <x v="0"/>
  </r>
  <r>
    <x v="3"/>
    <s v=" "/>
    <s v="RETENCIONES Y APORTES LABORALES"/>
    <x v="1"/>
    <n v="0"/>
    <n v="3442982331.4000001"/>
    <n v="3442982331.4000001"/>
    <n v="0"/>
    <m/>
    <m/>
    <x v="0"/>
  </r>
  <r>
    <x v="4"/>
    <s v=" "/>
    <s v="RETENCIONES EN LA FUENTE"/>
    <x v="1"/>
    <n v="0"/>
    <n v="3442982331.4000001"/>
    <n v="3442982331.4000001"/>
    <n v="0"/>
    <m/>
    <m/>
    <x v="0"/>
  </r>
  <r>
    <x v="5"/>
    <s v=" "/>
    <s v="RETENCION EN LA FUENTE"/>
    <x v="1"/>
    <n v="0"/>
    <n v="3442932831.4000001"/>
    <n v="3442932831.4000001"/>
    <n v="0"/>
    <m/>
    <m/>
    <x v="0"/>
  </r>
  <r>
    <x v="6"/>
    <s v=" "/>
    <s v="RF HONORARIOS"/>
    <x v="1"/>
    <n v="-8216836"/>
    <n v="8216836"/>
    <n v="0"/>
    <n v="0"/>
    <m/>
    <m/>
    <x v="0"/>
  </r>
  <r>
    <x v="7"/>
    <s v=" "/>
    <s v="HONORARIOS 11%"/>
    <x v="1"/>
    <n v="-8216836"/>
    <n v="8216836"/>
    <n v="0"/>
    <n v="0"/>
    <m/>
    <m/>
    <x v="0"/>
  </r>
  <r>
    <x v="7"/>
    <n v="900978303"/>
    <s v="FIDUCIARIA COOMEVA SA"/>
    <x v="1"/>
    <n v="-8216836"/>
    <n v="8216836"/>
    <n v="0"/>
    <n v="0"/>
    <m/>
    <m/>
    <x v="0"/>
  </r>
  <r>
    <x v="15"/>
    <s v=" "/>
    <s v="RF SERVICIOS"/>
    <x v="1"/>
    <n v="-238207225"/>
    <n v="238207225"/>
    <n v="15934852"/>
    <n v="-15934852"/>
    <m/>
    <m/>
    <x v="0"/>
  </r>
  <r>
    <x v="16"/>
    <s v=" "/>
    <s v="SERVICIOS 4 %"/>
    <x v="1"/>
    <n v="-238207225"/>
    <n v="238207225"/>
    <n v="15934852"/>
    <n v="-15934852"/>
    <n v="398371300"/>
    <n v="15934852"/>
    <x v="3"/>
  </r>
  <r>
    <x v="16"/>
    <n v="830022818"/>
    <s v="  DATA FILE SA"/>
    <x v="1"/>
    <n v="-901814"/>
    <n v="901814"/>
    <n v="0"/>
    <n v="0"/>
    <m/>
    <m/>
    <x v="0"/>
  </r>
  <r>
    <x v="16"/>
    <n v="901499962"/>
    <s v="CFG PARTNERS COLOMBIA S.A.S."/>
    <x v="1"/>
    <n v="-237305411"/>
    <n v="237305411"/>
    <n v="15934852"/>
    <n v="-15934852"/>
    <m/>
    <m/>
    <x v="0"/>
  </r>
  <r>
    <x v="8"/>
    <s v=" "/>
    <s v="RF PAGOS AL EXTERIOR"/>
    <x v="1"/>
    <n v="-2980788918.4000001"/>
    <n v="2980788918.4000001"/>
    <n v="199785000"/>
    <n v="-199785000"/>
    <m/>
    <m/>
    <x v="0"/>
  </r>
  <r>
    <x v="17"/>
    <s v=" "/>
    <s v="PAGOS AL EXTERIOR 15%"/>
    <x v="1"/>
    <n v="-2967214296.25"/>
    <n v="2967214296.25"/>
    <n v="197900000"/>
    <n v="-197900000"/>
    <n v="1319333333.3333335"/>
    <n v="197900000.00000003"/>
    <x v="4"/>
  </r>
  <r>
    <x v="17"/>
    <n v="5809814"/>
    <s v="ARES AGENT SERVICES LP"/>
    <x v="1"/>
    <n v="-2967214296.25"/>
    <n v="2967214296.25"/>
    <n v="197900000"/>
    <n v="-197900000"/>
    <m/>
    <m/>
    <x v="0"/>
  </r>
  <r>
    <x v="9"/>
    <s v=" "/>
    <s v="PAGOS AL EXTERIOR 20%"/>
    <x v="1"/>
    <n v="-13574622.15"/>
    <n v="13574622.15"/>
    <n v="1885000"/>
    <n v="-1885000"/>
    <n v="9425000"/>
    <n v="1885000"/>
    <x v="1"/>
  </r>
  <r>
    <x v="9"/>
    <n v="5809814"/>
    <s v="ARES AGENT SERVICES LP"/>
    <x v="1"/>
    <n v="-13574622.15"/>
    <n v="13574622.15"/>
    <n v="1885000"/>
    <n v="-1885000"/>
    <m/>
    <m/>
    <x v="0"/>
  </r>
  <r>
    <x v="18"/>
    <s v=" "/>
    <s v="RETENCIONES PRACTICADAS EN EXCESO O INDEBIDAS"/>
    <x v="1"/>
    <n v="2077519950.6800001"/>
    <n v="215719852"/>
    <n v="2077519950.6800001"/>
    <n v="215719852"/>
    <m/>
    <m/>
    <x v="0"/>
  </r>
  <r>
    <x v="19"/>
    <s v=" "/>
    <s v="RETENCIONES PRACTICADAS EN EXCESO O INDEBIDAS"/>
    <x v="1"/>
    <n v="2077519950.6800001"/>
    <n v="215719852"/>
    <n v="2077519950.6800001"/>
    <n v="215719852"/>
    <m/>
    <n v="-215719852"/>
    <x v="5"/>
  </r>
  <r>
    <x v="19"/>
    <n v="800197268"/>
    <s v="UNIDAD ADMINISTRATIVA DE IMPUESTOS NACIONALES"/>
    <x v="1"/>
    <n v="2077519950.6800001"/>
    <n v="215719852"/>
    <n v="2077519950.6800001"/>
    <n v="215719852"/>
    <m/>
    <m/>
    <x v="0"/>
  </r>
  <r>
    <x v="13"/>
    <s v=" "/>
    <s v="PAGO DE RETENCION EN LA FUENTE"/>
    <x v="1"/>
    <n v="1149693028.72"/>
    <n v="0"/>
    <n v="1149693028.72"/>
    <n v="0"/>
    <m/>
    <m/>
    <x v="0"/>
  </r>
  <r>
    <x v="14"/>
    <s v=" "/>
    <s v="PAGO DE RETENCION EN LA FUENTE"/>
    <x v="1"/>
    <n v="1149693028.72"/>
    <n v="0"/>
    <n v="1149693028.72"/>
    <n v="0"/>
    <m/>
    <m/>
    <x v="0"/>
  </r>
  <r>
    <x v="14"/>
    <n v="800197268"/>
    <s v="UNIDAD ADMINISTRATIVA DE IMPUESTOS NACIONALES"/>
    <x v="1"/>
    <n v="1149693028.72"/>
    <n v="0"/>
    <n v="1149693028.72"/>
    <n v="0"/>
    <m/>
    <m/>
    <x v="0"/>
  </r>
  <r>
    <x v="0"/>
    <s v="BALANCE GENERAL POR NATURALEZA"/>
    <d v="2025-02-03T20:46:00"/>
    <x v="2"/>
    <s v="Programa:"/>
    <s v="SCMRSLNA"/>
    <n v="2001"/>
    <s v="SIFI"/>
    <m/>
    <m/>
    <x v="0"/>
  </r>
  <r>
    <x v="1"/>
    <s v=" "/>
    <s v="PASIVO"/>
    <x v="2"/>
    <n v="-150992"/>
    <n v="2577564"/>
    <n v="2563395"/>
    <n v="-136823"/>
    <m/>
    <m/>
    <x v="0"/>
  </r>
  <r>
    <x v="2"/>
    <s v=" "/>
    <s v="CUENTAS POR PAGAR"/>
    <x v="2"/>
    <n v="-150992"/>
    <n v="2577564"/>
    <n v="2563395"/>
    <n v="-136823"/>
    <m/>
    <m/>
    <x v="0"/>
  </r>
  <r>
    <x v="3"/>
    <s v=" "/>
    <s v="RETENCIONES Y APORTES LABORALES"/>
    <x v="2"/>
    <n v="-150992"/>
    <n v="2577564"/>
    <n v="2563395"/>
    <n v="-136823"/>
    <m/>
    <m/>
    <x v="0"/>
  </r>
  <r>
    <x v="4"/>
    <s v=" "/>
    <s v="RETENCIONES EN LA FUENTE"/>
    <x v="2"/>
    <n v="-150992"/>
    <n v="2577564"/>
    <n v="2563395"/>
    <n v="-136823"/>
    <m/>
    <m/>
    <x v="0"/>
  </r>
  <r>
    <x v="5"/>
    <s v=" "/>
    <s v="RETENCION EN LA FUENTE"/>
    <x v="2"/>
    <n v="-150992"/>
    <n v="2577564"/>
    <n v="2563395"/>
    <n v="-136823"/>
    <m/>
    <m/>
    <x v="0"/>
  </r>
  <r>
    <x v="15"/>
    <s v=" "/>
    <s v="RF SERVICIOS"/>
    <x v="2"/>
    <n v="-2348198"/>
    <n v="2348198"/>
    <n v="136823"/>
    <n v="-136823"/>
    <m/>
    <m/>
    <x v="0"/>
  </r>
  <r>
    <x v="16"/>
    <s v=" "/>
    <s v="SERVICIOS 4 %"/>
    <x v="2"/>
    <n v="-2348198"/>
    <n v="2348198"/>
    <n v="136823"/>
    <n v="-136823"/>
    <n v="3420575"/>
    <n v="136823"/>
    <x v="3"/>
  </r>
  <r>
    <x v="16"/>
    <n v="900981985"/>
    <s v="MEMORY CORP CALI SAS"/>
    <x v="2"/>
    <n v="-2348198"/>
    <n v="2348198"/>
    <n v="136823"/>
    <n v="-136823"/>
    <m/>
    <m/>
    <x v="0"/>
  </r>
  <r>
    <x v="11"/>
    <s v=" "/>
    <s v="OTROS PAGOS SUJETOS A RETENCION"/>
    <x v="2"/>
    <n v="-78366"/>
    <n v="78366"/>
    <n v="0"/>
    <n v="0"/>
    <m/>
    <m/>
    <x v="0"/>
  </r>
  <r>
    <x v="12"/>
    <s v=" "/>
    <s v="OTROS INGRESOS TRIBUTARIOS 2.5% DECLARANTE"/>
    <x v="2"/>
    <n v="-78366"/>
    <n v="78366"/>
    <n v="0"/>
    <n v="0"/>
    <m/>
    <m/>
    <x v="0"/>
  </r>
  <r>
    <x v="12"/>
    <n v="900978303"/>
    <s v="FIDUCIARIA COOMEVA SA"/>
    <x v="2"/>
    <n v="-78366"/>
    <n v="78366"/>
    <n v="0"/>
    <n v="0"/>
    <m/>
    <m/>
    <x v="0"/>
  </r>
  <r>
    <x v="13"/>
    <s v=" "/>
    <s v="PAGO DE RETENCION EN LA FUENTE"/>
    <x v="2"/>
    <n v="2275572"/>
    <n v="151000"/>
    <n v="2426572"/>
    <n v="0"/>
    <m/>
    <m/>
    <x v="0"/>
  </r>
  <r>
    <x v="14"/>
    <s v=" "/>
    <s v="PAGO DE RETENCION EN LA FUENTE"/>
    <x v="2"/>
    <n v="2275572"/>
    <n v="151000"/>
    <n v="2426572"/>
    <n v="0"/>
    <m/>
    <m/>
    <x v="0"/>
  </r>
  <r>
    <x v="14"/>
    <n v="800197268"/>
    <s v="UNIDAD ADMINISTRATIVA DE IMPUESTOS NACIONALES"/>
    <x v="2"/>
    <n v="2275572"/>
    <n v="151000"/>
    <n v="2426572"/>
    <n v="0"/>
    <m/>
    <m/>
    <x v="0"/>
  </r>
  <r>
    <x v="0"/>
    <s v="BALANCE GENERAL POR NATURALEZA"/>
    <d v="2025-02-03T20:46:00"/>
    <x v="3"/>
    <s v="Programa:"/>
    <s v="SCMRSLNA"/>
    <n v="2001"/>
    <s v="SIFI"/>
    <m/>
    <m/>
    <x v="0"/>
  </r>
  <r>
    <x v="1"/>
    <s v=" "/>
    <s v="PASIVO"/>
    <x v="3"/>
    <n v="-90638"/>
    <n v="1901499"/>
    <n v="1897575"/>
    <n v="-86714"/>
    <m/>
    <m/>
    <x v="0"/>
  </r>
  <r>
    <x v="2"/>
    <s v=" "/>
    <s v="CUENTAS POR PAGAR"/>
    <x v="3"/>
    <n v="-90638"/>
    <n v="1901499"/>
    <n v="1897575"/>
    <n v="-86714"/>
    <m/>
    <m/>
    <x v="0"/>
  </r>
  <r>
    <x v="3"/>
    <s v=" "/>
    <s v="RETENCIONES Y APORTES LABORALES"/>
    <x v="3"/>
    <n v="-90638"/>
    <n v="1901499"/>
    <n v="1897575"/>
    <n v="-86714"/>
    <m/>
    <m/>
    <x v="0"/>
  </r>
  <r>
    <x v="4"/>
    <s v=" "/>
    <s v="RETENCIONES EN LA FUENTE"/>
    <x v="3"/>
    <n v="-90638"/>
    <n v="1901499"/>
    <n v="1897575"/>
    <n v="-86714"/>
    <m/>
    <m/>
    <x v="0"/>
  </r>
  <r>
    <x v="5"/>
    <s v=" "/>
    <s v="RETENCION EN LA FUENTE"/>
    <x v="3"/>
    <n v="-90638"/>
    <n v="1901499"/>
    <n v="1897575"/>
    <n v="-86714"/>
    <m/>
    <m/>
    <x v="0"/>
  </r>
  <r>
    <x v="15"/>
    <s v=" "/>
    <s v="RF SERVICIOS"/>
    <x v="3"/>
    <n v="-1614959"/>
    <n v="1614959"/>
    <n v="86714"/>
    <n v="-86714"/>
    <m/>
    <m/>
    <x v="0"/>
  </r>
  <r>
    <x v="16"/>
    <s v=" "/>
    <s v="SERVICIOS 4 %"/>
    <x v="3"/>
    <n v="-1614959"/>
    <n v="1614959"/>
    <n v="86714"/>
    <n v="-86714"/>
    <n v="2167850"/>
    <n v="86714"/>
    <x v="3"/>
  </r>
  <r>
    <x v="16"/>
    <n v="900981985"/>
    <s v="MEMORY CORP CALI SAS"/>
    <x v="3"/>
    <n v="-1614959"/>
    <n v="1614959"/>
    <n v="86714"/>
    <n v="-86714"/>
    <m/>
    <m/>
    <x v="0"/>
  </r>
  <r>
    <x v="11"/>
    <s v=" "/>
    <s v="OTROS PAGOS SUJETOS A RETENCION"/>
    <x v="3"/>
    <n v="-195540"/>
    <n v="195540"/>
    <n v="0"/>
    <n v="0"/>
    <m/>
    <m/>
    <x v="0"/>
  </r>
  <r>
    <x v="12"/>
    <s v=" "/>
    <s v="OTROS INGRESOS TRIBUTARIOS 2.5% DECLARANTE"/>
    <x v="3"/>
    <n v="-195540"/>
    <n v="195540"/>
    <n v="0"/>
    <n v="0"/>
    <m/>
    <m/>
    <x v="0"/>
  </r>
  <r>
    <x v="12"/>
    <n v="900978303"/>
    <s v="FIDUCIARIA COOMEVA SA"/>
    <x v="3"/>
    <n v="-195540"/>
    <n v="195540"/>
    <n v="0"/>
    <n v="0"/>
    <m/>
    <m/>
    <x v="0"/>
  </r>
  <r>
    <x v="13"/>
    <s v=" "/>
    <s v="PAGO DE RETENCION EN LA FUENTE"/>
    <x v="3"/>
    <n v="1719861"/>
    <n v="91000"/>
    <n v="1810861"/>
    <n v="0"/>
    <m/>
    <m/>
    <x v="0"/>
  </r>
  <r>
    <x v="14"/>
    <s v=" "/>
    <s v="PAGO DE RETENCION EN LA FUENTE"/>
    <x v="3"/>
    <n v="1719861"/>
    <n v="91000"/>
    <n v="1810861"/>
    <n v="0"/>
    <m/>
    <m/>
    <x v="0"/>
  </r>
  <r>
    <x v="14"/>
    <n v="800197268"/>
    <s v="UNIDAD ADMINISTRATIVA DE IMPUESTOS NACIONALES"/>
    <x v="3"/>
    <n v="1719861"/>
    <n v="91000"/>
    <n v="1810861"/>
    <n v="0"/>
    <m/>
    <m/>
    <x v="0"/>
  </r>
  <r>
    <x v="0"/>
    <s v="BALANCE GENERAL POR NATURALEZA"/>
    <d v="2025-02-03T20:46:00"/>
    <x v="4"/>
    <s v="Programa:"/>
    <s v="SCMRSLNA"/>
    <n v="2001"/>
    <s v="SIFI"/>
    <m/>
    <m/>
    <x v="0"/>
  </r>
  <r>
    <x v="1"/>
    <s v=" "/>
    <s v="PASIVO"/>
    <x v="4"/>
    <n v="-7905483"/>
    <n v="545176290.13"/>
    <n v="624476271.13"/>
    <n v="-87205464"/>
    <m/>
    <m/>
    <x v="0"/>
  </r>
  <r>
    <x v="2"/>
    <s v=" "/>
    <s v="CUENTAS POR PAGAR"/>
    <x v="4"/>
    <n v="-7905483"/>
    <n v="545176290.13"/>
    <n v="624476271.13"/>
    <n v="-87205464"/>
    <m/>
    <m/>
    <x v="0"/>
  </r>
  <r>
    <x v="3"/>
    <s v=" "/>
    <s v="RETENCIONES Y APORTES LABORALES"/>
    <x v="4"/>
    <n v="-7905483"/>
    <n v="545176290.13"/>
    <n v="624476271.13"/>
    <n v="-87205464"/>
    <m/>
    <m/>
    <x v="0"/>
  </r>
  <r>
    <x v="4"/>
    <s v=" "/>
    <s v="RETENCIONES EN LA FUENTE"/>
    <x v="4"/>
    <n v="-7905483"/>
    <n v="545176290.13"/>
    <n v="624476271.13"/>
    <n v="-87205464"/>
    <m/>
    <m/>
    <x v="0"/>
  </r>
  <r>
    <x v="5"/>
    <s v=" "/>
    <s v="RETENCION EN LA FUENTE"/>
    <x v="4"/>
    <n v="-7905483"/>
    <n v="545176290.13"/>
    <n v="624476271.13"/>
    <n v="-87205464"/>
    <m/>
    <m/>
    <x v="0"/>
  </r>
  <r>
    <x v="20"/>
    <s v=" "/>
    <s v="RF RENDIMIENTOS FINANCIEROS"/>
    <x v="4"/>
    <n v="-537199351.13"/>
    <n v="537199351.13"/>
    <n v="87204981"/>
    <n v="-87204981"/>
    <m/>
    <m/>
    <x v="0"/>
  </r>
  <r>
    <x v="21"/>
    <s v=" "/>
    <s v="RENDIMIENTOS FINANCIEROS 7%"/>
    <x v="4"/>
    <n v="-537199351.13"/>
    <n v="537199351.13"/>
    <n v="87204981"/>
    <n v="-87204981"/>
    <n v="1245785442.8571427"/>
    <n v="87204981"/>
    <x v="6"/>
  </r>
  <r>
    <x v="21"/>
    <n v="811013636"/>
    <s v="INVERSIONES CFNS S.A.S"/>
    <x v="4"/>
    <n v="-533249918.13"/>
    <n v="533249918.13"/>
    <n v="87204981"/>
    <n v="-87204981"/>
    <m/>
    <m/>
    <x v="0"/>
  </r>
  <r>
    <x v="21"/>
    <n v="900871479"/>
    <s v="AVISTA COLOMBIA S.A.S BIC"/>
    <x v="4"/>
    <n v="-3949433"/>
    <n v="3949433"/>
    <n v="0"/>
    <n v="0"/>
    <m/>
    <m/>
    <x v="0"/>
  </r>
  <r>
    <x v="11"/>
    <s v=" "/>
    <s v="OTROS PAGOS SUJETOS A RETENCION"/>
    <x v="4"/>
    <n v="-71939"/>
    <n v="71939"/>
    <n v="0"/>
    <n v="0"/>
    <m/>
    <m/>
    <x v="0"/>
  </r>
  <r>
    <x v="12"/>
    <s v=" "/>
    <s v="OTROS INGRESOS TRIBUTARIOS 2.5% DECLARANTE"/>
    <x v="4"/>
    <n v="-71939"/>
    <n v="71939"/>
    <n v="0"/>
    <n v="0"/>
    <m/>
    <m/>
    <x v="0"/>
  </r>
  <r>
    <x v="12"/>
    <n v="811013636"/>
    <s v="INVERSIONES CFNS S.A.S"/>
    <x v="4"/>
    <n v="-3308.5"/>
    <n v="3308.5"/>
    <n v="0"/>
    <n v="0"/>
    <m/>
    <m/>
    <x v="0"/>
  </r>
  <r>
    <x v="12"/>
    <n v="900871479"/>
    <s v="AVISTA COLOMBIA S.A.S BIC"/>
    <x v="4"/>
    <n v="-3308.5"/>
    <n v="3308.5"/>
    <n v="0"/>
    <n v="0"/>
    <m/>
    <m/>
    <x v="0"/>
  </r>
  <r>
    <x v="12"/>
    <n v="900978303"/>
    <s v="FIDUCIARIA COOMEVA SA"/>
    <x v="4"/>
    <n v="-65322"/>
    <n v="65322"/>
    <n v="0"/>
    <n v="0"/>
    <m/>
    <m/>
    <x v="0"/>
  </r>
  <r>
    <x v="13"/>
    <s v=" "/>
    <s v="PAGO DE RETENCION EN LA FUENTE"/>
    <x v="4"/>
    <n v="529365807.13"/>
    <n v="7905000"/>
    <n v="537271290.13"/>
    <n v="-483"/>
    <m/>
    <m/>
    <x v="0"/>
  </r>
  <r>
    <x v="14"/>
    <s v=" "/>
    <s v="PAGO DE RETENCION EN LA FUENTE"/>
    <x v="4"/>
    <n v="529365807.13"/>
    <n v="7905000"/>
    <n v="537271290.13"/>
    <n v="-483"/>
    <m/>
    <m/>
    <x v="0"/>
  </r>
  <r>
    <x v="14"/>
    <n v="800197268"/>
    <s v="UNIDAD ADMINISTRATIVA DE IMPUESTOS NACIONALES"/>
    <x v="4"/>
    <n v="529365807.13"/>
    <n v="7905000"/>
    <n v="537271290.13"/>
    <n v="-483"/>
    <m/>
    <m/>
    <x v="0"/>
  </r>
  <r>
    <x v="0"/>
    <s v="BALANCE GENERAL POR NATURALEZA"/>
    <d v="2025-02-03T20:46:00"/>
    <x v="5"/>
    <s v="Programa:"/>
    <s v="SCMRSLNA"/>
    <n v="2001"/>
    <s v="SIFI"/>
    <m/>
    <m/>
    <x v="0"/>
  </r>
  <r>
    <x v="1"/>
    <s v=" "/>
    <s v="PASIVO"/>
    <x v="5"/>
    <n v="-3622272"/>
    <n v="87017763"/>
    <n v="87106828"/>
    <n v="-3711337"/>
    <m/>
    <m/>
    <x v="0"/>
  </r>
  <r>
    <x v="2"/>
    <s v=" "/>
    <s v="CUENTAS POR PAGAR"/>
    <x v="5"/>
    <n v="-3622272"/>
    <n v="87017763"/>
    <n v="87106828"/>
    <n v="-3711337"/>
    <m/>
    <m/>
    <x v="0"/>
  </r>
  <r>
    <x v="3"/>
    <s v=" "/>
    <s v="RETENCIONES Y APORTES LABORALES"/>
    <x v="5"/>
    <n v="-3622272"/>
    <n v="87017763"/>
    <n v="87106828"/>
    <n v="-3711337"/>
    <m/>
    <m/>
    <x v="0"/>
  </r>
  <r>
    <x v="4"/>
    <s v=" "/>
    <s v="RETENCIONES EN LA FUENTE"/>
    <x v="5"/>
    <n v="-3622272"/>
    <n v="87017763"/>
    <n v="87106828"/>
    <n v="-3711337"/>
    <m/>
    <m/>
    <x v="0"/>
  </r>
  <r>
    <x v="5"/>
    <s v=" "/>
    <s v="RETENCION EN LA FUENTE"/>
    <x v="5"/>
    <n v="-3622272"/>
    <n v="87017763"/>
    <n v="87106828"/>
    <n v="-3711337"/>
    <m/>
    <m/>
    <x v="0"/>
  </r>
  <r>
    <x v="6"/>
    <s v=" "/>
    <s v="RF HONORARIOS"/>
    <x v="5"/>
    <n v="-83395763"/>
    <n v="83395763"/>
    <n v="3711065"/>
    <n v="-3711065"/>
    <m/>
    <m/>
    <x v="0"/>
  </r>
  <r>
    <x v="7"/>
    <s v=" "/>
    <s v="HONORARIOS 11%"/>
    <x v="5"/>
    <n v="-83395763"/>
    <n v="83395763"/>
    <n v="3711065"/>
    <n v="-3711065"/>
    <m/>
    <m/>
    <x v="0"/>
  </r>
  <r>
    <x v="7"/>
    <n v="800175087"/>
    <s v="GOMEZ PINZON ABOGADOS S A S"/>
    <x v="5"/>
    <n v="-27466916"/>
    <n v="27466916"/>
    <n v="0"/>
    <n v="0"/>
    <m/>
    <m/>
    <x v="0"/>
  </r>
  <r>
    <x v="7"/>
    <n v="901388243"/>
    <s v="TECNOLOGIA EN CUENTAS POR COBRAR SAS"/>
    <x v="5"/>
    <n v="-55928847"/>
    <n v="55928847"/>
    <n v="3711065"/>
    <n v="-3711065"/>
    <n v="33736954.545454547"/>
    <n v="3711065"/>
    <x v="7"/>
  </r>
  <r>
    <x v="13"/>
    <s v=" "/>
    <s v="PAGO DE RETENCION EN LA FUENTE"/>
    <x v="5"/>
    <n v="79773491"/>
    <n v="3622000"/>
    <n v="83395763"/>
    <n v="-272"/>
    <m/>
    <m/>
    <x v="0"/>
  </r>
  <r>
    <x v="14"/>
    <s v=" "/>
    <s v="PAGO DE RETENCION EN LA FUENTE"/>
    <x v="5"/>
    <n v="79773491"/>
    <n v="3622000"/>
    <n v="83395763"/>
    <n v="-272"/>
    <m/>
    <m/>
    <x v="0"/>
  </r>
  <r>
    <x v="14"/>
    <n v="800197268"/>
    <s v="UNIDAD ADMINISTRATIVA DE IMPUESTOS NACIONALES"/>
    <x v="5"/>
    <n v="79773491"/>
    <n v="3622000"/>
    <n v="83395763"/>
    <n v="-272"/>
    <m/>
    <m/>
    <x v="0"/>
  </r>
  <r>
    <x v="0"/>
    <s v="BALANCE GENERAL POR NATURALEZA"/>
    <d v="2025-02-03T20:46:00"/>
    <x v="6"/>
    <s v="Programa:"/>
    <s v="SCMRSLNA"/>
    <n v="2001"/>
    <s v="SIFI"/>
    <m/>
    <m/>
    <x v="0"/>
  </r>
  <r>
    <x v="1"/>
    <s v=" "/>
    <s v="PASIVO"/>
    <x v="6"/>
    <n v="-1915049"/>
    <n v="17622177.91"/>
    <n v="15709145.91"/>
    <n v="-2017"/>
    <m/>
    <m/>
    <x v="0"/>
  </r>
  <r>
    <x v="2"/>
    <s v=" "/>
    <s v="CUENTAS POR PAGAR"/>
    <x v="6"/>
    <n v="-1915049"/>
    <n v="17622177.91"/>
    <n v="15709145.91"/>
    <n v="-2017"/>
    <m/>
    <m/>
    <x v="0"/>
  </r>
  <r>
    <x v="3"/>
    <s v=" "/>
    <s v="RETENCIONES Y APORTES LABORALES"/>
    <x v="6"/>
    <n v="-1915049"/>
    <n v="17622177.91"/>
    <n v="15709145.91"/>
    <n v="-2017"/>
    <m/>
    <m/>
    <x v="0"/>
  </r>
  <r>
    <x v="4"/>
    <s v=" "/>
    <s v="RETENCIONES EN LA FUENTE"/>
    <x v="6"/>
    <n v="-1915049"/>
    <n v="17622177.91"/>
    <n v="15709145.91"/>
    <n v="-2017"/>
    <m/>
    <m/>
    <x v="0"/>
  </r>
  <r>
    <x v="5"/>
    <s v=" "/>
    <s v="RETENCION EN LA FUENTE"/>
    <x v="6"/>
    <n v="-1915049"/>
    <n v="17622177.91"/>
    <n v="15709145.91"/>
    <n v="-2017"/>
    <m/>
    <m/>
    <x v="0"/>
  </r>
  <r>
    <x v="6"/>
    <s v=" "/>
    <s v="RF HONORARIOS"/>
    <x v="6"/>
    <n v="-3773000"/>
    <n v="3773000"/>
    <n v="0"/>
    <n v="0"/>
    <m/>
    <m/>
    <x v="0"/>
  </r>
  <r>
    <x v="7"/>
    <s v=" "/>
    <s v="HONORARIOS 11%"/>
    <x v="6"/>
    <n v="-3773000"/>
    <n v="3773000"/>
    <n v="0"/>
    <n v="0"/>
    <m/>
    <m/>
    <x v="0"/>
  </r>
  <r>
    <x v="7"/>
    <n v="31151782"/>
    <s v="Rengifo Alarcon Gloria Lyda"/>
    <x v="6"/>
    <n v="-3773000"/>
    <n v="3773000"/>
    <n v="0"/>
    <n v="0"/>
    <m/>
    <m/>
    <x v="0"/>
  </r>
  <r>
    <x v="15"/>
    <s v=" "/>
    <s v="RF SERVICIOS"/>
    <x v="6"/>
    <n v="-7952906.7699999996"/>
    <n v="10484360.300000001"/>
    <n v="2533470.5299999998"/>
    <n v="-2017"/>
    <m/>
    <m/>
    <x v="0"/>
  </r>
  <r>
    <x v="22"/>
    <s v=" "/>
    <s v="SERVICIOS 2%"/>
    <x v="6"/>
    <n v="-40476.300000000003"/>
    <n v="40476.300000000003"/>
    <n v="0"/>
    <n v="0"/>
    <m/>
    <m/>
    <x v="0"/>
  </r>
  <r>
    <x v="22"/>
    <n v="830514823"/>
    <s v="BRILLANTEX MULTISERVICIOS S.A.S"/>
    <x v="6"/>
    <n v="-459.3"/>
    <n v="459.3"/>
    <n v="0"/>
    <n v="0"/>
    <m/>
    <m/>
    <x v="0"/>
  </r>
  <r>
    <x v="22"/>
    <n v="900647706"/>
    <s v="VHOB SERVICIOS ELECTRICOS Y ELECTRONICOS S.A.S"/>
    <x v="6"/>
    <n v="-40017"/>
    <n v="40017"/>
    <n v="0"/>
    <n v="0"/>
    <m/>
    <m/>
    <x v="0"/>
  </r>
  <r>
    <x v="16"/>
    <s v=" "/>
    <s v="SERVICIOS 4 %"/>
    <x v="6"/>
    <n v="-7912430.4699999997"/>
    <n v="10443884"/>
    <n v="2533470.5299999998"/>
    <n v="-2017"/>
    <n v="50424.999999988358"/>
    <n v="2016.9999999995343"/>
    <x v="3"/>
  </r>
  <r>
    <x v="16"/>
    <n v="800035076"/>
    <s v="INGENIEROS ELECTRICISTAS DEL VALLE  S.A.S"/>
    <x v="6"/>
    <n v="-1366226.8"/>
    <n v="1366226.8"/>
    <n v="0"/>
    <n v="0"/>
    <m/>
    <m/>
    <x v="0"/>
  </r>
  <r>
    <x v="16"/>
    <n v="806008050"/>
    <s v="RODRIGUEZ Y CARVAJAL SAS"/>
    <x v="6"/>
    <n v="-220294"/>
    <n v="220294"/>
    <n v="0"/>
    <n v="0"/>
    <m/>
    <m/>
    <x v="0"/>
  </r>
  <r>
    <x v="16"/>
    <n v="810000481"/>
    <s v="SERVICIOS INTEGRADOS S.A.S SERINT S.A.S"/>
    <x v="6"/>
    <n v="-71000"/>
    <n v="71000"/>
    <n v="0"/>
    <n v="0"/>
    <m/>
    <m/>
    <x v="0"/>
  </r>
  <r>
    <x v="16"/>
    <n v="830095192"/>
    <s v="AIRECO SAS"/>
    <x v="6"/>
    <n v="-110000"/>
    <n v="110000"/>
    <n v="0"/>
    <n v="0"/>
    <m/>
    <m/>
    <x v="0"/>
  </r>
  <r>
    <x v="16"/>
    <n v="830514418"/>
    <s v="COMERCIALIZADORA LOLA ARDILA S.A.S"/>
    <x v="6"/>
    <n v="-1021017"/>
    <n v="1021017"/>
    <n v="0"/>
    <n v="0"/>
    <m/>
    <m/>
    <x v="0"/>
  </r>
  <r>
    <x v="16"/>
    <n v="860523122"/>
    <s v="MULTICONSTRUCCIONES JP SAS"/>
    <x v="6"/>
    <n v="-81606"/>
    <n v="81606"/>
    <n v="0"/>
    <n v="0"/>
    <m/>
    <m/>
    <x v="0"/>
  </r>
  <r>
    <x v="16"/>
    <n v="860535490"/>
    <s v="TELVAL S.A.S"/>
    <x v="6"/>
    <n v="-78068"/>
    <n v="78068"/>
    <n v="0"/>
    <n v="0"/>
    <m/>
    <m/>
    <x v="0"/>
  </r>
  <r>
    <x v="16"/>
    <n v="900134674"/>
    <s v="SOLUCIONES VERTICALES SAS"/>
    <x v="6"/>
    <n v="-22320"/>
    <n v="22320"/>
    <n v="0"/>
    <n v="0"/>
    <m/>
    <m/>
    <x v="0"/>
  </r>
  <r>
    <x v="16"/>
    <n v="900388592"/>
    <s v="PLC ENERGY AND SOLUTIONS SAS"/>
    <x v="6"/>
    <n v="-13800"/>
    <n v="13800"/>
    <n v="0"/>
    <n v="0"/>
    <m/>
    <m/>
    <x v="0"/>
  </r>
  <r>
    <x v="16"/>
    <n v="900414279"/>
    <s v="GESTION DE ACTIVOS INMOBILIARIOS SAS"/>
    <x v="6"/>
    <n v="0"/>
    <n v="0"/>
    <n v="2017"/>
    <n v="-2017"/>
    <m/>
    <m/>
    <x v="0"/>
  </r>
  <r>
    <x v="16"/>
    <n v="900424200"/>
    <s v="PROYECTOS DE INGENIERIA PATRICIA DIAZ BARREIRO ASESORES CONSULTORES SAS"/>
    <x v="6"/>
    <n v="2531453.5299999998"/>
    <n v="0"/>
    <n v="2531453.5299999998"/>
    <n v="0"/>
    <m/>
    <m/>
    <x v="0"/>
  </r>
  <r>
    <x v="16"/>
    <n v="900553310"/>
    <s v="NOVOTECH INGENIERIA SAS"/>
    <x v="6"/>
    <n v="-125120.08"/>
    <n v="125120.08"/>
    <n v="0"/>
    <n v="0"/>
    <m/>
    <m/>
    <x v="0"/>
  </r>
  <r>
    <x v="16"/>
    <n v="900631499"/>
    <s v="SUMA PROYECTOS DE INGENIERIA S.A.S"/>
    <x v="6"/>
    <n v="-228295"/>
    <n v="228295"/>
    <n v="0"/>
    <n v="0"/>
    <m/>
    <m/>
    <x v="0"/>
  </r>
  <r>
    <x v="16"/>
    <n v="900637442"/>
    <s v="PINTORRES Y ARQUITECTOS ASOCIADOS SAS"/>
    <x v="6"/>
    <n v="-5471125.7599999998"/>
    <n v="5471125.7599999998"/>
    <n v="0"/>
    <n v="0"/>
    <m/>
    <m/>
    <x v="0"/>
  </r>
  <r>
    <x v="16"/>
    <n v="900637907"/>
    <s v="LUIS ANGEL PEREZ ROMAN SAS"/>
    <x v="6"/>
    <n v="-145672"/>
    <n v="145672"/>
    <n v="0"/>
    <n v="0"/>
    <m/>
    <m/>
    <x v="0"/>
  </r>
  <r>
    <x v="16"/>
    <n v="900647706"/>
    <s v="VHOB SERVICIOS ELECTRICOS Y ELECTRONICOS S.A.S"/>
    <x v="6"/>
    <n v="-120437.36"/>
    <n v="120437.36"/>
    <n v="0"/>
    <n v="0"/>
    <m/>
    <m/>
    <x v="0"/>
  </r>
  <r>
    <x v="16"/>
    <n v="900685897"/>
    <s v="DMTECH SAS"/>
    <x v="6"/>
    <n v="-10400"/>
    <n v="10400"/>
    <n v="0"/>
    <n v="0"/>
    <m/>
    <m/>
    <x v="0"/>
  </r>
  <r>
    <x v="16"/>
    <n v="900838509"/>
    <s v="ZENIT INGENIERIA SAS"/>
    <x v="6"/>
    <n v="-249599"/>
    <n v="249599"/>
    <n v="0"/>
    <n v="0"/>
    <m/>
    <m/>
    <x v="0"/>
  </r>
  <r>
    <x v="16"/>
    <n v="901159545"/>
    <s v="SERVICIOS BOLIVAR FACILITIES SAS"/>
    <x v="6"/>
    <n v="-75475"/>
    <n v="75475"/>
    <n v="0"/>
    <n v="0"/>
    <m/>
    <m/>
    <x v="0"/>
  </r>
  <r>
    <x v="16"/>
    <n v="901183982"/>
    <s v="INGENIERIA AGM S.A.S."/>
    <x v="6"/>
    <n v="-61600"/>
    <n v="61600"/>
    <n v="0"/>
    <n v="0"/>
    <m/>
    <m/>
    <x v="0"/>
  </r>
  <r>
    <x v="16"/>
    <n v="901247800"/>
    <s v="0 0 RENOVANDO INGENIERIA SAS 0"/>
    <x v="6"/>
    <n v="-768945"/>
    <n v="768945"/>
    <n v="0"/>
    <n v="0"/>
    <m/>
    <m/>
    <x v="0"/>
  </r>
  <r>
    <x v="16"/>
    <n v="901252608"/>
    <s v="INSTALACIONES Y SUMINISTROS JD SAS"/>
    <x v="6"/>
    <n v="-148483"/>
    <n v="148483"/>
    <n v="0"/>
    <n v="0"/>
    <m/>
    <m/>
    <x v="0"/>
  </r>
  <r>
    <x v="16"/>
    <n v="901406402"/>
    <s v="INSPECCIÓN Y CERTIFICACIÓN MULTINACIONAL SAS"/>
    <x v="6"/>
    <n v="-30800"/>
    <n v="30800"/>
    <n v="0"/>
    <n v="0"/>
    <m/>
    <m/>
    <x v="0"/>
  </r>
  <r>
    <x v="16"/>
    <n v="901533005"/>
    <s v="REGEL INSPEKTION S.A.S."/>
    <x v="6"/>
    <n v="-23600"/>
    <n v="23600"/>
    <n v="0"/>
    <n v="0"/>
    <m/>
    <m/>
    <x v="0"/>
  </r>
  <r>
    <x v="23"/>
    <s v=" "/>
    <s v="RF COMPRAS"/>
    <x v="6"/>
    <n v="-1449817.61"/>
    <n v="1449817.61"/>
    <n v="0"/>
    <n v="0"/>
    <m/>
    <m/>
    <x v="0"/>
  </r>
  <r>
    <x v="24"/>
    <s v=" "/>
    <s v="COMPRAS 2.5%"/>
    <x v="6"/>
    <n v="-1449817.61"/>
    <n v="1449817.61"/>
    <n v="0"/>
    <n v="0"/>
    <m/>
    <m/>
    <x v="0"/>
  </r>
  <r>
    <x v="24"/>
    <n v="806008050"/>
    <s v="RODRIGUEZ Y CARVAJAL SAS"/>
    <x v="6"/>
    <n v="-7496"/>
    <n v="7496"/>
    <n v="0"/>
    <n v="0"/>
    <m/>
    <m/>
    <x v="0"/>
  </r>
  <r>
    <x v="24"/>
    <n v="830514418"/>
    <s v="COMERCIALIZADORA LOLA ARDILA S.A.S"/>
    <x v="6"/>
    <n v="-1215100.6000000001"/>
    <n v="1215100.6000000001"/>
    <n v="0"/>
    <n v="0"/>
    <m/>
    <m/>
    <x v="0"/>
  </r>
  <r>
    <x v="24"/>
    <n v="860535490"/>
    <s v="TELVAL S.A.S"/>
    <x v="6"/>
    <n v="-12430"/>
    <n v="12430"/>
    <n v="0"/>
    <n v="0"/>
    <m/>
    <m/>
    <x v="0"/>
  </r>
  <r>
    <x v="24"/>
    <n v="900632941"/>
    <s v="ALUMINIOS Y VIDRIOS X METRO SAS"/>
    <x v="6"/>
    <n v="-214791.01"/>
    <n v="214791.01"/>
    <n v="0"/>
    <n v="0"/>
    <m/>
    <m/>
    <x v="0"/>
  </r>
  <r>
    <x v="13"/>
    <s v=" "/>
    <s v="PAGO DE RETENCION EN LA FUENTE"/>
    <x v="6"/>
    <n v="11260675.380000001"/>
    <n v="1915000"/>
    <n v="13175675.380000001"/>
    <n v="0"/>
    <m/>
    <m/>
    <x v="0"/>
  </r>
  <r>
    <x v="14"/>
    <s v=" "/>
    <s v="PAGO DE RETENCION EN LA FUENTE"/>
    <x v="6"/>
    <n v="11260675.380000001"/>
    <n v="1915000"/>
    <n v="13175675.380000001"/>
    <n v="0"/>
    <m/>
    <m/>
    <x v="0"/>
  </r>
  <r>
    <x v="14"/>
    <n v="800197268"/>
    <s v="UNIDAD ADMINISTRATIVA DE IMPUESTOS NACIONALES"/>
    <x v="6"/>
    <n v="11260675.380000001"/>
    <n v="1915000"/>
    <n v="13175675.380000001"/>
    <n v="0"/>
    <m/>
    <m/>
    <x v="0"/>
  </r>
  <r>
    <x v="0"/>
    <s v="BALANCE GENERAL POR NATURALEZA"/>
    <d v="2025-02-03T20:46:00"/>
    <x v="7"/>
    <s v="Programa:"/>
    <s v="SCMRSLNA"/>
    <n v="2001"/>
    <s v="SIFI"/>
    <m/>
    <m/>
    <x v="0"/>
  </r>
  <r>
    <x v="1"/>
    <s v=" "/>
    <s v="PASIVO"/>
    <x v="7"/>
    <n v="-605811"/>
    <n v="6064628.9500000002"/>
    <n v="5629217.9500000002"/>
    <n v="-170400"/>
    <m/>
    <m/>
    <x v="0"/>
  </r>
  <r>
    <x v="2"/>
    <s v=" "/>
    <s v="CUENTAS POR PAGAR"/>
    <x v="7"/>
    <n v="-605811"/>
    <n v="6064628.9500000002"/>
    <n v="5629217.9500000002"/>
    <n v="-170400"/>
    <m/>
    <m/>
    <x v="0"/>
  </r>
  <r>
    <x v="3"/>
    <s v=" "/>
    <s v="RETENCIONES Y APORTES LABORALES"/>
    <x v="7"/>
    <n v="-605811"/>
    <n v="6064628.9500000002"/>
    <n v="5629217.9500000002"/>
    <n v="-170400"/>
    <m/>
    <m/>
    <x v="0"/>
  </r>
  <r>
    <x v="4"/>
    <s v=" "/>
    <s v="RETENCIONES EN LA FUENTE"/>
    <x v="7"/>
    <n v="-605811"/>
    <n v="6064628.9500000002"/>
    <n v="5629217.9500000002"/>
    <n v="-170400"/>
    <m/>
    <m/>
    <x v="0"/>
  </r>
  <r>
    <x v="5"/>
    <s v=" "/>
    <s v="RETENCION EN LA FUENTE"/>
    <x v="7"/>
    <n v="-605811"/>
    <n v="6064628.9500000002"/>
    <n v="5629217.9500000002"/>
    <n v="-170400"/>
    <m/>
    <m/>
    <x v="0"/>
  </r>
  <r>
    <x v="6"/>
    <s v=" "/>
    <s v="RF HONORARIOS"/>
    <x v="7"/>
    <n v="-1155000"/>
    <n v="1155000"/>
    <n v="0"/>
    <n v="0"/>
    <m/>
    <m/>
    <x v="0"/>
  </r>
  <r>
    <x v="7"/>
    <s v=" "/>
    <s v="HONORARIOS 11%"/>
    <x v="7"/>
    <n v="-1155000"/>
    <n v="1155000"/>
    <n v="0"/>
    <n v="0"/>
    <m/>
    <m/>
    <x v="0"/>
  </r>
  <r>
    <x v="7"/>
    <n v="31151782"/>
    <s v="Rengifo Alarcon Gloria Lyda"/>
    <x v="7"/>
    <n v="-1155000"/>
    <n v="1155000"/>
    <n v="0"/>
    <n v="0"/>
    <m/>
    <m/>
    <x v="0"/>
  </r>
  <r>
    <x v="15"/>
    <s v=" "/>
    <s v="RF SERVICIOS"/>
    <x v="7"/>
    <n v="-3627218"/>
    <n v="3627218"/>
    <n v="170400"/>
    <n v="-170400"/>
    <m/>
    <m/>
    <x v="0"/>
  </r>
  <r>
    <x v="16"/>
    <s v=" "/>
    <s v="SERVICIOS 4 %"/>
    <x v="7"/>
    <n v="-3627218"/>
    <n v="3627218"/>
    <n v="170400"/>
    <n v="-170400"/>
    <n v="4260000"/>
    <n v="170400"/>
    <x v="3"/>
  </r>
  <r>
    <x v="16"/>
    <n v="31151782"/>
    <s v="Rengifo Alarcon Gloria Lyda"/>
    <x v="7"/>
    <n v="-144000"/>
    <n v="144000"/>
    <n v="0"/>
    <n v="0"/>
    <m/>
    <m/>
    <x v="0"/>
  </r>
  <r>
    <x v="16"/>
    <n v="806008050"/>
    <s v="RODRIGUEZ Y CARVAJAL SAS"/>
    <x v="7"/>
    <n v="-51114"/>
    <n v="51114"/>
    <n v="0"/>
    <n v="0"/>
    <m/>
    <m/>
    <x v="0"/>
  </r>
  <r>
    <x v="16"/>
    <n v="830095192"/>
    <s v="AIRECO SAS"/>
    <x v="7"/>
    <n v="-28772"/>
    <n v="28772"/>
    <n v="0"/>
    <n v="0"/>
    <m/>
    <m/>
    <x v="0"/>
  </r>
  <r>
    <x v="16"/>
    <n v="860523122"/>
    <s v="MULTICONSTRUCCIONES JP SAS"/>
    <x v="7"/>
    <n v="-75641"/>
    <n v="75641"/>
    <n v="0"/>
    <n v="0"/>
    <m/>
    <m/>
    <x v="0"/>
  </r>
  <r>
    <x v="16"/>
    <n v="860535490"/>
    <s v="TELVAL S.A.S"/>
    <x v="7"/>
    <n v="-2922331"/>
    <n v="2922331"/>
    <n v="0"/>
    <n v="0"/>
    <m/>
    <m/>
    <x v="0"/>
  </r>
  <r>
    <x v="16"/>
    <n v="900524572"/>
    <s v="R&amp;R OCCITELF SAS"/>
    <x v="7"/>
    <n v="-141716"/>
    <n v="141716"/>
    <n v="0"/>
    <n v="0"/>
    <m/>
    <m/>
    <x v="0"/>
  </r>
  <r>
    <x v="16"/>
    <n v="900637442"/>
    <s v="PINTORRES Y ARQUITECTOS ASOCIADOS SAS"/>
    <x v="7"/>
    <n v="-143922"/>
    <n v="143922"/>
    <n v="0"/>
    <n v="0"/>
    <m/>
    <m/>
    <x v="0"/>
  </r>
  <r>
    <x v="16"/>
    <n v="900838509"/>
    <s v="ZENIT INGENIERIA SAS"/>
    <x v="7"/>
    <n v="-33722"/>
    <n v="33722"/>
    <n v="0"/>
    <n v="0"/>
    <m/>
    <m/>
    <x v="0"/>
  </r>
  <r>
    <x v="16"/>
    <n v="901218339"/>
    <s v="DCM INGENIEROS CONSULTORES SAS"/>
    <x v="7"/>
    <n v="0"/>
    <n v="0"/>
    <n v="170400"/>
    <n v="-170400"/>
    <m/>
    <m/>
    <x v="0"/>
  </r>
  <r>
    <x v="16"/>
    <n v="901279514"/>
    <s v="HVAC PROJECTS &amp; SERVICES SAS"/>
    <x v="7"/>
    <n v="-86000"/>
    <n v="86000"/>
    <n v="0"/>
    <n v="0"/>
    <m/>
    <m/>
    <x v="0"/>
  </r>
  <r>
    <x v="23"/>
    <s v=" "/>
    <s v="RF COMPRAS"/>
    <x v="7"/>
    <n v="-676410.95"/>
    <n v="676410.95"/>
    <n v="0"/>
    <n v="0"/>
    <m/>
    <m/>
    <x v="0"/>
  </r>
  <r>
    <x v="24"/>
    <s v=" "/>
    <s v="COMPRAS 2.5%"/>
    <x v="7"/>
    <n v="-676410.95"/>
    <n v="676410.95"/>
    <n v="0"/>
    <n v="0"/>
    <m/>
    <m/>
    <x v="0"/>
  </r>
  <r>
    <x v="24"/>
    <n v="900870033"/>
    <s v="0 0 LA ESPANOLA DISTRIBUIDORA DE MATERIALES Y FERRETERIA SAS 0"/>
    <x v="7"/>
    <n v="-9063.4500000000007"/>
    <n v="9063.4500000000007"/>
    <n v="0"/>
    <n v="0"/>
    <m/>
    <m/>
    <x v="0"/>
  </r>
  <r>
    <x v="24"/>
    <n v="901279514"/>
    <s v="HVAC PROJECTS &amp; SERVICES SAS"/>
    <x v="7"/>
    <n v="-667347.5"/>
    <n v="667347.5"/>
    <n v="0"/>
    <n v="0"/>
    <m/>
    <m/>
    <x v="0"/>
  </r>
  <r>
    <x v="13"/>
    <s v=" "/>
    <s v="PAGO DE RETENCION EN LA FUENTE"/>
    <x v="7"/>
    <n v="4852817.95"/>
    <n v="606000"/>
    <n v="5458817.9500000002"/>
    <n v="0"/>
    <m/>
    <m/>
    <x v="0"/>
  </r>
  <r>
    <x v="14"/>
    <s v=" "/>
    <s v="PAGO DE RETENCION EN LA FUENTE"/>
    <x v="7"/>
    <n v="4852817.95"/>
    <n v="606000"/>
    <n v="5458817.9500000002"/>
    <n v="0"/>
    <m/>
    <m/>
    <x v="0"/>
  </r>
  <r>
    <x v="14"/>
    <n v="800197268"/>
    <s v="UNIDAD ADMINISTRATIVA DE IMPUESTOS NACIONALES"/>
    <x v="7"/>
    <n v="4852817.95"/>
    <n v="606000"/>
    <n v="5458817.9500000002"/>
    <n v="0"/>
    <m/>
    <m/>
    <x v="0"/>
  </r>
  <r>
    <x v="0"/>
    <s v="BALANCE GENERAL POR NATURALEZA"/>
    <d v="2025-02-03T20:46:00"/>
    <x v="8"/>
    <s v="Programa:"/>
    <s v="SCMRSLNA"/>
    <n v="2001"/>
    <s v="SIFI"/>
    <m/>
    <m/>
    <x v="0"/>
  </r>
  <r>
    <x v="1"/>
    <s v=" "/>
    <s v="PASIVO"/>
    <x v="8"/>
    <n v="-20123594"/>
    <n v="95749581.109999999"/>
    <n v="78721987.109999999"/>
    <n v="-3096000"/>
    <m/>
    <m/>
    <x v="0"/>
  </r>
  <r>
    <x v="2"/>
    <s v=" "/>
    <s v="CUENTAS POR PAGAR"/>
    <x v="8"/>
    <n v="-20123594"/>
    <n v="95749581.109999999"/>
    <n v="78721987.109999999"/>
    <n v="-3096000"/>
    <m/>
    <m/>
    <x v="0"/>
  </r>
  <r>
    <x v="3"/>
    <s v=" "/>
    <s v="RETENCIONES Y APORTES LABORALES"/>
    <x v="8"/>
    <n v="-20123594"/>
    <n v="95749581.109999999"/>
    <n v="78721987.109999999"/>
    <n v="-3096000"/>
    <m/>
    <m/>
    <x v="0"/>
  </r>
  <r>
    <x v="4"/>
    <s v=" "/>
    <s v="RETENCIONES EN LA FUENTE"/>
    <x v="8"/>
    <n v="-20123594"/>
    <n v="95749581.109999999"/>
    <n v="78721987.109999999"/>
    <n v="-3096000"/>
    <m/>
    <m/>
    <x v="0"/>
  </r>
  <r>
    <x v="5"/>
    <s v=" "/>
    <s v="RETENCION EN LA FUENTE"/>
    <x v="8"/>
    <n v="-20123594"/>
    <n v="95749581.109999999"/>
    <n v="78721987.109999999"/>
    <n v="-3096000"/>
    <m/>
    <m/>
    <x v="0"/>
  </r>
  <r>
    <x v="6"/>
    <s v=" "/>
    <s v="RF HONORARIOS"/>
    <x v="8"/>
    <n v="-38500"/>
    <n v="38500"/>
    <n v="0"/>
    <n v="0"/>
    <m/>
    <m/>
    <x v="0"/>
  </r>
  <r>
    <x v="7"/>
    <s v=" "/>
    <s v="HONORARIOS 11%"/>
    <x v="8"/>
    <n v="-38500"/>
    <n v="38500"/>
    <n v="0"/>
    <n v="0"/>
    <m/>
    <m/>
    <x v="0"/>
  </r>
  <r>
    <x v="7"/>
    <n v="800035076"/>
    <s v="INGENIEROS ELECTRICISTAS DEL VALLE  S.A.S"/>
    <x v="8"/>
    <n v="-38500"/>
    <n v="38500"/>
    <n v="0"/>
    <n v="0"/>
    <m/>
    <m/>
    <x v="0"/>
  </r>
  <r>
    <x v="15"/>
    <s v=" "/>
    <s v="RF SERVICIOS"/>
    <x v="8"/>
    <n v="-52101691.329999998"/>
    <n v="69288282.329999998"/>
    <n v="20230710"/>
    <n v="-3044119"/>
    <m/>
    <m/>
    <x v="0"/>
  </r>
  <r>
    <x v="25"/>
    <s v=" "/>
    <s v="SERVICIOS TRANSPORTE DE CARGA 1%"/>
    <x v="8"/>
    <n v="0"/>
    <n v="0"/>
    <n v="2500"/>
    <n v="-2500"/>
    <n v="250000"/>
    <n v="2500"/>
    <x v="3"/>
  </r>
  <r>
    <x v="25"/>
    <n v="901269341"/>
    <s v="AYC SOLUCIONES HIDROELECTRICAS S.A.S."/>
    <x v="8"/>
    <n v="0"/>
    <n v="0"/>
    <n v="2500"/>
    <n v="-2500"/>
    <m/>
    <m/>
    <x v="0"/>
  </r>
  <r>
    <x v="22"/>
    <s v=" "/>
    <s v="SERVICIOS 2%"/>
    <x v="8"/>
    <n v="-7420427.9000000004"/>
    <n v="7420427.9000000004"/>
    <n v="138281"/>
    <n v="-138281"/>
    <n v="6914050"/>
    <n v="138281"/>
    <x v="3"/>
  </r>
  <r>
    <x v="22"/>
    <n v="805003633"/>
    <s v="CRISTALPISOS LTDA"/>
    <x v="8"/>
    <n v="-21182"/>
    <n v="21182"/>
    <n v="0"/>
    <n v="0"/>
    <m/>
    <m/>
    <x v="0"/>
  </r>
  <r>
    <x v="22"/>
    <n v="830514823"/>
    <s v="BRILLANTEX MULTISERVICIOS S.A.S"/>
    <x v="8"/>
    <n v="-65303.9"/>
    <n v="65303.9"/>
    <n v="0"/>
    <n v="0"/>
    <m/>
    <m/>
    <x v="0"/>
  </r>
  <r>
    <x v="22"/>
    <n v="901378469"/>
    <s v="DISSAES CONSTRUCCIONES Y CONSULTORIAS S.A.S  DISSAES CONSTRUCCIONES Y CONSULTORIAS S.A.S"/>
    <x v="8"/>
    <n v="-7333942"/>
    <n v="7333942"/>
    <n v="0"/>
    <n v="0"/>
    <m/>
    <m/>
    <x v="0"/>
  </r>
  <r>
    <x v="22"/>
    <n v="901887487"/>
    <s v="INGENIERIA MESA SAS"/>
    <x v="8"/>
    <n v="0"/>
    <n v="0"/>
    <n v="138281"/>
    <n v="-138281"/>
    <m/>
    <m/>
    <x v="0"/>
  </r>
  <r>
    <x v="16"/>
    <s v=" "/>
    <s v="SERVICIOS 4 %"/>
    <x v="8"/>
    <n v="-44540863.43"/>
    <n v="61727454.43"/>
    <n v="20089929"/>
    <n v="-2903338"/>
    <n v="72583450"/>
    <n v="2903338"/>
    <x v="3"/>
  </r>
  <r>
    <x v="16"/>
    <n v="6376737"/>
    <s v="JARAMILLO CORREA TULIO"/>
    <x v="8"/>
    <n v="-689640"/>
    <n v="727050"/>
    <n v="234582"/>
    <n v="-197172"/>
    <n v="0"/>
    <m/>
    <x v="0"/>
  </r>
  <r>
    <x v="16"/>
    <n v="800035076"/>
    <s v="INGENIEROS ELECTRICISTAS DEL VALLE  S.A.S"/>
    <x v="8"/>
    <n v="-2072035.52"/>
    <n v="2271778.52"/>
    <n v="232355"/>
    <n v="-32612"/>
    <m/>
    <m/>
    <x v="0"/>
  </r>
  <r>
    <x v="16"/>
    <n v="800079939"/>
    <s v="SUCOMPUTO LTDA"/>
    <x v="8"/>
    <n v="-30400"/>
    <n v="30400"/>
    <n v="3800"/>
    <n v="-3800"/>
    <m/>
    <m/>
    <x v="0"/>
  </r>
  <r>
    <x v="16"/>
    <n v="805003633"/>
    <s v="CRISTALPISOS LTDA"/>
    <x v="8"/>
    <n v="-705236"/>
    <n v="705236"/>
    <n v="0"/>
    <n v="0"/>
    <m/>
    <m/>
    <x v="0"/>
  </r>
  <r>
    <x v="16"/>
    <n v="805012769"/>
    <s v="A.F REFRIGERACION S.A.S"/>
    <x v="8"/>
    <n v="-6740540.6399999997"/>
    <n v="6740540.6399999997"/>
    <n v="188120"/>
    <n v="-188120"/>
    <m/>
    <n v="0"/>
    <x v="0"/>
  </r>
  <r>
    <x v="16"/>
    <n v="805017950"/>
    <s v="OCUSERVIS SAS"/>
    <x v="8"/>
    <n v="-2759474.76"/>
    <n v="2759474.76"/>
    <n v="0"/>
    <n v="0"/>
    <m/>
    <m/>
    <x v="0"/>
  </r>
  <r>
    <x v="16"/>
    <n v="805019647"/>
    <s v="TECNELEC COMUNICACIONES LTDA"/>
    <x v="8"/>
    <n v="-12800"/>
    <n v="12800"/>
    <n v="0"/>
    <n v="0"/>
    <m/>
    <m/>
    <x v="0"/>
  </r>
  <r>
    <x v="16"/>
    <n v="805020089"/>
    <s v="DHL SYSTEM EU"/>
    <x v="8"/>
    <n v="-16100"/>
    <n v="16100"/>
    <n v="0"/>
    <n v="0"/>
    <m/>
    <m/>
    <x v="0"/>
  </r>
  <r>
    <x v="16"/>
    <n v="805028734"/>
    <s v="XERTECH LTDA"/>
    <x v="8"/>
    <n v="-26400"/>
    <n v="26400"/>
    <n v="0"/>
    <n v="0"/>
    <m/>
    <m/>
    <x v="0"/>
  </r>
  <r>
    <x v="16"/>
    <n v="805030488"/>
    <s v="MONTAJE ELECTRICO COLOMBIANO E.U"/>
    <x v="8"/>
    <n v="-440000"/>
    <n v="440000"/>
    <n v="0"/>
    <n v="0"/>
    <m/>
    <m/>
    <x v="0"/>
  </r>
  <r>
    <x v="16"/>
    <n v="810000481"/>
    <s v="SERVICIOS INTEGRADOS S.A.S SERINT S.A.S"/>
    <x v="8"/>
    <n v="-11112725"/>
    <n v="27668673"/>
    <n v="16555948"/>
    <n v="0"/>
    <m/>
    <m/>
    <x v="0"/>
  </r>
  <r>
    <x v="16"/>
    <n v="890300327"/>
    <s v="BRILLADORA EL DIAMANTE SA"/>
    <x v="8"/>
    <n v="-3605387.68"/>
    <n v="3605387.68"/>
    <n v="797937"/>
    <n v="-797937"/>
    <m/>
    <m/>
    <x v="0"/>
  </r>
  <r>
    <x v="16"/>
    <n v="900209442"/>
    <s v="ASCENSORES CONFORT CALI S.A.S"/>
    <x v="8"/>
    <n v="-2593804.7200000002"/>
    <n v="2593804.7200000002"/>
    <n v="140800"/>
    <n v="-140800"/>
    <m/>
    <m/>
    <x v="0"/>
  </r>
  <r>
    <x v="16"/>
    <n v="900331918"/>
    <s v="FUMIGACIONES TECNICAS VALENCIA SAS"/>
    <x v="8"/>
    <n v="-301042.12"/>
    <n v="301042.12"/>
    <n v="45242"/>
    <n v="-45242"/>
    <m/>
    <m/>
    <x v="0"/>
  </r>
  <r>
    <x v="16"/>
    <n v="900343021"/>
    <s v="CONSTRUCTORA  CONSTRUCTORA MYG S.A.S"/>
    <x v="8"/>
    <n v="-227477.6"/>
    <n v="227477.6"/>
    <n v="0"/>
    <n v="0"/>
    <m/>
    <m/>
    <x v="0"/>
  </r>
  <r>
    <x v="16"/>
    <n v="900363376"/>
    <s v="LUMEN GRAPHICS SAS"/>
    <x v="8"/>
    <n v="-286258"/>
    <n v="286258"/>
    <n v="0"/>
    <n v="0"/>
    <m/>
    <m/>
    <x v="0"/>
  </r>
  <r>
    <x v="16"/>
    <n v="900637442"/>
    <s v="PINTORRES Y ARQUITECTOS ASOCIADOS SAS"/>
    <x v="8"/>
    <n v="-5468716.6699999999"/>
    <n v="5763406.6699999999"/>
    <n v="536708"/>
    <n v="-242018"/>
    <m/>
    <m/>
    <x v="0"/>
  </r>
  <r>
    <x v="16"/>
    <n v="900647706"/>
    <s v="VHOB SERVICIOS ELECTRICOS Y ELECTRONICOS S.A.S"/>
    <x v="8"/>
    <n v="-1493934"/>
    <n v="1493934"/>
    <n v="0"/>
    <n v="0"/>
    <m/>
    <m/>
    <x v="0"/>
  </r>
  <r>
    <x v="16"/>
    <n v="900718634"/>
    <s v="ASISTIR INGENIERIA"/>
    <x v="8"/>
    <n v="-79247.64"/>
    <n v="79247.64"/>
    <n v="0"/>
    <n v="0"/>
    <m/>
    <m/>
    <x v="0"/>
  </r>
  <r>
    <x v="16"/>
    <n v="900911119"/>
    <s v="CERTIFICADOS RETIE S A S"/>
    <x v="8"/>
    <n v="-240000"/>
    <n v="240000"/>
    <n v="0"/>
    <n v="0"/>
    <m/>
    <m/>
    <x v="0"/>
  </r>
  <r>
    <x v="16"/>
    <n v="900915366"/>
    <s v="TALENT GROUP SOCIEDAD POR ACCIONES SIMPLIFICADA"/>
    <x v="8"/>
    <n v="-203462"/>
    <n v="203462"/>
    <n v="0"/>
    <n v="0"/>
    <m/>
    <m/>
    <x v="0"/>
  </r>
  <r>
    <x v="16"/>
    <n v="901001215"/>
    <s v="CERTINEXT S.A.S."/>
    <x v="8"/>
    <n v="-114800"/>
    <n v="114800"/>
    <n v="0"/>
    <n v="0"/>
    <m/>
    <m/>
    <x v="0"/>
  </r>
  <r>
    <x v="16"/>
    <n v="901048973"/>
    <s v="JORGE VELEZ ACABADOS EN VIDRIO,ALUMINIO Y ACEROS S.A.S"/>
    <x v="8"/>
    <n v="-4400"/>
    <n v="8800"/>
    <n v="4400"/>
    <n v="0"/>
    <m/>
    <m/>
    <x v="0"/>
  </r>
  <r>
    <x v="16"/>
    <n v="901057678"/>
    <s v="ELECTRO REDES GLOBAL S.A.S"/>
    <x v="8"/>
    <n v="-186200"/>
    <n v="186200"/>
    <n v="0"/>
    <n v="0"/>
    <m/>
    <m/>
    <x v="0"/>
  </r>
  <r>
    <x v="16"/>
    <n v="901122888"/>
    <s v="QUALITY SAS"/>
    <x v="8"/>
    <n v="-561643"/>
    <n v="561643"/>
    <n v="0"/>
    <n v="0"/>
    <m/>
    <m/>
    <x v="0"/>
  </r>
  <r>
    <x v="16"/>
    <n v="901167320"/>
    <s v="SAGA ELEVACION E INGENIERIA SAS"/>
    <x v="8"/>
    <n v="-1702235.08"/>
    <n v="1702235.08"/>
    <n v="0"/>
    <n v="0"/>
    <m/>
    <m/>
    <x v="0"/>
  </r>
  <r>
    <x v="16"/>
    <n v="901183982"/>
    <s v="INGENIERIA AGM S.A.S."/>
    <x v="8"/>
    <n v="-1492760"/>
    <n v="1492760"/>
    <n v="248437"/>
    <n v="-248437"/>
    <m/>
    <m/>
    <x v="0"/>
  </r>
  <r>
    <x v="16"/>
    <n v="901225367"/>
    <s v="FERROMETALICAS ROSSWILL S.A.S"/>
    <x v="8"/>
    <n v="-318120"/>
    <n v="374120"/>
    <n v="511200"/>
    <n v="-455200"/>
    <m/>
    <m/>
    <x v="0"/>
  </r>
  <r>
    <x v="16"/>
    <n v="901269341"/>
    <s v="AYC SOLUCIONES HIDROELECTRICAS S.A.S."/>
    <x v="8"/>
    <n v="-732600"/>
    <n v="771000"/>
    <n v="66800"/>
    <n v="-28400"/>
    <m/>
    <m/>
    <x v="0"/>
  </r>
  <r>
    <x v="16"/>
    <n v="901342975"/>
    <s v="SOLUCIONES DE INGENIERIA SERVIGRAN SAS"/>
    <x v="8"/>
    <n v="0"/>
    <n v="0"/>
    <n v="87600"/>
    <n v="-87600"/>
    <m/>
    <m/>
    <x v="0"/>
  </r>
  <r>
    <x v="16"/>
    <n v="901378469"/>
    <s v="DISSAES CONSTRUCCIONES Y CONSULTORIAS S.A.S  DISSAES CONSTRUCCIONES Y CONSULTORIAS S.A.S"/>
    <x v="8"/>
    <n v="-163800"/>
    <n v="163800"/>
    <n v="0"/>
    <n v="0"/>
    <m/>
    <m/>
    <x v="0"/>
  </r>
  <r>
    <x v="16"/>
    <n v="901671208"/>
    <s v="TECNELEC SEGURIDAD Y REDES TICS SAS"/>
    <x v="8"/>
    <n v="-156623"/>
    <n v="156623"/>
    <n v="436000"/>
    <n v="-436000"/>
    <m/>
    <m/>
    <x v="0"/>
  </r>
  <r>
    <x v="16"/>
    <n v="1114878928"/>
    <s v="CARDONA LOAIZA EVELIO"/>
    <x v="8"/>
    <n v="-3000"/>
    <n v="3000"/>
    <n v="0"/>
    <n v="0"/>
    <m/>
    <m/>
    <x v="0"/>
  </r>
  <r>
    <x v="26"/>
    <s v=" "/>
    <s v="SERVICIOS 6 %"/>
    <x v="8"/>
    <n v="-140400"/>
    <n v="140400"/>
    <n v="0"/>
    <n v="0"/>
    <m/>
    <m/>
    <x v="0"/>
  </r>
  <r>
    <x v="26"/>
    <n v="1113660276"/>
    <s v="MONTENEGRO BERNAL CRISTHIAN DANIEL"/>
    <x v="8"/>
    <n v="-140400"/>
    <n v="140400"/>
    <n v="0"/>
    <n v="0"/>
    <m/>
    <m/>
    <x v="0"/>
  </r>
  <r>
    <x v="23"/>
    <s v=" "/>
    <s v="RF COMPRAS"/>
    <x v="8"/>
    <n v="-6290720.7800000003"/>
    <n v="6298798.7800000003"/>
    <n v="59553"/>
    <n v="-51475"/>
    <m/>
    <m/>
    <x v="0"/>
  </r>
  <r>
    <x v="24"/>
    <s v=" "/>
    <s v="COMPRAS 2.5%"/>
    <x v="8"/>
    <n v="-6282720.7800000003"/>
    <n v="6290798.7800000003"/>
    <n v="58221"/>
    <n v="-50143"/>
    <n v="2005720"/>
    <n v="50143"/>
    <x v="8"/>
  </r>
  <r>
    <x v="24"/>
    <n v="800035076"/>
    <s v="INGENIEROS ELECTRICISTAS DEL VALLE  S.A.S"/>
    <x v="8"/>
    <n v="-4725"/>
    <n v="4725"/>
    <n v="7368"/>
    <n v="-7368"/>
    <m/>
    <m/>
    <x v="0"/>
  </r>
  <r>
    <x v="24"/>
    <n v="800079939"/>
    <s v="SUCOMPUTO LTDA"/>
    <x v="8"/>
    <n v="-52826"/>
    <n v="52826"/>
    <n v="0"/>
    <n v="0"/>
    <m/>
    <m/>
    <x v="0"/>
  </r>
  <r>
    <x v="24"/>
    <n v="805012769"/>
    <s v="A.F REFRIGERACION S.A.S"/>
    <x v="8"/>
    <n v="-2226179.0299999998"/>
    <n v="2226179.0299999998"/>
    <n v="0"/>
    <n v="0"/>
    <m/>
    <m/>
    <x v="0"/>
  </r>
  <r>
    <x v="24"/>
    <n v="805020089"/>
    <s v="DHL SYSTEM EU"/>
    <x v="8"/>
    <n v="-16100"/>
    <n v="16100"/>
    <n v="0"/>
    <n v="0"/>
    <m/>
    <m/>
    <x v="0"/>
  </r>
  <r>
    <x v="24"/>
    <n v="830506491"/>
    <s v="SEGURIDAD Y TECNOLOGIA S.A.S"/>
    <x v="8"/>
    <n v="-583650"/>
    <n v="583650"/>
    <n v="0"/>
    <n v="0"/>
    <m/>
    <m/>
    <x v="0"/>
  </r>
  <r>
    <x v="24"/>
    <n v="900209442"/>
    <s v="ASCENSORES CONFORT CALI S.A.S"/>
    <x v="8"/>
    <n v="-302615"/>
    <n v="302615"/>
    <n v="0"/>
    <n v="0"/>
    <m/>
    <m/>
    <x v="0"/>
  </r>
  <r>
    <x v="24"/>
    <n v="900363376"/>
    <s v="LUMEN GRAPHICS SAS"/>
    <x v="8"/>
    <n v="-228400"/>
    <n v="228400"/>
    <n v="0"/>
    <n v="0"/>
    <m/>
    <m/>
    <x v="0"/>
  </r>
  <r>
    <x v="24"/>
    <n v="900395408"/>
    <s v="PCM INTERNATIONAL CORP SAS"/>
    <x v="8"/>
    <n v="-186506"/>
    <n v="186506"/>
    <n v="0"/>
    <n v="0"/>
    <m/>
    <m/>
    <x v="0"/>
  </r>
  <r>
    <x v="24"/>
    <n v="900405827"/>
    <s v="SURTIR DE OCCIDENTE SAS"/>
    <x v="8"/>
    <n v="-5078"/>
    <n v="10156"/>
    <n v="5078"/>
    <n v="0"/>
    <m/>
    <m/>
    <x v="0"/>
  </r>
  <r>
    <x v="24"/>
    <n v="900501232"/>
    <s v="PRODU OFFICE SAS"/>
    <x v="8"/>
    <n v="-5500"/>
    <n v="5500"/>
    <n v="0"/>
    <n v="0"/>
    <m/>
    <m/>
    <x v="0"/>
  </r>
  <r>
    <x v="24"/>
    <n v="900915366"/>
    <s v="TALENT GROUP SOCIEDAD POR ACCIONES SIMPLIFICADA"/>
    <x v="8"/>
    <n v="-74076"/>
    <n v="74076"/>
    <n v="0"/>
    <n v="0"/>
    <m/>
    <m/>
    <x v="0"/>
  </r>
  <r>
    <x v="24"/>
    <n v="901048973"/>
    <s v="JORGE VELEZ ACABADOS EN VIDRIO,ALUMINIO Y ACEROS S.A.S"/>
    <x v="8"/>
    <n v="-59034"/>
    <n v="59034"/>
    <n v="0"/>
    <n v="0"/>
    <m/>
    <m/>
    <x v="0"/>
  </r>
  <r>
    <x v="24"/>
    <n v="901050260"/>
    <s v="POLYMET SAS"/>
    <x v="8"/>
    <n v="-47140"/>
    <n v="47140"/>
    <n v="0"/>
    <n v="0"/>
    <m/>
    <m/>
    <x v="0"/>
  </r>
  <r>
    <x v="24"/>
    <n v="901057678"/>
    <s v="ELECTRO REDES GLOBAL S.A.S"/>
    <x v="8"/>
    <n v="-917835.65"/>
    <n v="917835.65"/>
    <n v="0"/>
    <n v="0"/>
    <m/>
    <m/>
    <x v="0"/>
  </r>
  <r>
    <x v="24"/>
    <n v="901143671"/>
    <s v="0 0 SEEMA TECH GROUP SAS 0"/>
    <x v="8"/>
    <n v="-219780.1"/>
    <n v="219780.1"/>
    <n v="0"/>
    <n v="0"/>
    <m/>
    <m/>
    <x v="0"/>
  </r>
  <r>
    <x v="24"/>
    <n v="901183982"/>
    <s v="INGENIERIA AGM S.A.S."/>
    <x v="8"/>
    <n v="-519228"/>
    <n v="519228"/>
    <n v="0"/>
    <n v="0"/>
    <m/>
    <m/>
    <x v="0"/>
  </r>
  <r>
    <x v="24"/>
    <n v="901269341"/>
    <s v="AYC SOLUCIONES HIDROELECTRICAS S.A.S."/>
    <x v="8"/>
    <n v="-720250"/>
    <n v="723250"/>
    <n v="35500"/>
    <n v="-32500"/>
    <m/>
    <m/>
    <x v="0"/>
  </r>
  <r>
    <x v="24"/>
    <n v="901342975"/>
    <s v="SOLUCIONES DE INGENIERIA SERVIGRAN SAS"/>
    <x v="8"/>
    <n v="0"/>
    <n v="0"/>
    <n v="10275"/>
    <n v="-10275"/>
    <m/>
    <m/>
    <x v="0"/>
  </r>
  <r>
    <x v="24"/>
    <n v="901507524"/>
    <s v="SUMINISTROS Y SOLUCIONES ECOLOGICAS SAS"/>
    <x v="8"/>
    <n v="-110798"/>
    <n v="110798"/>
    <n v="0"/>
    <n v="0"/>
    <m/>
    <m/>
    <x v="0"/>
  </r>
  <r>
    <x v="24"/>
    <n v="1114878928"/>
    <s v="CARDONA LOAIZA EVELIO"/>
    <x v="8"/>
    <n v="-3000"/>
    <n v="3000"/>
    <n v="0"/>
    <n v="0"/>
    <m/>
    <m/>
    <x v="0"/>
  </r>
  <r>
    <x v="27"/>
    <s v=" "/>
    <s v="COMPRAS 0.1%"/>
    <x v="8"/>
    <n v="-8000"/>
    <n v="8000"/>
    <n v="1332"/>
    <n v="-1332"/>
    <n v="1332000"/>
    <n v="1332"/>
    <x v="8"/>
  </r>
  <r>
    <x v="27"/>
    <n v="901269341"/>
    <s v="AYC SOLUCIONES HIDROELECTRICAS S.A.S."/>
    <x v="8"/>
    <n v="-8000"/>
    <n v="8000"/>
    <n v="1332"/>
    <n v="-1332"/>
    <m/>
    <m/>
    <x v="0"/>
  </r>
  <r>
    <x v="13"/>
    <s v=" "/>
    <s v="PAGO DE RETENCION EN LA FUENTE"/>
    <x v="8"/>
    <n v="38307318.109999999"/>
    <n v="20124000"/>
    <n v="58431724.109999999"/>
    <n v="-406"/>
    <m/>
    <m/>
    <x v="0"/>
  </r>
  <r>
    <x v="14"/>
    <s v=" "/>
    <s v="PAGO DE RETENCION EN LA FUENTE"/>
    <x v="8"/>
    <n v="38307318.109999999"/>
    <n v="20124000"/>
    <n v="58431724.109999999"/>
    <n v="-406"/>
    <m/>
    <m/>
    <x v="0"/>
  </r>
  <r>
    <x v="14"/>
    <n v="800197268"/>
    <s v="UNIDAD ADMINISTRATIVA DE IMPUESTOS NACIONALES"/>
    <x v="8"/>
    <n v="38307318.109999999"/>
    <n v="20124000"/>
    <n v="58431724.109999999"/>
    <n v="-406"/>
    <m/>
    <m/>
    <x v="0"/>
  </r>
  <r>
    <x v="0"/>
    <s v="BALANCE GENERAL POR NATURALEZA"/>
    <d v="2025-02-03T20:46:00"/>
    <x v="9"/>
    <s v="Programa:"/>
    <s v="SCMRSLNA"/>
    <n v="2001"/>
    <s v="SIFI"/>
    <m/>
    <m/>
    <x v="0"/>
  </r>
  <r>
    <x v="1"/>
    <s v=" "/>
    <s v="PASIVO"/>
    <x v="9"/>
    <n v="-680901"/>
    <n v="9257940"/>
    <n v="9285921"/>
    <n v="-708882"/>
    <m/>
    <m/>
    <x v="0"/>
  </r>
  <r>
    <x v="2"/>
    <s v=" "/>
    <s v="CUENTAS POR PAGAR"/>
    <x v="9"/>
    <n v="-680901"/>
    <n v="9257940"/>
    <n v="9285921"/>
    <n v="-708882"/>
    <m/>
    <m/>
    <x v="0"/>
  </r>
  <r>
    <x v="3"/>
    <s v=" "/>
    <s v="RETENCIONES Y APORTES LABORALES"/>
    <x v="9"/>
    <n v="-680901"/>
    <n v="9257940"/>
    <n v="9285921"/>
    <n v="-708882"/>
    <m/>
    <m/>
    <x v="0"/>
  </r>
  <r>
    <x v="4"/>
    <s v=" "/>
    <s v="RETENCIONES EN LA FUENTE"/>
    <x v="9"/>
    <n v="-680901"/>
    <n v="9257940"/>
    <n v="9285921"/>
    <n v="-708882"/>
    <m/>
    <m/>
    <x v="0"/>
  </r>
  <r>
    <x v="5"/>
    <s v=" "/>
    <s v="RETENCION EN LA FUENTE"/>
    <x v="9"/>
    <n v="-680901"/>
    <n v="9257940"/>
    <n v="9285921"/>
    <n v="-708882"/>
    <m/>
    <m/>
    <x v="0"/>
  </r>
  <r>
    <x v="11"/>
    <s v=" "/>
    <s v="OTROS PAGOS SUJETOS A RETENCION"/>
    <x v="9"/>
    <n v="-8576940"/>
    <n v="8576940"/>
    <n v="708882"/>
    <n v="-708882"/>
    <m/>
    <m/>
    <x v="0"/>
  </r>
  <r>
    <x v="12"/>
    <s v=" "/>
    <s v="OTROS INGRESOS TRIBUTARIOS 2.5% DECLARANTE"/>
    <x v="9"/>
    <n v="-8576940"/>
    <n v="8576940"/>
    <n v="708882"/>
    <n v="-708882"/>
    <n v="28355280"/>
    <n v="708882"/>
    <x v="9"/>
  </r>
  <r>
    <x v="12"/>
    <n v="900978303"/>
    <s v="FIDUCIARIA COOMEVA SA"/>
    <x v="9"/>
    <n v="-8576940"/>
    <n v="8576940"/>
    <n v="708882"/>
    <n v="-708882"/>
    <m/>
    <m/>
    <x v="0"/>
  </r>
  <r>
    <x v="13"/>
    <s v=" "/>
    <s v="PAGO DE RETENCION EN LA FUENTE"/>
    <x v="9"/>
    <n v="7896039"/>
    <n v="681000"/>
    <n v="8577039"/>
    <n v="0"/>
    <m/>
    <m/>
    <x v="0"/>
  </r>
  <r>
    <x v="14"/>
    <s v=" "/>
    <s v="PAGO DE RETENCION EN LA FUENTE"/>
    <x v="9"/>
    <n v="7896039"/>
    <n v="681000"/>
    <n v="8577039"/>
    <n v="0"/>
    <m/>
    <m/>
    <x v="0"/>
  </r>
  <r>
    <x v="14"/>
    <n v="800197268"/>
    <s v="UNIDAD ADMINISTRATIVA DE IMPUESTOS NACIONALES"/>
    <x v="9"/>
    <n v="7896039"/>
    <n v="681000"/>
    <n v="8577039"/>
    <n v="0"/>
    <m/>
    <m/>
    <x v="0"/>
  </r>
  <r>
    <x v="0"/>
    <s v="BALANCE GENERAL POR NATURALEZA"/>
    <d v="2025-02-14T14:38:00"/>
    <x v="10"/>
    <s v="Programa:"/>
    <s v="SCMRSLNA"/>
    <n v="2001"/>
    <s v="SIFI"/>
    <m/>
    <m/>
    <x v="0"/>
  </r>
  <r>
    <x v="1"/>
    <s v=" "/>
    <s v="PASIVO"/>
    <x v="10"/>
    <n v="-115895960"/>
    <n v="923775998.55999994"/>
    <n v="868762038.55999994"/>
    <n v="-60882000"/>
    <m/>
    <m/>
    <x v="0"/>
  </r>
  <r>
    <x v="2"/>
    <s v=" "/>
    <s v="CUENTAS POR PAGAR"/>
    <x v="10"/>
    <n v="-115895960"/>
    <n v="923775998.55999994"/>
    <n v="868762038.55999994"/>
    <n v="-60882000"/>
    <m/>
    <m/>
    <x v="0"/>
  </r>
  <r>
    <x v="3"/>
    <s v=" "/>
    <s v="RETENCIONES Y APORTES LABORALES"/>
    <x v="10"/>
    <n v="-115895960"/>
    <n v="923775998.55999994"/>
    <n v="868762038.55999994"/>
    <n v="-60882000"/>
    <m/>
    <m/>
    <x v="0"/>
  </r>
  <r>
    <x v="4"/>
    <s v=" "/>
    <s v="RETENCIONES EN LA FUENTE"/>
    <x v="10"/>
    <n v="-115895960"/>
    <n v="923775998.55999994"/>
    <n v="868762038.55999994"/>
    <n v="-60882000"/>
    <m/>
    <m/>
    <x v="0"/>
  </r>
  <r>
    <x v="5"/>
    <s v=" "/>
    <s v="RETENCION EN LA FUENTE"/>
    <x v="10"/>
    <n v="-115895960"/>
    <n v="923775998.55999994"/>
    <n v="868762038.55999994"/>
    <n v="-60882000"/>
    <m/>
    <m/>
    <x v="0"/>
  </r>
  <r>
    <x v="20"/>
    <s v=" "/>
    <s v="RF RENDIMIENTOS FINANCIEROS"/>
    <x v="10"/>
    <n v="-42764960"/>
    <n v="42764960"/>
    <n v="0"/>
    <n v="0"/>
    <m/>
    <m/>
    <x v="0"/>
  </r>
  <r>
    <x v="28"/>
    <s v=" "/>
    <s v="RENDIMIENTOS FINANCIEROS 2.5%"/>
    <x v="10"/>
    <n v="-42764960"/>
    <n v="42764960"/>
    <n v="0"/>
    <n v="0"/>
    <m/>
    <m/>
    <x v="0"/>
  </r>
  <r>
    <x v="28"/>
    <n v="900871479"/>
    <s v="AVISTA COLOMBIA S.A.S BIC"/>
    <x v="10"/>
    <n v="-42764960"/>
    <n v="42764960"/>
    <n v="0"/>
    <n v="0"/>
    <m/>
    <m/>
    <x v="0"/>
  </r>
  <r>
    <x v="8"/>
    <s v=" "/>
    <s v="RF PAGOS AL EXTERIOR"/>
    <x v="10"/>
    <n v="-765105649.55999994"/>
    <n v="765105649.55999994"/>
    <n v="60882000"/>
    <n v="-60882000"/>
    <m/>
    <m/>
    <x v="0"/>
  </r>
  <r>
    <x v="17"/>
    <s v=" "/>
    <s v="PAGOS AL EXTERIOR 15%"/>
    <x v="10"/>
    <n v="-740972353"/>
    <n v="740972353"/>
    <n v="58972000"/>
    <n v="-58972000"/>
    <n v="393146666.66666669"/>
    <n v="58972000"/>
    <x v="4"/>
  </r>
  <r>
    <x v="17"/>
    <n v="2462"/>
    <s v="PG Impact Investments I, L.P"/>
    <x v="10"/>
    <n v="-103735529"/>
    <n v="103735529"/>
    <n v="8256000"/>
    <n v="-8256000"/>
    <m/>
    <m/>
    <x v="0"/>
  </r>
  <r>
    <x v="17"/>
    <n v="3592"/>
    <s v="PG Impact Botnar Mandate, L.P. Inc"/>
    <x v="10"/>
    <n v="-163014118"/>
    <n v="163014118"/>
    <n v="12974000"/>
    <n v="-12974000"/>
    <m/>
    <m/>
    <x v="0"/>
  </r>
  <r>
    <x v="17"/>
    <n v="236670"/>
    <s v="PG Impact Investments II (USD) S.C.A., SICAV-RAIF"/>
    <x v="10"/>
    <n v="-237111353"/>
    <n v="237111353"/>
    <n v="18871000"/>
    <n v="-18871000"/>
    <m/>
    <m/>
    <x v="0"/>
  </r>
  <r>
    <x v="17"/>
    <n v="236677"/>
    <s v="PG Impact Credit Strategies 2020 S.C.A., SICAV-RAIF"/>
    <x v="10"/>
    <n v="-237111353"/>
    <n v="237111353"/>
    <n v="18871000"/>
    <n v="-18871000"/>
    <m/>
    <m/>
    <x v="0"/>
  </r>
  <r>
    <x v="10"/>
    <s v=" "/>
    <s v="RETEFUENTE IVA PAGOS AL EXTERIOR 19%"/>
    <x v="10"/>
    <n v="-24133296.559999999"/>
    <n v="24133296.559999999"/>
    <n v="1910000"/>
    <n v="-1910000"/>
    <n v="10052631.578947369"/>
    <n v="1910000.0000000002"/>
    <x v="2"/>
  </r>
  <r>
    <x v="10"/>
    <n v="236670"/>
    <s v="PG Impact Investments II (USD) S.C.A., SICAV-RAIF"/>
    <x v="10"/>
    <n v="-33548.78"/>
    <n v="33548.78"/>
    <n v="0"/>
    <n v="0"/>
    <m/>
    <m/>
    <x v="0"/>
  </r>
  <r>
    <x v="10"/>
    <n v="236677"/>
    <s v="PG Impact Credit Strategies 2020 S.C.A., SICAV-RAIF"/>
    <x v="10"/>
    <n v="-33548.78"/>
    <n v="33548.78"/>
    <n v="0"/>
    <n v="0"/>
    <m/>
    <m/>
    <x v="0"/>
  </r>
  <r>
    <x v="10"/>
    <n v="113670657"/>
    <s v="TRG Management LP"/>
    <x v="10"/>
    <n v="-24066199"/>
    <n v="24066199"/>
    <n v="1910000"/>
    <n v="-1910000"/>
    <m/>
    <m/>
    <x v="0"/>
  </r>
  <r>
    <x v="11"/>
    <s v=" "/>
    <s v="OTROS PAGOS SUJETOS A RETENCION"/>
    <x v="10"/>
    <n v="-9389"/>
    <n v="9389"/>
    <n v="0"/>
    <n v="0"/>
    <m/>
    <m/>
    <x v="0"/>
  </r>
  <r>
    <x v="12"/>
    <s v=" "/>
    <s v="OTROS INGRESOS TRIBUTARIOS 2.5% DECLARANTE"/>
    <x v="10"/>
    <n v="-9389"/>
    <n v="9389"/>
    <n v="0"/>
    <n v="0"/>
    <m/>
    <m/>
    <x v="0"/>
  </r>
  <r>
    <x v="12"/>
    <n v="900978303"/>
    <s v="FIDUCIARIA COOMEVA SA"/>
    <x v="10"/>
    <n v="-9389"/>
    <n v="9389"/>
    <n v="0"/>
    <n v="0"/>
    <m/>
    <m/>
    <x v="0"/>
  </r>
  <r>
    <x v="13"/>
    <s v=" "/>
    <s v="PAGO DE RETENCION EN LA FUENTE"/>
    <x v="10"/>
    <n v="691984038.55999994"/>
    <n v="115896000"/>
    <n v="807880038.55999994"/>
    <n v="0"/>
    <m/>
    <m/>
    <x v="0"/>
  </r>
  <r>
    <x v="14"/>
    <s v=" "/>
    <s v="PAGO DE RETENCION EN LA FUENTE"/>
    <x v="10"/>
    <n v="691984038.55999994"/>
    <n v="115896000"/>
    <n v="807880038.55999994"/>
    <n v="0"/>
    <m/>
    <m/>
    <x v="0"/>
  </r>
  <r>
    <x v="14"/>
    <n v="800197268"/>
    <s v="UNIDAD ADMINISTRATIVA DE IMPUESTOS NACIONALES"/>
    <x v="10"/>
    <n v="691984038.55999994"/>
    <n v="115896000"/>
    <n v="807880038.55999994"/>
    <n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B6475-927E-4F9D-B4E2-BD41EDD132A1}" name="TablaDinámica6" cacheId="4" applyNumberFormats="0" applyBorderFormats="0" applyFontFormats="0" applyPatternFormats="0" applyAlignmentFormats="0" applyWidthHeightFormats="1" dataCaption="Valores" updatedVersion="8" minRefreshableVersion="3" showItems="0" useAutoFormatting="1" itemPrintTitles="1" createdVersion="1" indent="0" compact="0" compactData="0" multipleFieldFilters="0">
  <location ref="A21:T37" firstHeaderRow="1" firstDataRow="2" firstDataCol="3"/>
  <pivotFields count="17">
    <pivotField axis="axisRow" compact="0" outline="0" showAll="0" sortType="ascending" defaultSubtotal="0">
      <items count="225">
        <item x="0"/>
        <item x="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3"/>
        <item x="4"/>
        <item x="5"/>
        <item x="6"/>
        <item x="7"/>
        <item x="10"/>
        <item x="11"/>
        <item x="9"/>
        <item x="2"/>
        <item x="8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6">
        <item x="11"/>
        <item x="9"/>
        <item x="10"/>
        <item x="0"/>
        <item x="13"/>
        <item x="15"/>
        <item x="12"/>
        <item x="14"/>
        <item x="5"/>
        <item x="8"/>
        <item x="6"/>
        <item x="7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includeNewItemsInFilter="1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5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includeNewItemsInFilter="1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15">
    <i>
      <x/>
      <x/>
      <x/>
    </i>
    <i>
      <x v="1"/>
      <x v="11"/>
      <x/>
    </i>
    <i r="2">
      <x v="1"/>
    </i>
    <i>
      <x v="215"/>
      <x v="9"/>
      <x/>
    </i>
    <i>
      <x v="216"/>
      <x v="1"/>
      <x/>
    </i>
    <i r="2">
      <x v="1"/>
    </i>
    <i>
      <x v="217"/>
      <x v="2"/>
      <x/>
    </i>
    <i>
      <x v="218"/>
      <x v="3"/>
      <x/>
    </i>
    <i>
      <x v="219"/>
      <x v="4"/>
      <x/>
    </i>
    <i>
      <x v="220"/>
      <x v="5"/>
      <x/>
    </i>
    <i>
      <x v="221"/>
      <x v="10"/>
      <x/>
    </i>
    <i>
      <x v="222"/>
      <x v="8"/>
      <x/>
    </i>
    <i>
      <x v="223"/>
      <x v="6"/>
      <x/>
    </i>
    <i>
      <x v="224"/>
      <x v="7"/>
      <x/>
    </i>
    <i t="grand">
      <x/>
    </i>
  </rowItems>
  <colFields count="1">
    <field x="7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de VALOR" fld="12" baseField="1" baseItem="3" numFmtId="174"/>
  </dataFields>
  <formats count="16">
    <format dxfId="43">
      <pivotArea dataOnly="0" labelOnly="1" outline="0" fieldPosition="0">
        <references count="1">
          <reference field="1" count="0"/>
        </references>
      </pivotArea>
    </format>
    <format dxfId="42">
      <pivotArea dataOnly="0" labelOnly="1" outline="0" fieldPosition="0">
        <references count="1">
          <reference field="7" count="0"/>
        </references>
      </pivotArea>
    </format>
    <format dxfId="41">
      <pivotArea outline="0" fieldPosition="0"/>
    </format>
    <format dxfId="40">
      <pivotArea grandCol="1" outline="0" fieldPosition="0"/>
    </format>
    <format dxfId="39">
      <pivotArea dataOnly="0" labelOnly="1" outline="0" fieldPosition="0">
        <references count="1">
          <reference field="0" count="1">
            <x v="218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18"/>
          </reference>
          <reference field="1" count="1">
            <x v="3"/>
          </reference>
        </references>
      </pivotArea>
    </format>
    <format dxfId="37">
      <pivotArea field="1" grandCol="1" outline="0" axis="axisRow" fieldPosition="1">
        <references count="2">
          <reference field="0" count="1" selected="0">
            <x v="216"/>
          </reference>
          <reference field="1" count="1" selected="0">
            <x v="1"/>
          </reference>
        </references>
      </pivotArea>
    </format>
    <format dxfId="36">
      <pivotArea field="0" grandCol="1" outline="0" axis="axisRow" fieldPosition="0">
        <references count="1">
          <reference field="0" count="0" selected="0"/>
        </references>
      </pivotArea>
    </format>
    <format dxfId="35">
      <pivotArea outline="0" fieldPosition="0">
        <references count="3">
          <reference field="0" count="1" selected="0">
            <x v="216"/>
          </reference>
          <reference field="1" count="1" selected="0">
            <x v="1"/>
          </reference>
          <reference field="9" count="1" selected="0">
            <x v="1"/>
          </reference>
        </references>
      </pivotArea>
    </format>
    <format dxfId="34">
      <pivotArea dataOnly="0" labelOnly="1" outline="0" offset="IV256" fieldPosition="0">
        <references count="1">
          <reference field="0" count="1">
            <x v="216"/>
          </reference>
        </references>
      </pivotArea>
    </format>
    <format dxfId="33">
      <pivotArea dataOnly="0" labelOnly="1" outline="0" offset="IV256" fieldPosition="0">
        <references count="2">
          <reference field="0" count="1" selected="0">
            <x v="216"/>
          </reference>
          <reference field="1" count="1">
            <x v="1"/>
          </reference>
        </references>
      </pivotArea>
    </format>
    <format dxfId="32">
      <pivotArea dataOnly="0" labelOnly="1" outline="0" fieldPosition="0">
        <references count="3">
          <reference field="0" count="1" selected="0">
            <x v="216"/>
          </reference>
          <reference field="1" count="1" selected="0">
            <x v="1"/>
          </reference>
          <reference field="9" count="1">
            <x v="1"/>
          </reference>
        </references>
      </pivotArea>
    </format>
    <format dxfId="31">
      <pivotArea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9" count="1" selected="0">
            <x v="1"/>
          </reference>
        </references>
      </pivotArea>
    </format>
    <format dxfId="30">
      <pivotArea dataOnly="0" labelOnly="1" outline="0" offset="IV256" fieldPosition="0">
        <references count="1">
          <reference field="0" count="1">
            <x v="1"/>
          </reference>
        </references>
      </pivotArea>
    </format>
    <format dxfId="29">
      <pivotArea dataOnly="0" labelOnly="1" outline="0" offset="IV256" fieldPosition="0">
        <references count="2">
          <reference field="0" count="1" selected="0">
            <x v="1"/>
          </reference>
          <reference field="1" count="1">
            <x v="11"/>
          </reference>
        </references>
      </pivotArea>
    </format>
    <format dxfId="2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1"/>
          </reference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0F104-0957-4E51-89F2-E645F687E5DD}" name="TablaDinámica9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16:O28" firstHeaderRow="1" firstDataRow="1" firstDataCol="1" rowPageCount="1" colPageCount="1"/>
  <pivotFields count="11">
    <pivotField axis="axisPage" showAll="0">
      <items count="30">
        <item x="1"/>
        <item x="2"/>
        <item x="3"/>
        <item x="4"/>
        <item x="5"/>
        <item x="20"/>
        <item x="6"/>
        <item x="15"/>
        <item x="8"/>
        <item x="23"/>
        <item x="11"/>
        <item x="18"/>
        <item x="13"/>
        <item x="28"/>
        <item x="21"/>
        <item x="7"/>
        <item x="25"/>
        <item x="22"/>
        <item x="16"/>
        <item x="26"/>
        <item x="17"/>
        <item x="9"/>
        <item x="10"/>
        <item x="24"/>
        <item x="27"/>
        <item x="12"/>
        <item x="19"/>
        <item x="14"/>
        <item x="0"/>
        <item t="default"/>
      </items>
    </pivotField>
    <pivotField showAll="0"/>
    <pivotField showAll="0"/>
    <pivotField axis="axisRow" showAll="0">
      <items count="12">
        <item x="0"/>
        <item x="1"/>
        <item x="2"/>
        <item x="3"/>
        <item x="10"/>
        <item x="4"/>
        <item x="5"/>
        <item x="9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0" item="2" hier="-1"/>
  </pageFields>
  <dataFields count="1">
    <dataField name="Suma de SALDO" fld="7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A7083-C94D-4D76-9DE0-FBE0C6026829}" name="TablaDinámica8" cacheId="4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1:P11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>
      <items count="11">
        <item x="9"/>
        <item x="4"/>
        <item x="1"/>
        <item x="2"/>
        <item x="5"/>
        <item x="8"/>
        <item x="7"/>
        <item x="6"/>
        <item x="3"/>
        <item h="1" x="0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BASE" fld="8" baseField="0" baseItem="0"/>
    <dataField name="Suma de RETENCION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CAF44-CD90-48E0-AC5A-3E91DD5854A5}" name="TablaDinámica1" cacheId="38" dataOnRows="1" applyNumberFormats="0" applyBorderFormats="0" applyFontFormats="0" applyPatternFormats="0" applyAlignmentFormats="0" applyWidthHeightFormats="1" dataCaption="Datos" updatedVersion="8" showMemberPropertyTips="0" useAutoFormatting="1" itemPrintTitles="1" createdVersion="1" indent="0" compact="0" compactData="0" gridDropZones="1">
  <location ref="M22:N36" firstHeaderRow="2" firstDataRow="2" firstDataCol="1" rowPageCount="1" colPageCount="1"/>
  <pivotFields count="8">
    <pivotField axis="axisPage" compact="0" outline="0" multipleItemSelectionAllowed="1" showAll="0" includeNewItemsInFilter="1">
      <items count="41">
        <item h="1" x="1"/>
        <item h="1" x="2"/>
        <item x="3"/>
        <item h="1" x="4"/>
        <item h="1" x="5"/>
        <item h="1" x="20"/>
        <item h="1" x="6"/>
        <item h="1" x="15"/>
        <item h="1" x="8"/>
        <item h="1" x="11"/>
        <item h="1" x="13"/>
        <item h="1" x="21"/>
        <item h="1" x="7"/>
        <item h="1" x="22"/>
        <item h="1" x="16"/>
        <item h="1" x="26"/>
        <item h="1" x="17"/>
        <item h="1" x="9"/>
        <item h="1" x="10"/>
        <item h="1" x="12"/>
        <item h="1" x="14"/>
        <item h="1" x="0"/>
        <item h="1" x="23"/>
        <item h="1" x="24"/>
        <item h="1" x="18"/>
        <item h="1" x="19"/>
        <item h="1" x="27"/>
        <item h="1" x="28"/>
        <item h="1" x="25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t="default"/>
      </items>
    </pivotField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13">
        <item x="0"/>
        <item x="1"/>
        <item x="2"/>
        <item x="3"/>
        <item x="10"/>
        <item x="4"/>
        <item x="5"/>
        <item x="9"/>
        <item x="6"/>
        <item x="11"/>
        <item x="7"/>
        <item x="8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0"/>
  </pageFields>
  <dataFields count="1">
    <dataField name="Suma de SALDO" fld="7" baseField="3" baseItem="5"/>
  </dataFields>
  <formats count="11">
    <format dxfId="16">
      <pivotArea outline="0" fieldPosition="0"/>
    </format>
    <format dxfId="15">
      <pivotArea type="all" dataOnly="0" outline="0" fieldPosition="0"/>
    </format>
    <format dxfId="14">
      <pivotArea outline="0" fieldPosition="0"/>
    </format>
    <format dxfId="13">
      <pivotArea outline="0" fieldPosition="0"/>
    </format>
    <format dxfId="12">
      <pivotArea type="all" dataOnly="0" outline="0" fieldPosition="0"/>
    </format>
    <format dxfId="11">
      <pivotArea outline="0" fieldPosition="0"/>
    </format>
    <format dxfId="10">
      <pivotArea type="origin" dataOnly="0" labelOnly="1" outline="0" fieldPosition="0"/>
    </format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type="topRight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4B942-0686-4042-BC64-7BD5F318D148}" name="TablaDinámica2" cacheId="33" applyNumberFormats="0" applyBorderFormats="0" applyFontFormats="0" applyPatternFormats="0" applyAlignmentFormats="0" applyWidthHeightFormats="1" dataCaption="Valores" updatedVersion="8" minRefreshableVersion="3" showItems="0" useAutoFormatting="1" itemPrintTitles="1" createdVersion="1" indent="0" outline="1" outlineData="1" multipleFieldFilters="0">
  <location ref="M1:O13" firstHeaderRow="1" firstDataRow="2" firstDataCol="1"/>
  <pivotFields count="3">
    <pivotField dataField="1" showAll="0"/>
    <pivotField dataField="1" subtotalTop="0" showAll="0" includeNewItemsInFilter="1" defaultSubtotal="0"/>
    <pivotField axis="axisRow" subtotalTop="0" showAll="0" includeNewItemsInFilter="1" defaultSubtotal="0">
      <items count="11">
        <item x="1"/>
        <item x="2"/>
        <item x="7"/>
        <item x="6"/>
        <item x="3"/>
        <item h="1" x="0"/>
        <item x="5"/>
        <item x="9"/>
        <item x="4"/>
        <item x="8"/>
        <item x="10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Base" fld="0" baseField="0" baseItem="0"/>
    <dataField name="Suma de RETENCION" fld="1" baseField="0" baseItem="0"/>
  </dataFields>
  <formats count="11">
    <format dxfId="27">
      <pivotArea outline="0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type="all" dataOnly="0" outline="0" fieldPosition="0"/>
    </format>
    <format dxfId="24">
      <pivotArea grandRow="1" outline="0" fieldPosition="0"/>
    </format>
    <format dxfId="23">
      <pivotArea type="all" dataOnly="0" outline="0" fieldPosition="0"/>
    </format>
    <format dxfId="22">
      <pivotArea outline="0" fieldPosition="0"/>
    </format>
    <format dxfId="21">
      <pivotArea type="origin" dataOnly="0" labelOnly="1" outline="0" fieldPosition="0"/>
    </format>
    <format dxfId="20">
      <pivotArea field="-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P60"/>
  <sheetViews>
    <sheetView showGridLines="0" topLeftCell="F1" zoomScale="80" zoomScaleNormal="80" workbookViewId="0">
      <selection activeCell="M20" sqref="M20"/>
    </sheetView>
  </sheetViews>
  <sheetFormatPr baseColWidth="10" defaultRowHeight="12"/>
  <cols>
    <col min="1" max="1" width="3.5703125" style="3" customWidth="1"/>
    <col min="2" max="2" width="32.85546875" style="3" customWidth="1"/>
    <col min="3" max="3" width="7.85546875" style="3" bestFit="1" customWidth="1"/>
    <col min="4" max="4" width="15.42578125" style="3" bestFit="1" customWidth="1"/>
    <col min="5" max="5" width="3.28515625" style="3" bestFit="1" customWidth="1"/>
    <col min="6" max="6" width="16.85546875" style="3" customWidth="1"/>
    <col min="7" max="7" width="4.42578125" style="3" bestFit="1" customWidth="1"/>
    <col min="8" max="8" width="16.85546875" style="3" customWidth="1"/>
    <col min="9" max="9" width="4.42578125" style="3" bestFit="1" customWidth="1"/>
    <col min="10" max="10" width="16.85546875" style="3" bestFit="1" customWidth="1"/>
    <col min="11" max="11" width="7.140625" style="3" customWidth="1"/>
    <col min="12" max="12" width="75.140625" style="3" bestFit="1" customWidth="1"/>
    <col min="13" max="13" width="14.85546875" style="127" bestFit="1" customWidth="1"/>
    <col min="14" max="14" width="19.28515625" style="127" bestFit="1" customWidth="1"/>
    <col min="15" max="15" width="11" style="3" customWidth="1"/>
    <col min="16" max="17" width="12" style="3" bestFit="1" customWidth="1"/>
    <col min="18" max="16384" width="11.42578125" style="3"/>
  </cols>
  <sheetData>
    <row r="1" spans="1:16" ht="15" thickBot="1">
      <c r="A1" s="70"/>
      <c r="B1" s="70"/>
      <c r="C1" s="71"/>
      <c r="D1" s="71"/>
      <c r="E1" s="71"/>
      <c r="F1" s="71"/>
      <c r="G1" s="71"/>
      <c r="H1" s="71"/>
      <c r="I1" s="71"/>
      <c r="J1" s="71"/>
    </row>
    <row r="2" spans="1:16">
      <c r="A2" s="252" t="s">
        <v>197</v>
      </c>
      <c r="B2" s="253"/>
      <c r="C2" s="253"/>
      <c r="D2" s="253"/>
      <c r="E2" s="253"/>
      <c r="F2" s="253"/>
      <c r="G2" s="253"/>
      <c r="H2" s="253"/>
      <c r="I2" s="253"/>
      <c r="J2" s="254"/>
      <c r="L2" s="10"/>
    </row>
    <row r="3" spans="1:16">
      <c r="A3" s="255"/>
      <c r="B3" s="256"/>
      <c r="C3" s="256"/>
      <c r="D3" s="256"/>
      <c r="E3" s="256"/>
      <c r="F3" s="256"/>
      <c r="G3" s="256"/>
      <c r="H3" s="256"/>
      <c r="I3" s="256"/>
      <c r="J3" s="257"/>
    </row>
    <row r="4" spans="1:16" ht="12.75" thickBot="1">
      <c r="A4" s="258"/>
      <c r="B4" s="259"/>
      <c r="C4" s="259"/>
      <c r="D4" s="259"/>
      <c r="E4" s="259"/>
      <c r="F4" s="259"/>
      <c r="G4" s="259"/>
      <c r="H4" s="259"/>
      <c r="I4" s="259"/>
      <c r="J4" s="260"/>
    </row>
    <row r="5" spans="1:16" ht="16.5" thickBot="1">
      <c r="A5" s="70"/>
      <c r="B5" s="70"/>
      <c r="C5" s="72"/>
      <c r="D5" s="72"/>
      <c r="E5" s="72"/>
      <c r="F5" s="72"/>
      <c r="G5" s="72"/>
      <c r="H5" s="72"/>
      <c r="I5" s="71"/>
      <c r="J5" s="71"/>
      <c r="L5" s="23"/>
      <c r="M5" s="128"/>
    </row>
    <row r="6" spans="1:16" ht="15" thickBot="1">
      <c r="A6" s="73" t="s">
        <v>198</v>
      </c>
      <c r="B6" s="74">
        <v>2025</v>
      </c>
      <c r="C6" s="75" t="s">
        <v>199</v>
      </c>
      <c r="D6" s="76">
        <v>1</v>
      </c>
      <c r="E6" s="77"/>
      <c r="F6" s="71"/>
      <c r="G6" s="71"/>
      <c r="H6" s="71"/>
      <c r="I6" s="71"/>
      <c r="J6" s="71"/>
    </row>
    <row r="7" spans="1:16" ht="15.75" thickBot="1">
      <c r="A7" s="78"/>
      <c r="B7" s="70"/>
      <c r="C7" s="71"/>
      <c r="D7" s="71"/>
      <c r="E7" s="71"/>
      <c r="F7" s="71"/>
      <c r="G7" s="71"/>
      <c r="H7" s="71"/>
      <c r="I7" s="71"/>
      <c r="J7" s="71"/>
    </row>
    <row r="8" spans="1:16">
      <c r="A8" s="261" t="s">
        <v>200</v>
      </c>
      <c r="B8" s="263" t="s">
        <v>201</v>
      </c>
      <c r="C8" s="263"/>
      <c r="D8" s="79" t="s">
        <v>202</v>
      </c>
      <c r="E8" s="264" t="s">
        <v>203</v>
      </c>
      <c r="F8" s="264"/>
      <c r="G8" s="264"/>
      <c r="H8" s="264"/>
      <c r="I8" s="264"/>
      <c r="J8" s="265"/>
      <c r="K8" s="5"/>
    </row>
    <row r="9" spans="1:16" ht="15.75" thickBot="1">
      <c r="A9" s="262"/>
      <c r="B9" s="266">
        <v>901061400</v>
      </c>
      <c r="C9" s="266"/>
      <c r="D9" s="80"/>
      <c r="E9" s="267" t="s">
        <v>231</v>
      </c>
      <c r="F9" s="268"/>
      <c r="G9" s="268"/>
      <c r="H9" s="268"/>
      <c r="I9" s="268"/>
      <c r="J9" s="269"/>
      <c r="K9" s="6"/>
      <c r="L9" s="38" t="s">
        <v>59</v>
      </c>
      <c r="M9" s="177" t="s">
        <v>61</v>
      </c>
      <c r="N9" s="38" t="s">
        <v>100</v>
      </c>
    </row>
    <row r="10" spans="1:16" ht="15.75" thickBot="1">
      <c r="A10" s="70"/>
      <c r="B10" s="70"/>
      <c r="C10" s="71"/>
      <c r="D10" s="71"/>
      <c r="E10" s="71"/>
      <c r="F10" s="71"/>
      <c r="G10" s="71"/>
      <c r="H10" s="71"/>
      <c r="I10" s="71"/>
      <c r="J10" s="71"/>
      <c r="K10" s="7"/>
      <c r="L10" s="20" t="s">
        <v>94</v>
      </c>
      <c r="M10" s="13">
        <v>110322385</v>
      </c>
      <c r="N10" s="13">
        <v>22064477</v>
      </c>
      <c r="P10" s="8"/>
    </row>
    <row r="11" spans="1:16" ht="15">
      <c r="A11" s="270" t="s">
        <v>204</v>
      </c>
      <c r="B11" s="271"/>
      <c r="C11" s="274" t="s">
        <v>205</v>
      </c>
      <c r="D11" s="275"/>
      <c r="E11" s="275"/>
      <c r="F11" s="276"/>
      <c r="G11" s="246" t="s">
        <v>206</v>
      </c>
      <c r="H11" s="247"/>
      <c r="I11" s="247"/>
      <c r="J11" s="248"/>
      <c r="L11" s="20" t="s">
        <v>111</v>
      </c>
      <c r="M11" s="13">
        <v>40617396.578947365</v>
      </c>
      <c r="N11" s="13">
        <v>7717505.3499999996</v>
      </c>
    </row>
    <row r="12" spans="1:16" ht="15">
      <c r="A12" s="272"/>
      <c r="B12" s="273"/>
      <c r="C12" s="249" t="s">
        <v>207</v>
      </c>
      <c r="D12" s="250"/>
      <c r="E12" s="249" t="s">
        <v>208</v>
      </c>
      <c r="F12" s="250"/>
      <c r="G12" s="249" t="s">
        <v>207</v>
      </c>
      <c r="H12" s="250"/>
      <c r="I12" s="249" t="s">
        <v>208</v>
      </c>
      <c r="J12" s="251"/>
      <c r="L12" s="20" t="s">
        <v>12</v>
      </c>
      <c r="M12" s="13">
        <v>33736954.545454547</v>
      </c>
      <c r="N12" s="13">
        <v>3711065</v>
      </c>
    </row>
    <row r="13" spans="1:16" ht="15">
      <c r="A13" s="238" t="s">
        <v>35</v>
      </c>
      <c r="B13" s="239"/>
      <c r="C13" s="81"/>
      <c r="D13" s="82"/>
      <c r="E13" s="82"/>
      <c r="F13" s="82"/>
      <c r="G13" s="83">
        <f>E40+1</f>
        <v>77</v>
      </c>
      <c r="H13" s="84">
        <v>0</v>
      </c>
      <c r="I13" s="83">
        <f>G28+1</f>
        <v>93</v>
      </c>
      <c r="J13" s="85">
        <v>0</v>
      </c>
      <c r="L13" s="20" t="s">
        <v>17</v>
      </c>
      <c r="M13" s="13">
        <v>1245785442.8571427</v>
      </c>
      <c r="N13" s="13">
        <v>87204981</v>
      </c>
    </row>
    <row r="14" spans="1:16" ht="15">
      <c r="A14" s="236" t="s">
        <v>36</v>
      </c>
      <c r="B14" s="237"/>
      <c r="C14" s="86"/>
      <c r="D14" s="87"/>
      <c r="E14" s="87"/>
      <c r="F14" s="87"/>
      <c r="G14" s="88">
        <f t="shared" ref="G14:G28" si="0">G13+1</f>
        <v>78</v>
      </c>
      <c r="H14" s="89">
        <v>0</v>
      </c>
      <c r="I14" s="88">
        <f>I13+1</f>
        <v>94</v>
      </c>
      <c r="J14" s="90">
        <v>0</v>
      </c>
      <c r="L14" s="20" t="s">
        <v>253</v>
      </c>
      <c r="M14" s="13">
        <v>558572775</v>
      </c>
      <c r="N14" s="13">
        <v>22174816</v>
      </c>
    </row>
    <row r="15" spans="1:16" ht="15">
      <c r="A15" s="238" t="s">
        <v>31</v>
      </c>
      <c r="B15" s="239"/>
      <c r="C15" s="91">
        <v>29</v>
      </c>
      <c r="D15" s="92">
        <f>ROUND($M$12,-3)</f>
        <v>33737000</v>
      </c>
      <c r="E15" s="91">
        <f>C28+1</f>
        <v>42</v>
      </c>
      <c r="F15" s="92">
        <f>ROUND($N$12,-3)</f>
        <v>3711000</v>
      </c>
      <c r="G15" s="91">
        <f t="shared" si="0"/>
        <v>79</v>
      </c>
      <c r="H15" s="92">
        <v>0</v>
      </c>
      <c r="I15" s="91">
        <f t="shared" ref="I15:I28" si="1">I14+1</f>
        <v>95</v>
      </c>
      <c r="J15" s="93">
        <v>0</v>
      </c>
      <c r="L15" s="20" t="s">
        <v>254</v>
      </c>
      <c r="M15" s="13">
        <f>+N15/4%</f>
        <v>4929300</v>
      </c>
      <c r="N15" s="13">
        <v>197172</v>
      </c>
    </row>
    <row r="16" spans="1:16" ht="15">
      <c r="A16" s="236" t="s">
        <v>37</v>
      </c>
      <c r="B16" s="237"/>
      <c r="C16" s="88">
        <f t="shared" ref="C16:C24" si="2">C15+1</f>
        <v>30</v>
      </c>
      <c r="D16" s="94">
        <v>0</v>
      </c>
      <c r="E16" s="88">
        <f t="shared" ref="E16:E24" si="3">E15+1</f>
        <v>43</v>
      </c>
      <c r="F16" s="94">
        <v>0</v>
      </c>
      <c r="G16" s="88">
        <f t="shared" si="0"/>
        <v>80</v>
      </c>
      <c r="H16" s="94">
        <v>0</v>
      </c>
      <c r="I16" s="88">
        <f t="shared" si="1"/>
        <v>96</v>
      </c>
      <c r="J16" s="95">
        <v>0</v>
      </c>
      <c r="L16" s="20" t="s">
        <v>169</v>
      </c>
      <c r="M16" s="13"/>
      <c r="N16" s="13">
        <v>-215719852</v>
      </c>
    </row>
    <row r="17" spans="1:14" ht="15">
      <c r="A17" s="238" t="s">
        <v>32</v>
      </c>
      <c r="B17" s="239"/>
      <c r="C17" s="91">
        <f t="shared" si="2"/>
        <v>31</v>
      </c>
      <c r="D17" s="92">
        <f>ROUND($M$14,-3)</f>
        <v>558573000</v>
      </c>
      <c r="E17" s="91">
        <f t="shared" si="3"/>
        <v>44</v>
      </c>
      <c r="F17" s="92">
        <f>ROUND($N$14,-3)</f>
        <v>22175000</v>
      </c>
      <c r="G17" s="91">
        <f t="shared" si="0"/>
        <v>81</v>
      </c>
      <c r="H17" s="92">
        <f>+ROUND(M15,-3)</f>
        <v>4929000</v>
      </c>
      <c r="I17" s="91">
        <f t="shared" si="1"/>
        <v>97</v>
      </c>
      <c r="J17" s="93">
        <f>+ROUND(N15,-3)</f>
        <v>197000</v>
      </c>
      <c r="L17" s="20" t="s">
        <v>97</v>
      </c>
      <c r="M17" s="13">
        <v>28355280</v>
      </c>
      <c r="N17" s="13">
        <v>708882</v>
      </c>
    </row>
    <row r="18" spans="1:14" ht="15">
      <c r="A18" s="236" t="s">
        <v>209</v>
      </c>
      <c r="B18" s="237"/>
      <c r="C18" s="88">
        <f t="shared" si="2"/>
        <v>32</v>
      </c>
      <c r="D18" s="94">
        <f>ROUND($M$13,-3)</f>
        <v>1245785000</v>
      </c>
      <c r="E18" s="88">
        <f t="shared" si="3"/>
        <v>45</v>
      </c>
      <c r="F18" s="94">
        <f>ROUND($N$13,-3)</f>
        <v>87205000</v>
      </c>
      <c r="G18" s="88">
        <f t="shared" si="0"/>
        <v>82</v>
      </c>
      <c r="H18" s="94">
        <v>0</v>
      </c>
      <c r="I18" s="88">
        <f t="shared" si="1"/>
        <v>98</v>
      </c>
      <c r="J18" s="95">
        <v>0</v>
      </c>
      <c r="L18" s="20" t="s">
        <v>84</v>
      </c>
      <c r="M18" s="13">
        <v>1712480000.0000002</v>
      </c>
      <c r="N18" s="13">
        <v>256872000.00000003</v>
      </c>
    </row>
    <row r="19" spans="1:14" ht="15">
      <c r="A19" s="238" t="s">
        <v>210</v>
      </c>
      <c r="B19" s="239"/>
      <c r="C19" s="91">
        <f t="shared" si="2"/>
        <v>33</v>
      </c>
      <c r="D19" s="92">
        <f>ROUND($M$20,-3)</f>
        <v>259398000</v>
      </c>
      <c r="E19" s="91">
        <f t="shared" si="3"/>
        <v>46</v>
      </c>
      <c r="F19" s="92">
        <f>ROUND($N$20,-3)</f>
        <v>9213000</v>
      </c>
      <c r="G19" s="91">
        <f t="shared" si="0"/>
        <v>83</v>
      </c>
      <c r="H19" s="92">
        <f>+ROUND(M21,-3)</f>
        <v>230573000</v>
      </c>
      <c r="I19" s="91">
        <f t="shared" si="1"/>
        <v>99</v>
      </c>
      <c r="J19" s="93">
        <f>+ROUND(N21,-3)</f>
        <v>8070000</v>
      </c>
      <c r="L19" s="20" t="s">
        <v>24</v>
      </c>
      <c r="M19" s="13">
        <v>3337720</v>
      </c>
      <c r="N19" s="13">
        <v>51475</v>
      </c>
    </row>
    <row r="20" spans="1:14" ht="15">
      <c r="A20" s="236" t="s">
        <v>211</v>
      </c>
      <c r="B20" s="237"/>
      <c r="C20" s="88">
        <f t="shared" si="2"/>
        <v>34</v>
      </c>
      <c r="D20" s="94">
        <v>0</v>
      </c>
      <c r="E20" s="88">
        <f t="shared" si="3"/>
        <v>47</v>
      </c>
      <c r="F20" s="94">
        <v>0</v>
      </c>
      <c r="G20" s="88">
        <f t="shared" si="0"/>
        <v>84</v>
      </c>
      <c r="H20" s="94">
        <v>0</v>
      </c>
      <c r="I20" s="88">
        <f t="shared" si="1"/>
        <v>100</v>
      </c>
      <c r="J20" s="95">
        <v>0</v>
      </c>
      <c r="L20" s="20" t="s">
        <v>486</v>
      </c>
      <c r="M20" s="13">
        <v>259397961</v>
      </c>
      <c r="N20" s="13">
        <v>9212520</v>
      </c>
    </row>
    <row r="21" spans="1:14" ht="15">
      <c r="A21" s="238" t="s">
        <v>38</v>
      </c>
      <c r="B21" s="239"/>
      <c r="C21" s="91">
        <f t="shared" si="2"/>
        <v>35</v>
      </c>
      <c r="D21" s="92">
        <v>0</v>
      </c>
      <c r="E21" s="91">
        <f t="shared" si="3"/>
        <v>48</v>
      </c>
      <c r="F21" s="92">
        <v>0</v>
      </c>
      <c r="G21" s="91">
        <f t="shared" si="0"/>
        <v>85</v>
      </c>
      <c r="H21" s="92">
        <v>0</v>
      </c>
      <c r="I21" s="91">
        <f t="shared" si="1"/>
        <v>101</v>
      </c>
      <c r="J21" s="93">
        <v>0</v>
      </c>
      <c r="L21" s="20" t="s">
        <v>487</v>
      </c>
      <c r="M21" s="13">
        <f>+N21/3.5%</f>
        <v>230573314.28571427</v>
      </c>
      <c r="N21" s="13">
        <v>8070066</v>
      </c>
    </row>
    <row r="22" spans="1:14" ht="15">
      <c r="A22" s="236" t="s">
        <v>39</v>
      </c>
      <c r="B22" s="237"/>
      <c r="C22" s="88">
        <f t="shared" si="2"/>
        <v>36</v>
      </c>
      <c r="D22" s="94">
        <f>ROUND($M$19,-3)</f>
        <v>3338000</v>
      </c>
      <c r="E22" s="88">
        <f t="shared" si="3"/>
        <v>49</v>
      </c>
      <c r="F22" s="94">
        <f>ROUND($N$19,-3)</f>
        <v>51000</v>
      </c>
      <c r="G22" s="88">
        <f t="shared" si="0"/>
        <v>86</v>
      </c>
      <c r="H22" s="94"/>
      <c r="I22" s="88">
        <f t="shared" si="1"/>
        <v>102</v>
      </c>
      <c r="J22" s="95"/>
      <c r="L22" s="39" t="s">
        <v>60</v>
      </c>
      <c r="M22" s="178">
        <v>4228108528.9815445</v>
      </c>
      <c r="N22" s="178">
        <v>202264907.35000002</v>
      </c>
    </row>
    <row r="23" spans="1:14" ht="15">
      <c r="A23" s="238" t="s">
        <v>40</v>
      </c>
      <c r="B23" s="239"/>
      <c r="C23" s="91">
        <f t="shared" si="2"/>
        <v>37</v>
      </c>
      <c r="D23" s="92">
        <v>0</v>
      </c>
      <c r="E23" s="91">
        <f t="shared" si="3"/>
        <v>50</v>
      </c>
      <c r="F23" s="92">
        <v>0</v>
      </c>
      <c r="G23" s="91">
        <f t="shared" si="0"/>
        <v>87</v>
      </c>
      <c r="H23" s="92">
        <v>0</v>
      </c>
      <c r="I23" s="91">
        <f t="shared" si="1"/>
        <v>103</v>
      </c>
      <c r="J23" s="93">
        <v>0</v>
      </c>
      <c r="L23" s="20"/>
      <c r="M23" s="65"/>
      <c r="N23" s="65"/>
    </row>
    <row r="24" spans="1:14" ht="15">
      <c r="A24" s="236" t="s">
        <v>212</v>
      </c>
      <c r="B24" s="237"/>
      <c r="C24" s="88">
        <f t="shared" si="2"/>
        <v>38</v>
      </c>
      <c r="D24" s="94">
        <v>0</v>
      </c>
      <c r="E24" s="88">
        <f t="shared" si="3"/>
        <v>51</v>
      </c>
      <c r="F24" s="94">
        <v>0</v>
      </c>
      <c r="G24" s="88">
        <f t="shared" si="0"/>
        <v>88</v>
      </c>
      <c r="H24" s="94">
        <v>0</v>
      </c>
      <c r="I24" s="88">
        <f t="shared" si="1"/>
        <v>104</v>
      </c>
      <c r="J24" s="95">
        <v>0</v>
      </c>
      <c r="L24" s="20"/>
      <c r="M24" s="65"/>
      <c r="N24" s="65"/>
    </row>
    <row r="25" spans="1:14" ht="15">
      <c r="A25" s="238" t="s">
        <v>41</v>
      </c>
      <c r="B25" s="239"/>
      <c r="C25" s="96"/>
      <c r="D25" s="97"/>
      <c r="E25" s="97"/>
      <c r="F25" s="97"/>
      <c r="G25" s="91">
        <f t="shared" si="0"/>
        <v>89</v>
      </c>
      <c r="H25" s="98">
        <v>0</v>
      </c>
      <c r="I25" s="91">
        <f t="shared" si="1"/>
        <v>105</v>
      </c>
      <c r="J25" s="99">
        <v>0</v>
      </c>
      <c r="L25" s="179"/>
      <c r="M25" s="63"/>
      <c r="N25" s="63"/>
    </row>
    <row r="26" spans="1:14" ht="15" customHeight="1">
      <c r="A26" s="236" t="s">
        <v>213</v>
      </c>
      <c r="B26" s="237"/>
      <c r="C26" s="88">
        <f>C24+1</f>
        <v>39</v>
      </c>
      <c r="D26" s="94">
        <v>0</v>
      </c>
      <c r="E26" s="88">
        <f>E24+1</f>
        <v>52</v>
      </c>
      <c r="F26" s="94">
        <v>0</v>
      </c>
      <c r="G26" s="88">
        <f t="shared" si="0"/>
        <v>90</v>
      </c>
      <c r="H26" s="94">
        <v>0</v>
      </c>
      <c r="I26" s="88">
        <f t="shared" si="1"/>
        <v>106</v>
      </c>
      <c r="J26" s="95">
        <v>0</v>
      </c>
      <c r="L26" s="179"/>
      <c r="M26" s="63"/>
      <c r="N26" s="63"/>
    </row>
    <row r="27" spans="1:14" ht="15">
      <c r="A27" s="238" t="s">
        <v>214</v>
      </c>
      <c r="B27" s="239"/>
      <c r="C27" s="91">
        <f>C26+1</f>
        <v>40</v>
      </c>
      <c r="D27" s="92">
        <v>0</v>
      </c>
      <c r="E27" s="91">
        <f>E26+1</f>
        <v>53</v>
      </c>
      <c r="F27" s="92">
        <v>0</v>
      </c>
      <c r="G27" s="91">
        <f t="shared" si="0"/>
        <v>91</v>
      </c>
      <c r="H27" s="92">
        <v>0</v>
      </c>
      <c r="I27" s="91">
        <f t="shared" si="1"/>
        <v>107</v>
      </c>
      <c r="J27" s="93">
        <v>0</v>
      </c>
      <c r="L27" s="58"/>
      <c r="M27" s="59"/>
    </row>
    <row r="28" spans="1:14" ht="14.25">
      <c r="A28" s="236" t="s">
        <v>42</v>
      </c>
      <c r="B28" s="237"/>
      <c r="C28" s="100">
        <f>C27+1</f>
        <v>41</v>
      </c>
      <c r="D28" s="94">
        <f>ROUND($M$17,-3)</f>
        <v>28355000</v>
      </c>
      <c r="E28" s="88">
        <f>E27+1</f>
        <v>54</v>
      </c>
      <c r="F28" s="94">
        <f>ROUND($N$17,-3)</f>
        <v>709000</v>
      </c>
      <c r="G28" s="88">
        <f t="shared" si="0"/>
        <v>92</v>
      </c>
      <c r="H28" s="94">
        <v>0</v>
      </c>
      <c r="I28" s="88">
        <f t="shared" si="1"/>
        <v>108</v>
      </c>
      <c r="J28" s="95">
        <v>0</v>
      </c>
    </row>
    <row r="29" spans="1:14" ht="43.5" thickBot="1">
      <c r="A29" s="240" t="s">
        <v>215</v>
      </c>
      <c r="B29" s="103" t="s">
        <v>232</v>
      </c>
      <c r="C29" s="91">
        <f>E28+1</f>
        <v>55</v>
      </c>
      <c r="D29" s="92">
        <f>ROUND($M$18,-3)</f>
        <v>1712480000</v>
      </c>
      <c r="E29" s="91">
        <f>C31+1</f>
        <v>57</v>
      </c>
      <c r="F29" s="92">
        <f>ROUND($N$18,-3)</f>
        <v>256872000</v>
      </c>
      <c r="G29" s="91">
        <f>I28+1</f>
        <v>109</v>
      </c>
      <c r="H29" s="92">
        <v>0</v>
      </c>
      <c r="I29" s="91">
        <f>G31+1</f>
        <v>111</v>
      </c>
      <c r="J29" s="93">
        <v>0</v>
      </c>
    </row>
    <row r="30" spans="1:14" ht="43.5" thickBot="1">
      <c r="A30" s="241"/>
      <c r="B30" s="103" t="s">
        <v>233</v>
      </c>
      <c r="C30" s="91">
        <v>55</v>
      </c>
      <c r="D30" s="92">
        <f>ROUND(M10,-3)</f>
        <v>110322000</v>
      </c>
      <c r="E30" s="91">
        <v>57</v>
      </c>
      <c r="F30" s="92">
        <f>ROUND(ROUND(N10,3),-3)</f>
        <v>22064000</v>
      </c>
      <c r="G30" s="91">
        <v>109</v>
      </c>
      <c r="H30" s="92"/>
      <c r="I30" s="91">
        <v>111</v>
      </c>
      <c r="J30" s="93"/>
      <c r="L30" s="155" t="s">
        <v>86</v>
      </c>
      <c r="M30" s="156" t="s">
        <v>302</v>
      </c>
    </row>
    <row r="31" spans="1:14" ht="43.5" thickBot="1">
      <c r="A31" s="242"/>
      <c r="B31" s="104" t="s">
        <v>216</v>
      </c>
      <c r="C31" s="100">
        <f>C29+1</f>
        <v>56</v>
      </c>
      <c r="D31" s="101">
        <v>0</v>
      </c>
      <c r="E31" s="100">
        <f>E29+1</f>
        <v>58</v>
      </c>
      <c r="F31" s="101">
        <v>0</v>
      </c>
      <c r="G31" s="100">
        <f>G29+1</f>
        <v>110</v>
      </c>
      <c r="H31" s="101">
        <v>0</v>
      </c>
      <c r="I31" s="100">
        <f>I29+1</f>
        <v>112</v>
      </c>
      <c r="J31" s="102">
        <v>0</v>
      </c>
      <c r="L31" s="157" t="s">
        <v>104</v>
      </c>
      <c r="M31" s="158">
        <v>25987000</v>
      </c>
    </row>
    <row r="32" spans="1:14" ht="29.25" thickBot="1">
      <c r="A32" s="243" t="s">
        <v>217</v>
      </c>
      <c r="B32" s="103" t="s">
        <v>218</v>
      </c>
      <c r="C32" s="91">
        <f>E31+1</f>
        <v>59</v>
      </c>
      <c r="D32" s="92">
        <v>0</v>
      </c>
      <c r="E32" s="91">
        <f>C40+1</f>
        <v>68</v>
      </c>
      <c r="F32" s="92">
        <v>0</v>
      </c>
      <c r="G32" s="96"/>
      <c r="H32" s="92">
        <v>0</v>
      </c>
      <c r="I32" s="97"/>
      <c r="J32" s="93">
        <v>0</v>
      </c>
      <c r="L32" s="157" t="s">
        <v>107</v>
      </c>
      <c r="M32" s="158">
        <v>0</v>
      </c>
    </row>
    <row r="33" spans="1:14" ht="15.75" thickBot="1">
      <c r="A33" s="244"/>
      <c r="B33" s="105" t="s">
        <v>219</v>
      </c>
      <c r="C33" s="88">
        <f>C32+1</f>
        <v>60</v>
      </c>
      <c r="D33" s="94">
        <v>0</v>
      </c>
      <c r="E33" s="88">
        <f>E32+1</f>
        <v>69</v>
      </c>
      <c r="F33" s="94">
        <v>0</v>
      </c>
      <c r="G33" s="88">
        <f>I31+1</f>
        <v>113</v>
      </c>
      <c r="H33" s="94">
        <v>0</v>
      </c>
      <c r="I33" s="88">
        <f>G40+1</f>
        <v>121</v>
      </c>
      <c r="J33" s="95">
        <v>0</v>
      </c>
      <c r="L33" s="157" t="s">
        <v>115</v>
      </c>
      <c r="M33" s="158">
        <v>137000</v>
      </c>
    </row>
    <row r="34" spans="1:14" ht="15.75" thickBot="1">
      <c r="A34" s="244"/>
      <c r="B34" s="106" t="s">
        <v>31</v>
      </c>
      <c r="C34" s="91">
        <f t="shared" ref="C34:C40" si="4">C33+1</f>
        <v>61</v>
      </c>
      <c r="D34" s="92">
        <v>0</v>
      </c>
      <c r="E34" s="91">
        <f t="shared" ref="E34:E40" si="5">E33+1</f>
        <v>70</v>
      </c>
      <c r="F34" s="92">
        <v>0</v>
      </c>
      <c r="G34" s="91">
        <f t="shared" ref="G34:G40" si="6">G33+1</f>
        <v>114</v>
      </c>
      <c r="H34" s="92">
        <v>0</v>
      </c>
      <c r="I34" s="91">
        <f t="shared" ref="I34:I40" si="7">I33+1</f>
        <v>122</v>
      </c>
      <c r="J34" s="93">
        <v>0</v>
      </c>
      <c r="L34" s="157" t="s">
        <v>126</v>
      </c>
      <c r="M34" s="158">
        <v>87000</v>
      </c>
    </row>
    <row r="35" spans="1:14" ht="15.75" thickBot="1">
      <c r="A35" s="244"/>
      <c r="B35" s="105" t="s">
        <v>37</v>
      </c>
      <c r="C35" s="88">
        <f t="shared" si="4"/>
        <v>62</v>
      </c>
      <c r="D35" s="94">
        <v>0</v>
      </c>
      <c r="E35" s="88">
        <f t="shared" si="5"/>
        <v>71</v>
      </c>
      <c r="F35" s="94">
        <v>0</v>
      </c>
      <c r="G35" s="88">
        <f t="shared" si="6"/>
        <v>115</v>
      </c>
      <c r="H35" s="94">
        <v>0</v>
      </c>
      <c r="I35" s="88">
        <f t="shared" si="7"/>
        <v>123</v>
      </c>
      <c r="J35" s="95">
        <v>0</v>
      </c>
      <c r="L35" s="157" t="s">
        <v>238</v>
      </c>
      <c r="M35" s="158">
        <v>60882000</v>
      </c>
    </row>
    <row r="36" spans="1:14" ht="15.75" thickBot="1">
      <c r="A36" s="244"/>
      <c r="B36" s="106" t="s">
        <v>32</v>
      </c>
      <c r="C36" s="91">
        <f t="shared" si="4"/>
        <v>63</v>
      </c>
      <c r="D36" s="92">
        <v>0</v>
      </c>
      <c r="E36" s="91">
        <f t="shared" si="5"/>
        <v>72</v>
      </c>
      <c r="F36" s="92">
        <v>0</v>
      </c>
      <c r="G36" s="91">
        <f t="shared" si="6"/>
        <v>116</v>
      </c>
      <c r="H36" s="92">
        <v>0</v>
      </c>
      <c r="I36" s="91">
        <f t="shared" si="7"/>
        <v>124</v>
      </c>
      <c r="J36" s="93">
        <v>0</v>
      </c>
      <c r="L36" s="157" t="s">
        <v>195</v>
      </c>
      <c r="M36" s="158">
        <v>87205000</v>
      </c>
    </row>
    <row r="37" spans="1:14" ht="15.75" thickBot="1">
      <c r="A37" s="244"/>
      <c r="B37" s="105" t="s">
        <v>33</v>
      </c>
      <c r="C37" s="88">
        <f t="shared" si="4"/>
        <v>64</v>
      </c>
      <c r="D37" s="94">
        <v>0</v>
      </c>
      <c r="E37" s="88">
        <f t="shared" si="5"/>
        <v>73</v>
      </c>
      <c r="F37" s="94">
        <v>0</v>
      </c>
      <c r="G37" s="88">
        <f t="shared" si="6"/>
        <v>117</v>
      </c>
      <c r="H37" s="94">
        <v>0</v>
      </c>
      <c r="I37" s="88">
        <f t="shared" si="7"/>
        <v>125</v>
      </c>
      <c r="J37" s="95">
        <v>0</v>
      </c>
      <c r="L37" s="157" t="s">
        <v>166</v>
      </c>
      <c r="M37" s="158">
        <v>3711000</v>
      </c>
    </row>
    <row r="38" spans="1:14" ht="57.75" thickBot="1">
      <c r="A38" s="244"/>
      <c r="B38" s="106" t="s">
        <v>220</v>
      </c>
      <c r="C38" s="91">
        <f t="shared" si="4"/>
        <v>65</v>
      </c>
      <c r="D38" s="92">
        <v>0</v>
      </c>
      <c r="E38" s="91">
        <f t="shared" si="5"/>
        <v>74</v>
      </c>
      <c r="F38" s="92">
        <v>0</v>
      </c>
      <c r="G38" s="91">
        <f t="shared" si="6"/>
        <v>118</v>
      </c>
      <c r="H38" s="92">
        <v>0</v>
      </c>
      <c r="I38" s="91">
        <f t="shared" si="7"/>
        <v>126</v>
      </c>
      <c r="J38" s="93">
        <v>0</v>
      </c>
      <c r="L38" s="157" t="s">
        <v>308</v>
      </c>
      <c r="M38" s="158">
        <v>709000</v>
      </c>
    </row>
    <row r="39" spans="1:14" ht="43.5" thickBot="1">
      <c r="A39" s="244"/>
      <c r="B39" s="105" t="s">
        <v>221</v>
      </c>
      <c r="C39" s="88">
        <f t="shared" si="4"/>
        <v>66</v>
      </c>
      <c r="D39" s="94">
        <v>0</v>
      </c>
      <c r="E39" s="88">
        <f t="shared" si="5"/>
        <v>75</v>
      </c>
      <c r="F39" s="94">
        <v>0</v>
      </c>
      <c r="G39" s="88">
        <f t="shared" si="6"/>
        <v>119</v>
      </c>
      <c r="H39" s="94">
        <v>0</v>
      </c>
      <c r="I39" s="88">
        <f t="shared" si="7"/>
        <v>127</v>
      </c>
      <c r="J39" s="95">
        <v>0</v>
      </c>
      <c r="K39" s="8"/>
      <c r="L39" s="157" t="s">
        <v>21</v>
      </c>
      <c r="M39" s="158">
        <v>2000</v>
      </c>
    </row>
    <row r="40" spans="1:14" ht="15.75" thickBot="1">
      <c r="A40" s="245"/>
      <c r="B40" s="145" t="s">
        <v>43</v>
      </c>
      <c r="C40" s="146">
        <f t="shared" si="4"/>
        <v>67</v>
      </c>
      <c r="D40" s="147">
        <v>0</v>
      </c>
      <c r="E40" s="146">
        <f t="shared" si="5"/>
        <v>76</v>
      </c>
      <c r="F40" s="147">
        <v>0</v>
      </c>
      <c r="G40" s="146">
        <f t="shared" si="6"/>
        <v>120</v>
      </c>
      <c r="H40" s="147">
        <v>0</v>
      </c>
      <c r="I40" s="146">
        <f t="shared" si="7"/>
        <v>128</v>
      </c>
      <c r="J40" s="148">
        <v>0</v>
      </c>
      <c r="L40" s="157" t="s">
        <v>410</v>
      </c>
      <c r="M40" s="158">
        <f>20280000-1000</f>
        <v>20279000</v>
      </c>
    </row>
    <row r="41" spans="1:14" ht="15.75" thickBot="1">
      <c r="A41" s="219" t="s">
        <v>222</v>
      </c>
      <c r="B41" s="220"/>
      <c r="C41" s="220"/>
      <c r="D41" s="220"/>
      <c r="E41" s="220"/>
      <c r="F41" s="220"/>
      <c r="G41" s="220"/>
      <c r="H41" s="221"/>
      <c r="I41" s="143">
        <f>I40+1</f>
        <v>129</v>
      </c>
      <c r="J41" s="144">
        <f>-ROUND(N16,-3)</f>
        <v>215720000</v>
      </c>
      <c r="L41" s="157" t="s">
        <v>256</v>
      </c>
      <c r="M41" s="158">
        <v>170000</v>
      </c>
    </row>
    <row r="42" spans="1:14" ht="15.75" thickBot="1">
      <c r="A42" s="222" t="s">
        <v>223</v>
      </c>
      <c r="B42" s="223"/>
      <c r="C42" s="223"/>
      <c r="D42" s="223"/>
      <c r="E42" s="223"/>
      <c r="F42" s="223"/>
      <c r="G42" s="223"/>
      <c r="H42" s="224"/>
      <c r="I42" s="107">
        <f>I41+1</f>
        <v>130</v>
      </c>
      <c r="J42" s="108">
        <f>ROUND(SUM(F15:F24,F26:F40,J13:J31,J33:J40)-J41,-3)</f>
        <v>194547000</v>
      </c>
      <c r="L42" s="157" t="s">
        <v>78</v>
      </c>
      <c r="M42" s="158">
        <v>3096000</v>
      </c>
    </row>
    <row r="43" spans="1:14" ht="15.75" thickBot="1">
      <c r="A43" s="225" t="s">
        <v>224</v>
      </c>
      <c r="B43" s="226"/>
      <c r="C43" s="226"/>
      <c r="D43" s="226"/>
      <c r="E43" s="226"/>
      <c r="F43" s="226"/>
      <c r="G43" s="226"/>
      <c r="H43" s="226"/>
      <c r="I43" s="109"/>
      <c r="J43" s="110"/>
      <c r="L43" s="157" t="s">
        <v>45</v>
      </c>
      <c r="M43" s="158">
        <f>SUM(M31:M42)</f>
        <v>202265000</v>
      </c>
      <c r="N43" s="3"/>
    </row>
    <row r="44" spans="1:14" ht="14.25">
      <c r="A44" s="227" t="s">
        <v>225</v>
      </c>
      <c r="B44" s="230" t="s">
        <v>226</v>
      </c>
      <c r="C44" s="231"/>
      <c r="D44" s="231"/>
      <c r="E44" s="231"/>
      <c r="F44" s="231"/>
      <c r="G44" s="231"/>
      <c r="H44" s="232"/>
      <c r="I44" s="83">
        <f>I42+1</f>
        <v>131</v>
      </c>
      <c r="J44" s="85">
        <f>[1]Anexo!K21</f>
        <v>0</v>
      </c>
      <c r="N44" s="3"/>
    </row>
    <row r="45" spans="1:14" ht="14.25">
      <c r="A45" s="228"/>
      <c r="B45" s="233" t="s">
        <v>44</v>
      </c>
      <c r="C45" s="234"/>
      <c r="D45" s="234"/>
      <c r="E45" s="234"/>
      <c r="F45" s="234"/>
      <c r="G45" s="234"/>
      <c r="H45" s="235"/>
      <c r="I45" s="88">
        <f>I44+1</f>
        <v>132</v>
      </c>
      <c r="J45" s="111">
        <f>ROUND($N$11,-3)</f>
        <v>7718000</v>
      </c>
      <c r="N45" s="3"/>
    </row>
    <row r="46" spans="1:14" ht="12" customHeight="1">
      <c r="A46" s="228"/>
      <c r="B46" s="230" t="s">
        <v>227</v>
      </c>
      <c r="C46" s="231"/>
      <c r="D46" s="231"/>
      <c r="E46" s="231"/>
      <c r="F46" s="231"/>
      <c r="G46" s="231"/>
      <c r="H46" s="232"/>
      <c r="I46" s="91">
        <f t="shared" ref="I46:I51" si="8">I45+1</f>
        <v>133</v>
      </c>
      <c r="J46" s="99">
        <f>[1]Anexo!K33</f>
        <v>0</v>
      </c>
      <c r="N46" s="3"/>
    </row>
    <row r="47" spans="1:14" ht="15" customHeight="1">
      <c r="A47" s="229"/>
      <c r="B47" s="233" t="s">
        <v>228</v>
      </c>
      <c r="C47" s="234"/>
      <c r="D47" s="234"/>
      <c r="E47" s="234"/>
      <c r="F47" s="234"/>
      <c r="G47" s="234"/>
      <c r="H47" s="235"/>
      <c r="I47" s="112">
        <f t="shared" si="8"/>
        <v>134</v>
      </c>
      <c r="J47" s="113">
        <f>ROUND(J44+J45-J46,-3)</f>
        <v>7718000</v>
      </c>
      <c r="N47" s="3"/>
    </row>
    <row r="48" spans="1:14" ht="15" customHeight="1">
      <c r="A48" s="204" t="s">
        <v>229</v>
      </c>
      <c r="B48" s="205"/>
      <c r="C48" s="205"/>
      <c r="D48" s="205"/>
      <c r="E48" s="205"/>
      <c r="F48" s="205"/>
      <c r="G48" s="205"/>
      <c r="H48" s="206"/>
      <c r="I48" s="114">
        <f t="shared" si="8"/>
        <v>135</v>
      </c>
      <c r="J48" s="85">
        <f>[1]Anexo!K40</f>
        <v>0</v>
      </c>
      <c r="N48" s="3"/>
    </row>
    <row r="49" spans="1:11" ht="15">
      <c r="A49" s="207" t="s">
        <v>118</v>
      </c>
      <c r="B49" s="210" t="s">
        <v>46</v>
      </c>
      <c r="C49" s="211"/>
      <c r="D49" s="211"/>
      <c r="E49" s="211"/>
      <c r="F49" s="211"/>
      <c r="G49" s="211"/>
      <c r="H49" s="212"/>
      <c r="I49" s="115">
        <f t="shared" si="8"/>
        <v>136</v>
      </c>
      <c r="J49" s="116">
        <f>ROUND(J42+J47+J48,-3)</f>
        <v>202265000</v>
      </c>
    </row>
    <row r="50" spans="1:11" ht="14.25">
      <c r="A50" s="208"/>
      <c r="B50" s="213" t="s">
        <v>230</v>
      </c>
      <c r="C50" s="214"/>
      <c r="D50" s="214"/>
      <c r="E50" s="214"/>
      <c r="F50" s="214"/>
      <c r="G50" s="214"/>
      <c r="H50" s="215"/>
      <c r="I50" s="117">
        <f t="shared" si="8"/>
        <v>137</v>
      </c>
      <c r="J50" s="118">
        <v>0</v>
      </c>
    </row>
    <row r="51" spans="1:11" ht="15.75" thickBot="1">
      <c r="A51" s="209"/>
      <c r="B51" s="216" t="s">
        <v>47</v>
      </c>
      <c r="C51" s="217"/>
      <c r="D51" s="217"/>
      <c r="E51" s="217"/>
      <c r="F51" s="217"/>
      <c r="G51" s="217"/>
      <c r="H51" s="218"/>
      <c r="I51" s="119">
        <f t="shared" si="8"/>
        <v>138</v>
      </c>
      <c r="J51" s="120">
        <f>ROUND(J49-J50,-3)</f>
        <v>202265000</v>
      </c>
    </row>
    <row r="52" spans="1:11" ht="15" thickBot="1">
      <c r="A52" s="70"/>
      <c r="B52" s="70"/>
      <c r="C52" s="71"/>
      <c r="D52" s="71"/>
      <c r="E52" s="71"/>
      <c r="F52" s="71"/>
      <c r="G52" s="71"/>
      <c r="H52" s="71"/>
      <c r="I52" s="71"/>
      <c r="J52" s="71"/>
    </row>
    <row r="53" spans="1:11" ht="14.25">
      <c r="A53" s="200" t="s">
        <v>48</v>
      </c>
      <c r="B53" s="201"/>
      <c r="C53" s="201"/>
      <c r="D53" s="201"/>
      <c r="E53" s="201"/>
      <c r="F53" s="201"/>
      <c r="G53" s="201"/>
      <c r="H53" s="201"/>
      <c r="I53" s="201"/>
      <c r="J53" s="121">
        <f>+Generico!H329</f>
        <v>-202266071.34999999</v>
      </c>
    </row>
    <row r="54" spans="1:11" ht="15" thickBot="1">
      <c r="A54" s="198" t="s">
        <v>49</v>
      </c>
      <c r="B54" s="199"/>
      <c r="C54" s="199"/>
      <c r="D54" s="199"/>
      <c r="E54" s="199"/>
      <c r="F54" s="199"/>
      <c r="G54" s="199"/>
      <c r="H54" s="199"/>
      <c r="I54" s="199"/>
      <c r="J54" s="122">
        <f>+J51+J53</f>
        <v>-1071.3499999940395</v>
      </c>
      <c r="K54" s="10"/>
    </row>
    <row r="55" spans="1:11" ht="15" thickBot="1">
      <c r="A55" s="70"/>
      <c r="B55" s="70"/>
      <c r="C55" s="71"/>
      <c r="D55" s="71"/>
      <c r="E55" s="71"/>
      <c r="F55" s="71"/>
      <c r="G55" s="71"/>
      <c r="H55" s="71"/>
      <c r="I55" s="71"/>
      <c r="J55" s="71"/>
      <c r="K55" s="10"/>
    </row>
    <row r="56" spans="1:11" ht="14.25">
      <c r="A56" s="200" t="s">
        <v>50</v>
      </c>
      <c r="B56" s="201"/>
      <c r="C56" s="201"/>
      <c r="D56" s="201"/>
      <c r="E56" s="201"/>
      <c r="F56" s="201"/>
      <c r="G56" s="201"/>
      <c r="H56" s="201"/>
      <c r="I56" s="201"/>
      <c r="J56" s="123">
        <v>45712</v>
      </c>
      <c r="K56" s="10"/>
    </row>
    <row r="57" spans="1:11" ht="14.25">
      <c r="A57" s="202" t="s">
        <v>51</v>
      </c>
      <c r="B57" s="203"/>
      <c r="C57" s="203"/>
      <c r="D57" s="203"/>
      <c r="E57" s="203"/>
      <c r="F57" s="203"/>
      <c r="G57" s="203"/>
      <c r="H57" s="203"/>
      <c r="I57" s="203"/>
      <c r="J57" s="124">
        <v>45705</v>
      </c>
      <c r="K57" s="10"/>
    </row>
    <row r="58" spans="1:11" ht="14.25">
      <c r="A58" s="202" t="s">
        <v>52</v>
      </c>
      <c r="B58" s="203"/>
      <c r="C58" s="203"/>
      <c r="D58" s="203"/>
      <c r="E58" s="203"/>
      <c r="F58" s="203"/>
      <c r="G58" s="203"/>
      <c r="H58" s="203"/>
      <c r="I58" s="203"/>
      <c r="J58" s="125"/>
      <c r="K58" s="1"/>
    </row>
    <row r="59" spans="1:11" ht="15" thickBot="1">
      <c r="A59" s="198" t="s">
        <v>53</v>
      </c>
      <c r="B59" s="199"/>
      <c r="C59" s="199"/>
      <c r="D59" s="199"/>
      <c r="E59" s="199"/>
      <c r="F59" s="199"/>
      <c r="G59" s="199"/>
      <c r="H59" s="199"/>
      <c r="I59" s="199"/>
      <c r="J59" s="126" t="s">
        <v>91</v>
      </c>
      <c r="K59" s="5"/>
    </row>
    <row r="60" spans="1:11" ht="16.5" customHeight="1"/>
  </sheetData>
  <sortState xmlns:xlrd2="http://schemas.microsoft.com/office/spreadsheetml/2017/richdata2" ref="L10:N23">
    <sortCondition ref="L10:L23"/>
  </sortState>
  <mergeCells count="50">
    <mergeCell ref="A16:B16"/>
    <mergeCell ref="A17:B17"/>
    <mergeCell ref="A18:B18"/>
    <mergeCell ref="A19:B19"/>
    <mergeCell ref="A20:B20"/>
    <mergeCell ref="A11:B12"/>
    <mergeCell ref="C11:F11"/>
    <mergeCell ref="A13:B13"/>
    <mergeCell ref="A14:B14"/>
    <mergeCell ref="A15:B15"/>
    <mergeCell ref="A2:J4"/>
    <mergeCell ref="A8:A9"/>
    <mergeCell ref="B8:C8"/>
    <mergeCell ref="E8:J8"/>
    <mergeCell ref="B9:C9"/>
    <mergeCell ref="E9:J9"/>
    <mergeCell ref="G11:J11"/>
    <mergeCell ref="C12:D12"/>
    <mergeCell ref="E12:F12"/>
    <mergeCell ref="G12:H12"/>
    <mergeCell ref="I12:J12"/>
    <mergeCell ref="A21:B21"/>
    <mergeCell ref="A22:B22"/>
    <mergeCell ref="A23:B23"/>
    <mergeCell ref="A24:B24"/>
    <mergeCell ref="A25:B25"/>
    <mergeCell ref="A26:B26"/>
    <mergeCell ref="A27:B27"/>
    <mergeCell ref="A28:B28"/>
    <mergeCell ref="A29:A31"/>
    <mergeCell ref="A32:A40"/>
    <mergeCell ref="A41:H41"/>
    <mergeCell ref="A42:H42"/>
    <mergeCell ref="A43:H43"/>
    <mergeCell ref="A44:A47"/>
    <mergeCell ref="B44:H44"/>
    <mergeCell ref="B45:H45"/>
    <mergeCell ref="B46:H46"/>
    <mergeCell ref="B47:H47"/>
    <mergeCell ref="A48:H48"/>
    <mergeCell ref="A49:A51"/>
    <mergeCell ref="B49:H49"/>
    <mergeCell ref="B50:H50"/>
    <mergeCell ref="B51:H51"/>
    <mergeCell ref="A59:I59"/>
    <mergeCell ref="A53:I53"/>
    <mergeCell ref="A54:I54"/>
    <mergeCell ref="A56:I56"/>
    <mergeCell ref="A57:I57"/>
    <mergeCell ref="A58:I58"/>
  </mergeCells>
  <printOptions horizontalCentered="1"/>
  <pageMargins left="0.31496062992125984" right="0.31496062992125984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EBC7-E7B1-458A-88C9-6D3F6AD0C495}">
  <dimension ref="B1:C35"/>
  <sheetViews>
    <sheetView topLeftCell="A14" workbookViewId="0">
      <selection sqref="A1:XFD47"/>
    </sheetView>
  </sheetViews>
  <sheetFormatPr baseColWidth="10" defaultRowHeight="15"/>
  <cols>
    <col min="2" max="2" width="75.140625" bestFit="1" customWidth="1"/>
    <col min="3" max="3" width="20.5703125" style="37" bestFit="1" customWidth="1"/>
  </cols>
  <sheetData>
    <row r="1" spans="2:3" ht="15.75" thickBot="1"/>
    <row r="2" spans="2:3" ht="15.75">
      <c r="B2" s="149" t="s">
        <v>86</v>
      </c>
      <c r="C2" s="150" t="s">
        <v>69</v>
      </c>
    </row>
    <row r="3" spans="2:3" ht="15.75">
      <c r="B3" s="151" t="s">
        <v>268</v>
      </c>
      <c r="C3" s="152">
        <v>3983000</v>
      </c>
    </row>
    <row r="4" spans="2:3" ht="15.75">
      <c r="B4" s="151" t="s">
        <v>104</v>
      </c>
      <c r="C4" s="152">
        <v>22342000</v>
      </c>
    </row>
    <row r="5" spans="2:3" ht="15.75">
      <c r="B5" s="151" t="s">
        <v>284</v>
      </c>
      <c r="C5" s="152">
        <v>49000</v>
      </c>
    </row>
    <row r="6" spans="2:3" ht="15.75">
      <c r="B6" s="151" t="s">
        <v>115</v>
      </c>
      <c r="C6" s="152">
        <v>151000</v>
      </c>
    </row>
    <row r="7" spans="2:3" ht="15.75">
      <c r="B7" s="151" t="s">
        <v>269</v>
      </c>
      <c r="C7" s="152">
        <v>1776000</v>
      </c>
    </row>
    <row r="8" spans="2:3" ht="15.75">
      <c r="B8" s="151" t="s">
        <v>126</v>
      </c>
      <c r="C8" s="152">
        <v>91000</v>
      </c>
    </row>
    <row r="9" spans="2:3" ht="15.75">
      <c r="B9" s="151" t="s">
        <v>270</v>
      </c>
      <c r="C9" s="152">
        <v>11508000</v>
      </c>
    </row>
    <row r="10" spans="2:3" ht="15.75">
      <c r="B10" s="151" t="s">
        <v>280</v>
      </c>
      <c r="C10" s="152">
        <v>452000</v>
      </c>
    </row>
    <row r="11" spans="2:3" ht="15.75">
      <c r="B11" s="151" t="s">
        <v>272</v>
      </c>
      <c r="C11" s="152">
        <v>16000</v>
      </c>
    </row>
    <row r="12" spans="2:3" ht="15.75">
      <c r="B12" s="151" t="s">
        <v>181</v>
      </c>
      <c r="C12" s="152">
        <v>1019000</v>
      </c>
    </row>
    <row r="13" spans="2:3" ht="15.75">
      <c r="B13" s="151" t="s">
        <v>238</v>
      </c>
      <c r="C13" s="152">
        <v>115896000</v>
      </c>
    </row>
    <row r="14" spans="2:3" ht="15.75">
      <c r="B14" s="151" t="s">
        <v>281</v>
      </c>
      <c r="C14" s="152">
        <v>1396000</v>
      </c>
    </row>
    <row r="15" spans="2:3" ht="15.75">
      <c r="B15" s="151" t="s">
        <v>195</v>
      </c>
      <c r="C15" s="152">
        <v>7905000</v>
      </c>
    </row>
    <row r="16" spans="2:3" ht="15.75">
      <c r="B16" s="151" t="s">
        <v>273</v>
      </c>
      <c r="C16" s="152">
        <v>88000</v>
      </c>
    </row>
    <row r="17" spans="2:3" ht="15.75">
      <c r="B17" s="151" t="s">
        <v>274</v>
      </c>
      <c r="C17" s="152">
        <v>57000</v>
      </c>
    </row>
    <row r="18" spans="2:3" ht="15.75">
      <c r="B18" s="151" t="s">
        <v>166</v>
      </c>
      <c r="C18" s="152">
        <v>3622000</v>
      </c>
    </row>
    <row r="19" spans="2:3" ht="15.75">
      <c r="B19" s="151" t="s">
        <v>301</v>
      </c>
      <c r="C19" s="152">
        <v>7000</v>
      </c>
    </row>
    <row r="20" spans="2:3" ht="15.75">
      <c r="B20" s="151" t="s">
        <v>275</v>
      </c>
      <c r="C20" s="152">
        <v>13685000</v>
      </c>
    </row>
    <row r="21" spans="2:3" ht="15.75">
      <c r="B21" s="151" t="s">
        <v>282</v>
      </c>
      <c r="C21" s="152">
        <v>5000</v>
      </c>
    </row>
    <row r="22" spans="2:3" ht="15.75">
      <c r="B22" s="151" t="s">
        <v>283</v>
      </c>
      <c r="C22" s="152">
        <v>9000</v>
      </c>
    </row>
    <row r="23" spans="2:3" ht="15.75">
      <c r="B23" s="151" t="s">
        <v>276</v>
      </c>
      <c r="C23" s="152">
        <v>30772000</v>
      </c>
    </row>
    <row r="24" spans="2:3" ht="15.75">
      <c r="B24" s="151" t="s">
        <v>277</v>
      </c>
      <c r="C24" s="152">
        <v>1545000</v>
      </c>
    </row>
    <row r="25" spans="2:3" ht="15.75">
      <c r="B25" s="151" t="s">
        <v>278</v>
      </c>
      <c r="C25" s="152">
        <v>30040000</v>
      </c>
    </row>
    <row r="26" spans="2:3" ht="15.75">
      <c r="B26" s="151" t="s">
        <v>279</v>
      </c>
      <c r="C26" s="152">
        <v>1000</v>
      </c>
    </row>
    <row r="27" spans="2:3" ht="15.75">
      <c r="B27" s="151" t="s">
        <v>285</v>
      </c>
      <c r="C27" s="152">
        <v>681000</v>
      </c>
    </row>
    <row r="28" spans="2:3" ht="15.75">
      <c r="B28" s="151" t="s">
        <v>21</v>
      </c>
      <c r="C28" s="152">
        <v>1915000</v>
      </c>
    </row>
    <row r="29" spans="2:3" ht="15.75">
      <c r="B29" s="151" t="s">
        <v>196</v>
      </c>
      <c r="C29" s="152">
        <v>33952000</v>
      </c>
    </row>
    <row r="30" spans="2:3" ht="15.75">
      <c r="B30" s="151" t="s">
        <v>265</v>
      </c>
      <c r="C30" s="152">
        <v>344000</v>
      </c>
    </row>
    <row r="31" spans="2:3" ht="15.75">
      <c r="B31" s="151" t="s">
        <v>266</v>
      </c>
      <c r="C31" s="152">
        <v>19709000</v>
      </c>
    </row>
    <row r="32" spans="2:3" ht="15.75">
      <c r="B32" s="151" t="s">
        <v>267</v>
      </c>
      <c r="C32" s="152">
        <v>6000</v>
      </c>
    </row>
    <row r="33" spans="2:3" ht="15.75">
      <c r="B33" s="151" t="s">
        <v>256</v>
      </c>
      <c r="C33" s="152">
        <v>606000</v>
      </c>
    </row>
    <row r="34" spans="2:3" ht="15.75">
      <c r="B34" s="151" t="s">
        <v>78</v>
      </c>
      <c r="C34" s="152">
        <v>20124000</v>
      </c>
    </row>
    <row r="35" spans="2:3" ht="16.5" thickBot="1">
      <c r="B35" s="153" t="s">
        <v>45</v>
      </c>
      <c r="C35" s="154">
        <f>SUM(C3:C34)</f>
        <v>323752000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35B5-2800-42F9-9FE5-E356D89705D2}">
  <sheetPr>
    <tabColor rgb="FF7030A0"/>
  </sheetPr>
  <dimension ref="B2:D24"/>
  <sheetViews>
    <sheetView topLeftCell="A12" workbookViewId="0">
      <selection activeCell="E19" sqref="E19"/>
    </sheetView>
  </sheetViews>
  <sheetFormatPr baseColWidth="10" defaultRowHeight="15"/>
  <cols>
    <col min="2" max="2" width="68.85546875" bestFit="1" customWidth="1"/>
    <col min="3" max="3" width="17.85546875" customWidth="1"/>
    <col min="4" max="4" width="24.140625" bestFit="1" customWidth="1"/>
  </cols>
  <sheetData>
    <row r="2" spans="2:4">
      <c r="B2" s="277" t="s">
        <v>150</v>
      </c>
      <c r="C2" s="277"/>
      <c r="D2" s="277"/>
    </row>
    <row r="3" spans="2:4">
      <c r="B3" s="277" t="s">
        <v>151</v>
      </c>
      <c r="C3" s="277"/>
      <c r="D3" s="277"/>
    </row>
    <row r="4" spans="2:4">
      <c r="B4" s="277" t="s">
        <v>189</v>
      </c>
      <c r="C4" s="277"/>
      <c r="D4" s="277"/>
    </row>
    <row r="5" spans="2:4" ht="15.75" thickBot="1">
      <c r="B5" s="278" t="s">
        <v>152</v>
      </c>
      <c r="C5" s="278"/>
      <c r="D5" s="278"/>
    </row>
    <row r="6" spans="2:4">
      <c r="B6" s="40" t="s">
        <v>153</v>
      </c>
      <c r="C6" s="41"/>
      <c r="D6" s="42" t="s">
        <v>154</v>
      </c>
    </row>
    <row r="7" spans="2:4" ht="15.75" thickBot="1">
      <c r="B7" s="43" t="s">
        <v>185</v>
      </c>
      <c r="C7" s="44"/>
      <c r="D7" s="45" t="s">
        <v>155</v>
      </c>
    </row>
    <row r="8" spans="2:4" ht="15.75" thickBot="1">
      <c r="B8" s="46">
        <v>2590959595</v>
      </c>
      <c r="C8" s="47"/>
      <c r="D8" s="48" t="e">
        <f>+Hoja2!C3+'Formulario Nit Generico'!#REF!</f>
        <v>#REF!</v>
      </c>
    </row>
    <row r="9" spans="2:4" ht="15.75" thickBot="1">
      <c r="B9" s="49" t="s">
        <v>156</v>
      </c>
      <c r="C9" s="50"/>
      <c r="D9" s="51" t="e">
        <f>+D8</f>
        <v>#REF!</v>
      </c>
    </row>
    <row r="11" spans="2:4" ht="15.75">
      <c r="B11" s="20" t="s">
        <v>186</v>
      </c>
      <c r="D11" s="53"/>
    </row>
    <row r="12" spans="2:4">
      <c r="B12" t="s">
        <v>187</v>
      </c>
      <c r="C12" s="52" t="s">
        <v>188</v>
      </c>
      <c r="D12" s="53"/>
    </row>
    <row r="13" spans="2:4" ht="15.75">
      <c r="B13" t="s">
        <v>157</v>
      </c>
      <c r="C13" s="52"/>
      <c r="D13" s="53"/>
    </row>
    <row r="14" spans="2:4" ht="15.75" thickBot="1">
      <c r="D14" s="53"/>
    </row>
    <row r="15" spans="2:4" ht="16.5" thickBot="1">
      <c r="B15" s="67" t="s">
        <v>50</v>
      </c>
      <c r="C15" s="68"/>
      <c r="D15" s="69">
        <v>45496</v>
      </c>
    </row>
    <row r="22" spans="2:4" ht="15.75">
      <c r="B22" s="60" t="s">
        <v>86</v>
      </c>
      <c r="C22" s="60" t="s">
        <v>118</v>
      </c>
      <c r="D22" s="60" t="s">
        <v>184</v>
      </c>
    </row>
    <row r="23" spans="2:4" ht="15.75">
      <c r="B23" s="66" t="s">
        <v>90</v>
      </c>
      <c r="C23" s="66">
        <v>4773000</v>
      </c>
      <c r="D23" s="4" t="s">
        <v>183</v>
      </c>
    </row>
    <row r="24" spans="2:4" ht="15.75">
      <c r="B24" s="66" t="s">
        <v>102</v>
      </c>
      <c r="C24" s="66">
        <v>1196000</v>
      </c>
      <c r="D24" s="4" t="s">
        <v>183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 tint="0.39997558519241921"/>
  </sheetPr>
  <dimension ref="A1:S311"/>
  <sheetViews>
    <sheetView topLeftCell="F160" zoomScale="110" zoomScaleNormal="110" workbookViewId="0">
      <selection activeCell="I35" sqref="I35"/>
    </sheetView>
  </sheetViews>
  <sheetFormatPr baseColWidth="10" defaultRowHeight="12.75"/>
  <cols>
    <col min="1" max="1" width="11.42578125" style="36"/>
    <col min="2" max="2" width="39" style="36" customWidth="1"/>
    <col min="3" max="3" width="15.5703125" style="36" bestFit="1" customWidth="1"/>
    <col min="4" max="4" width="5.7109375" style="36" customWidth="1"/>
    <col min="5" max="5" width="8.140625" style="36" customWidth="1"/>
    <col min="6" max="6" width="10.42578125" style="36" customWidth="1"/>
    <col min="7" max="7" width="11.28515625" style="131" bestFit="1" customWidth="1"/>
    <col min="8" max="8" width="13.5703125" style="171" customWidth="1"/>
    <col min="9" max="9" width="11.28515625" style="171" bestFit="1" customWidth="1"/>
    <col min="10" max="10" width="19.140625" style="36" bestFit="1" customWidth="1"/>
    <col min="11" max="11" width="35.42578125" style="64" customWidth="1"/>
    <col min="12" max="12" width="11.42578125" style="64" customWidth="1"/>
    <col min="13" max="13" width="14.140625" style="64" bestFit="1" customWidth="1"/>
    <col min="14" max="15" width="11.42578125" style="36" customWidth="1"/>
    <col min="16" max="16" width="23.85546875" style="36" bestFit="1" customWidth="1"/>
    <col min="17" max="16384" width="11.42578125" style="36"/>
  </cols>
  <sheetData>
    <row r="1" spans="1:19" ht="15">
      <c r="A1" s="136" t="s">
        <v>57</v>
      </c>
      <c r="B1" s="136" t="s">
        <v>56</v>
      </c>
      <c r="C1" s="136" t="s">
        <v>190</v>
      </c>
      <c r="D1" s="136" t="s">
        <v>64</v>
      </c>
      <c r="E1" s="136" t="s">
        <v>65</v>
      </c>
      <c r="F1" s="136" t="s">
        <v>66</v>
      </c>
      <c r="G1" s="136" t="s">
        <v>67</v>
      </c>
      <c r="H1" s="135" t="s">
        <v>55</v>
      </c>
      <c r="I1" s="135" t="s">
        <v>29</v>
      </c>
      <c r="J1" s="164" t="s">
        <v>191</v>
      </c>
      <c r="K1" s="136" t="s">
        <v>5</v>
      </c>
      <c r="L1" s="137" t="s">
        <v>68</v>
      </c>
      <c r="M1" s="137" t="s">
        <v>69</v>
      </c>
      <c r="N1" s="136" t="s">
        <v>54</v>
      </c>
      <c r="O1" s="136" t="s">
        <v>70</v>
      </c>
      <c r="P1" s="136" t="s">
        <v>71</v>
      </c>
      <c r="Q1" s="136" t="s">
        <v>72</v>
      </c>
    </row>
    <row r="2" spans="1:19" ht="15" hidden="1">
      <c r="A2" s="140">
        <v>72394</v>
      </c>
      <c r="B2" s="139" t="s">
        <v>20</v>
      </c>
      <c r="C2" s="139" t="s">
        <v>309</v>
      </c>
      <c r="D2" s="139">
        <v>903</v>
      </c>
      <c r="E2" s="139" t="s">
        <v>98</v>
      </c>
      <c r="F2" s="139">
        <v>1</v>
      </c>
      <c r="G2" s="140">
        <v>202501</v>
      </c>
      <c r="H2" s="140" t="s">
        <v>292</v>
      </c>
      <c r="I2" s="139">
        <v>900414279</v>
      </c>
      <c r="J2" s="139" t="s">
        <v>192</v>
      </c>
      <c r="K2" s="139" t="s">
        <v>310</v>
      </c>
      <c r="L2" s="141">
        <v>45659</v>
      </c>
      <c r="M2" s="142">
        <v>-2017</v>
      </c>
      <c r="N2" s="139" t="s">
        <v>73</v>
      </c>
      <c r="O2" s="139">
        <v>12</v>
      </c>
      <c r="P2" s="141">
        <v>45659.647326388884</v>
      </c>
      <c r="Q2" s="139" t="s">
        <v>252</v>
      </c>
      <c r="R2" s="141">
        <v>45688.830775462964</v>
      </c>
      <c r="S2" s="141">
        <v>45671.636331018519</v>
      </c>
    </row>
    <row r="3" spans="1:19" ht="15">
      <c r="A3" s="184">
        <v>74840</v>
      </c>
      <c r="B3" s="139" t="s">
        <v>412</v>
      </c>
      <c r="C3" s="139" t="s">
        <v>309</v>
      </c>
      <c r="D3" s="184"/>
      <c r="E3" s="184"/>
      <c r="F3" s="184"/>
      <c r="G3" s="140">
        <v>202501</v>
      </c>
      <c r="H3" s="187">
        <v>251905051530</v>
      </c>
      <c r="I3" s="184">
        <v>12489687</v>
      </c>
      <c r="J3" s="139" t="s">
        <v>245</v>
      </c>
      <c r="K3" s="189" t="s">
        <v>451</v>
      </c>
      <c r="L3" s="191">
        <v>45665</v>
      </c>
      <c r="M3" s="193">
        <v>142429</v>
      </c>
      <c r="N3" s="139" t="s">
        <v>73</v>
      </c>
      <c r="O3" s="184">
        <v>14</v>
      </c>
      <c r="P3" s="191">
        <v>45665</v>
      </c>
      <c r="Q3" s="139" t="s">
        <v>252</v>
      </c>
      <c r="R3" s="141">
        <v>45688.830775462964</v>
      </c>
      <c r="S3" s="141">
        <v>45671.635740740741</v>
      </c>
    </row>
    <row r="4" spans="1:19" ht="15">
      <c r="A4" s="184">
        <v>74840</v>
      </c>
      <c r="B4" s="139" t="s">
        <v>412</v>
      </c>
      <c r="C4" s="139" t="s">
        <v>309</v>
      </c>
      <c r="D4" s="184"/>
      <c r="E4" s="184"/>
      <c r="F4" s="184"/>
      <c r="G4" s="140">
        <v>202501</v>
      </c>
      <c r="H4" s="187">
        <v>251905051530</v>
      </c>
      <c r="I4" s="184">
        <v>12489687</v>
      </c>
      <c r="J4" s="139" t="s">
        <v>245</v>
      </c>
      <c r="K4" s="189" t="s">
        <v>451</v>
      </c>
      <c r="L4" s="191">
        <v>45665</v>
      </c>
      <c r="M4" s="193">
        <v>80754</v>
      </c>
      <c r="N4" s="139" t="s">
        <v>73</v>
      </c>
      <c r="O4" s="184">
        <v>14</v>
      </c>
      <c r="P4" s="191">
        <v>45665</v>
      </c>
      <c r="Q4" s="139" t="s">
        <v>161</v>
      </c>
      <c r="R4" s="141">
        <v>45659.647326388884</v>
      </c>
      <c r="S4" s="141">
        <v>45639.387349537035</v>
      </c>
    </row>
    <row r="5" spans="1:19" ht="15">
      <c r="A5" s="184">
        <v>74840</v>
      </c>
      <c r="B5" s="139" t="s">
        <v>412</v>
      </c>
      <c r="C5" s="139" t="s">
        <v>309</v>
      </c>
      <c r="D5" s="184"/>
      <c r="E5" s="184"/>
      <c r="F5" s="184"/>
      <c r="G5" s="140">
        <v>202501</v>
      </c>
      <c r="H5" s="187">
        <v>251905051530</v>
      </c>
      <c r="I5" s="184">
        <v>12489687</v>
      </c>
      <c r="J5" s="139" t="s">
        <v>245</v>
      </c>
      <c r="K5" s="189" t="s">
        <v>451</v>
      </c>
      <c r="L5" s="191">
        <v>45665</v>
      </c>
      <c r="M5" s="193">
        <v>-80459</v>
      </c>
      <c r="N5" s="139" t="s">
        <v>73</v>
      </c>
      <c r="O5" s="184">
        <v>14</v>
      </c>
      <c r="P5" s="191">
        <v>45665</v>
      </c>
      <c r="Q5" s="139" t="s">
        <v>252</v>
      </c>
      <c r="R5" s="141">
        <v>45688.830775462964</v>
      </c>
      <c r="S5" s="141">
        <v>45639.46603009259</v>
      </c>
    </row>
    <row r="6" spans="1:19" ht="15">
      <c r="A6" s="184">
        <v>74840</v>
      </c>
      <c r="B6" s="139" t="s">
        <v>412</v>
      </c>
      <c r="C6" s="139" t="s">
        <v>309</v>
      </c>
      <c r="D6" s="184"/>
      <c r="E6" s="184"/>
      <c r="F6" s="184"/>
      <c r="G6" s="140">
        <v>202501</v>
      </c>
      <c r="H6" s="187">
        <v>251905051530</v>
      </c>
      <c r="I6" s="184">
        <v>12489687</v>
      </c>
      <c r="J6" s="139" t="s">
        <v>245</v>
      </c>
      <c r="K6" s="189" t="s">
        <v>451</v>
      </c>
      <c r="L6" s="191">
        <v>45665</v>
      </c>
      <c r="M6" s="193">
        <v>-142429</v>
      </c>
      <c r="N6" s="139" t="s">
        <v>73</v>
      </c>
      <c r="O6" s="184">
        <v>14</v>
      </c>
      <c r="P6" s="191">
        <v>45665</v>
      </c>
      <c r="Q6" s="139" t="s">
        <v>252</v>
      </c>
      <c r="R6" s="141">
        <v>45688.830775462964</v>
      </c>
      <c r="S6" s="141">
        <v>45636.669004629628</v>
      </c>
    </row>
    <row r="7" spans="1:19" ht="15">
      <c r="A7" s="184">
        <v>74840</v>
      </c>
      <c r="B7" s="139" t="s">
        <v>412</v>
      </c>
      <c r="C7" s="139" t="s">
        <v>309</v>
      </c>
      <c r="D7" s="184"/>
      <c r="E7" s="184"/>
      <c r="F7" s="184"/>
      <c r="G7" s="140">
        <v>202501</v>
      </c>
      <c r="H7" s="187">
        <v>251905051530</v>
      </c>
      <c r="I7" s="184">
        <v>12489687</v>
      </c>
      <c r="J7" s="139" t="s">
        <v>245</v>
      </c>
      <c r="K7" s="189" t="s">
        <v>451</v>
      </c>
      <c r="L7" s="191">
        <v>45665</v>
      </c>
      <c r="M7" s="193">
        <v>80459</v>
      </c>
      <c r="N7" s="139" t="s">
        <v>73</v>
      </c>
      <c r="O7" s="184">
        <v>14</v>
      </c>
      <c r="P7" s="191">
        <v>45665</v>
      </c>
      <c r="Q7" s="139" t="s">
        <v>252</v>
      </c>
      <c r="R7" s="141">
        <v>45688.830775462964</v>
      </c>
      <c r="S7" s="141">
        <v>45636.688900462963</v>
      </c>
    </row>
    <row r="8" spans="1:19" ht="15">
      <c r="A8" s="184">
        <v>74840</v>
      </c>
      <c r="B8" s="139" t="s">
        <v>412</v>
      </c>
      <c r="C8" s="139" t="s">
        <v>309</v>
      </c>
      <c r="D8" s="184"/>
      <c r="E8" s="184"/>
      <c r="F8" s="184"/>
      <c r="G8" s="140">
        <v>202501</v>
      </c>
      <c r="H8" s="187">
        <v>251905051530</v>
      </c>
      <c r="I8" s="184">
        <v>12489687</v>
      </c>
      <c r="J8" s="139" t="s">
        <v>245</v>
      </c>
      <c r="K8" s="189" t="s">
        <v>451</v>
      </c>
      <c r="L8" s="191">
        <v>45665</v>
      </c>
      <c r="M8" s="193">
        <v>-80754</v>
      </c>
      <c r="N8" s="139" t="s">
        <v>73</v>
      </c>
      <c r="O8" s="184">
        <v>14</v>
      </c>
      <c r="P8" s="191">
        <v>45665</v>
      </c>
      <c r="Q8" s="139" t="s">
        <v>252</v>
      </c>
      <c r="R8" s="141">
        <v>45688.832337962958</v>
      </c>
      <c r="S8" s="141">
        <v>45639.450219907405</v>
      </c>
    </row>
    <row r="9" spans="1:19" ht="15">
      <c r="A9" s="184">
        <v>74840</v>
      </c>
      <c r="B9" s="139" t="s">
        <v>412</v>
      </c>
      <c r="C9" s="139" t="s">
        <v>309</v>
      </c>
      <c r="D9" s="184"/>
      <c r="E9" s="184"/>
      <c r="F9" s="184"/>
      <c r="G9" s="140">
        <v>202501</v>
      </c>
      <c r="H9" s="187">
        <v>251905051530</v>
      </c>
      <c r="I9" s="184">
        <v>15900808</v>
      </c>
      <c r="J9" s="139" t="s">
        <v>245</v>
      </c>
      <c r="K9" s="189" t="s">
        <v>483</v>
      </c>
      <c r="L9" s="191">
        <v>45670</v>
      </c>
      <c r="M9" s="193">
        <v>-254387</v>
      </c>
      <c r="N9" s="139" t="s">
        <v>73</v>
      </c>
      <c r="O9" s="184">
        <v>14</v>
      </c>
      <c r="P9" s="191">
        <v>45670</v>
      </c>
      <c r="Q9" s="139" t="s">
        <v>252</v>
      </c>
      <c r="R9" s="141">
        <v>45688.836099537039</v>
      </c>
      <c r="S9" s="141">
        <v>45639.450219907405</v>
      </c>
    </row>
    <row r="10" spans="1:19" ht="15">
      <c r="A10" s="184">
        <v>74840</v>
      </c>
      <c r="B10" s="139" t="s">
        <v>412</v>
      </c>
      <c r="C10" s="139" t="s">
        <v>309</v>
      </c>
      <c r="D10" s="184"/>
      <c r="E10" s="184"/>
      <c r="F10" s="184"/>
      <c r="G10" s="140">
        <v>202501</v>
      </c>
      <c r="H10" s="187">
        <v>251905051530</v>
      </c>
      <c r="I10" s="184">
        <v>16762760</v>
      </c>
      <c r="J10" s="139" t="s">
        <v>245</v>
      </c>
      <c r="K10" s="189" t="s">
        <v>481</v>
      </c>
      <c r="L10" s="191">
        <v>45672</v>
      </c>
      <c r="M10" s="193">
        <v>-270344</v>
      </c>
      <c r="N10" s="139" t="s">
        <v>73</v>
      </c>
      <c r="O10" s="184">
        <v>14</v>
      </c>
      <c r="P10" s="191">
        <v>45672</v>
      </c>
      <c r="Q10" s="139" t="s">
        <v>252</v>
      </c>
      <c r="R10" s="141">
        <v>45688.836643518516</v>
      </c>
      <c r="S10" s="141">
        <v>45643.651932870365</v>
      </c>
    </row>
    <row r="11" spans="1:19" ht="15">
      <c r="A11" s="184">
        <v>74840</v>
      </c>
      <c r="B11" s="139" t="s">
        <v>412</v>
      </c>
      <c r="C11" s="139" t="s">
        <v>309</v>
      </c>
      <c r="D11" s="184"/>
      <c r="E11" s="184"/>
      <c r="F11" s="184"/>
      <c r="G11" s="140">
        <v>202501</v>
      </c>
      <c r="H11" s="187">
        <v>251905051530</v>
      </c>
      <c r="I11" s="184">
        <v>17122622</v>
      </c>
      <c r="J11" s="139" t="s">
        <v>245</v>
      </c>
      <c r="K11" s="189" t="s">
        <v>457</v>
      </c>
      <c r="L11" s="191">
        <v>45666</v>
      </c>
      <c r="M11" s="193">
        <v>-185734</v>
      </c>
      <c r="N11" s="139" t="s">
        <v>73</v>
      </c>
      <c r="O11" s="184">
        <v>14</v>
      </c>
      <c r="P11" s="191">
        <v>45666</v>
      </c>
      <c r="Q11" s="139" t="s">
        <v>74</v>
      </c>
      <c r="R11" s="141">
        <v>45688.484768518516</v>
      </c>
      <c r="S11" s="141">
        <v>45644.529328703698</v>
      </c>
    </row>
    <row r="12" spans="1:19" ht="15">
      <c r="A12" s="184">
        <v>74840</v>
      </c>
      <c r="B12" s="139" t="s">
        <v>412</v>
      </c>
      <c r="C12" s="139" t="s">
        <v>309</v>
      </c>
      <c r="D12" s="184"/>
      <c r="E12" s="184"/>
      <c r="F12" s="184"/>
      <c r="G12" s="140">
        <v>202501</v>
      </c>
      <c r="H12" s="187">
        <v>251905051530</v>
      </c>
      <c r="I12" s="184">
        <v>20026636</v>
      </c>
      <c r="J12" s="139" t="s">
        <v>245</v>
      </c>
      <c r="K12" s="189" t="s">
        <v>468</v>
      </c>
      <c r="L12" s="191">
        <v>45659</v>
      </c>
      <c r="M12" s="193">
        <v>-708180</v>
      </c>
      <c r="N12" s="139" t="s">
        <v>73</v>
      </c>
      <c r="O12" s="184">
        <v>14</v>
      </c>
      <c r="P12" s="191">
        <v>45659</v>
      </c>
      <c r="Q12" s="139" t="s">
        <v>289</v>
      </c>
      <c r="R12" s="141">
        <v>45680.409444444442</v>
      </c>
      <c r="S12" s="141">
        <v>45653.565902777773</v>
      </c>
    </row>
    <row r="13" spans="1:19" ht="15">
      <c r="A13" s="184">
        <v>74840</v>
      </c>
      <c r="B13" s="139" t="s">
        <v>412</v>
      </c>
      <c r="C13" s="139" t="s">
        <v>309</v>
      </c>
      <c r="D13" s="184"/>
      <c r="E13" s="184"/>
      <c r="F13" s="184"/>
      <c r="G13" s="140">
        <v>202501</v>
      </c>
      <c r="H13" s="187">
        <v>251905051530</v>
      </c>
      <c r="I13" s="184">
        <v>21318289</v>
      </c>
      <c r="J13" s="139" t="s">
        <v>245</v>
      </c>
      <c r="K13" s="189" t="s">
        <v>472</v>
      </c>
      <c r="L13" s="191">
        <v>45660</v>
      </c>
      <c r="M13" s="193">
        <v>-79215</v>
      </c>
      <c r="N13" s="139" t="s">
        <v>73</v>
      </c>
      <c r="O13" s="184">
        <v>14</v>
      </c>
      <c r="P13" s="191">
        <v>45660</v>
      </c>
      <c r="Q13" s="139" t="s">
        <v>74</v>
      </c>
      <c r="R13" s="141">
        <v>45692.467893518515</v>
      </c>
      <c r="S13" s="141">
        <v>45638.718865740739</v>
      </c>
    </row>
    <row r="14" spans="1:19" ht="15">
      <c r="A14" s="184">
        <v>74840</v>
      </c>
      <c r="B14" s="139" t="s">
        <v>412</v>
      </c>
      <c r="C14" s="139" t="s">
        <v>309</v>
      </c>
      <c r="D14" s="184"/>
      <c r="E14" s="184"/>
      <c r="F14" s="184"/>
      <c r="G14" s="140">
        <v>202501</v>
      </c>
      <c r="H14" s="187">
        <v>251905051530</v>
      </c>
      <c r="I14" s="184">
        <v>22468470</v>
      </c>
      <c r="J14" s="139" t="s">
        <v>245</v>
      </c>
      <c r="K14" s="189" t="s">
        <v>448</v>
      </c>
      <c r="L14" s="191">
        <v>45666</v>
      </c>
      <c r="M14" s="193">
        <v>-112000</v>
      </c>
      <c r="N14" s="139" t="s">
        <v>73</v>
      </c>
      <c r="O14" s="184">
        <v>14</v>
      </c>
      <c r="P14" s="191">
        <v>45666</v>
      </c>
      <c r="Q14" s="139" t="s">
        <v>74</v>
      </c>
      <c r="R14" s="141">
        <v>45688.484768518516</v>
      </c>
      <c r="S14" s="141">
        <v>45653.496759259258</v>
      </c>
    </row>
    <row r="15" spans="1:19" ht="15">
      <c r="A15" s="184">
        <v>74840</v>
      </c>
      <c r="B15" s="139" t="s">
        <v>412</v>
      </c>
      <c r="C15" s="139" t="s">
        <v>309</v>
      </c>
      <c r="D15" s="184"/>
      <c r="E15" s="184"/>
      <c r="F15" s="184"/>
      <c r="G15" s="140">
        <v>202501</v>
      </c>
      <c r="H15" s="187">
        <v>251905051530</v>
      </c>
      <c r="I15" s="184">
        <v>23555411</v>
      </c>
      <c r="J15" s="139" t="s">
        <v>245</v>
      </c>
      <c r="K15" s="189" t="s">
        <v>454</v>
      </c>
      <c r="L15" s="191">
        <v>45665</v>
      </c>
      <c r="M15" s="193">
        <v>-121888</v>
      </c>
      <c r="N15" s="139" t="s">
        <v>73</v>
      </c>
      <c r="O15" s="184">
        <v>14</v>
      </c>
      <c r="P15" s="191">
        <v>45665</v>
      </c>
      <c r="Q15" s="139" t="s">
        <v>289</v>
      </c>
      <c r="R15" s="141">
        <v>45688.744837962964</v>
      </c>
      <c r="S15" s="141">
        <v>45629.43645833333</v>
      </c>
    </row>
    <row r="16" spans="1:19" ht="15">
      <c r="A16" s="184">
        <v>74840</v>
      </c>
      <c r="B16" s="139" t="s">
        <v>412</v>
      </c>
      <c r="C16" s="139" t="s">
        <v>309</v>
      </c>
      <c r="D16" s="184"/>
      <c r="E16" s="184"/>
      <c r="F16" s="184"/>
      <c r="G16" s="140">
        <v>202501</v>
      </c>
      <c r="H16" s="187">
        <v>251905051530</v>
      </c>
      <c r="I16" s="184">
        <v>24295078</v>
      </c>
      <c r="J16" s="139" t="s">
        <v>245</v>
      </c>
      <c r="K16" s="189" t="s">
        <v>480</v>
      </c>
      <c r="L16" s="191">
        <v>45671</v>
      </c>
      <c r="M16" s="193">
        <v>-263182</v>
      </c>
      <c r="N16" s="139" t="s">
        <v>73</v>
      </c>
      <c r="O16" s="184">
        <v>14</v>
      </c>
      <c r="P16" s="191">
        <v>45671</v>
      </c>
      <c r="Q16" s="139" t="s">
        <v>289</v>
      </c>
      <c r="R16" s="141">
        <v>45688.712083333332</v>
      </c>
    </row>
    <row r="17" spans="1:18" ht="15">
      <c r="A17" s="184">
        <v>74840</v>
      </c>
      <c r="B17" s="139" t="s">
        <v>412</v>
      </c>
      <c r="C17" s="139" t="s">
        <v>309</v>
      </c>
      <c r="D17" s="184"/>
      <c r="E17" s="184"/>
      <c r="F17" s="184"/>
      <c r="G17" s="140">
        <v>202501</v>
      </c>
      <c r="H17" s="187">
        <v>251905051530</v>
      </c>
      <c r="I17" s="184">
        <v>24295078</v>
      </c>
      <c r="J17" s="139" t="s">
        <v>245</v>
      </c>
      <c r="K17" s="189" t="s">
        <v>480</v>
      </c>
      <c r="L17" s="191">
        <v>45671</v>
      </c>
      <c r="M17" s="193">
        <v>-701914</v>
      </c>
      <c r="N17" s="139" t="s">
        <v>73</v>
      </c>
      <c r="O17" s="184">
        <v>14</v>
      </c>
      <c r="P17" s="191">
        <v>45671</v>
      </c>
      <c r="Q17" s="139" t="s">
        <v>289</v>
      </c>
      <c r="R17" s="141">
        <v>45688.712083333332</v>
      </c>
    </row>
    <row r="18" spans="1:18" ht="15">
      <c r="A18" s="184">
        <v>74840</v>
      </c>
      <c r="B18" s="139" t="s">
        <v>412</v>
      </c>
      <c r="C18" s="139" t="s">
        <v>309</v>
      </c>
      <c r="D18" s="184"/>
      <c r="E18" s="184"/>
      <c r="F18" s="184"/>
      <c r="G18" s="140">
        <v>202501</v>
      </c>
      <c r="H18" s="187">
        <v>251905051530</v>
      </c>
      <c r="I18" s="184">
        <v>24487042</v>
      </c>
      <c r="J18" s="139" t="s">
        <v>245</v>
      </c>
      <c r="K18" s="189" t="s">
        <v>449</v>
      </c>
      <c r="L18" s="191">
        <v>45660</v>
      </c>
      <c r="M18" s="193">
        <v>-333761</v>
      </c>
      <c r="N18" s="139" t="s">
        <v>73</v>
      </c>
      <c r="O18" s="184">
        <v>14</v>
      </c>
      <c r="P18" s="191">
        <v>45660</v>
      </c>
      <c r="Q18" s="139" t="s">
        <v>289</v>
      </c>
      <c r="R18" s="141">
        <v>45688.744826388887</v>
      </c>
    </row>
    <row r="19" spans="1:18" ht="15">
      <c r="A19" s="184">
        <v>74840</v>
      </c>
      <c r="B19" s="139" t="s">
        <v>412</v>
      </c>
      <c r="C19" s="139" t="s">
        <v>309</v>
      </c>
      <c r="D19" s="184"/>
      <c r="E19" s="184"/>
      <c r="F19" s="184"/>
      <c r="G19" s="140">
        <v>202501</v>
      </c>
      <c r="H19" s="187">
        <v>251905051530</v>
      </c>
      <c r="I19" s="184">
        <v>26965286</v>
      </c>
      <c r="J19" s="139" t="s">
        <v>245</v>
      </c>
      <c r="K19" s="189" t="s">
        <v>443</v>
      </c>
      <c r="L19" s="191">
        <v>45660</v>
      </c>
      <c r="M19" s="193">
        <v>-250702</v>
      </c>
      <c r="N19" s="139" t="s">
        <v>73</v>
      </c>
      <c r="O19" s="184">
        <v>14</v>
      </c>
      <c r="P19" s="191">
        <v>45660</v>
      </c>
      <c r="Q19" s="139" t="s">
        <v>252</v>
      </c>
      <c r="R19" s="141">
        <v>45688.858425925922</v>
      </c>
    </row>
    <row r="20" spans="1:18" ht="15">
      <c r="A20" s="184">
        <v>74840</v>
      </c>
      <c r="B20" s="139" t="s">
        <v>412</v>
      </c>
      <c r="C20" s="139" t="s">
        <v>309</v>
      </c>
      <c r="D20" s="184"/>
      <c r="E20" s="184"/>
      <c r="F20" s="184"/>
      <c r="G20" s="140">
        <v>202501</v>
      </c>
      <c r="H20" s="187">
        <v>251905051530</v>
      </c>
      <c r="I20" s="184">
        <v>38959450</v>
      </c>
      <c r="J20" s="139" t="s">
        <v>245</v>
      </c>
      <c r="K20" s="189" t="s">
        <v>477</v>
      </c>
      <c r="L20" s="191">
        <v>45671</v>
      </c>
      <c r="M20" s="193">
        <v>-839475</v>
      </c>
      <c r="N20" s="139" t="s">
        <v>73</v>
      </c>
      <c r="O20" s="184">
        <v>14</v>
      </c>
      <c r="P20" s="191">
        <v>45671</v>
      </c>
      <c r="Q20" s="139" t="s">
        <v>252</v>
      </c>
      <c r="R20" s="141">
        <v>45677.790798611109</v>
      </c>
    </row>
    <row r="21" spans="1:18" ht="15">
      <c r="A21" s="184">
        <v>74840</v>
      </c>
      <c r="B21" s="139" t="s">
        <v>412</v>
      </c>
      <c r="C21" s="139" t="s">
        <v>309</v>
      </c>
      <c r="D21" s="184"/>
      <c r="E21" s="184"/>
      <c r="F21" s="184"/>
      <c r="G21" s="140">
        <v>202501</v>
      </c>
      <c r="H21" s="187">
        <v>251905051530</v>
      </c>
      <c r="I21" s="184">
        <v>41499807</v>
      </c>
      <c r="J21" s="139" t="s">
        <v>245</v>
      </c>
      <c r="K21" s="189" t="s">
        <v>476</v>
      </c>
      <c r="L21" s="191">
        <v>45667</v>
      </c>
      <c r="M21" s="193">
        <v>-295134</v>
      </c>
      <c r="N21" s="139" t="s">
        <v>73</v>
      </c>
      <c r="O21" s="184">
        <v>14</v>
      </c>
      <c r="P21" s="191">
        <v>45667</v>
      </c>
      <c r="Q21" s="139" t="s">
        <v>161</v>
      </c>
      <c r="R21" s="141">
        <v>45666.611921296295</v>
      </c>
    </row>
    <row r="22" spans="1:18" ht="15">
      <c r="A22" s="184">
        <v>74840</v>
      </c>
      <c r="B22" s="139" t="s">
        <v>412</v>
      </c>
      <c r="C22" s="139" t="s">
        <v>309</v>
      </c>
      <c r="D22" s="184"/>
      <c r="E22" s="184"/>
      <c r="F22" s="184"/>
      <c r="G22" s="140">
        <v>202501</v>
      </c>
      <c r="H22" s="187">
        <v>251905051530</v>
      </c>
      <c r="I22" s="184">
        <v>41520509</v>
      </c>
      <c r="J22" s="139" t="s">
        <v>245</v>
      </c>
      <c r="K22" s="189" t="s">
        <v>470</v>
      </c>
      <c r="L22" s="191">
        <v>45665</v>
      </c>
      <c r="M22" s="193">
        <v>-92867</v>
      </c>
      <c r="N22" s="139" t="s">
        <v>73</v>
      </c>
      <c r="O22" s="184">
        <v>14</v>
      </c>
      <c r="P22" s="191">
        <v>45665</v>
      </c>
      <c r="Q22" s="139" t="s">
        <v>252</v>
      </c>
      <c r="R22" s="141">
        <v>45688.858425925922</v>
      </c>
    </row>
    <row r="23" spans="1:18" ht="15">
      <c r="A23" s="184">
        <v>74840</v>
      </c>
      <c r="B23" s="139" t="s">
        <v>412</v>
      </c>
      <c r="C23" s="139" t="s">
        <v>309</v>
      </c>
      <c r="D23" s="184"/>
      <c r="E23" s="184"/>
      <c r="F23" s="184"/>
      <c r="G23" s="140">
        <v>202501</v>
      </c>
      <c r="H23" s="187">
        <v>251905051530</v>
      </c>
      <c r="I23" s="184">
        <v>41943502</v>
      </c>
      <c r="J23" s="139" t="s">
        <v>245</v>
      </c>
      <c r="K23" s="189" t="s">
        <v>475</v>
      </c>
      <c r="L23" s="191">
        <v>45673</v>
      </c>
      <c r="M23" s="193">
        <v>-126295</v>
      </c>
      <c r="N23" s="139" t="s">
        <v>73</v>
      </c>
      <c r="O23" s="184">
        <v>14</v>
      </c>
      <c r="P23" s="191">
        <v>45673</v>
      </c>
      <c r="Q23" s="139" t="s">
        <v>252</v>
      </c>
      <c r="R23" s="141">
        <v>45688.858425925922</v>
      </c>
    </row>
    <row r="24" spans="1:18" ht="15">
      <c r="A24" s="184">
        <v>74840</v>
      </c>
      <c r="B24" s="139" t="s">
        <v>412</v>
      </c>
      <c r="C24" s="139" t="s">
        <v>309</v>
      </c>
      <c r="D24" s="184"/>
      <c r="E24" s="184"/>
      <c r="F24" s="184"/>
      <c r="G24" s="140">
        <v>202501</v>
      </c>
      <c r="H24" s="187">
        <v>251905051530</v>
      </c>
      <c r="I24" s="184">
        <v>42871484</v>
      </c>
      <c r="J24" s="139" t="s">
        <v>245</v>
      </c>
      <c r="K24" s="189" t="s">
        <v>452</v>
      </c>
      <c r="L24" s="191">
        <v>45664</v>
      </c>
      <c r="M24" s="193">
        <v>-76800</v>
      </c>
      <c r="N24" s="139" t="s">
        <v>73</v>
      </c>
      <c r="O24" s="184">
        <v>14</v>
      </c>
      <c r="P24" s="191">
        <v>45664</v>
      </c>
      <c r="Q24" s="139" t="s">
        <v>252</v>
      </c>
      <c r="R24" s="141">
        <v>45688.858425925922</v>
      </c>
    </row>
    <row r="25" spans="1:18" ht="15">
      <c r="A25" s="184">
        <v>74840</v>
      </c>
      <c r="B25" s="139" t="s">
        <v>412</v>
      </c>
      <c r="C25" s="139" t="s">
        <v>309</v>
      </c>
      <c r="D25" s="184"/>
      <c r="E25" s="184"/>
      <c r="F25" s="184"/>
      <c r="G25" s="140">
        <v>202501</v>
      </c>
      <c r="H25" s="187">
        <v>251905051530</v>
      </c>
      <c r="I25" s="184">
        <v>52085392</v>
      </c>
      <c r="J25" s="139" t="s">
        <v>245</v>
      </c>
      <c r="K25" s="189" t="s">
        <v>473</v>
      </c>
      <c r="L25" s="191">
        <v>45670</v>
      </c>
      <c r="M25" s="193">
        <v>-138230</v>
      </c>
      <c r="N25" s="139" t="s">
        <v>73</v>
      </c>
      <c r="O25" s="184">
        <v>14</v>
      </c>
      <c r="P25" s="191">
        <v>45670</v>
      </c>
      <c r="Q25" s="139" t="s">
        <v>252</v>
      </c>
      <c r="R25" s="141">
        <v>45688.858425925922</v>
      </c>
    </row>
    <row r="26" spans="1:18" ht="15">
      <c r="A26" s="184">
        <v>74840</v>
      </c>
      <c r="B26" s="139" t="s">
        <v>412</v>
      </c>
      <c r="C26" s="139" t="s">
        <v>309</v>
      </c>
      <c r="D26" s="184"/>
      <c r="E26" s="184"/>
      <c r="F26" s="184"/>
      <c r="G26" s="140">
        <v>202501</v>
      </c>
      <c r="H26" s="187">
        <v>251905051530</v>
      </c>
      <c r="I26" s="184">
        <v>52852076</v>
      </c>
      <c r="J26" s="139" t="s">
        <v>245</v>
      </c>
      <c r="K26" s="189" t="s">
        <v>456</v>
      </c>
      <c r="L26" s="191">
        <v>45665</v>
      </c>
      <c r="M26" s="193">
        <v>-261188</v>
      </c>
      <c r="N26" s="139" t="s">
        <v>73</v>
      </c>
      <c r="O26" s="184">
        <v>14</v>
      </c>
      <c r="P26" s="191">
        <v>45665</v>
      </c>
      <c r="Q26" s="139" t="s">
        <v>252</v>
      </c>
      <c r="R26" s="141">
        <v>45688.858425925922</v>
      </c>
    </row>
    <row r="27" spans="1:18" ht="15">
      <c r="A27" s="184">
        <v>74840</v>
      </c>
      <c r="B27" s="139" t="s">
        <v>412</v>
      </c>
      <c r="C27" s="139" t="s">
        <v>309</v>
      </c>
      <c r="D27" s="184"/>
      <c r="E27" s="184"/>
      <c r="F27" s="184"/>
      <c r="G27" s="140">
        <v>202501</v>
      </c>
      <c r="H27" s="187">
        <v>251905051530</v>
      </c>
      <c r="I27" s="184">
        <v>60254435</v>
      </c>
      <c r="J27" s="139" t="s">
        <v>245</v>
      </c>
      <c r="K27" s="189" t="s">
        <v>444</v>
      </c>
      <c r="L27" s="191">
        <v>45660</v>
      </c>
      <c r="M27" s="193">
        <v>-181410</v>
      </c>
      <c r="N27" s="139" t="s">
        <v>73</v>
      </c>
      <c r="O27" s="184">
        <v>14</v>
      </c>
      <c r="P27" s="191">
        <v>45660</v>
      </c>
      <c r="Q27" s="139" t="s">
        <v>252</v>
      </c>
      <c r="R27" s="141">
        <v>45688.858425925922</v>
      </c>
    </row>
    <row r="28" spans="1:18" ht="15">
      <c r="A28" s="184">
        <v>74840</v>
      </c>
      <c r="B28" s="139" t="s">
        <v>412</v>
      </c>
      <c r="C28" s="139" t="s">
        <v>309</v>
      </c>
      <c r="D28" s="184"/>
      <c r="E28" s="184"/>
      <c r="F28" s="184"/>
      <c r="G28" s="140">
        <v>202501</v>
      </c>
      <c r="H28" s="187">
        <v>251905051530</v>
      </c>
      <c r="I28" s="184">
        <v>70562778</v>
      </c>
      <c r="J28" s="139" t="s">
        <v>245</v>
      </c>
      <c r="K28" s="189" t="s">
        <v>458</v>
      </c>
      <c r="L28" s="191">
        <v>45660</v>
      </c>
      <c r="M28" s="193">
        <v>-490680</v>
      </c>
      <c r="N28" s="139" t="s">
        <v>73</v>
      </c>
      <c r="O28" s="184">
        <v>14</v>
      </c>
      <c r="P28" s="191">
        <v>45660</v>
      </c>
      <c r="Q28" s="139" t="s">
        <v>74</v>
      </c>
      <c r="R28" s="141">
        <v>45688.484768518516</v>
      </c>
    </row>
    <row r="29" spans="1:18" ht="15">
      <c r="A29" s="184">
        <v>74840</v>
      </c>
      <c r="B29" s="139" t="s">
        <v>412</v>
      </c>
      <c r="C29" s="139" t="s">
        <v>309</v>
      </c>
      <c r="D29" s="184"/>
      <c r="E29" s="184"/>
      <c r="F29" s="184"/>
      <c r="G29" s="140">
        <v>202501</v>
      </c>
      <c r="H29" s="187">
        <v>251905051530</v>
      </c>
      <c r="I29" s="184">
        <v>71680772</v>
      </c>
      <c r="J29" s="139" t="s">
        <v>245</v>
      </c>
      <c r="K29" s="189" t="s">
        <v>466</v>
      </c>
      <c r="L29" s="191">
        <v>45666</v>
      </c>
      <c r="M29" s="193">
        <v>-270344</v>
      </c>
      <c r="N29" s="139" t="s">
        <v>73</v>
      </c>
      <c r="O29" s="184">
        <v>14</v>
      </c>
      <c r="P29" s="191">
        <v>45666</v>
      </c>
      <c r="Q29" s="139" t="s">
        <v>161</v>
      </c>
      <c r="R29" s="141">
        <v>45674.628749999996</v>
      </c>
    </row>
    <row r="30" spans="1:18" ht="15">
      <c r="A30" s="184">
        <v>74840</v>
      </c>
      <c r="B30" s="139" t="s">
        <v>412</v>
      </c>
      <c r="C30" s="139" t="s">
        <v>309</v>
      </c>
      <c r="D30" s="184"/>
      <c r="E30" s="184"/>
      <c r="F30" s="184"/>
      <c r="G30" s="140">
        <v>202501</v>
      </c>
      <c r="H30" s="187">
        <v>251905051530</v>
      </c>
      <c r="I30" s="184">
        <v>73098460</v>
      </c>
      <c r="J30" s="139" t="s">
        <v>245</v>
      </c>
      <c r="K30" s="189" t="s">
        <v>459</v>
      </c>
      <c r="L30" s="191">
        <v>45659</v>
      </c>
      <c r="M30" s="193">
        <v>-886702</v>
      </c>
      <c r="N30" s="139" t="s">
        <v>73</v>
      </c>
      <c r="O30" s="184">
        <v>14</v>
      </c>
      <c r="P30" s="191">
        <v>45659</v>
      </c>
      <c r="Q30" s="139" t="s">
        <v>74</v>
      </c>
      <c r="R30" s="141">
        <v>45688.484768518516</v>
      </c>
    </row>
    <row r="31" spans="1:18" ht="15">
      <c r="A31" s="184">
        <v>74840</v>
      </c>
      <c r="B31" s="139" t="s">
        <v>412</v>
      </c>
      <c r="C31" s="139" t="s">
        <v>309</v>
      </c>
      <c r="D31" s="184"/>
      <c r="E31" s="184"/>
      <c r="F31" s="184"/>
      <c r="G31" s="140">
        <v>202501</v>
      </c>
      <c r="H31" s="187">
        <v>251905051530</v>
      </c>
      <c r="I31" s="184">
        <v>73138259</v>
      </c>
      <c r="J31" s="139" t="s">
        <v>245</v>
      </c>
      <c r="K31" s="189" t="s">
        <v>462</v>
      </c>
      <c r="L31" s="191">
        <v>45665</v>
      </c>
      <c r="M31" s="193">
        <v>-55775</v>
      </c>
      <c r="N31" s="139" t="s">
        <v>73</v>
      </c>
      <c r="O31" s="184">
        <v>14</v>
      </c>
      <c r="P31" s="191">
        <v>45665</v>
      </c>
      <c r="Q31" s="139" t="s">
        <v>74</v>
      </c>
      <c r="R31" s="141">
        <v>45692.467893518515</v>
      </c>
    </row>
    <row r="32" spans="1:18" ht="15">
      <c r="A32" s="184">
        <v>74840</v>
      </c>
      <c r="B32" s="139" t="s">
        <v>412</v>
      </c>
      <c r="C32" s="139" t="s">
        <v>309</v>
      </c>
      <c r="D32" s="184"/>
      <c r="E32" s="184"/>
      <c r="F32" s="184"/>
      <c r="G32" s="140">
        <v>202501</v>
      </c>
      <c r="H32" s="187">
        <v>251905051530</v>
      </c>
      <c r="I32" s="184">
        <v>79793296</v>
      </c>
      <c r="J32" s="139" t="s">
        <v>245</v>
      </c>
      <c r="K32" s="189" t="s">
        <v>439</v>
      </c>
      <c r="L32" s="191">
        <v>45677</v>
      </c>
      <c r="M32" s="193">
        <v>-45588</v>
      </c>
      <c r="N32" s="139" t="s">
        <v>73</v>
      </c>
      <c r="O32" s="184">
        <v>14</v>
      </c>
      <c r="P32" s="191">
        <v>45677</v>
      </c>
      <c r="Q32" s="139" t="s">
        <v>74</v>
      </c>
      <c r="R32" s="141">
        <v>45688.484768518516</v>
      </c>
    </row>
    <row r="33" spans="1:18" ht="15">
      <c r="A33" s="184">
        <v>74840</v>
      </c>
      <c r="B33" s="139" t="s">
        <v>412</v>
      </c>
      <c r="C33" s="139" t="s">
        <v>309</v>
      </c>
      <c r="D33" s="184"/>
      <c r="E33" s="184"/>
      <c r="F33" s="184"/>
      <c r="G33" s="140">
        <v>202501</v>
      </c>
      <c r="H33" s="187">
        <v>251905051530</v>
      </c>
      <c r="I33" s="184">
        <v>79952824</v>
      </c>
      <c r="J33" s="139" t="s">
        <v>245</v>
      </c>
      <c r="K33" s="189" t="s">
        <v>441</v>
      </c>
      <c r="L33" s="191">
        <v>45678</v>
      </c>
      <c r="M33" s="193">
        <v>-47959</v>
      </c>
      <c r="N33" s="139" t="s">
        <v>73</v>
      </c>
      <c r="O33" s="184">
        <v>14</v>
      </c>
      <c r="P33" s="191">
        <v>45678</v>
      </c>
      <c r="Q33" s="139" t="s">
        <v>74</v>
      </c>
      <c r="R33" s="141">
        <v>45688.484768518516</v>
      </c>
    </row>
    <row r="34" spans="1:18" ht="15">
      <c r="A34" s="184">
        <v>74840</v>
      </c>
      <c r="B34" s="139" t="s">
        <v>412</v>
      </c>
      <c r="C34" s="139" t="s">
        <v>309</v>
      </c>
      <c r="D34" s="184"/>
      <c r="E34" s="184"/>
      <c r="F34" s="184"/>
      <c r="G34" s="140">
        <v>202501</v>
      </c>
      <c r="H34" s="187">
        <v>251905051530</v>
      </c>
      <c r="I34" s="184">
        <v>80718955</v>
      </c>
      <c r="J34" s="139" t="s">
        <v>245</v>
      </c>
      <c r="K34" s="189" t="s">
        <v>471</v>
      </c>
      <c r="L34" s="191">
        <v>45665</v>
      </c>
      <c r="M34" s="193">
        <v>-417901</v>
      </c>
      <c r="N34" s="139" t="s">
        <v>73</v>
      </c>
      <c r="O34" s="184">
        <v>14</v>
      </c>
      <c r="P34" s="191">
        <v>45665</v>
      </c>
      <c r="Q34" s="139" t="s">
        <v>74</v>
      </c>
      <c r="R34" s="141">
        <v>45688.484780092593</v>
      </c>
    </row>
    <row r="35" spans="1:18" ht="15">
      <c r="A35" s="184">
        <v>74840</v>
      </c>
      <c r="B35" s="139" t="s">
        <v>412</v>
      </c>
      <c r="C35" s="139" t="s">
        <v>309</v>
      </c>
      <c r="D35" s="184"/>
      <c r="E35" s="184"/>
      <c r="F35" s="184"/>
      <c r="G35" s="140">
        <v>202501</v>
      </c>
      <c r="H35" s="187">
        <v>251905051530</v>
      </c>
      <c r="I35" s="184">
        <v>94405693</v>
      </c>
      <c r="J35" s="139" t="s">
        <v>245</v>
      </c>
      <c r="K35" s="189" t="s">
        <v>447</v>
      </c>
      <c r="L35" s="191">
        <v>45664</v>
      </c>
      <c r="M35" s="193">
        <v>-254508</v>
      </c>
      <c r="N35" s="139" t="s">
        <v>73</v>
      </c>
      <c r="O35" s="184">
        <v>14</v>
      </c>
      <c r="P35" s="191">
        <v>45664</v>
      </c>
      <c r="Q35" s="139" t="s">
        <v>74</v>
      </c>
      <c r="R35" s="141">
        <v>45688.484780092593</v>
      </c>
    </row>
    <row r="36" spans="1:18" ht="15">
      <c r="A36" s="184">
        <v>74840</v>
      </c>
      <c r="B36" s="139" t="s">
        <v>412</v>
      </c>
      <c r="C36" s="139" t="s">
        <v>309</v>
      </c>
      <c r="D36" s="184"/>
      <c r="E36" s="184"/>
      <c r="F36" s="184"/>
      <c r="G36" s="140">
        <v>202501</v>
      </c>
      <c r="H36" s="187">
        <v>251905051530</v>
      </c>
      <c r="I36" s="184">
        <v>700061588</v>
      </c>
      <c r="J36" s="139" t="s">
        <v>192</v>
      </c>
      <c r="K36" s="189" t="s">
        <v>467</v>
      </c>
      <c r="L36" s="191">
        <v>45659</v>
      </c>
      <c r="M36" s="193">
        <v>-756325</v>
      </c>
      <c r="N36" s="139" t="s">
        <v>73</v>
      </c>
      <c r="O36" s="184">
        <v>14</v>
      </c>
      <c r="P36" s="191">
        <v>45659</v>
      </c>
      <c r="Q36" s="139" t="s">
        <v>74</v>
      </c>
      <c r="R36" s="141">
        <v>45688.484780092593</v>
      </c>
    </row>
    <row r="37" spans="1:18" ht="15">
      <c r="A37" s="184">
        <v>74840</v>
      </c>
      <c r="B37" s="139" t="s">
        <v>412</v>
      </c>
      <c r="C37" s="139" t="s">
        <v>309</v>
      </c>
      <c r="D37" s="184"/>
      <c r="E37" s="184"/>
      <c r="F37" s="184"/>
      <c r="G37" s="140">
        <v>202501</v>
      </c>
      <c r="H37" s="187">
        <v>251905051520</v>
      </c>
      <c r="I37" s="184">
        <v>800079939</v>
      </c>
      <c r="J37" s="139" t="s">
        <v>192</v>
      </c>
      <c r="K37" s="189" t="s">
        <v>435</v>
      </c>
      <c r="L37" s="191">
        <v>45670</v>
      </c>
      <c r="M37" s="193">
        <v>-38456</v>
      </c>
      <c r="N37" s="139" t="s">
        <v>73</v>
      </c>
      <c r="O37" s="184">
        <v>14</v>
      </c>
      <c r="P37" s="191">
        <v>45670</v>
      </c>
      <c r="Q37" s="139" t="s">
        <v>289</v>
      </c>
      <c r="R37" s="141">
        <v>45680.519895833335</v>
      </c>
    </row>
    <row r="38" spans="1:18" ht="15">
      <c r="A38" s="184">
        <v>74840</v>
      </c>
      <c r="B38" s="139" t="s">
        <v>412</v>
      </c>
      <c r="C38" s="139" t="s">
        <v>309</v>
      </c>
      <c r="D38" s="184"/>
      <c r="E38" s="184"/>
      <c r="F38" s="184"/>
      <c r="G38" s="140">
        <v>202501</v>
      </c>
      <c r="H38" s="187">
        <v>251905051535</v>
      </c>
      <c r="I38" s="184">
        <v>800079939</v>
      </c>
      <c r="J38" s="139" t="s">
        <v>192</v>
      </c>
      <c r="K38" s="189" t="s">
        <v>435</v>
      </c>
      <c r="L38" s="191">
        <v>45670</v>
      </c>
      <c r="M38" s="193">
        <v>-980331</v>
      </c>
      <c r="N38" s="139" t="s">
        <v>73</v>
      </c>
      <c r="O38" s="184">
        <v>14</v>
      </c>
      <c r="P38" s="191">
        <v>45670</v>
      </c>
      <c r="Q38" s="139" t="s">
        <v>74</v>
      </c>
      <c r="R38" s="141">
        <v>45688.484780092593</v>
      </c>
    </row>
    <row r="39" spans="1:18" ht="15">
      <c r="A39" s="184">
        <v>74840</v>
      </c>
      <c r="B39" s="139" t="s">
        <v>412</v>
      </c>
      <c r="C39" s="139" t="s">
        <v>309</v>
      </c>
      <c r="D39" s="184"/>
      <c r="E39" s="184"/>
      <c r="F39" s="184"/>
      <c r="G39" s="140">
        <v>202501</v>
      </c>
      <c r="H39" s="187">
        <v>251905051530</v>
      </c>
      <c r="I39" s="184">
        <v>800094433</v>
      </c>
      <c r="J39" s="139" t="s">
        <v>192</v>
      </c>
      <c r="K39" s="189" t="s">
        <v>469</v>
      </c>
      <c r="L39" s="191">
        <v>45660</v>
      </c>
      <c r="M39" s="193">
        <v>-349516</v>
      </c>
      <c r="N39" s="139" t="s">
        <v>73</v>
      </c>
      <c r="O39" s="184">
        <v>14</v>
      </c>
      <c r="P39" s="191">
        <v>45660</v>
      </c>
      <c r="Q39" s="139" t="s">
        <v>74</v>
      </c>
      <c r="R39" s="141">
        <v>45692.467893518515</v>
      </c>
    </row>
    <row r="40" spans="1:18" ht="15">
      <c r="A40" s="184">
        <v>74840</v>
      </c>
      <c r="B40" s="139" t="s">
        <v>412</v>
      </c>
      <c r="C40" s="139" t="s">
        <v>309</v>
      </c>
      <c r="D40" s="184"/>
      <c r="E40" s="184"/>
      <c r="F40" s="184"/>
      <c r="G40" s="140">
        <v>202501</v>
      </c>
      <c r="H40" s="187">
        <v>251905051530</v>
      </c>
      <c r="I40" s="184">
        <v>800094433</v>
      </c>
      <c r="J40" s="139" t="s">
        <v>192</v>
      </c>
      <c r="K40" s="189" t="s">
        <v>469</v>
      </c>
      <c r="L40" s="191">
        <v>45660</v>
      </c>
      <c r="M40" s="193">
        <v>-349517</v>
      </c>
      <c r="N40" s="139" t="s">
        <v>73</v>
      </c>
      <c r="O40" s="184">
        <v>14</v>
      </c>
      <c r="P40" s="191">
        <v>45660</v>
      </c>
      <c r="Q40" s="139" t="s">
        <v>161</v>
      </c>
      <c r="R40" s="141">
        <v>45671.624710648146</v>
      </c>
    </row>
    <row r="41" spans="1:18" ht="15">
      <c r="A41" s="184">
        <v>74840</v>
      </c>
      <c r="B41" s="139" t="s">
        <v>412</v>
      </c>
      <c r="C41" s="139" t="s">
        <v>309</v>
      </c>
      <c r="D41" s="184"/>
      <c r="E41" s="184"/>
      <c r="F41" s="184"/>
      <c r="G41" s="140">
        <v>202501</v>
      </c>
      <c r="H41" s="187">
        <v>251905051520</v>
      </c>
      <c r="I41" s="184">
        <v>802023119</v>
      </c>
      <c r="J41" s="139" t="s">
        <v>192</v>
      </c>
      <c r="K41" s="189" t="s">
        <v>420</v>
      </c>
      <c r="L41" s="191">
        <v>45666</v>
      </c>
      <c r="M41" s="193">
        <v>-4340</v>
      </c>
      <c r="N41" s="139" t="s">
        <v>73</v>
      </c>
      <c r="O41" s="184">
        <v>14</v>
      </c>
      <c r="P41" s="191">
        <v>45666</v>
      </c>
      <c r="Q41" s="139" t="s">
        <v>74</v>
      </c>
      <c r="R41" s="141">
        <v>45688.484780092593</v>
      </c>
    </row>
    <row r="42" spans="1:18" ht="15">
      <c r="A42" s="184">
        <v>74840</v>
      </c>
      <c r="B42" s="139" t="s">
        <v>412</v>
      </c>
      <c r="C42" s="139" t="s">
        <v>309</v>
      </c>
      <c r="D42" s="184"/>
      <c r="E42" s="184"/>
      <c r="F42" s="184"/>
      <c r="G42" s="140">
        <v>202501</v>
      </c>
      <c r="H42" s="187">
        <v>251905051520</v>
      </c>
      <c r="I42" s="184">
        <v>802023119</v>
      </c>
      <c r="J42" s="139" t="s">
        <v>192</v>
      </c>
      <c r="K42" s="189" t="s">
        <v>420</v>
      </c>
      <c r="L42" s="191">
        <v>45666</v>
      </c>
      <c r="M42" s="193">
        <v>-4648</v>
      </c>
      <c r="N42" s="139" t="s">
        <v>73</v>
      </c>
      <c r="O42" s="184">
        <v>14</v>
      </c>
      <c r="P42" s="191">
        <v>45666</v>
      </c>
      <c r="Q42" s="139" t="s">
        <v>74</v>
      </c>
      <c r="R42" s="141">
        <v>45688.484780092593</v>
      </c>
    </row>
    <row r="43" spans="1:18" ht="15">
      <c r="A43" s="184">
        <v>74840</v>
      </c>
      <c r="B43" s="139" t="s">
        <v>412</v>
      </c>
      <c r="C43" s="139" t="s">
        <v>309</v>
      </c>
      <c r="D43" s="184"/>
      <c r="E43" s="184"/>
      <c r="F43" s="184"/>
      <c r="G43" s="140">
        <v>202501</v>
      </c>
      <c r="H43" s="187">
        <v>251905051520</v>
      </c>
      <c r="I43" s="184">
        <v>802023119</v>
      </c>
      <c r="J43" s="139" t="s">
        <v>192</v>
      </c>
      <c r="K43" s="189" t="s">
        <v>420</v>
      </c>
      <c r="L43" s="191">
        <v>45666</v>
      </c>
      <c r="M43" s="193">
        <v>-3292</v>
      </c>
      <c r="N43" s="139" t="s">
        <v>73</v>
      </c>
      <c r="O43" s="184">
        <v>14</v>
      </c>
      <c r="P43" s="191">
        <v>45666</v>
      </c>
      <c r="Q43" s="139" t="s">
        <v>289</v>
      </c>
      <c r="R43" s="141">
        <v>45680.462199074071</v>
      </c>
    </row>
    <row r="44" spans="1:18" ht="15">
      <c r="A44" s="184">
        <v>74840</v>
      </c>
      <c r="B44" s="139" t="s">
        <v>412</v>
      </c>
      <c r="C44" s="139" t="s">
        <v>309</v>
      </c>
      <c r="D44" s="184"/>
      <c r="E44" s="184"/>
      <c r="F44" s="184"/>
      <c r="G44" s="140">
        <v>202501</v>
      </c>
      <c r="H44" s="187">
        <v>251905051520</v>
      </c>
      <c r="I44" s="184">
        <v>802023119</v>
      </c>
      <c r="J44" s="139" t="s">
        <v>192</v>
      </c>
      <c r="K44" s="189" t="s">
        <v>420</v>
      </c>
      <c r="L44" s="191">
        <v>45666</v>
      </c>
      <c r="M44" s="193">
        <v>-3292</v>
      </c>
      <c r="N44" s="139" t="s">
        <v>73</v>
      </c>
      <c r="O44" s="184">
        <v>14</v>
      </c>
      <c r="P44" s="191">
        <v>45666</v>
      </c>
      <c r="Q44" s="139" t="s">
        <v>74</v>
      </c>
      <c r="R44" s="141">
        <v>45688.484780092593</v>
      </c>
    </row>
    <row r="45" spans="1:18" ht="15">
      <c r="A45" s="184">
        <v>74840</v>
      </c>
      <c r="B45" s="139" t="s">
        <v>412</v>
      </c>
      <c r="C45" s="139" t="s">
        <v>309</v>
      </c>
      <c r="D45" s="184"/>
      <c r="E45" s="184"/>
      <c r="F45" s="184"/>
      <c r="G45" s="140">
        <v>202501</v>
      </c>
      <c r="H45" s="187">
        <v>251905051520</v>
      </c>
      <c r="I45" s="184">
        <v>802023119</v>
      </c>
      <c r="J45" s="139" t="s">
        <v>192</v>
      </c>
      <c r="K45" s="189" t="s">
        <v>420</v>
      </c>
      <c r="L45" s="191">
        <v>45666</v>
      </c>
      <c r="M45" s="193">
        <v>-3292</v>
      </c>
      <c r="N45" s="139" t="s">
        <v>73</v>
      </c>
      <c r="O45" s="184">
        <v>14</v>
      </c>
      <c r="P45" s="191">
        <v>45666</v>
      </c>
      <c r="Q45" s="139" t="s">
        <v>74</v>
      </c>
      <c r="R45" s="141">
        <v>45689.277615740742</v>
      </c>
    </row>
    <row r="46" spans="1:18" ht="15">
      <c r="A46" s="184">
        <v>74840</v>
      </c>
      <c r="B46" s="139" t="s">
        <v>412</v>
      </c>
      <c r="C46" s="139" t="s">
        <v>309</v>
      </c>
      <c r="D46" s="184"/>
      <c r="E46" s="184"/>
      <c r="F46" s="184"/>
      <c r="G46" s="140">
        <v>202501</v>
      </c>
      <c r="H46" s="187">
        <v>251905051520</v>
      </c>
      <c r="I46" s="184">
        <v>802023119</v>
      </c>
      <c r="J46" s="139" t="s">
        <v>192</v>
      </c>
      <c r="K46" s="189" t="s">
        <v>420</v>
      </c>
      <c r="L46" s="191">
        <v>45666</v>
      </c>
      <c r="M46" s="193">
        <v>-4648</v>
      </c>
      <c r="N46" s="139" t="s">
        <v>73</v>
      </c>
      <c r="O46" s="184">
        <v>14</v>
      </c>
      <c r="P46" s="191">
        <v>45666</v>
      </c>
      <c r="Q46" s="139" t="s">
        <v>74</v>
      </c>
      <c r="R46" s="141">
        <v>45688.484780092593</v>
      </c>
    </row>
    <row r="47" spans="1:18" ht="15">
      <c r="A47" s="184">
        <v>74840</v>
      </c>
      <c r="B47" s="139" t="s">
        <v>412</v>
      </c>
      <c r="C47" s="139" t="s">
        <v>309</v>
      </c>
      <c r="D47" s="184"/>
      <c r="E47" s="184"/>
      <c r="F47" s="184"/>
      <c r="G47" s="140">
        <v>202501</v>
      </c>
      <c r="H47" s="187">
        <v>251905051520</v>
      </c>
      <c r="I47" s="184">
        <v>802023119</v>
      </c>
      <c r="J47" s="139" t="s">
        <v>192</v>
      </c>
      <c r="K47" s="189" t="s">
        <v>420</v>
      </c>
      <c r="L47" s="191">
        <v>45666</v>
      </c>
      <c r="M47" s="193">
        <v>-4646</v>
      </c>
      <c r="N47" s="139" t="s">
        <v>73</v>
      </c>
      <c r="O47" s="184">
        <v>14</v>
      </c>
      <c r="P47" s="191">
        <v>45666</v>
      </c>
      <c r="Q47" s="139" t="s">
        <v>74</v>
      </c>
      <c r="R47" s="141">
        <v>45688.484780092593</v>
      </c>
    </row>
    <row r="48" spans="1:18" ht="15">
      <c r="A48" s="184">
        <v>74840</v>
      </c>
      <c r="B48" s="139" t="s">
        <v>412</v>
      </c>
      <c r="C48" s="139" t="s">
        <v>309</v>
      </c>
      <c r="D48" s="184"/>
      <c r="E48" s="184"/>
      <c r="F48" s="184"/>
      <c r="G48" s="140">
        <v>202501</v>
      </c>
      <c r="H48" s="187">
        <v>251905051520</v>
      </c>
      <c r="I48" s="184">
        <v>802023119</v>
      </c>
      <c r="J48" s="139" t="s">
        <v>192</v>
      </c>
      <c r="K48" s="189" t="s">
        <v>420</v>
      </c>
      <c r="L48" s="191">
        <v>45666</v>
      </c>
      <c r="M48" s="193">
        <v>-3292</v>
      </c>
      <c r="N48" s="139" t="s">
        <v>73</v>
      </c>
      <c r="O48" s="184">
        <v>14</v>
      </c>
      <c r="P48" s="191">
        <v>45666</v>
      </c>
      <c r="Q48" s="139" t="s">
        <v>289</v>
      </c>
      <c r="R48" s="141">
        <v>45680.434768518513</v>
      </c>
    </row>
    <row r="49" spans="1:18" ht="15">
      <c r="A49" s="184">
        <v>74840</v>
      </c>
      <c r="B49" s="139" t="s">
        <v>412</v>
      </c>
      <c r="C49" s="139" t="s">
        <v>309</v>
      </c>
      <c r="D49" s="184"/>
      <c r="E49" s="184"/>
      <c r="F49" s="184"/>
      <c r="G49" s="140">
        <v>202501</v>
      </c>
      <c r="H49" s="187">
        <v>251905051520</v>
      </c>
      <c r="I49" s="184">
        <v>802023119</v>
      </c>
      <c r="J49" s="139" t="s">
        <v>192</v>
      </c>
      <c r="K49" s="189" t="s">
        <v>420</v>
      </c>
      <c r="L49" s="191">
        <v>45666</v>
      </c>
      <c r="M49" s="193">
        <v>-3292</v>
      </c>
      <c r="N49" s="139" t="s">
        <v>73</v>
      </c>
      <c r="O49" s="184">
        <v>14</v>
      </c>
      <c r="P49" s="191">
        <v>45666</v>
      </c>
      <c r="Q49" s="139" t="s">
        <v>287</v>
      </c>
      <c r="R49" s="141">
        <v>45688.467592592591</v>
      </c>
    </row>
    <row r="50" spans="1:18" ht="15">
      <c r="A50" s="184">
        <v>74840</v>
      </c>
      <c r="B50" s="139" t="s">
        <v>412</v>
      </c>
      <c r="C50" s="139" t="s">
        <v>309</v>
      </c>
      <c r="D50" s="184"/>
      <c r="E50" s="184"/>
      <c r="F50" s="184"/>
      <c r="G50" s="140">
        <v>202501</v>
      </c>
      <c r="H50" s="187">
        <v>251905051520</v>
      </c>
      <c r="I50" s="184">
        <v>805030488</v>
      </c>
      <c r="J50" s="139" t="s">
        <v>192</v>
      </c>
      <c r="K50" s="189" t="s">
        <v>428</v>
      </c>
      <c r="L50" s="191">
        <v>45660</v>
      </c>
      <c r="M50" s="193">
        <v>-154000</v>
      </c>
      <c r="N50" s="139" t="s">
        <v>73</v>
      </c>
      <c r="O50" s="184">
        <v>14</v>
      </c>
      <c r="P50" s="191">
        <v>45660</v>
      </c>
      <c r="Q50" s="139" t="s">
        <v>289</v>
      </c>
      <c r="R50" s="141">
        <v>45680.481944444444</v>
      </c>
    </row>
    <row r="51" spans="1:18" ht="15">
      <c r="A51" s="184">
        <v>74840</v>
      </c>
      <c r="B51" s="139" t="s">
        <v>412</v>
      </c>
      <c r="C51" s="139" t="s">
        <v>309</v>
      </c>
      <c r="D51" s="184"/>
      <c r="E51" s="184"/>
      <c r="F51" s="184"/>
      <c r="G51" s="140">
        <v>202501</v>
      </c>
      <c r="H51" s="187">
        <v>251905051520</v>
      </c>
      <c r="I51" s="184">
        <v>806008050</v>
      </c>
      <c r="J51" s="139" t="s">
        <v>192</v>
      </c>
      <c r="K51" s="189" t="s">
        <v>170</v>
      </c>
      <c r="L51" s="191">
        <v>45679</v>
      </c>
      <c r="M51" s="193">
        <v>-10000</v>
      </c>
      <c r="N51" s="139" t="s">
        <v>73</v>
      </c>
      <c r="O51" s="184">
        <v>14</v>
      </c>
      <c r="P51" s="191">
        <v>45679</v>
      </c>
      <c r="Q51" s="139" t="s">
        <v>287</v>
      </c>
      <c r="R51" s="141">
        <v>45688.619351851848</v>
      </c>
    </row>
    <row r="52" spans="1:18" ht="15">
      <c r="A52" s="184">
        <v>74840</v>
      </c>
      <c r="B52" s="139" t="s">
        <v>412</v>
      </c>
      <c r="C52" s="139" t="s">
        <v>309</v>
      </c>
      <c r="D52" s="184"/>
      <c r="E52" s="184"/>
      <c r="F52" s="184"/>
      <c r="G52" s="140">
        <v>202501</v>
      </c>
      <c r="H52" s="187">
        <v>251905051520</v>
      </c>
      <c r="I52" s="184">
        <v>806008050</v>
      </c>
      <c r="J52" s="139" t="s">
        <v>192</v>
      </c>
      <c r="K52" s="189" t="s">
        <v>170</v>
      </c>
      <c r="L52" s="191">
        <v>45679</v>
      </c>
      <c r="M52" s="193">
        <v>-12567</v>
      </c>
      <c r="N52" s="139" t="s">
        <v>73</v>
      </c>
      <c r="O52" s="184">
        <v>14</v>
      </c>
      <c r="P52" s="191">
        <v>45679</v>
      </c>
      <c r="Q52" s="139" t="s">
        <v>74</v>
      </c>
      <c r="R52" s="141">
        <v>45688.484780092593</v>
      </c>
    </row>
    <row r="53" spans="1:18" ht="15">
      <c r="A53" s="184">
        <v>74840</v>
      </c>
      <c r="B53" s="139" t="s">
        <v>412</v>
      </c>
      <c r="C53" s="139" t="s">
        <v>309</v>
      </c>
      <c r="D53" s="184"/>
      <c r="E53" s="184"/>
      <c r="F53" s="184"/>
      <c r="G53" s="140">
        <v>202501</v>
      </c>
      <c r="H53" s="187">
        <v>251905051520</v>
      </c>
      <c r="I53" s="184">
        <v>806008050</v>
      </c>
      <c r="J53" s="139" t="s">
        <v>192</v>
      </c>
      <c r="K53" s="189" t="s">
        <v>170</v>
      </c>
      <c r="L53" s="191">
        <v>45665</v>
      </c>
      <c r="M53" s="193">
        <v>-8000</v>
      </c>
      <c r="N53" s="139" t="s">
        <v>73</v>
      </c>
      <c r="O53" s="184">
        <v>14</v>
      </c>
      <c r="P53" s="191">
        <v>45665</v>
      </c>
      <c r="Q53" s="139" t="s">
        <v>74</v>
      </c>
      <c r="R53" s="141">
        <v>45688.484780092593</v>
      </c>
    </row>
    <row r="54" spans="1:18" ht="15">
      <c r="A54" s="184">
        <v>74840</v>
      </c>
      <c r="B54" s="139" t="s">
        <v>412</v>
      </c>
      <c r="C54" s="139" t="s">
        <v>309</v>
      </c>
      <c r="D54" s="184"/>
      <c r="E54" s="184"/>
      <c r="F54" s="184"/>
      <c r="G54" s="140">
        <v>202501</v>
      </c>
      <c r="H54" s="187">
        <v>251905051520</v>
      </c>
      <c r="I54" s="184">
        <v>806008050</v>
      </c>
      <c r="J54" s="139" t="s">
        <v>192</v>
      </c>
      <c r="K54" s="189" t="s">
        <v>170</v>
      </c>
      <c r="L54" s="191">
        <v>45665</v>
      </c>
      <c r="M54" s="193">
        <v>-10000</v>
      </c>
      <c r="N54" s="139" t="s">
        <v>73</v>
      </c>
      <c r="O54" s="184">
        <v>14</v>
      </c>
      <c r="P54" s="191">
        <v>45665</v>
      </c>
      <c r="Q54" s="139" t="s">
        <v>74</v>
      </c>
      <c r="R54" s="141">
        <v>45688.484780092593</v>
      </c>
    </row>
    <row r="55" spans="1:18" ht="15">
      <c r="A55" s="184">
        <v>74840</v>
      </c>
      <c r="B55" s="139" t="s">
        <v>412</v>
      </c>
      <c r="C55" s="139" t="s">
        <v>309</v>
      </c>
      <c r="D55" s="184"/>
      <c r="E55" s="184"/>
      <c r="F55" s="184"/>
      <c r="G55" s="140">
        <v>202501</v>
      </c>
      <c r="H55" s="187">
        <v>251905051520</v>
      </c>
      <c r="I55" s="184">
        <v>806008050</v>
      </c>
      <c r="J55" s="139" t="s">
        <v>192</v>
      </c>
      <c r="K55" s="189" t="s">
        <v>170</v>
      </c>
      <c r="L55" s="191">
        <v>45665</v>
      </c>
      <c r="M55" s="193">
        <v>-12567</v>
      </c>
      <c r="N55" s="139" t="s">
        <v>73</v>
      </c>
      <c r="O55" s="184">
        <v>14</v>
      </c>
      <c r="P55" s="191">
        <v>45665</v>
      </c>
      <c r="Q55" s="139" t="s">
        <v>74</v>
      </c>
      <c r="R55" s="141">
        <v>45688.484780092593</v>
      </c>
    </row>
    <row r="56" spans="1:18" ht="15">
      <c r="A56" s="184">
        <v>74840</v>
      </c>
      <c r="B56" s="139" t="s">
        <v>412</v>
      </c>
      <c r="C56" s="139" t="s">
        <v>309</v>
      </c>
      <c r="D56" s="184"/>
      <c r="E56" s="184"/>
      <c r="F56" s="184"/>
      <c r="G56" s="140">
        <v>202501</v>
      </c>
      <c r="H56" s="187">
        <v>251905051520</v>
      </c>
      <c r="I56" s="184">
        <v>806008050</v>
      </c>
      <c r="J56" s="139" t="s">
        <v>192</v>
      </c>
      <c r="K56" s="189" t="s">
        <v>170</v>
      </c>
      <c r="L56" s="191">
        <v>45665</v>
      </c>
      <c r="M56" s="193">
        <v>-9398</v>
      </c>
      <c r="N56" s="139" t="s">
        <v>73</v>
      </c>
      <c r="O56" s="184">
        <v>14</v>
      </c>
      <c r="P56" s="191">
        <v>45665</v>
      </c>
      <c r="Q56" s="139" t="s">
        <v>289</v>
      </c>
      <c r="R56" s="141">
        <v>45679.445381944446</v>
      </c>
    </row>
    <row r="57" spans="1:18" ht="15">
      <c r="A57" s="184">
        <v>74840</v>
      </c>
      <c r="B57" s="139" t="s">
        <v>412</v>
      </c>
      <c r="C57" s="139" t="s">
        <v>309</v>
      </c>
      <c r="D57" s="184"/>
      <c r="E57" s="184"/>
      <c r="F57" s="184"/>
      <c r="G57" s="140">
        <v>202501</v>
      </c>
      <c r="H57" s="187">
        <v>251905051520</v>
      </c>
      <c r="I57" s="184">
        <v>806008050</v>
      </c>
      <c r="J57" s="139" t="s">
        <v>192</v>
      </c>
      <c r="K57" s="189" t="s">
        <v>170</v>
      </c>
      <c r="L57" s="191">
        <v>45665</v>
      </c>
      <c r="M57" s="193">
        <v>-10198</v>
      </c>
      <c r="N57" s="139" t="s">
        <v>73</v>
      </c>
      <c r="O57" s="184">
        <v>14</v>
      </c>
      <c r="P57" s="191">
        <v>45665</v>
      </c>
      <c r="Q57" s="139" t="s">
        <v>74</v>
      </c>
      <c r="R57" s="141">
        <v>45688.484780092593</v>
      </c>
    </row>
    <row r="58" spans="1:18" ht="15">
      <c r="A58" s="184">
        <v>74840</v>
      </c>
      <c r="B58" s="139" t="s">
        <v>412</v>
      </c>
      <c r="C58" s="139" t="s">
        <v>309</v>
      </c>
      <c r="D58" s="184"/>
      <c r="E58" s="184"/>
      <c r="F58" s="184"/>
      <c r="G58" s="140">
        <v>202501</v>
      </c>
      <c r="H58" s="187">
        <v>251905051520</v>
      </c>
      <c r="I58" s="184">
        <v>806008050</v>
      </c>
      <c r="J58" s="139" t="s">
        <v>192</v>
      </c>
      <c r="K58" s="189" t="s">
        <v>170</v>
      </c>
      <c r="L58" s="191">
        <v>45665</v>
      </c>
      <c r="M58" s="193">
        <v>-24544</v>
      </c>
      <c r="N58" s="139" t="s">
        <v>73</v>
      </c>
      <c r="O58" s="184">
        <v>14</v>
      </c>
      <c r="P58" s="191">
        <v>45665</v>
      </c>
      <c r="Q58" s="139" t="s">
        <v>74</v>
      </c>
      <c r="R58" s="141">
        <v>45692.467893518515</v>
      </c>
    </row>
    <row r="59" spans="1:18" ht="15">
      <c r="A59" s="184">
        <v>74840</v>
      </c>
      <c r="B59" s="139" t="s">
        <v>412</v>
      </c>
      <c r="C59" s="139" t="s">
        <v>309</v>
      </c>
      <c r="D59" s="184"/>
      <c r="E59" s="184"/>
      <c r="F59" s="184"/>
      <c r="G59" s="140">
        <v>202501</v>
      </c>
      <c r="H59" s="187">
        <v>251905051520</v>
      </c>
      <c r="I59" s="184">
        <v>806008050</v>
      </c>
      <c r="J59" s="139" t="s">
        <v>192</v>
      </c>
      <c r="K59" s="189" t="s">
        <v>170</v>
      </c>
      <c r="L59" s="191">
        <v>45665</v>
      </c>
      <c r="M59" s="193">
        <v>-12746</v>
      </c>
      <c r="N59" s="139" t="s">
        <v>73</v>
      </c>
      <c r="O59" s="184">
        <v>14</v>
      </c>
      <c r="P59" s="191">
        <v>45665</v>
      </c>
      <c r="Q59" s="139" t="s">
        <v>74</v>
      </c>
      <c r="R59" s="141">
        <v>45688.484780092593</v>
      </c>
    </row>
    <row r="60" spans="1:18" ht="15">
      <c r="A60" s="184">
        <v>74840</v>
      </c>
      <c r="B60" s="139" t="s">
        <v>412</v>
      </c>
      <c r="C60" s="139" t="s">
        <v>309</v>
      </c>
      <c r="D60" s="184"/>
      <c r="E60" s="184"/>
      <c r="F60" s="184"/>
      <c r="G60" s="140">
        <v>202501</v>
      </c>
      <c r="H60" s="187">
        <v>251905051520</v>
      </c>
      <c r="I60" s="184">
        <v>806008050</v>
      </c>
      <c r="J60" s="139" t="s">
        <v>192</v>
      </c>
      <c r="K60" s="189" t="s">
        <v>170</v>
      </c>
      <c r="L60" s="191">
        <v>45664</v>
      </c>
      <c r="M60" s="193">
        <v>-8247</v>
      </c>
      <c r="N60" s="139" t="s">
        <v>73</v>
      </c>
      <c r="O60" s="184">
        <v>14</v>
      </c>
      <c r="P60" s="191">
        <v>45664</v>
      </c>
      <c r="Q60" s="139" t="s">
        <v>74</v>
      </c>
      <c r="R60" s="141">
        <v>45688.484780092593</v>
      </c>
    </row>
    <row r="61" spans="1:18" ht="15">
      <c r="A61" s="184">
        <v>74840</v>
      </c>
      <c r="B61" s="139" t="s">
        <v>412</v>
      </c>
      <c r="C61" s="139" t="s">
        <v>309</v>
      </c>
      <c r="D61" s="184"/>
      <c r="E61" s="184"/>
      <c r="F61" s="184"/>
      <c r="G61" s="140">
        <v>202501</v>
      </c>
      <c r="H61" s="187">
        <v>251905051520</v>
      </c>
      <c r="I61" s="184">
        <v>806008050</v>
      </c>
      <c r="J61" s="139" t="s">
        <v>192</v>
      </c>
      <c r="K61" s="189" t="s">
        <v>170</v>
      </c>
      <c r="L61" s="191">
        <v>45664</v>
      </c>
      <c r="M61" s="193">
        <v>-18108</v>
      </c>
      <c r="N61" s="139" t="s">
        <v>73</v>
      </c>
      <c r="O61" s="184">
        <v>14</v>
      </c>
      <c r="P61" s="191">
        <v>45664</v>
      </c>
      <c r="Q61" s="139" t="s">
        <v>161</v>
      </c>
      <c r="R61" s="141">
        <v>45672.667013888888</v>
      </c>
    </row>
    <row r="62" spans="1:18" ht="15">
      <c r="A62" s="184">
        <v>74840</v>
      </c>
      <c r="B62" s="139" t="s">
        <v>412</v>
      </c>
      <c r="C62" s="139" t="s">
        <v>309</v>
      </c>
      <c r="D62" s="184"/>
      <c r="E62" s="184"/>
      <c r="F62" s="184"/>
      <c r="G62" s="140">
        <v>202501</v>
      </c>
      <c r="H62" s="187">
        <v>251905051520</v>
      </c>
      <c r="I62" s="184">
        <v>806008050</v>
      </c>
      <c r="J62" s="139" t="s">
        <v>192</v>
      </c>
      <c r="K62" s="189" t="s">
        <v>170</v>
      </c>
      <c r="L62" s="191">
        <v>45677</v>
      </c>
      <c r="M62" s="193">
        <v>-20808</v>
      </c>
      <c r="N62" s="139" t="s">
        <v>73</v>
      </c>
      <c r="O62" s="184">
        <v>14</v>
      </c>
      <c r="P62" s="191">
        <v>45677</v>
      </c>
      <c r="Q62" s="139" t="s">
        <v>74</v>
      </c>
      <c r="R62" s="141">
        <v>45688.484780092593</v>
      </c>
    </row>
    <row r="63" spans="1:18" ht="15">
      <c r="A63" s="184">
        <v>74840</v>
      </c>
      <c r="B63" s="139" t="s">
        <v>412</v>
      </c>
      <c r="C63" s="139" t="s">
        <v>309</v>
      </c>
      <c r="D63" s="184"/>
      <c r="E63" s="184"/>
      <c r="F63" s="184"/>
      <c r="G63" s="140">
        <v>202501</v>
      </c>
      <c r="H63" s="187">
        <v>251905051520</v>
      </c>
      <c r="I63" s="184">
        <v>806008050</v>
      </c>
      <c r="J63" s="139" t="s">
        <v>192</v>
      </c>
      <c r="K63" s="189" t="s">
        <v>170</v>
      </c>
      <c r="L63" s="191">
        <v>45671</v>
      </c>
      <c r="M63" s="193">
        <v>-16000</v>
      </c>
      <c r="N63" s="139" t="s">
        <v>73</v>
      </c>
      <c r="O63" s="184">
        <v>14</v>
      </c>
      <c r="P63" s="191">
        <v>45671</v>
      </c>
      <c r="Q63" s="139" t="s">
        <v>74</v>
      </c>
      <c r="R63" s="141">
        <v>45688.484780092593</v>
      </c>
    </row>
    <row r="64" spans="1:18" ht="15">
      <c r="A64" s="184">
        <v>74840</v>
      </c>
      <c r="B64" s="139" t="s">
        <v>412</v>
      </c>
      <c r="C64" s="139" t="s">
        <v>309</v>
      </c>
      <c r="D64" s="184"/>
      <c r="E64" s="184"/>
      <c r="F64" s="184"/>
      <c r="G64" s="140">
        <v>202501</v>
      </c>
      <c r="H64" s="187">
        <v>251905051520</v>
      </c>
      <c r="I64" s="184">
        <v>806008050</v>
      </c>
      <c r="J64" s="139" t="s">
        <v>192</v>
      </c>
      <c r="K64" s="189" t="s">
        <v>170</v>
      </c>
      <c r="L64" s="191">
        <v>45671</v>
      </c>
      <c r="M64" s="193">
        <v>-27282</v>
      </c>
      <c r="N64" s="139" t="s">
        <v>73</v>
      </c>
      <c r="O64" s="184">
        <v>14</v>
      </c>
      <c r="P64" s="191">
        <v>45671</v>
      </c>
      <c r="Q64" s="139" t="s">
        <v>74</v>
      </c>
      <c r="R64" s="141">
        <v>45688.484780092593</v>
      </c>
    </row>
    <row r="65" spans="1:18" ht="15">
      <c r="A65" s="184">
        <v>74840</v>
      </c>
      <c r="B65" s="139" t="s">
        <v>412</v>
      </c>
      <c r="C65" s="139" t="s">
        <v>309</v>
      </c>
      <c r="D65" s="184"/>
      <c r="E65" s="184"/>
      <c r="F65" s="184"/>
      <c r="G65" s="140">
        <v>202501</v>
      </c>
      <c r="H65" s="187">
        <v>251905051530</v>
      </c>
      <c r="I65" s="184">
        <v>817001892</v>
      </c>
      <c r="J65" s="139" t="s">
        <v>192</v>
      </c>
      <c r="K65" s="189" t="s">
        <v>474</v>
      </c>
      <c r="L65" s="191">
        <v>45667</v>
      </c>
      <c r="M65" s="193">
        <v>-166352</v>
      </c>
      <c r="N65" s="139" t="s">
        <v>73</v>
      </c>
      <c r="O65" s="184">
        <v>14</v>
      </c>
      <c r="P65" s="191">
        <v>45667</v>
      </c>
      <c r="Q65" s="139" t="s">
        <v>289</v>
      </c>
      <c r="R65" s="141">
        <v>45681.359131944446</v>
      </c>
    </row>
    <row r="66" spans="1:18" ht="15">
      <c r="A66" s="184">
        <v>74840</v>
      </c>
      <c r="B66" s="139" t="s">
        <v>412</v>
      </c>
      <c r="C66" s="139" t="s">
        <v>309</v>
      </c>
      <c r="D66" s="184"/>
      <c r="E66" s="184"/>
      <c r="F66" s="184"/>
      <c r="G66" s="140">
        <v>202501</v>
      </c>
      <c r="H66" s="187">
        <v>251905051520</v>
      </c>
      <c r="I66" s="184">
        <v>830095192</v>
      </c>
      <c r="J66" s="139" t="s">
        <v>192</v>
      </c>
      <c r="K66" s="189" t="s">
        <v>286</v>
      </c>
      <c r="L66" s="191">
        <v>45674</v>
      </c>
      <c r="M66" s="193">
        <v>-136605</v>
      </c>
      <c r="N66" s="139" t="s">
        <v>73</v>
      </c>
      <c r="O66" s="184">
        <v>14</v>
      </c>
      <c r="P66" s="191">
        <v>45674</v>
      </c>
      <c r="Q66" s="139" t="s">
        <v>74</v>
      </c>
      <c r="R66" s="141">
        <v>45692.467893518515</v>
      </c>
    </row>
    <row r="67" spans="1:18" ht="15">
      <c r="A67" s="184">
        <v>74840</v>
      </c>
      <c r="B67" s="139" t="s">
        <v>412</v>
      </c>
      <c r="C67" s="139" t="s">
        <v>309</v>
      </c>
      <c r="D67" s="184"/>
      <c r="E67" s="184"/>
      <c r="F67" s="184"/>
      <c r="G67" s="140">
        <v>202501</v>
      </c>
      <c r="H67" s="187">
        <v>251905051535</v>
      </c>
      <c r="I67" s="184">
        <v>830506491</v>
      </c>
      <c r="J67" s="139" t="s">
        <v>192</v>
      </c>
      <c r="K67" s="189" t="s">
        <v>438</v>
      </c>
      <c r="L67" s="191">
        <v>45631</v>
      </c>
      <c r="M67" s="193">
        <v>-8840</v>
      </c>
      <c r="N67" s="139" t="s">
        <v>73</v>
      </c>
      <c r="O67" s="184">
        <v>14</v>
      </c>
      <c r="P67" s="191">
        <v>45631</v>
      </c>
      <c r="Q67" s="139" t="s">
        <v>74</v>
      </c>
      <c r="R67" s="141">
        <v>45688.484780092593</v>
      </c>
    </row>
    <row r="68" spans="1:18" ht="15">
      <c r="A68" s="184">
        <v>74840</v>
      </c>
      <c r="B68" s="139" t="s">
        <v>412</v>
      </c>
      <c r="C68" s="139" t="s">
        <v>309</v>
      </c>
      <c r="D68" s="184"/>
      <c r="E68" s="184"/>
      <c r="F68" s="184"/>
      <c r="G68" s="140">
        <v>202501</v>
      </c>
      <c r="H68" s="187">
        <v>251905051535</v>
      </c>
      <c r="I68" s="184">
        <v>830506491</v>
      </c>
      <c r="J68" s="139" t="s">
        <v>192</v>
      </c>
      <c r="K68" s="189" t="s">
        <v>438</v>
      </c>
      <c r="L68" s="191">
        <v>45631</v>
      </c>
      <c r="M68" s="193">
        <v>-35360</v>
      </c>
      <c r="N68" s="139" t="s">
        <v>73</v>
      </c>
      <c r="O68" s="184">
        <v>14</v>
      </c>
      <c r="P68" s="191">
        <v>45631</v>
      </c>
      <c r="Q68" s="139" t="s">
        <v>74</v>
      </c>
      <c r="R68" s="141">
        <v>45688.484780092593</v>
      </c>
    </row>
    <row r="69" spans="1:18" ht="15">
      <c r="A69" s="184">
        <v>74840</v>
      </c>
      <c r="B69" s="139" t="s">
        <v>412</v>
      </c>
      <c r="C69" s="139" t="s">
        <v>309</v>
      </c>
      <c r="D69" s="184"/>
      <c r="E69" s="184"/>
      <c r="F69" s="184"/>
      <c r="G69" s="140">
        <v>202501</v>
      </c>
      <c r="H69" s="187">
        <v>251905051535</v>
      </c>
      <c r="I69" s="184">
        <v>830506491</v>
      </c>
      <c r="J69" s="139" t="s">
        <v>192</v>
      </c>
      <c r="K69" s="189" t="s">
        <v>438</v>
      </c>
      <c r="L69" s="191">
        <v>45674</v>
      </c>
      <c r="M69" s="193">
        <v>-8840</v>
      </c>
      <c r="N69" s="139" t="s">
        <v>73</v>
      </c>
      <c r="O69" s="184">
        <v>14</v>
      </c>
      <c r="P69" s="191">
        <v>45674</v>
      </c>
      <c r="Q69" s="139" t="s">
        <v>74</v>
      </c>
      <c r="R69" s="141">
        <v>45688.484780092593</v>
      </c>
    </row>
    <row r="70" spans="1:18" ht="15">
      <c r="A70" s="184">
        <v>74840</v>
      </c>
      <c r="B70" s="139" t="s">
        <v>412</v>
      </c>
      <c r="C70" s="139" t="s">
        <v>309</v>
      </c>
      <c r="D70" s="184"/>
      <c r="E70" s="184"/>
      <c r="F70" s="184"/>
      <c r="G70" s="140">
        <v>202501</v>
      </c>
      <c r="H70" s="187">
        <v>251905051535</v>
      </c>
      <c r="I70" s="184">
        <v>830506491</v>
      </c>
      <c r="J70" s="139" t="s">
        <v>192</v>
      </c>
      <c r="K70" s="189" t="s">
        <v>438</v>
      </c>
      <c r="L70" s="191">
        <v>45674</v>
      </c>
      <c r="M70" s="193">
        <v>-35360</v>
      </c>
      <c r="N70" s="139" t="s">
        <v>73</v>
      </c>
      <c r="O70" s="184">
        <v>14</v>
      </c>
      <c r="P70" s="191">
        <v>45674</v>
      </c>
      <c r="Q70" s="139" t="s">
        <v>74</v>
      </c>
      <c r="R70" s="141">
        <v>45688.484780092593</v>
      </c>
    </row>
    <row r="71" spans="1:18" ht="15">
      <c r="A71" s="184">
        <v>74840</v>
      </c>
      <c r="B71" s="139" t="s">
        <v>412</v>
      </c>
      <c r="C71" s="139" t="s">
        <v>309</v>
      </c>
      <c r="D71" s="184"/>
      <c r="E71" s="184"/>
      <c r="F71" s="184"/>
      <c r="G71" s="140">
        <v>202501</v>
      </c>
      <c r="H71" s="187">
        <v>251905051520</v>
      </c>
      <c r="I71" s="184">
        <v>830514418</v>
      </c>
      <c r="J71" s="139" t="s">
        <v>192</v>
      </c>
      <c r="K71" s="189" t="s">
        <v>423</v>
      </c>
      <c r="L71" s="191">
        <v>45659</v>
      </c>
      <c r="M71" s="193">
        <v>-13322</v>
      </c>
      <c r="N71" s="139" t="s">
        <v>73</v>
      </c>
      <c r="O71" s="184">
        <v>14</v>
      </c>
      <c r="P71" s="191">
        <v>45659</v>
      </c>
      <c r="Q71" s="139" t="s">
        <v>74</v>
      </c>
      <c r="R71" s="141">
        <v>45688.484780092593</v>
      </c>
    </row>
    <row r="72" spans="1:18" ht="15">
      <c r="A72" s="184">
        <v>74840</v>
      </c>
      <c r="B72" s="139" t="s">
        <v>412</v>
      </c>
      <c r="C72" s="139" t="s">
        <v>309</v>
      </c>
      <c r="D72" s="184"/>
      <c r="E72" s="184"/>
      <c r="F72" s="184"/>
      <c r="G72" s="140">
        <v>202501</v>
      </c>
      <c r="H72" s="187">
        <v>251905051520</v>
      </c>
      <c r="I72" s="184">
        <v>830514418</v>
      </c>
      <c r="J72" s="139" t="s">
        <v>192</v>
      </c>
      <c r="K72" s="189" t="s">
        <v>423</v>
      </c>
      <c r="L72" s="191">
        <v>45659</v>
      </c>
      <c r="M72" s="193">
        <v>-28514</v>
      </c>
      <c r="N72" s="139" t="s">
        <v>73</v>
      </c>
      <c r="O72" s="184">
        <v>14</v>
      </c>
      <c r="P72" s="191">
        <v>45659</v>
      </c>
      <c r="Q72" s="139" t="s">
        <v>74</v>
      </c>
      <c r="R72" s="141">
        <v>45688.484780092593</v>
      </c>
    </row>
    <row r="73" spans="1:18" ht="15">
      <c r="A73" s="184">
        <v>74840</v>
      </c>
      <c r="B73" s="139" t="s">
        <v>412</v>
      </c>
      <c r="C73" s="139" t="s">
        <v>309</v>
      </c>
      <c r="D73" s="184"/>
      <c r="E73" s="184"/>
      <c r="F73" s="184"/>
      <c r="G73" s="140">
        <v>202501</v>
      </c>
      <c r="H73" s="187">
        <v>251905051520</v>
      </c>
      <c r="I73" s="184">
        <v>830514418</v>
      </c>
      <c r="J73" s="139" t="s">
        <v>192</v>
      </c>
      <c r="K73" s="189" t="s">
        <v>423</v>
      </c>
      <c r="L73" s="191">
        <v>45659</v>
      </c>
      <c r="M73" s="193">
        <v>-78767</v>
      </c>
      <c r="N73" s="139" t="s">
        <v>73</v>
      </c>
      <c r="O73" s="184">
        <v>14</v>
      </c>
      <c r="P73" s="191">
        <v>45659</v>
      </c>
      <c r="Q73" s="139" t="s">
        <v>289</v>
      </c>
      <c r="R73" s="141">
        <v>45680.471041666664</v>
      </c>
    </row>
    <row r="74" spans="1:18" ht="15">
      <c r="A74" s="184">
        <v>74840</v>
      </c>
      <c r="B74" s="139" t="s">
        <v>412</v>
      </c>
      <c r="C74" s="139" t="s">
        <v>309</v>
      </c>
      <c r="D74" s="184"/>
      <c r="E74" s="184"/>
      <c r="F74" s="184"/>
      <c r="G74" s="140">
        <v>202501</v>
      </c>
      <c r="H74" s="187">
        <v>251905051520</v>
      </c>
      <c r="I74" s="184">
        <v>830514418</v>
      </c>
      <c r="J74" s="139" t="s">
        <v>192</v>
      </c>
      <c r="K74" s="189" t="s">
        <v>423</v>
      </c>
      <c r="L74" s="191">
        <v>45659</v>
      </c>
      <c r="M74" s="193">
        <v>-67235</v>
      </c>
      <c r="N74" s="139" t="s">
        <v>73</v>
      </c>
      <c r="O74" s="184">
        <v>14</v>
      </c>
      <c r="P74" s="191">
        <v>45659</v>
      </c>
      <c r="Q74" s="139" t="s">
        <v>287</v>
      </c>
      <c r="R74" s="141">
        <v>45688.467604166668</v>
      </c>
    </row>
    <row r="75" spans="1:18" ht="15">
      <c r="A75" s="184">
        <v>74840</v>
      </c>
      <c r="B75" s="139" t="s">
        <v>412</v>
      </c>
      <c r="C75" s="139" t="s">
        <v>309</v>
      </c>
      <c r="D75" s="184"/>
      <c r="E75" s="184"/>
      <c r="F75" s="184"/>
      <c r="G75" s="140">
        <v>202501</v>
      </c>
      <c r="H75" s="187">
        <v>251905051520</v>
      </c>
      <c r="I75" s="184">
        <v>830514418</v>
      </c>
      <c r="J75" s="139" t="s">
        <v>192</v>
      </c>
      <c r="K75" s="189" t="s">
        <v>423</v>
      </c>
      <c r="L75" s="191">
        <v>45659</v>
      </c>
      <c r="M75" s="193">
        <v>-27402</v>
      </c>
      <c r="N75" s="139" t="s">
        <v>73</v>
      </c>
      <c r="O75" s="184">
        <v>14</v>
      </c>
      <c r="P75" s="191">
        <v>45659</v>
      </c>
      <c r="Q75" s="139" t="s">
        <v>287</v>
      </c>
      <c r="R75" s="141">
        <v>45688.467604166668</v>
      </c>
    </row>
    <row r="76" spans="1:18" ht="15">
      <c r="A76" s="184">
        <v>74840</v>
      </c>
      <c r="B76" s="139" t="s">
        <v>412</v>
      </c>
      <c r="C76" s="139" t="s">
        <v>309</v>
      </c>
      <c r="D76" s="184"/>
      <c r="E76" s="184"/>
      <c r="F76" s="184"/>
      <c r="G76" s="140">
        <v>202501</v>
      </c>
      <c r="H76" s="187">
        <v>251905051520</v>
      </c>
      <c r="I76" s="184">
        <v>830514418</v>
      </c>
      <c r="J76" s="139" t="s">
        <v>192</v>
      </c>
      <c r="K76" s="189" t="s">
        <v>423</v>
      </c>
      <c r="L76" s="191">
        <v>45673</v>
      </c>
      <c r="M76" s="193">
        <v>-27402</v>
      </c>
      <c r="N76" s="139" t="s">
        <v>73</v>
      </c>
      <c r="O76" s="184">
        <v>14</v>
      </c>
      <c r="P76" s="191">
        <v>45673</v>
      </c>
      <c r="Q76" s="139" t="s">
        <v>289</v>
      </c>
      <c r="R76" s="141">
        <v>45680.436909722222</v>
      </c>
    </row>
    <row r="77" spans="1:18" ht="15">
      <c r="A77" s="184">
        <v>74840</v>
      </c>
      <c r="B77" s="139" t="s">
        <v>412</v>
      </c>
      <c r="C77" s="139" t="s">
        <v>309</v>
      </c>
      <c r="D77" s="184"/>
      <c r="E77" s="184"/>
      <c r="F77" s="184"/>
      <c r="G77" s="140">
        <v>202501</v>
      </c>
      <c r="H77" s="140">
        <v>251905051520</v>
      </c>
      <c r="I77" s="184">
        <v>860063830</v>
      </c>
      <c r="J77" s="139" t="s">
        <v>192</v>
      </c>
      <c r="K77" s="189" t="s">
        <v>413</v>
      </c>
      <c r="L77" s="191">
        <v>45680</v>
      </c>
      <c r="M77" s="193">
        <v>67014</v>
      </c>
      <c r="N77" s="139" t="s">
        <v>73</v>
      </c>
      <c r="O77" s="184">
        <v>14</v>
      </c>
      <c r="P77" s="191">
        <v>45680</v>
      </c>
      <c r="Q77" s="139" t="s">
        <v>287</v>
      </c>
      <c r="R77" s="141">
        <v>45688.625069444446</v>
      </c>
    </row>
    <row r="78" spans="1:18" ht="15">
      <c r="A78" s="184">
        <v>74840</v>
      </c>
      <c r="B78" s="139" t="s">
        <v>412</v>
      </c>
      <c r="C78" s="139" t="s">
        <v>309</v>
      </c>
      <c r="D78" s="184"/>
      <c r="E78" s="184"/>
      <c r="F78" s="184"/>
      <c r="G78" s="140">
        <v>202501</v>
      </c>
      <c r="H78" s="187">
        <v>251905051520</v>
      </c>
      <c r="I78" s="184">
        <v>860063830</v>
      </c>
      <c r="J78" s="139" t="s">
        <v>192</v>
      </c>
      <c r="K78" s="189" t="s">
        <v>413</v>
      </c>
      <c r="L78" s="191">
        <v>45679</v>
      </c>
      <c r="M78" s="193">
        <v>67014</v>
      </c>
      <c r="N78" s="139" t="s">
        <v>73</v>
      </c>
      <c r="O78" s="184">
        <v>14</v>
      </c>
      <c r="P78" s="191">
        <v>45679</v>
      </c>
      <c r="Q78" s="139" t="s">
        <v>287</v>
      </c>
      <c r="R78" s="141">
        <v>45688.467604166668</v>
      </c>
    </row>
    <row r="79" spans="1:18" ht="15">
      <c r="A79" s="184">
        <v>74840</v>
      </c>
      <c r="B79" s="139" t="s">
        <v>412</v>
      </c>
      <c r="C79" s="139" t="s">
        <v>309</v>
      </c>
      <c r="D79" s="184"/>
      <c r="E79" s="184"/>
      <c r="F79" s="184"/>
      <c r="G79" s="140">
        <v>202501</v>
      </c>
      <c r="H79" s="187">
        <v>251905051520</v>
      </c>
      <c r="I79" s="184">
        <v>860063830</v>
      </c>
      <c r="J79" s="139" t="s">
        <v>192</v>
      </c>
      <c r="K79" s="189" t="s">
        <v>413</v>
      </c>
      <c r="L79" s="191">
        <v>45679</v>
      </c>
      <c r="M79" s="193">
        <v>-67014</v>
      </c>
      <c r="N79" s="139" t="s">
        <v>73</v>
      </c>
      <c r="O79" s="184">
        <v>14</v>
      </c>
      <c r="P79" s="191">
        <v>45679</v>
      </c>
      <c r="Q79" s="139" t="s">
        <v>287</v>
      </c>
      <c r="R79" s="141">
        <v>45688.467604166668</v>
      </c>
    </row>
    <row r="80" spans="1:18" ht="15">
      <c r="A80" s="184">
        <v>74840</v>
      </c>
      <c r="B80" s="139" t="s">
        <v>412</v>
      </c>
      <c r="C80" s="139" t="s">
        <v>309</v>
      </c>
      <c r="D80" s="184"/>
      <c r="E80" s="184"/>
      <c r="F80" s="184"/>
      <c r="G80" s="140">
        <v>202501</v>
      </c>
      <c r="H80" s="187">
        <v>251905051520</v>
      </c>
      <c r="I80" s="184">
        <v>860523122</v>
      </c>
      <c r="J80" s="139" t="s">
        <v>192</v>
      </c>
      <c r="K80" s="189" t="s">
        <v>177</v>
      </c>
      <c r="L80" s="191">
        <v>45646</v>
      </c>
      <c r="M80" s="193">
        <v>-11075</v>
      </c>
      <c r="N80" s="139" t="s">
        <v>73</v>
      </c>
      <c r="O80" s="184">
        <v>14</v>
      </c>
      <c r="P80" s="191">
        <v>45646</v>
      </c>
      <c r="Q80" s="139" t="s">
        <v>289</v>
      </c>
      <c r="R80" s="141">
        <v>45680.509791666664</v>
      </c>
    </row>
    <row r="81" spans="1:18" ht="15">
      <c r="A81" s="184">
        <v>74840</v>
      </c>
      <c r="B81" s="139" t="s">
        <v>412</v>
      </c>
      <c r="C81" s="139" t="s">
        <v>309</v>
      </c>
      <c r="D81" s="184"/>
      <c r="E81" s="184"/>
      <c r="F81" s="184"/>
      <c r="G81" s="140">
        <v>202501</v>
      </c>
      <c r="H81" s="187">
        <v>251905051520</v>
      </c>
      <c r="I81" s="184">
        <v>860535490</v>
      </c>
      <c r="J81" s="139" t="s">
        <v>192</v>
      </c>
      <c r="K81" s="189" t="s">
        <v>422</v>
      </c>
      <c r="L81" s="191">
        <v>45664</v>
      </c>
      <c r="M81" s="193">
        <v>-13590</v>
      </c>
      <c r="N81" s="139" t="s">
        <v>73</v>
      </c>
      <c r="O81" s="184">
        <v>14</v>
      </c>
      <c r="P81" s="191">
        <v>45664</v>
      </c>
      <c r="Q81" s="139" t="s">
        <v>74</v>
      </c>
      <c r="R81" s="141">
        <v>45688.484780092593</v>
      </c>
    </row>
    <row r="82" spans="1:18" ht="15">
      <c r="A82" s="184">
        <v>74840</v>
      </c>
      <c r="B82" s="139" t="s">
        <v>412</v>
      </c>
      <c r="C82" s="139" t="s">
        <v>309</v>
      </c>
      <c r="D82" s="184"/>
      <c r="E82" s="184"/>
      <c r="F82" s="184"/>
      <c r="G82" s="140">
        <v>202501</v>
      </c>
      <c r="H82" s="187">
        <v>251905051520</v>
      </c>
      <c r="I82" s="184">
        <v>860535490</v>
      </c>
      <c r="J82" s="139" t="s">
        <v>192</v>
      </c>
      <c r="K82" s="189" t="s">
        <v>422</v>
      </c>
      <c r="L82" s="191">
        <v>45656</v>
      </c>
      <c r="M82" s="193">
        <v>-10573</v>
      </c>
      <c r="N82" s="139" t="s">
        <v>73</v>
      </c>
      <c r="O82" s="184">
        <v>14</v>
      </c>
      <c r="P82" s="191">
        <v>45656</v>
      </c>
      <c r="Q82" s="139" t="s">
        <v>289</v>
      </c>
      <c r="R82" s="141">
        <v>45680.540023148147</v>
      </c>
    </row>
    <row r="83" spans="1:18" ht="15">
      <c r="A83" s="184">
        <v>74840</v>
      </c>
      <c r="B83" s="139" t="s">
        <v>412</v>
      </c>
      <c r="C83" s="139" t="s">
        <v>309</v>
      </c>
      <c r="D83" s="184"/>
      <c r="E83" s="184"/>
      <c r="F83" s="184"/>
      <c r="G83" s="140">
        <v>202501</v>
      </c>
      <c r="H83" s="187">
        <v>251905051520</v>
      </c>
      <c r="I83" s="184">
        <v>860535490</v>
      </c>
      <c r="J83" s="139" t="s">
        <v>192</v>
      </c>
      <c r="K83" s="189" t="s">
        <v>422</v>
      </c>
      <c r="L83" s="191">
        <v>45664</v>
      </c>
      <c r="M83" s="193">
        <v>-22345</v>
      </c>
      <c r="N83" s="139" t="s">
        <v>73</v>
      </c>
      <c r="O83" s="184">
        <v>14</v>
      </c>
      <c r="P83" s="191">
        <v>45664</v>
      </c>
      <c r="Q83" s="139" t="s">
        <v>74</v>
      </c>
      <c r="R83" s="141">
        <v>45688.484780092593</v>
      </c>
    </row>
    <row r="84" spans="1:18" ht="15">
      <c r="A84" s="184">
        <v>74840</v>
      </c>
      <c r="B84" s="139" t="s">
        <v>412</v>
      </c>
      <c r="C84" s="139" t="s">
        <v>309</v>
      </c>
      <c r="D84" s="184"/>
      <c r="E84" s="184"/>
      <c r="F84" s="184"/>
      <c r="G84" s="140">
        <v>202501</v>
      </c>
      <c r="H84" s="187">
        <v>251905051530</v>
      </c>
      <c r="I84" s="184">
        <v>890211796</v>
      </c>
      <c r="J84" s="139" t="s">
        <v>192</v>
      </c>
      <c r="K84" s="189" t="s">
        <v>440</v>
      </c>
      <c r="L84" s="191">
        <v>45679</v>
      </c>
      <c r="M84" s="193">
        <v>-122500</v>
      </c>
      <c r="N84" s="139" t="s">
        <v>73</v>
      </c>
      <c r="O84" s="184">
        <v>14</v>
      </c>
      <c r="P84" s="191">
        <v>45679</v>
      </c>
      <c r="Q84" s="139" t="s">
        <v>74</v>
      </c>
      <c r="R84" s="141">
        <v>45688.484780092593</v>
      </c>
    </row>
    <row r="85" spans="1:18" ht="15">
      <c r="A85" s="184">
        <v>74840</v>
      </c>
      <c r="B85" s="139" t="s">
        <v>412</v>
      </c>
      <c r="C85" s="139" t="s">
        <v>309</v>
      </c>
      <c r="D85" s="184"/>
      <c r="E85" s="184"/>
      <c r="F85" s="184"/>
      <c r="G85" s="140">
        <v>202501</v>
      </c>
      <c r="H85" s="187">
        <v>251905051530</v>
      </c>
      <c r="I85" s="184">
        <v>890400048</v>
      </c>
      <c r="J85" s="139" t="s">
        <v>192</v>
      </c>
      <c r="K85" s="189" t="s">
        <v>461</v>
      </c>
      <c r="L85" s="191">
        <v>45666</v>
      </c>
      <c r="M85" s="193">
        <v>-275401</v>
      </c>
      <c r="N85" s="139" t="s">
        <v>73</v>
      </c>
      <c r="O85" s="184">
        <v>14</v>
      </c>
      <c r="P85" s="191">
        <v>45666</v>
      </c>
      <c r="Q85" s="139" t="s">
        <v>289</v>
      </c>
      <c r="R85" s="141">
        <v>45680.417245370365</v>
      </c>
    </row>
    <row r="86" spans="1:18" ht="15">
      <c r="A86" s="184">
        <v>74840</v>
      </c>
      <c r="B86" s="139" t="s">
        <v>412</v>
      </c>
      <c r="C86" s="139" t="s">
        <v>309</v>
      </c>
      <c r="D86" s="184"/>
      <c r="E86" s="184"/>
      <c r="F86" s="184"/>
      <c r="G86" s="140">
        <v>202501</v>
      </c>
      <c r="H86" s="187">
        <v>251905051530</v>
      </c>
      <c r="I86" s="184">
        <v>890400048</v>
      </c>
      <c r="J86" s="139" t="s">
        <v>192</v>
      </c>
      <c r="K86" s="189" t="s">
        <v>461</v>
      </c>
      <c r="L86" s="191">
        <v>45666</v>
      </c>
      <c r="M86" s="193">
        <v>-275401</v>
      </c>
      <c r="N86" s="139" t="s">
        <v>73</v>
      </c>
      <c r="O86" s="184">
        <v>14</v>
      </c>
      <c r="P86" s="191">
        <v>45666</v>
      </c>
      <c r="Q86" s="139" t="s">
        <v>74</v>
      </c>
      <c r="R86" s="141">
        <v>45688.484780092593</v>
      </c>
    </row>
    <row r="87" spans="1:18" ht="15">
      <c r="A87" s="184">
        <v>74840</v>
      </c>
      <c r="B87" s="139" t="s">
        <v>412</v>
      </c>
      <c r="C87" s="139" t="s">
        <v>309</v>
      </c>
      <c r="D87" s="184"/>
      <c r="E87" s="184"/>
      <c r="F87" s="184"/>
      <c r="G87" s="140">
        <v>202501</v>
      </c>
      <c r="H87" s="187">
        <v>251905051530</v>
      </c>
      <c r="I87" s="184">
        <v>890930111</v>
      </c>
      <c r="J87" s="139" t="s">
        <v>192</v>
      </c>
      <c r="K87" s="189" t="s">
        <v>464</v>
      </c>
      <c r="L87" s="191">
        <v>45666</v>
      </c>
      <c r="M87" s="193">
        <v>-76800</v>
      </c>
      <c r="N87" s="139" t="s">
        <v>73</v>
      </c>
      <c r="O87" s="184">
        <v>14</v>
      </c>
      <c r="P87" s="191">
        <v>45666</v>
      </c>
      <c r="Q87" s="139" t="s">
        <v>74</v>
      </c>
      <c r="R87" s="141">
        <v>45692.467893518515</v>
      </c>
    </row>
    <row r="88" spans="1:18" ht="15">
      <c r="A88" s="184">
        <v>74840</v>
      </c>
      <c r="B88" s="139" t="s">
        <v>412</v>
      </c>
      <c r="C88" s="139" t="s">
        <v>309</v>
      </c>
      <c r="D88" s="184"/>
      <c r="E88" s="184"/>
      <c r="F88" s="184"/>
      <c r="G88" s="140">
        <v>202501</v>
      </c>
      <c r="H88" s="187">
        <v>251905051530</v>
      </c>
      <c r="I88" s="184">
        <v>890930984</v>
      </c>
      <c r="J88" s="139" t="s">
        <v>192</v>
      </c>
      <c r="K88" s="189" t="s">
        <v>455</v>
      </c>
      <c r="L88" s="191">
        <v>45665</v>
      </c>
      <c r="M88" s="193">
        <v>-83717</v>
      </c>
      <c r="N88" s="139" t="s">
        <v>73</v>
      </c>
      <c r="O88" s="184">
        <v>14</v>
      </c>
      <c r="P88" s="191">
        <v>45665</v>
      </c>
      <c r="Q88" s="139" t="s">
        <v>74</v>
      </c>
      <c r="R88" s="141">
        <v>45688.484780092593</v>
      </c>
    </row>
    <row r="89" spans="1:18" ht="15">
      <c r="A89" s="184">
        <v>74840</v>
      </c>
      <c r="B89" s="139" t="s">
        <v>412</v>
      </c>
      <c r="C89" s="139" t="s">
        <v>309</v>
      </c>
      <c r="D89" s="184"/>
      <c r="E89" s="184"/>
      <c r="F89" s="184"/>
      <c r="G89" s="140">
        <v>202501</v>
      </c>
      <c r="H89" s="187">
        <v>251905051530</v>
      </c>
      <c r="I89" s="184">
        <v>891855071</v>
      </c>
      <c r="J89" s="139" t="s">
        <v>192</v>
      </c>
      <c r="K89" s="189" t="s">
        <v>442</v>
      </c>
      <c r="L89" s="191">
        <v>45664</v>
      </c>
      <c r="M89" s="193">
        <v>-309192</v>
      </c>
      <c r="N89" s="139" t="s">
        <v>73</v>
      </c>
      <c r="O89" s="184">
        <v>14</v>
      </c>
      <c r="P89" s="191">
        <v>45664</v>
      </c>
      <c r="Q89" s="139" t="s">
        <v>74</v>
      </c>
      <c r="R89" s="141">
        <v>45692.467893518515</v>
      </c>
    </row>
    <row r="90" spans="1:18" ht="15">
      <c r="A90" s="184">
        <v>74840</v>
      </c>
      <c r="B90" s="139" t="s">
        <v>412</v>
      </c>
      <c r="C90" s="139" t="s">
        <v>309</v>
      </c>
      <c r="D90" s="184"/>
      <c r="E90" s="184"/>
      <c r="F90" s="184"/>
      <c r="G90" s="140">
        <v>202501</v>
      </c>
      <c r="H90" s="187">
        <v>251905051530</v>
      </c>
      <c r="I90" s="184">
        <v>900022106</v>
      </c>
      <c r="J90" s="139" t="s">
        <v>192</v>
      </c>
      <c r="K90" s="189" t="s">
        <v>482</v>
      </c>
      <c r="L90" s="191">
        <v>45667</v>
      </c>
      <c r="M90" s="193">
        <v>-616304</v>
      </c>
      <c r="N90" s="139" t="s">
        <v>73</v>
      </c>
      <c r="O90" s="184">
        <v>14</v>
      </c>
      <c r="P90" s="191">
        <v>45667</v>
      </c>
      <c r="Q90" s="139" t="s">
        <v>287</v>
      </c>
      <c r="R90" s="141">
        <v>45693.369513888887</v>
      </c>
    </row>
    <row r="91" spans="1:18" ht="15">
      <c r="A91" s="184">
        <v>74840</v>
      </c>
      <c r="B91" s="139" t="s">
        <v>412</v>
      </c>
      <c r="C91" s="139" t="s">
        <v>309</v>
      </c>
      <c r="D91" s="184"/>
      <c r="E91" s="184"/>
      <c r="F91" s="184"/>
      <c r="G91" s="140">
        <v>202501</v>
      </c>
      <c r="H91" s="187">
        <v>251905051520</v>
      </c>
      <c r="I91" s="184">
        <v>900114135</v>
      </c>
      <c r="J91" s="139" t="s">
        <v>192</v>
      </c>
      <c r="K91" s="189" t="s">
        <v>430</v>
      </c>
      <c r="L91" s="191">
        <v>45644</v>
      </c>
      <c r="M91" s="193">
        <v>-30161</v>
      </c>
      <c r="N91" s="139" t="s">
        <v>73</v>
      </c>
      <c r="O91" s="184">
        <v>14</v>
      </c>
      <c r="P91" s="191">
        <v>45644</v>
      </c>
      <c r="Q91" s="139" t="s">
        <v>289</v>
      </c>
      <c r="R91" s="141">
        <v>45684.489259259259</v>
      </c>
    </row>
    <row r="92" spans="1:18" ht="15">
      <c r="A92" s="184">
        <v>74840</v>
      </c>
      <c r="B92" s="139" t="s">
        <v>412</v>
      </c>
      <c r="C92" s="139" t="s">
        <v>309</v>
      </c>
      <c r="D92" s="184"/>
      <c r="E92" s="184"/>
      <c r="F92" s="184"/>
      <c r="G92" s="140">
        <v>202501</v>
      </c>
      <c r="H92" s="187">
        <v>251905051520</v>
      </c>
      <c r="I92" s="184">
        <v>900114135</v>
      </c>
      <c r="J92" s="139" t="s">
        <v>192</v>
      </c>
      <c r="K92" s="189" t="s">
        <v>430</v>
      </c>
      <c r="L92" s="191">
        <v>45644</v>
      </c>
      <c r="M92" s="193">
        <v>-30161</v>
      </c>
      <c r="N92" s="139" t="s">
        <v>73</v>
      </c>
      <c r="O92" s="184">
        <v>14</v>
      </c>
      <c r="P92" s="191">
        <v>45644</v>
      </c>
      <c r="Q92" s="139" t="s">
        <v>403</v>
      </c>
      <c r="R92" s="141">
        <v>45702.587650462963</v>
      </c>
    </row>
    <row r="93" spans="1:18" ht="15">
      <c r="A93" s="184">
        <v>74840</v>
      </c>
      <c r="B93" s="139" t="s">
        <v>412</v>
      </c>
      <c r="C93" s="139" t="s">
        <v>309</v>
      </c>
      <c r="D93" s="184"/>
      <c r="E93" s="184"/>
      <c r="F93" s="184"/>
      <c r="G93" s="140">
        <v>202501</v>
      </c>
      <c r="H93" s="187">
        <v>251905051510</v>
      </c>
      <c r="I93" s="184">
        <v>900116031</v>
      </c>
      <c r="J93" s="139" t="s">
        <v>192</v>
      </c>
      <c r="K93" s="189" t="s">
        <v>437</v>
      </c>
      <c r="L93" s="191">
        <v>45677</v>
      </c>
      <c r="M93" s="193">
        <v>-7742</v>
      </c>
      <c r="N93" s="139" t="s">
        <v>73</v>
      </c>
      <c r="O93" s="184">
        <v>14</v>
      </c>
      <c r="P93" s="191">
        <v>45677</v>
      </c>
      <c r="Q93" s="139" t="s">
        <v>403</v>
      </c>
      <c r="R93" s="141">
        <v>45702.587650462963</v>
      </c>
    </row>
    <row r="94" spans="1:18" ht="15">
      <c r="A94" s="184">
        <v>74840</v>
      </c>
      <c r="B94" s="139" t="s">
        <v>412</v>
      </c>
      <c r="C94" s="139" t="s">
        <v>309</v>
      </c>
      <c r="D94" s="184"/>
      <c r="E94" s="184"/>
      <c r="F94" s="184"/>
      <c r="G94" s="140">
        <v>202501</v>
      </c>
      <c r="H94" s="187">
        <v>251905051510</v>
      </c>
      <c r="I94" s="184">
        <v>900116031</v>
      </c>
      <c r="J94" s="139" t="s">
        <v>192</v>
      </c>
      <c r="K94" s="189" t="s">
        <v>437</v>
      </c>
      <c r="L94" s="191">
        <v>45677</v>
      </c>
      <c r="M94" s="193">
        <v>-6943</v>
      </c>
      <c r="N94" s="139" t="s">
        <v>73</v>
      </c>
      <c r="O94" s="184">
        <v>14</v>
      </c>
      <c r="P94" s="191">
        <v>45677</v>
      </c>
      <c r="Q94" s="139" t="s">
        <v>403</v>
      </c>
      <c r="R94" s="141">
        <v>45702.587650462963</v>
      </c>
    </row>
    <row r="95" spans="1:18" ht="15">
      <c r="A95" s="184">
        <v>74840</v>
      </c>
      <c r="B95" s="139" t="s">
        <v>412</v>
      </c>
      <c r="C95" s="139" t="s">
        <v>309</v>
      </c>
      <c r="D95" s="184"/>
      <c r="E95" s="184"/>
      <c r="F95" s="184"/>
      <c r="G95" s="140">
        <v>202501</v>
      </c>
      <c r="H95" s="187">
        <v>251905051510</v>
      </c>
      <c r="I95" s="184">
        <v>900116031</v>
      </c>
      <c r="J95" s="139" t="s">
        <v>192</v>
      </c>
      <c r="K95" s="189" t="s">
        <v>437</v>
      </c>
      <c r="L95" s="191">
        <v>45677</v>
      </c>
      <c r="M95" s="193">
        <v>-6782</v>
      </c>
      <c r="N95" s="139" t="s">
        <v>73</v>
      </c>
      <c r="O95" s="184">
        <v>14</v>
      </c>
      <c r="P95" s="191">
        <v>45677</v>
      </c>
      <c r="Q95" s="139" t="s">
        <v>403</v>
      </c>
      <c r="R95" s="141">
        <v>45702.587650462963</v>
      </c>
    </row>
    <row r="96" spans="1:18" ht="15">
      <c r="A96" s="184">
        <v>74840</v>
      </c>
      <c r="B96" s="139" t="s">
        <v>412</v>
      </c>
      <c r="C96" s="139" t="s">
        <v>309</v>
      </c>
      <c r="D96" s="184"/>
      <c r="E96" s="184"/>
      <c r="F96" s="184"/>
      <c r="G96" s="140">
        <v>202501</v>
      </c>
      <c r="H96" s="187">
        <v>251905051510</v>
      </c>
      <c r="I96" s="184">
        <v>900116031</v>
      </c>
      <c r="J96" s="139" t="s">
        <v>192</v>
      </c>
      <c r="K96" s="189" t="s">
        <v>437</v>
      </c>
      <c r="L96" s="191">
        <v>45677</v>
      </c>
      <c r="M96" s="193">
        <v>-848</v>
      </c>
      <c r="N96" s="139" t="s">
        <v>73</v>
      </c>
      <c r="O96" s="184">
        <v>14</v>
      </c>
      <c r="P96" s="191">
        <v>45677</v>
      </c>
      <c r="Q96" s="139" t="s">
        <v>403</v>
      </c>
      <c r="R96" s="141">
        <v>45702.587650462963</v>
      </c>
    </row>
    <row r="97" spans="1:18" ht="15">
      <c r="A97" s="184">
        <v>74840</v>
      </c>
      <c r="B97" s="139" t="s">
        <v>412</v>
      </c>
      <c r="C97" s="139" t="s">
        <v>309</v>
      </c>
      <c r="G97" s="140">
        <v>202501</v>
      </c>
      <c r="H97" s="187">
        <v>251905051520</v>
      </c>
      <c r="I97" s="36">
        <v>900275562</v>
      </c>
      <c r="J97" s="139" t="s">
        <v>192</v>
      </c>
      <c r="K97" s="180" t="s">
        <v>432</v>
      </c>
      <c r="L97" s="182">
        <v>45667</v>
      </c>
      <c r="M97" s="64">
        <v>-10400</v>
      </c>
      <c r="N97" s="139" t="s">
        <v>73</v>
      </c>
      <c r="O97" s="36">
        <v>14</v>
      </c>
      <c r="P97" s="182">
        <v>45667</v>
      </c>
      <c r="R97" s="182">
        <v>45680</v>
      </c>
    </row>
    <row r="98" spans="1:18" ht="15">
      <c r="A98" s="184">
        <v>74840</v>
      </c>
      <c r="B98" s="139" t="s">
        <v>412</v>
      </c>
      <c r="C98" s="139" t="s">
        <v>309</v>
      </c>
      <c r="G98" s="140">
        <v>202501</v>
      </c>
      <c r="H98" s="183">
        <v>251905051520</v>
      </c>
      <c r="I98" s="36">
        <v>900363376</v>
      </c>
      <c r="J98" s="139" t="s">
        <v>192</v>
      </c>
      <c r="K98" s="180" t="s">
        <v>174</v>
      </c>
      <c r="L98" s="182">
        <v>45646</v>
      </c>
      <c r="M98" s="64">
        <v>-46944</v>
      </c>
      <c r="N98" s="139" t="s">
        <v>73</v>
      </c>
      <c r="O98" s="36">
        <v>14</v>
      </c>
      <c r="P98" s="182">
        <v>45646</v>
      </c>
      <c r="R98" s="182">
        <v>45679</v>
      </c>
    </row>
    <row r="99" spans="1:18" ht="15">
      <c r="A99" s="184">
        <v>74840</v>
      </c>
      <c r="B99" s="139" t="s">
        <v>412</v>
      </c>
      <c r="C99" s="139" t="s">
        <v>309</v>
      </c>
      <c r="D99" s="281"/>
      <c r="E99" s="281"/>
      <c r="F99" s="281"/>
      <c r="G99" s="140">
        <v>202501</v>
      </c>
      <c r="H99" s="183">
        <v>251905051520</v>
      </c>
      <c r="I99" s="281">
        <v>900388592</v>
      </c>
      <c r="J99" s="139" t="s">
        <v>192</v>
      </c>
      <c r="K99" s="180" t="s">
        <v>142</v>
      </c>
      <c r="L99" s="282">
        <v>45644</v>
      </c>
      <c r="M99" s="195">
        <v>-4800</v>
      </c>
      <c r="N99" s="139" t="s">
        <v>73</v>
      </c>
      <c r="O99" s="281">
        <v>14</v>
      </c>
      <c r="P99" s="282">
        <v>45644</v>
      </c>
      <c r="R99" s="182">
        <v>45679</v>
      </c>
    </row>
    <row r="100" spans="1:18" ht="15">
      <c r="A100" s="184">
        <v>74840</v>
      </c>
      <c r="B100" s="139" t="s">
        <v>412</v>
      </c>
      <c r="C100" s="139" t="s">
        <v>309</v>
      </c>
      <c r="D100" s="281"/>
      <c r="E100" s="281"/>
      <c r="F100" s="281"/>
      <c r="G100" s="140">
        <v>202501</v>
      </c>
      <c r="H100" s="183">
        <v>251905051520</v>
      </c>
      <c r="I100" s="281">
        <v>900388592</v>
      </c>
      <c r="J100" s="139" t="s">
        <v>192</v>
      </c>
      <c r="K100" s="180" t="s">
        <v>142</v>
      </c>
      <c r="L100" s="282">
        <v>45644</v>
      </c>
      <c r="M100" s="195">
        <v>-3200</v>
      </c>
      <c r="N100" s="139" t="s">
        <v>73</v>
      </c>
      <c r="O100" s="281">
        <v>14</v>
      </c>
      <c r="P100" s="282">
        <v>45644</v>
      </c>
      <c r="R100" s="182">
        <v>45679</v>
      </c>
    </row>
    <row r="101" spans="1:18" ht="15">
      <c r="A101" s="184">
        <v>74840</v>
      </c>
      <c r="B101" s="139" t="s">
        <v>412</v>
      </c>
      <c r="C101" s="139" t="s">
        <v>309</v>
      </c>
      <c r="D101" s="281"/>
      <c r="E101" s="281"/>
      <c r="F101" s="281"/>
      <c r="G101" s="140">
        <v>202501</v>
      </c>
      <c r="H101" s="183">
        <v>251905051520</v>
      </c>
      <c r="I101" s="281">
        <v>900388592</v>
      </c>
      <c r="J101" s="139" t="s">
        <v>192</v>
      </c>
      <c r="K101" s="180" t="s">
        <v>142</v>
      </c>
      <c r="L101" s="282">
        <v>45644</v>
      </c>
      <c r="M101" s="195">
        <v>-3200</v>
      </c>
      <c r="N101" s="139" t="s">
        <v>73</v>
      </c>
      <c r="O101" s="281">
        <v>14</v>
      </c>
      <c r="P101" s="282">
        <v>45644</v>
      </c>
      <c r="R101" s="182">
        <v>45679</v>
      </c>
    </row>
    <row r="102" spans="1:18" ht="15">
      <c r="A102" s="184">
        <v>74840</v>
      </c>
      <c r="B102" s="139" t="s">
        <v>412</v>
      </c>
      <c r="C102" s="139" t="s">
        <v>309</v>
      </c>
      <c r="D102" s="281"/>
      <c r="E102" s="281"/>
      <c r="F102" s="281"/>
      <c r="G102" s="140">
        <v>202501</v>
      </c>
      <c r="H102" s="183">
        <v>251905051520</v>
      </c>
      <c r="I102" s="281">
        <v>900388592</v>
      </c>
      <c r="J102" s="139" t="s">
        <v>192</v>
      </c>
      <c r="K102" s="180" t="s">
        <v>142</v>
      </c>
      <c r="L102" s="282">
        <v>45643</v>
      </c>
      <c r="M102" s="195">
        <v>-20400</v>
      </c>
      <c r="N102" s="139" t="s">
        <v>73</v>
      </c>
      <c r="O102" s="281">
        <v>14</v>
      </c>
      <c r="P102" s="282">
        <v>45643</v>
      </c>
      <c r="R102" s="182">
        <v>45679</v>
      </c>
    </row>
    <row r="103" spans="1:18" ht="15">
      <c r="A103" s="184">
        <v>74840</v>
      </c>
      <c r="B103" s="139" t="s">
        <v>412</v>
      </c>
      <c r="C103" s="139" t="s">
        <v>309</v>
      </c>
      <c r="G103" s="140">
        <v>202501</v>
      </c>
      <c r="H103" s="183">
        <v>251905051530</v>
      </c>
      <c r="I103" s="36">
        <v>900401900</v>
      </c>
      <c r="J103" s="139" t="s">
        <v>192</v>
      </c>
      <c r="K103" s="180" t="s">
        <v>463</v>
      </c>
      <c r="L103" s="182">
        <v>45666</v>
      </c>
      <c r="M103" s="64">
        <v>-1221064</v>
      </c>
      <c r="N103" s="139" t="s">
        <v>73</v>
      </c>
      <c r="O103" s="36">
        <v>14</v>
      </c>
      <c r="P103" s="182">
        <v>45666</v>
      </c>
      <c r="R103" s="182">
        <v>45679</v>
      </c>
    </row>
    <row r="104" spans="1:18" ht="15">
      <c r="A104" s="184">
        <v>74840</v>
      </c>
      <c r="B104" s="139" t="s">
        <v>412</v>
      </c>
      <c r="C104" s="139" t="s">
        <v>309</v>
      </c>
      <c r="G104" s="140">
        <v>202501</v>
      </c>
      <c r="H104" s="183">
        <v>251905051520</v>
      </c>
      <c r="I104" s="36">
        <v>900407064</v>
      </c>
      <c r="J104" s="139" t="s">
        <v>192</v>
      </c>
      <c r="K104" s="180" t="s">
        <v>433</v>
      </c>
      <c r="L104" s="182">
        <v>45674</v>
      </c>
      <c r="M104" s="64">
        <v>-53537</v>
      </c>
      <c r="N104" s="139" t="s">
        <v>73</v>
      </c>
      <c r="O104" s="36">
        <v>14</v>
      </c>
      <c r="P104" s="182">
        <v>45674</v>
      </c>
      <c r="R104" s="182">
        <v>45679</v>
      </c>
    </row>
    <row r="105" spans="1:18" ht="15">
      <c r="A105" s="184">
        <v>74840</v>
      </c>
      <c r="B105" s="139" t="s">
        <v>412</v>
      </c>
      <c r="C105" s="139" t="s">
        <v>309</v>
      </c>
      <c r="D105" s="281"/>
      <c r="E105" s="281"/>
      <c r="F105" s="281"/>
      <c r="G105" s="140">
        <v>202501</v>
      </c>
      <c r="H105" s="183">
        <v>251905051520</v>
      </c>
      <c r="I105" s="281">
        <v>900524572</v>
      </c>
      <c r="J105" s="139" t="s">
        <v>192</v>
      </c>
      <c r="K105" s="180" t="s">
        <v>427</v>
      </c>
      <c r="L105" s="282">
        <v>45644</v>
      </c>
      <c r="M105" s="195">
        <v>-15320</v>
      </c>
      <c r="N105" s="139" t="s">
        <v>73</v>
      </c>
      <c r="O105" s="281">
        <v>14</v>
      </c>
      <c r="P105" s="282">
        <v>45644</v>
      </c>
      <c r="R105" s="182">
        <v>45679</v>
      </c>
    </row>
    <row r="106" spans="1:18" ht="15">
      <c r="A106" s="184">
        <v>74840</v>
      </c>
      <c r="B106" s="139" t="s">
        <v>412</v>
      </c>
      <c r="C106" s="139" t="s">
        <v>309</v>
      </c>
      <c r="D106" s="281"/>
      <c r="E106" s="281"/>
      <c r="F106" s="281"/>
      <c r="G106" s="140">
        <v>202501</v>
      </c>
      <c r="H106" s="183">
        <v>251905051520</v>
      </c>
      <c r="I106" s="281">
        <v>900529358</v>
      </c>
      <c r="J106" s="139" t="s">
        <v>192</v>
      </c>
      <c r="K106" s="180" t="s">
        <v>415</v>
      </c>
      <c r="L106" s="282">
        <v>45679</v>
      </c>
      <c r="M106" s="195">
        <v>-35201</v>
      </c>
      <c r="N106" s="139" t="s">
        <v>73</v>
      </c>
      <c r="O106" s="281">
        <v>14</v>
      </c>
      <c r="P106" s="282">
        <v>45679</v>
      </c>
      <c r="R106" s="182">
        <v>45679</v>
      </c>
    </row>
    <row r="107" spans="1:18" ht="15">
      <c r="A107" s="184">
        <v>74840</v>
      </c>
      <c r="B107" s="139" t="s">
        <v>412</v>
      </c>
      <c r="C107" s="139" t="s">
        <v>309</v>
      </c>
      <c r="D107" s="281"/>
      <c r="E107" s="281"/>
      <c r="F107" s="281"/>
      <c r="G107" s="140">
        <v>202501</v>
      </c>
      <c r="H107" s="183">
        <v>251905051520</v>
      </c>
      <c r="I107" s="281">
        <v>900529358</v>
      </c>
      <c r="J107" s="139" t="s">
        <v>192</v>
      </c>
      <c r="K107" s="180" t="s">
        <v>415</v>
      </c>
      <c r="L107" s="282">
        <v>45679</v>
      </c>
      <c r="M107" s="195">
        <v>-32299</v>
      </c>
      <c r="N107" s="139" t="s">
        <v>73</v>
      </c>
      <c r="O107" s="281">
        <v>14</v>
      </c>
      <c r="P107" s="282">
        <v>45679</v>
      </c>
      <c r="R107" s="182">
        <v>45679</v>
      </c>
    </row>
    <row r="108" spans="1:18" ht="15">
      <c r="A108" s="184">
        <v>74840</v>
      </c>
      <c r="B108" s="139" t="s">
        <v>412</v>
      </c>
      <c r="C108" s="139" t="s">
        <v>309</v>
      </c>
      <c r="D108" s="281"/>
      <c r="E108" s="281"/>
      <c r="F108" s="281"/>
      <c r="G108" s="140">
        <v>202501</v>
      </c>
      <c r="H108" s="183">
        <v>251905051520</v>
      </c>
      <c r="I108" s="281">
        <v>900575574</v>
      </c>
      <c r="J108" s="139" t="s">
        <v>192</v>
      </c>
      <c r="K108" s="180" t="s">
        <v>417</v>
      </c>
      <c r="L108" s="282">
        <v>45667</v>
      </c>
      <c r="M108" s="195">
        <v>-60800</v>
      </c>
      <c r="N108" s="139" t="s">
        <v>73</v>
      </c>
      <c r="O108" s="281">
        <v>14</v>
      </c>
      <c r="P108" s="282">
        <v>45667</v>
      </c>
      <c r="R108" s="182">
        <v>45679</v>
      </c>
    </row>
    <row r="109" spans="1:18" ht="15">
      <c r="A109" s="184">
        <v>74840</v>
      </c>
      <c r="B109" s="139" t="s">
        <v>412</v>
      </c>
      <c r="C109" s="139" t="s">
        <v>309</v>
      </c>
      <c r="D109" s="281"/>
      <c r="E109" s="281"/>
      <c r="F109" s="281"/>
      <c r="G109" s="140">
        <v>202501</v>
      </c>
      <c r="H109" s="183">
        <v>251905051520</v>
      </c>
      <c r="I109" s="281">
        <v>900575574</v>
      </c>
      <c r="J109" s="139" t="s">
        <v>192</v>
      </c>
      <c r="K109" s="180" t="s">
        <v>417</v>
      </c>
      <c r="L109" s="282">
        <v>45667</v>
      </c>
      <c r="M109" s="195">
        <v>-19023</v>
      </c>
      <c r="N109" s="139" t="s">
        <v>73</v>
      </c>
      <c r="O109" s="281">
        <v>14</v>
      </c>
      <c r="P109" s="282">
        <v>45667</v>
      </c>
      <c r="R109" s="182">
        <v>45679</v>
      </c>
    </row>
    <row r="110" spans="1:18" ht="15">
      <c r="A110" s="184">
        <v>74840</v>
      </c>
      <c r="B110" s="139" t="s">
        <v>412</v>
      </c>
      <c r="C110" s="139" t="s">
        <v>309</v>
      </c>
      <c r="D110" s="281"/>
      <c r="E110" s="281"/>
      <c r="F110" s="281"/>
      <c r="G110" s="140">
        <v>202501</v>
      </c>
      <c r="H110" s="183">
        <v>251905051520</v>
      </c>
      <c r="I110" s="281">
        <v>900575574</v>
      </c>
      <c r="J110" s="139" t="s">
        <v>192</v>
      </c>
      <c r="K110" s="180" t="s">
        <v>417</v>
      </c>
      <c r="L110" s="282">
        <v>45667</v>
      </c>
      <c r="M110" s="195">
        <v>-17470</v>
      </c>
      <c r="N110" s="139" t="s">
        <v>73</v>
      </c>
      <c r="O110" s="281">
        <v>14</v>
      </c>
      <c r="P110" s="282">
        <v>45667</v>
      </c>
      <c r="R110" s="182">
        <v>45679</v>
      </c>
    </row>
    <row r="111" spans="1:18" ht="15">
      <c r="A111" s="184">
        <v>74840</v>
      </c>
      <c r="B111" s="139" t="s">
        <v>412</v>
      </c>
      <c r="C111" s="139" t="s">
        <v>309</v>
      </c>
      <c r="D111" s="281"/>
      <c r="E111" s="281"/>
      <c r="F111" s="281"/>
      <c r="G111" s="140">
        <v>202501</v>
      </c>
      <c r="H111" s="183">
        <v>251905051520</v>
      </c>
      <c r="I111" s="281">
        <v>900575574</v>
      </c>
      <c r="J111" s="139" t="s">
        <v>192</v>
      </c>
      <c r="K111" s="180" t="s">
        <v>417</v>
      </c>
      <c r="L111" s="282">
        <v>45667</v>
      </c>
      <c r="M111" s="195">
        <v>-21970</v>
      </c>
      <c r="N111" s="139" t="s">
        <v>73</v>
      </c>
      <c r="O111" s="281">
        <v>14</v>
      </c>
      <c r="P111" s="282">
        <v>45667</v>
      </c>
      <c r="R111" s="182">
        <v>45660</v>
      </c>
    </row>
    <row r="112" spans="1:18" ht="15">
      <c r="A112" s="184">
        <v>74840</v>
      </c>
      <c r="B112" s="139" t="s">
        <v>412</v>
      </c>
      <c r="C112" s="139" t="s">
        <v>309</v>
      </c>
      <c r="D112" s="281"/>
      <c r="E112" s="281"/>
      <c r="F112" s="281"/>
      <c r="G112" s="140">
        <v>202501</v>
      </c>
      <c r="H112" s="183">
        <v>251905051520</v>
      </c>
      <c r="I112" s="281">
        <v>900575574</v>
      </c>
      <c r="J112" s="139" t="s">
        <v>192</v>
      </c>
      <c r="K112" s="180" t="s">
        <v>417</v>
      </c>
      <c r="L112" s="282">
        <v>45667</v>
      </c>
      <c r="M112" s="195">
        <v>-21969</v>
      </c>
      <c r="N112" s="139" t="s">
        <v>73</v>
      </c>
      <c r="O112" s="281">
        <v>14</v>
      </c>
      <c r="P112" s="282">
        <v>45667</v>
      </c>
      <c r="R112" s="182">
        <v>45660</v>
      </c>
    </row>
    <row r="113" spans="1:18" ht="15">
      <c r="A113" s="184">
        <v>74840</v>
      </c>
      <c r="B113" s="139" t="s">
        <v>412</v>
      </c>
      <c r="C113" s="139" t="s">
        <v>309</v>
      </c>
      <c r="D113" s="281"/>
      <c r="E113" s="281"/>
      <c r="F113" s="281"/>
      <c r="G113" s="140">
        <v>202501</v>
      </c>
      <c r="H113" s="183">
        <v>251905051520</v>
      </c>
      <c r="I113" s="281">
        <v>900575574</v>
      </c>
      <c r="J113" s="139" t="s">
        <v>192</v>
      </c>
      <c r="K113" s="180" t="s">
        <v>417</v>
      </c>
      <c r="L113" s="282">
        <v>45667</v>
      </c>
      <c r="M113" s="195">
        <v>-21070</v>
      </c>
      <c r="N113" s="139" t="s">
        <v>73</v>
      </c>
      <c r="O113" s="281">
        <v>14</v>
      </c>
      <c r="P113" s="282">
        <v>45667</v>
      </c>
      <c r="R113" s="182">
        <v>45660</v>
      </c>
    </row>
    <row r="114" spans="1:18" ht="15">
      <c r="A114" s="184">
        <v>74840</v>
      </c>
      <c r="B114" s="139" t="s">
        <v>412</v>
      </c>
      <c r="C114" s="139" t="s">
        <v>309</v>
      </c>
      <c r="D114" s="281"/>
      <c r="E114" s="281"/>
      <c r="F114" s="281"/>
      <c r="G114" s="140">
        <v>202501</v>
      </c>
      <c r="H114" s="183">
        <v>251905051520</v>
      </c>
      <c r="I114" s="281">
        <v>900575574</v>
      </c>
      <c r="J114" s="139" t="s">
        <v>192</v>
      </c>
      <c r="K114" s="180" t="s">
        <v>417</v>
      </c>
      <c r="L114" s="282">
        <v>45667</v>
      </c>
      <c r="M114" s="195">
        <v>-18087</v>
      </c>
      <c r="N114" s="139" t="s">
        <v>73</v>
      </c>
      <c r="O114" s="281">
        <v>14</v>
      </c>
      <c r="P114" s="282">
        <v>45667</v>
      </c>
      <c r="R114" s="182">
        <v>45660</v>
      </c>
    </row>
    <row r="115" spans="1:18" ht="15">
      <c r="A115" s="184">
        <v>74840</v>
      </c>
      <c r="B115" s="139" t="s">
        <v>412</v>
      </c>
      <c r="C115" s="139" t="s">
        <v>309</v>
      </c>
      <c r="G115" s="140">
        <v>202501</v>
      </c>
      <c r="H115" s="183">
        <v>251905051520</v>
      </c>
      <c r="I115" s="36">
        <v>900575574</v>
      </c>
      <c r="J115" s="139" t="s">
        <v>192</v>
      </c>
      <c r="K115" s="180" t="s">
        <v>417</v>
      </c>
      <c r="L115" s="182">
        <v>45667</v>
      </c>
      <c r="M115" s="64">
        <v>-18325</v>
      </c>
      <c r="N115" s="139" t="s">
        <v>73</v>
      </c>
      <c r="O115" s="36">
        <v>14</v>
      </c>
      <c r="P115" s="182">
        <v>45667</v>
      </c>
      <c r="R115" s="182">
        <v>45660</v>
      </c>
    </row>
    <row r="116" spans="1:18" ht="15">
      <c r="A116" s="184">
        <v>74840</v>
      </c>
      <c r="B116" s="139" t="s">
        <v>412</v>
      </c>
      <c r="C116" s="139" t="s">
        <v>309</v>
      </c>
      <c r="G116" s="140">
        <v>202501</v>
      </c>
      <c r="H116" s="183">
        <v>251905051520</v>
      </c>
      <c r="I116" s="36">
        <v>900575574</v>
      </c>
      <c r="J116" s="139" t="s">
        <v>192</v>
      </c>
      <c r="K116" s="180" t="s">
        <v>417</v>
      </c>
      <c r="L116" s="182">
        <v>45667</v>
      </c>
      <c r="M116" s="64">
        <v>-21745</v>
      </c>
      <c r="N116" s="139" t="s">
        <v>73</v>
      </c>
      <c r="O116" s="36">
        <v>14</v>
      </c>
      <c r="P116" s="182">
        <v>45667</v>
      </c>
      <c r="R116" s="182">
        <v>45660</v>
      </c>
    </row>
    <row r="117" spans="1:18" ht="15">
      <c r="A117" s="184">
        <v>74840</v>
      </c>
      <c r="B117" s="139" t="s">
        <v>412</v>
      </c>
      <c r="C117" s="139" t="s">
        <v>309</v>
      </c>
      <c r="G117" s="140">
        <v>202501</v>
      </c>
      <c r="H117" s="183">
        <v>251905051520</v>
      </c>
      <c r="I117" s="36">
        <v>900575574</v>
      </c>
      <c r="J117" s="139" t="s">
        <v>192</v>
      </c>
      <c r="K117" s="180" t="s">
        <v>417</v>
      </c>
      <c r="L117" s="182">
        <v>45667</v>
      </c>
      <c r="M117" s="64">
        <v>-17470</v>
      </c>
      <c r="N117" s="139" t="s">
        <v>73</v>
      </c>
      <c r="O117" s="36">
        <v>14</v>
      </c>
      <c r="P117" s="182">
        <v>45667</v>
      </c>
      <c r="R117" s="182">
        <v>45660</v>
      </c>
    </row>
    <row r="118" spans="1:18" ht="15">
      <c r="A118" s="184">
        <v>74840</v>
      </c>
      <c r="B118" s="139" t="s">
        <v>412</v>
      </c>
      <c r="C118" s="139" t="s">
        <v>309</v>
      </c>
      <c r="G118" s="140">
        <v>202501</v>
      </c>
      <c r="H118" s="183">
        <v>251905051520</v>
      </c>
      <c r="I118" s="36">
        <v>900575574</v>
      </c>
      <c r="J118" s="139" t="s">
        <v>192</v>
      </c>
      <c r="K118" s="180" t="s">
        <v>417</v>
      </c>
      <c r="L118" s="182">
        <v>45667</v>
      </c>
      <c r="M118" s="64">
        <v>-69738</v>
      </c>
      <c r="N118" s="139" t="s">
        <v>73</v>
      </c>
      <c r="O118" s="36">
        <v>14</v>
      </c>
      <c r="P118" s="182">
        <v>45667</v>
      </c>
      <c r="R118" s="182">
        <v>45667</v>
      </c>
    </row>
    <row r="119" spans="1:18" ht="15">
      <c r="A119" s="184">
        <v>74840</v>
      </c>
      <c r="B119" s="139" t="s">
        <v>412</v>
      </c>
      <c r="C119" s="139" t="s">
        <v>309</v>
      </c>
      <c r="G119" s="140">
        <v>202501</v>
      </c>
      <c r="H119" s="183">
        <v>251905051520</v>
      </c>
      <c r="I119" s="36">
        <v>900575574</v>
      </c>
      <c r="J119" s="139" t="s">
        <v>192</v>
      </c>
      <c r="K119" s="180" t="s">
        <v>417</v>
      </c>
      <c r="L119" s="182">
        <v>45667</v>
      </c>
      <c r="M119" s="64">
        <v>-36800</v>
      </c>
      <c r="N119" s="139" t="s">
        <v>73</v>
      </c>
      <c r="O119" s="36">
        <v>14</v>
      </c>
      <c r="P119" s="182">
        <v>45667</v>
      </c>
      <c r="R119" s="182">
        <v>45665</v>
      </c>
    </row>
    <row r="120" spans="1:18" ht="15">
      <c r="A120" s="184">
        <v>74840</v>
      </c>
      <c r="B120" s="139" t="s">
        <v>412</v>
      </c>
      <c r="C120" s="139" t="s">
        <v>309</v>
      </c>
      <c r="G120" s="140">
        <v>202501</v>
      </c>
      <c r="H120" s="183">
        <v>251905051520</v>
      </c>
      <c r="I120" s="36">
        <v>900575574</v>
      </c>
      <c r="J120" s="139" t="s">
        <v>192</v>
      </c>
      <c r="K120" s="180" t="s">
        <v>417</v>
      </c>
      <c r="L120" s="182">
        <v>45667</v>
      </c>
      <c r="M120" s="64">
        <v>-47400</v>
      </c>
      <c r="N120" s="139" t="s">
        <v>73</v>
      </c>
      <c r="O120" s="36">
        <v>14</v>
      </c>
      <c r="P120" s="182">
        <v>45667</v>
      </c>
      <c r="R120" s="182">
        <v>45665</v>
      </c>
    </row>
    <row r="121" spans="1:18" ht="15">
      <c r="A121" s="184">
        <v>74840</v>
      </c>
      <c r="B121" s="139" t="s">
        <v>412</v>
      </c>
      <c r="C121" s="139" t="s">
        <v>309</v>
      </c>
      <c r="G121" s="140">
        <v>202501</v>
      </c>
      <c r="H121" s="183">
        <v>251905051520</v>
      </c>
      <c r="I121" s="36">
        <v>900575574</v>
      </c>
      <c r="J121" s="139" t="s">
        <v>192</v>
      </c>
      <c r="K121" s="180" t="s">
        <v>417</v>
      </c>
      <c r="L121" s="182">
        <v>45677</v>
      </c>
      <c r="M121" s="64">
        <v>-40942</v>
      </c>
      <c r="N121" s="139" t="s">
        <v>73</v>
      </c>
      <c r="O121" s="36">
        <v>14</v>
      </c>
      <c r="P121" s="182">
        <v>45677</v>
      </c>
      <c r="R121" s="182">
        <v>45665</v>
      </c>
    </row>
    <row r="122" spans="1:18" ht="15">
      <c r="A122" s="184">
        <v>74840</v>
      </c>
      <c r="B122" s="139" t="s">
        <v>412</v>
      </c>
      <c r="C122" s="139" t="s">
        <v>309</v>
      </c>
      <c r="D122" s="281"/>
      <c r="E122" s="281"/>
      <c r="F122" s="281"/>
      <c r="G122" s="140">
        <v>202501</v>
      </c>
      <c r="H122" s="183">
        <v>251905051520</v>
      </c>
      <c r="I122" s="281">
        <v>900637442</v>
      </c>
      <c r="J122" s="139" t="s">
        <v>192</v>
      </c>
      <c r="K122" s="180" t="s">
        <v>162</v>
      </c>
      <c r="L122" s="282">
        <v>45643</v>
      </c>
      <c r="M122" s="195">
        <v>-16879</v>
      </c>
      <c r="N122" s="139" t="s">
        <v>73</v>
      </c>
      <c r="O122" s="281">
        <v>14</v>
      </c>
      <c r="P122" s="282">
        <v>45643</v>
      </c>
      <c r="R122" s="182">
        <v>45665</v>
      </c>
    </row>
    <row r="123" spans="1:18" ht="15">
      <c r="A123" s="184">
        <v>74840</v>
      </c>
      <c r="B123" s="139" t="s">
        <v>412</v>
      </c>
      <c r="C123" s="139" t="s">
        <v>309</v>
      </c>
      <c r="D123" s="281"/>
      <c r="E123" s="281"/>
      <c r="F123" s="281"/>
      <c r="G123" s="140">
        <v>202501</v>
      </c>
      <c r="H123" s="183">
        <v>251905051520</v>
      </c>
      <c r="I123" s="281">
        <v>900637442</v>
      </c>
      <c r="J123" s="139" t="s">
        <v>192</v>
      </c>
      <c r="K123" s="180" t="s">
        <v>162</v>
      </c>
      <c r="L123" s="282">
        <v>45659</v>
      </c>
      <c r="M123" s="195">
        <v>-14078</v>
      </c>
      <c r="N123" s="139" t="s">
        <v>73</v>
      </c>
      <c r="O123" s="281">
        <v>14</v>
      </c>
      <c r="P123" s="282">
        <v>45659</v>
      </c>
      <c r="R123" s="182">
        <v>45665</v>
      </c>
    </row>
    <row r="124" spans="1:18" ht="15">
      <c r="A124" s="184">
        <v>74840</v>
      </c>
      <c r="B124" s="139" t="s">
        <v>412</v>
      </c>
      <c r="C124" s="139" t="s">
        <v>309</v>
      </c>
      <c r="D124" s="281"/>
      <c r="E124" s="281"/>
      <c r="F124" s="281"/>
      <c r="G124" s="140">
        <v>202501</v>
      </c>
      <c r="H124" s="183">
        <v>251905051520</v>
      </c>
      <c r="I124" s="281">
        <v>900637442</v>
      </c>
      <c r="J124" s="139" t="s">
        <v>192</v>
      </c>
      <c r="K124" s="180" t="s">
        <v>162</v>
      </c>
      <c r="L124" s="282">
        <v>45659</v>
      </c>
      <c r="M124" s="195">
        <v>-34574</v>
      </c>
      <c r="N124" s="139" t="s">
        <v>73</v>
      </c>
      <c r="O124" s="281">
        <v>14</v>
      </c>
      <c r="P124" s="282">
        <v>45659</v>
      </c>
      <c r="R124" s="182">
        <v>45665</v>
      </c>
    </row>
    <row r="125" spans="1:18" ht="15">
      <c r="A125" s="184">
        <v>74840</v>
      </c>
      <c r="B125" s="139" t="s">
        <v>412</v>
      </c>
      <c r="C125" s="139" t="s">
        <v>309</v>
      </c>
      <c r="D125" s="281"/>
      <c r="E125" s="281"/>
      <c r="F125" s="281"/>
      <c r="G125" s="140">
        <v>202501</v>
      </c>
      <c r="H125" s="183">
        <v>251905051520</v>
      </c>
      <c r="I125" s="281">
        <v>900637442</v>
      </c>
      <c r="J125" s="139" t="s">
        <v>192</v>
      </c>
      <c r="K125" s="180" t="s">
        <v>162</v>
      </c>
      <c r="L125" s="282">
        <v>45659</v>
      </c>
      <c r="M125" s="195">
        <v>-114145</v>
      </c>
      <c r="N125" s="139" t="s">
        <v>73</v>
      </c>
      <c r="O125" s="281">
        <v>14</v>
      </c>
      <c r="P125" s="282">
        <v>45659</v>
      </c>
      <c r="R125" s="182">
        <v>45665</v>
      </c>
    </row>
    <row r="126" spans="1:18" ht="15">
      <c r="A126" s="184">
        <v>74840</v>
      </c>
      <c r="B126" s="139" t="s">
        <v>412</v>
      </c>
      <c r="C126" s="139" t="s">
        <v>309</v>
      </c>
      <c r="D126" s="281"/>
      <c r="E126" s="281"/>
      <c r="F126" s="281"/>
      <c r="G126" s="140">
        <v>202501</v>
      </c>
      <c r="H126" s="183">
        <v>251905051520</v>
      </c>
      <c r="I126" s="281">
        <v>900637442</v>
      </c>
      <c r="J126" s="139" t="s">
        <v>192</v>
      </c>
      <c r="K126" s="180" t="s">
        <v>162</v>
      </c>
      <c r="L126" s="282">
        <v>45646</v>
      </c>
      <c r="M126" s="195">
        <v>-7559</v>
      </c>
      <c r="N126" s="139" t="s">
        <v>73</v>
      </c>
      <c r="O126" s="281">
        <v>14</v>
      </c>
      <c r="P126" s="282">
        <v>45646</v>
      </c>
      <c r="R126" s="182">
        <v>45667</v>
      </c>
    </row>
    <row r="127" spans="1:18" ht="15">
      <c r="A127" s="184">
        <v>74840</v>
      </c>
      <c r="B127" s="139" t="s">
        <v>412</v>
      </c>
      <c r="C127" s="139" t="s">
        <v>309</v>
      </c>
      <c r="G127" s="140">
        <v>202501</v>
      </c>
      <c r="H127" s="183">
        <v>251905051520</v>
      </c>
      <c r="I127" s="36">
        <v>900637442</v>
      </c>
      <c r="J127" s="139" t="s">
        <v>192</v>
      </c>
      <c r="K127" s="180" t="s">
        <v>162</v>
      </c>
      <c r="L127" s="182">
        <v>45671</v>
      </c>
      <c r="M127" s="64">
        <v>-19551</v>
      </c>
      <c r="N127" s="139" t="s">
        <v>73</v>
      </c>
      <c r="O127" s="36">
        <v>14</v>
      </c>
      <c r="P127" s="182">
        <v>45671</v>
      </c>
      <c r="R127" s="182">
        <v>45666</v>
      </c>
    </row>
    <row r="128" spans="1:18" ht="15">
      <c r="A128" s="184">
        <v>74840</v>
      </c>
      <c r="B128" s="139" t="s">
        <v>412</v>
      </c>
      <c r="C128" s="139" t="s">
        <v>309</v>
      </c>
      <c r="G128" s="140">
        <v>202501</v>
      </c>
      <c r="H128" s="183">
        <v>251905051520</v>
      </c>
      <c r="I128" s="36">
        <v>900637442</v>
      </c>
      <c r="J128" s="139" t="s">
        <v>192</v>
      </c>
      <c r="K128" s="180" t="s">
        <v>162</v>
      </c>
      <c r="L128" s="182">
        <v>45671</v>
      </c>
      <c r="M128" s="64">
        <v>-199049</v>
      </c>
      <c r="N128" s="139" t="s">
        <v>73</v>
      </c>
      <c r="O128" s="36">
        <v>14</v>
      </c>
      <c r="P128" s="182">
        <v>45671</v>
      </c>
      <c r="R128" s="182">
        <v>45666</v>
      </c>
    </row>
    <row r="129" spans="1:18" ht="15">
      <c r="A129" s="184">
        <v>74840</v>
      </c>
      <c r="B129" s="139" t="s">
        <v>412</v>
      </c>
      <c r="C129" s="139" t="s">
        <v>309</v>
      </c>
      <c r="D129" s="281"/>
      <c r="E129" s="281"/>
      <c r="F129" s="281"/>
      <c r="G129" s="140">
        <v>202501</v>
      </c>
      <c r="H129" s="183">
        <v>251905051520</v>
      </c>
      <c r="I129" s="281">
        <v>900637907</v>
      </c>
      <c r="J129" s="139" t="s">
        <v>192</v>
      </c>
      <c r="K129" s="180" t="s">
        <v>234</v>
      </c>
      <c r="L129" s="282">
        <v>45646</v>
      </c>
      <c r="M129" s="195">
        <v>-11813</v>
      </c>
      <c r="N129" s="139" t="s">
        <v>73</v>
      </c>
      <c r="O129" s="281">
        <v>14</v>
      </c>
      <c r="P129" s="282">
        <v>45646</v>
      </c>
      <c r="R129" s="182">
        <v>45666</v>
      </c>
    </row>
    <row r="130" spans="1:18" ht="15">
      <c r="A130" s="184">
        <v>74840</v>
      </c>
      <c r="B130" s="139" t="s">
        <v>412</v>
      </c>
      <c r="C130" s="139" t="s">
        <v>309</v>
      </c>
      <c r="D130" s="281"/>
      <c r="E130" s="281"/>
      <c r="F130" s="281"/>
      <c r="G130" s="140">
        <v>202501</v>
      </c>
      <c r="H130" s="183">
        <v>251905051520</v>
      </c>
      <c r="I130" s="281">
        <v>900637907</v>
      </c>
      <c r="J130" s="139" t="s">
        <v>192</v>
      </c>
      <c r="K130" s="180" t="s">
        <v>234</v>
      </c>
      <c r="L130" s="282">
        <v>45646</v>
      </c>
      <c r="M130" s="195">
        <v>-13687</v>
      </c>
      <c r="N130" s="139" t="s">
        <v>73</v>
      </c>
      <c r="O130" s="281">
        <v>14</v>
      </c>
      <c r="P130" s="282">
        <v>45646</v>
      </c>
      <c r="R130" s="182">
        <v>45666</v>
      </c>
    </row>
    <row r="131" spans="1:18" ht="15">
      <c r="A131" s="184">
        <v>74840</v>
      </c>
      <c r="B131" s="139" t="s">
        <v>412</v>
      </c>
      <c r="C131" s="139" t="s">
        <v>309</v>
      </c>
      <c r="G131" s="140">
        <v>202501</v>
      </c>
      <c r="H131" s="183">
        <v>251905051520</v>
      </c>
      <c r="I131" s="36">
        <v>900637907</v>
      </c>
      <c r="J131" s="139" t="s">
        <v>192</v>
      </c>
      <c r="K131" s="180" t="s">
        <v>234</v>
      </c>
      <c r="L131" s="182">
        <v>45674</v>
      </c>
      <c r="M131" s="64">
        <v>-13517</v>
      </c>
      <c r="N131" s="139" t="s">
        <v>73</v>
      </c>
      <c r="O131" s="36">
        <v>14</v>
      </c>
      <c r="P131" s="182">
        <v>45674</v>
      </c>
      <c r="R131" s="182">
        <v>45666</v>
      </c>
    </row>
    <row r="132" spans="1:18" ht="15">
      <c r="A132" s="184">
        <v>74840</v>
      </c>
      <c r="B132" s="139" t="s">
        <v>412</v>
      </c>
      <c r="C132" s="139" t="s">
        <v>309</v>
      </c>
      <c r="G132" s="140">
        <v>202501</v>
      </c>
      <c r="H132" s="183">
        <v>251905051520</v>
      </c>
      <c r="I132" s="36">
        <v>900637907</v>
      </c>
      <c r="J132" s="139" t="s">
        <v>192</v>
      </c>
      <c r="K132" s="180" t="s">
        <v>234</v>
      </c>
      <c r="L132" s="182">
        <v>45674</v>
      </c>
      <c r="M132" s="64">
        <v>-8875</v>
      </c>
      <c r="N132" s="139" t="s">
        <v>73</v>
      </c>
      <c r="O132" s="36">
        <v>14</v>
      </c>
      <c r="P132" s="182">
        <v>45674</v>
      </c>
      <c r="R132" s="182">
        <v>45666</v>
      </c>
    </row>
    <row r="133" spans="1:18" ht="15">
      <c r="A133" s="184">
        <v>74840</v>
      </c>
      <c r="B133" s="139" t="s">
        <v>412</v>
      </c>
      <c r="C133" s="139" t="s">
        <v>309</v>
      </c>
      <c r="G133" s="140">
        <v>202501</v>
      </c>
      <c r="H133" s="183">
        <v>251905051530</v>
      </c>
      <c r="I133" s="36">
        <v>900683835</v>
      </c>
      <c r="J133" s="139" t="s">
        <v>192</v>
      </c>
      <c r="K133" s="180" t="s">
        <v>478</v>
      </c>
      <c r="L133" s="182">
        <v>45667</v>
      </c>
      <c r="M133" s="64">
        <v>-645536</v>
      </c>
      <c r="N133" s="139" t="s">
        <v>73</v>
      </c>
      <c r="O133" s="36">
        <v>14</v>
      </c>
      <c r="P133" s="182">
        <v>45667</v>
      </c>
      <c r="R133" s="182">
        <v>45666</v>
      </c>
    </row>
    <row r="134" spans="1:18" ht="15">
      <c r="A134" s="184">
        <v>74840</v>
      </c>
      <c r="B134" s="139" t="s">
        <v>412</v>
      </c>
      <c r="C134" s="139" t="s">
        <v>309</v>
      </c>
      <c r="G134" s="140">
        <v>202501</v>
      </c>
      <c r="H134" s="183">
        <v>251905051520</v>
      </c>
      <c r="I134" s="36">
        <v>900741944</v>
      </c>
      <c r="J134" s="139" t="s">
        <v>192</v>
      </c>
      <c r="K134" s="180" t="s">
        <v>434</v>
      </c>
      <c r="L134" s="182">
        <v>45671</v>
      </c>
      <c r="M134" s="64">
        <v>-19360</v>
      </c>
      <c r="N134" s="139" t="s">
        <v>73</v>
      </c>
      <c r="O134" s="36">
        <v>14</v>
      </c>
      <c r="P134" s="182">
        <v>45671</v>
      </c>
      <c r="R134" s="182">
        <v>45666</v>
      </c>
    </row>
    <row r="135" spans="1:18" ht="15">
      <c r="A135" s="184">
        <v>74840</v>
      </c>
      <c r="B135" s="139" t="s">
        <v>412</v>
      </c>
      <c r="C135" s="139" t="s">
        <v>309</v>
      </c>
      <c r="G135" s="140">
        <v>202501</v>
      </c>
      <c r="H135" s="183">
        <v>251905051520</v>
      </c>
      <c r="I135" s="36">
        <v>900741944</v>
      </c>
      <c r="J135" s="139" t="s">
        <v>192</v>
      </c>
      <c r="K135" s="180" t="s">
        <v>434</v>
      </c>
      <c r="L135" s="182">
        <v>45671</v>
      </c>
      <c r="M135" s="64">
        <v>-132791</v>
      </c>
      <c r="N135" s="139" t="s">
        <v>73</v>
      </c>
      <c r="O135" s="36">
        <v>14</v>
      </c>
      <c r="P135" s="182">
        <v>45671</v>
      </c>
      <c r="R135" s="182">
        <v>45666</v>
      </c>
    </row>
    <row r="136" spans="1:18" ht="15">
      <c r="A136" s="184">
        <v>74840</v>
      </c>
      <c r="B136" s="139" t="s">
        <v>412</v>
      </c>
      <c r="C136" s="139" t="s">
        <v>309</v>
      </c>
      <c r="G136" s="140">
        <v>202501</v>
      </c>
      <c r="H136" s="183">
        <v>251905051520</v>
      </c>
      <c r="I136" s="36">
        <v>900741944</v>
      </c>
      <c r="J136" s="139" t="s">
        <v>192</v>
      </c>
      <c r="K136" s="180" t="s">
        <v>434</v>
      </c>
      <c r="L136" s="182">
        <v>45671</v>
      </c>
      <c r="M136" s="64">
        <v>-4067</v>
      </c>
      <c r="N136" s="139" t="s">
        <v>73</v>
      </c>
      <c r="O136" s="36">
        <v>14</v>
      </c>
      <c r="P136" s="182">
        <v>45671</v>
      </c>
      <c r="R136" s="182">
        <v>45664</v>
      </c>
    </row>
    <row r="137" spans="1:18" ht="15">
      <c r="A137" s="184">
        <v>74840</v>
      </c>
      <c r="B137" s="139" t="s">
        <v>412</v>
      </c>
      <c r="C137" s="139" t="s">
        <v>309</v>
      </c>
      <c r="G137" s="140">
        <v>202501</v>
      </c>
      <c r="H137" s="183">
        <v>251905051520</v>
      </c>
      <c r="I137" s="36">
        <v>900741944</v>
      </c>
      <c r="J137" s="139" t="s">
        <v>192</v>
      </c>
      <c r="K137" s="180" t="s">
        <v>434</v>
      </c>
      <c r="L137" s="182">
        <v>45671</v>
      </c>
      <c r="M137" s="64">
        <v>-4648</v>
      </c>
      <c r="N137" s="139" t="s">
        <v>73</v>
      </c>
      <c r="O137" s="36">
        <v>14</v>
      </c>
      <c r="P137" s="182">
        <v>45671</v>
      </c>
      <c r="R137" s="182">
        <v>45664</v>
      </c>
    </row>
    <row r="138" spans="1:18" ht="15">
      <c r="A138" s="184">
        <v>74840</v>
      </c>
      <c r="B138" s="139" t="s">
        <v>412</v>
      </c>
      <c r="C138" s="139" t="s">
        <v>309</v>
      </c>
      <c r="G138" s="140">
        <v>202501</v>
      </c>
      <c r="H138" s="183">
        <v>251905051520</v>
      </c>
      <c r="I138" s="36">
        <v>900741944</v>
      </c>
      <c r="J138" s="139" t="s">
        <v>192</v>
      </c>
      <c r="K138" s="180" t="s">
        <v>434</v>
      </c>
      <c r="L138" s="182">
        <v>45671</v>
      </c>
      <c r="M138" s="64">
        <v>-3445</v>
      </c>
      <c r="N138" s="139" t="s">
        <v>73</v>
      </c>
      <c r="O138" s="36">
        <v>14</v>
      </c>
      <c r="P138" s="182">
        <v>45671</v>
      </c>
      <c r="R138" s="182">
        <v>45664</v>
      </c>
    </row>
    <row r="139" spans="1:18" ht="15">
      <c r="A139" s="184">
        <v>74840</v>
      </c>
      <c r="B139" s="139" t="s">
        <v>412</v>
      </c>
      <c r="C139" s="139" t="s">
        <v>309</v>
      </c>
      <c r="G139" s="140">
        <v>202501</v>
      </c>
      <c r="H139" s="183">
        <v>251905051520</v>
      </c>
      <c r="I139" s="36">
        <v>900741944</v>
      </c>
      <c r="J139" s="139" t="s">
        <v>192</v>
      </c>
      <c r="K139" s="180" t="s">
        <v>434</v>
      </c>
      <c r="L139" s="182">
        <v>45671</v>
      </c>
      <c r="M139" s="64">
        <v>-3292</v>
      </c>
      <c r="N139" s="139" t="s">
        <v>73</v>
      </c>
      <c r="O139" s="36">
        <v>14</v>
      </c>
      <c r="P139" s="182">
        <v>45671</v>
      </c>
      <c r="R139" s="182">
        <v>45664</v>
      </c>
    </row>
    <row r="140" spans="1:18" ht="15">
      <c r="A140" s="184">
        <v>74840</v>
      </c>
      <c r="B140" s="139" t="s">
        <v>412</v>
      </c>
      <c r="C140" s="139" t="s">
        <v>309</v>
      </c>
      <c r="G140" s="140">
        <v>202501</v>
      </c>
      <c r="H140" s="183">
        <v>251905051520</v>
      </c>
      <c r="I140" s="36">
        <v>900741944</v>
      </c>
      <c r="J140" s="139" t="s">
        <v>192</v>
      </c>
      <c r="K140" s="180" t="s">
        <v>434</v>
      </c>
      <c r="L140" s="182">
        <v>45671</v>
      </c>
      <c r="M140" s="64">
        <v>-4647</v>
      </c>
      <c r="N140" s="139" t="s">
        <v>73</v>
      </c>
      <c r="O140" s="36">
        <v>14</v>
      </c>
      <c r="P140" s="182">
        <v>45671</v>
      </c>
      <c r="R140" s="182">
        <v>45664</v>
      </c>
    </row>
    <row r="141" spans="1:18" ht="15">
      <c r="A141" s="184">
        <v>74840</v>
      </c>
      <c r="B141" s="139" t="s">
        <v>412</v>
      </c>
      <c r="C141" s="139" t="s">
        <v>309</v>
      </c>
      <c r="G141" s="140">
        <v>202501</v>
      </c>
      <c r="H141" s="183">
        <v>251905051520</v>
      </c>
      <c r="I141" s="36">
        <v>900741944</v>
      </c>
      <c r="J141" s="139" t="s">
        <v>192</v>
      </c>
      <c r="K141" s="180" t="s">
        <v>434</v>
      </c>
      <c r="L141" s="182">
        <v>45671</v>
      </c>
      <c r="M141" s="64">
        <v>-3292</v>
      </c>
      <c r="N141" s="139" t="s">
        <v>73</v>
      </c>
      <c r="O141" s="36">
        <v>14</v>
      </c>
      <c r="P141" s="182">
        <v>45671</v>
      </c>
      <c r="R141" s="182">
        <v>45667</v>
      </c>
    </row>
    <row r="142" spans="1:18" ht="15">
      <c r="A142" s="184">
        <v>74840</v>
      </c>
      <c r="B142" s="139" t="s">
        <v>412</v>
      </c>
      <c r="C142" s="139" t="s">
        <v>309</v>
      </c>
      <c r="G142" s="140">
        <v>202501</v>
      </c>
      <c r="H142" s="183">
        <v>251905051520</v>
      </c>
      <c r="I142" s="36">
        <v>900741944</v>
      </c>
      <c r="J142" s="139" t="s">
        <v>192</v>
      </c>
      <c r="K142" s="180" t="s">
        <v>434</v>
      </c>
      <c r="L142" s="182">
        <v>45671</v>
      </c>
      <c r="M142" s="64">
        <v>-4494</v>
      </c>
      <c r="N142" s="139" t="s">
        <v>73</v>
      </c>
      <c r="O142" s="36">
        <v>14</v>
      </c>
      <c r="P142" s="182">
        <v>45671</v>
      </c>
      <c r="R142" s="182">
        <v>45667</v>
      </c>
    </row>
    <row r="143" spans="1:18" ht="15">
      <c r="A143" s="184">
        <v>74840</v>
      </c>
      <c r="B143" s="139" t="s">
        <v>412</v>
      </c>
      <c r="C143" s="139" t="s">
        <v>309</v>
      </c>
      <c r="G143" s="140">
        <v>202501</v>
      </c>
      <c r="H143" s="183">
        <v>251905051530</v>
      </c>
      <c r="I143" s="36">
        <v>900776460</v>
      </c>
      <c r="J143" s="139" t="s">
        <v>192</v>
      </c>
      <c r="K143" s="180" t="s">
        <v>479</v>
      </c>
      <c r="L143" s="182">
        <v>45671</v>
      </c>
      <c r="M143" s="64">
        <v>-845736</v>
      </c>
      <c r="N143" s="139" t="s">
        <v>73</v>
      </c>
      <c r="O143" s="36">
        <v>14</v>
      </c>
      <c r="P143" s="182">
        <v>45671</v>
      </c>
      <c r="R143" s="182">
        <v>45667</v>
      </c>
    </row>
    <row r="144" spans="1:18" ht="15">
      <c r="A144" s="184">
        <v>74840</v>
      </c>
      <c r="B144" s="139" t="s">
        <v>412</v>
      </c>
      <c r="C144" s="139" t="s">
        <v>309</v>
      </c>
      <c r="D144" s="281"/>
      <c r="E144" s="281"/>
      <c r="F144" s="281"/>
      <c r="G144" s="140">
        <v>202501</v>
      </c>
      <c r="H144" s="183">
        <v>251905051520</v>
      </c>
      <c r="I144" s="281">
        <v>900887349</v>
      </c>
      <c r="J144" s="139" t="s">
        <v>192</v>
      </c>
      <c r="K144" s="180" t="s">
        <v>424</v>
      </c>
      <c r="L144" s="282">
        <v>45659</v>
      </c>
      <c r="M144" s="195">
        <v>-11200</v>
      </c>
      <c r="N144" s="139" t="s">
        <v>73</v>
      </c>
      <c r="O144" s="281">
        <v>14</v>
      </c>
      <c r="P144" s="282">
        <v>45659</v>
      </c>
      <c r="R144" s="182">
        <v>45667</v>
      </c>
    </row>
    <row r="145" spans="1:18" ht="15">
      <c r="A145" s="184">
        <v>74840</v>
      </c>
      <c r="B145" s="139" t="s">
        <v>412</v>
      </c>
      <c r="C145" s="139" t="s">
        <v>309</v>
      </c>
      <c r="D145" s="281"/>
      <c r="E145" s="281"/>
      <c r="F145" s="281"/>
      <c r="G145" s="140">
        <v>202501</v>
      </c>
      <c r="H145" s="183">
        <v>251905051520</v>
      </c>
      <c r="I145" s="281">
        <v>900887349</v>
      </c>
      <c r="J145" s="139" t="s">
        <v>192</v>
      </c>
      <c r="K145" s="180" t="s">
        <v>424</v>
      </c>
      <c r="L145" s="282">
        <v>45659</v>
      </c>
      <c r="M145" s="195">
        <v>-11200</v>
      </c>
      <c r="N145" s="139" t="s">
        <v>73</v>
      </c>
      <c r="O145" s="281">
        <v>14</v>
      </c>
      <c r="P145" s="282">
        <v>45659</v>
      </c>
      <c r="R145" s="182">
        <v>45667</v>
      </c>
    </row>
    <row r="146" spans="1:18" ht="15">
      <c r="A146" s="184">
        <v>74840</v>
      </c>
      <c r="B146" s="139" t="s">
        <v>412</v>
      </c>
      <c r="C146" s="139" t="s">
        <v>309</v>
      </c>
      <c r="D146" s="281"/>
      <c r="E146" s="281"/>
      <c r="F146" s="281"/>
      <c r="G146" s="140">
        <v>202501</v>
      </c>
      <c r="H146" s="183">
        <v>251905051520</v>
      </c>
      <c r="I146" s="281">
        <v>900887349</v>
      </c>
      <c r="J146" s="139" t="s">
        <v>192</v>
      </c>
      <c r="K146" s="180" t="s">
        <v>424</v>
      </c>
      <c r="L146" s="282">
        <v>45659</v>
      </c>
      <c r="M146" s="195">
        <v>-9600</v>
      </c>
      <c r="N146" s="139" t="s">
        <v>73</v>
      </c>
      <c r="O146" s="281">
        <v>14</v>
      </c>
      <c r="P146" s="282">
        <v>45659</v>
      </c>
      <c r="R146" s="182">
        <v>45667</v>
      </c>
    </row>
    <row r="147" spans="1:18" ht="15">
      <c r="A147" s="184">
        <v>74840</v>
      </c>
      <c r="B147" s="139" t="s">
        <v>412</v>
      </c>
      <c r="C147" s="139" t="s">
        <v>309</v>
      </c>
      <c r="D147" s="281"/>
      <c r="E147" s="281"/>
      <c r="F147" s="281"/>
      <c r="G147" s="140">
        <v>202501</v>
      </c>
      <c r="H147" s="183">
        <v>251905051520</v>
      </c>
      <c r="I147" s="281">
        <v>900887349</v>
      </c>
      <c r="J147" s="139" t="s">
        <v>192</v>
      </c>
      <c r="K147" s="180" t="s">
        <v>424</v>
      </c>
      <c r="L147" s="282">
        <v>45659</v>
      </c>
      <c r="M147" s="195">
        <v>-11200</v>
      </c>
      <c r="N147" s="139" t="s">
        <v>73</v>
      </c>
      <c r="O147" s="281">
        <v>14</v>
      </c>
      <c r="P147" s="282">
        <v>45659</v>
      </c>
      <c r="R147" s="182">
        <v>45667</v>
      </c>
    </row>
    <row r="148" spans="1:18" ht="15">
      <c r="A148" s="184">
        <v>74840</v>
      </c>
      <c r="B148" s="139" t="s">
        <v>412</v>
      </c>
      <c r="C148" s="139" t="s">
        <v>309</v>
      </c>
      <c r="D148" s="281"/>
      <c r="E148" s="281"/>
      <c r="F148" s="281"/>
      <c r="G148" s="140">
        <v>202501</v>
      </c>
      <c r="H148" s="183">
        <v>251905051520</v>
      </c>
      <c r="I148" s="281">
        <v>900887349</v>
      </c>
      <c r="J148" s="139" t="s">
        <v>192</v>
      </c>
      <c r="K148" s="180" t="s">
        <v>424</v>
      </c>
      <c r="L148" s="282">
        <v>45659</v>
      </c>
      <c r="M148" s="195">
        <v>-11200</v>
      </c>
      <c r="N148" s="139" t="s">
        <v>73</v>
      </c>
      <c r="O148" s="281">
        <v>14</v>
      </c>
      <c r="P148" s="282">
        <v>45659</v>
      </c>
      <c r="R148" s="182">
        <v>45664</v>
      </c>
    </row>
    <row r="149" spans="1:18" ht="15">
      <c r="A149" s="184">
        <v>74840</v>
      </c>
      <c r="B149" s="139" t="s">
        <v>412</v>
      </c>
      <c r="C149" s="139" t="s">
        <v>309</v>
      </c>
      <c r="D149" s="281"/>
      <c r="E149" s="281"/>
      <c r="F149" s="281"/>
      <c r="G149" s="140">
        <v>202501</v>
      </c>
      <c r="H149" s="183">
        <v>251905051520</v>
      </c>
      <c r="I149" s="281">
        <v>900887349</v>
      </c>
      <c r="J149" s="139" t="s">
        <v>192</v>
      </c>
      <c r="K149" s="180" t="s">
        <v>424</v>
      </c>
      <c r="L149" s="282">
        <v>45659</v>
      </c>
      <c r="M149" s="195">
        <v>-9600</v>
      </c>
      <c r="N149" s="139" t="s">
        <v>73</v>
      </c>
      <c r="O149" s="281">
        <v>14</v>
      </c>
      <c r="P149" s="282">
        <v>45659</v>
      </c>
      <c r="R149" s="182">
        <v>45667</v>
      </c>
    </row>
    <row r="150" spans="1:18" ht="15">
      <c r="A150" s="184">
        <v>74840</v>
      </c>
      <c r="B150" s="139" t="s">
        <v>412</v>
      </c>
      <c r="C150" s="139" t="s">
        <v>309</v>
      </c>
      <c r="G150" s="140">
        <v>202501</v>
      </c>
      <c r="H150" s="183">
        <v>251905051520</v>
      </c>
      <c r="I150" s="36">
        <v>900887349</v>
      </c>
      <c r="J150" s="139" t="s">
        <v>192</v>
      </c>
      <c r="K150" s="180" t="s">
        <v>424</v>
      </c>
      <c r="L150" s="182">
        <v>45659</v>
      </c>
      <c r="M150" s="64">
        <v>-9600</v>
      </c>
      <c r="N150" s="139" t="s">
        <v>73</v>
      </c>
      <c r="O150" s="36">
        <v>14</v>
      </c>
      <c r="P150" s="182">
        <v>45659</v>
      </c>
      <c r="R150" s="182">
        <v>45659</v>
      </c>
    </row>
    <row r="151" spans="1:18" ht="15">
      <c r="A151" s="184">
        <v>74840</v>
      </c>
      <c r="B151" s="139" t="s">
        <v>412</v>
      </c>
      <c r="C151" s="139" t="s">
        <v>309</v>
      </c>
      <c r="G151" s="140">
        <v>202501</v>
      </c>
      <c r="H151" s="183">
        <v>251905051520</v>
      </c>
      <c r="I151" s="36">
        <v>900902644</v>
      </c>
      <c r="J151" s="139" t="s">
        <v>192</v>
      </c>
      <c r="K151" s="180" t="s">
        <v>431</v>
      </c>
      <c r="L151" s="182">
        <v>45659</v>
      </c>
      <c r="M151" s="64">
        <v>-22000</v>
      </c>
      <c r="N151" s="139" t="s">
        <v>73</v>
      </c>
      <c r="O151" s="36">
        <v>14</v>
      </c>
      <c r="P151" s="182">
        <v>45659</v>
      </c>
      <c r="R151" s="182">
        <v>45665</v>
      </c>
    </row>
    <row r="152" spans="1:18" ht="15">
      <c r="A152" s="184">
        <v>74840</v>
      </c>
      <c r="B152" s="139" t="s">
        <v>412</v>
      </c>
      <c r="C152" s="139" t="s">
        <v>309</v>
      </c>
      <c r="G152" s="140">
        <v>202501</v>
      </c>
      <c r="H152" s="183">
        <v>251905051530</v>
      </c>
      <c r="I152" s="36">
        <v>900921460</v>
      </c>
      <c r="J152" s="139" t="s">
        <v>192</v>
      </c>
      <c r="K152" s="180" t="s">
        <v>450</v>
      </c>
      <c r="L152" s="182">
        <v>45666</v>
      </c>
      <c r="M152" s="64">
        <v>-113538</v>
      </c>
      <c r="N152" s="139" t="s">
        <v>73</v>
      </c>
      <c r="O152" s="36">
        <v>14</v>
      </c>
      <c r="P152" s="182">
        <v>45666</v>
      </c>
      <c r="R152" s="182">
        <v>45665</v>
      </c>
    </row>
    <row r="153" spans="1:18" ht="15">
      <c r="A153" s="184">
        <v>74840</v>
      </c>
      <c r="B153" s="139" t="s">
        <v>412</v>
      </c>
      <c r="C153" s="139" t="s">
        <v>309</v>
      </c>
      <c r="G153" s="140">
        <v>202501</v>
      </c>
      <c r="H153" s="183">
        <v>251905051530</v>
      </c>
      <c r="I153" s="36">
        <v>900921460</v>
      </c>
      <c r="J153" s="139" t="s">
        <v>192</v>
      </c>
      <c r="K153" s="180" t="s">
        <v>450</v>
      </c>
      <c r="L153" s="182">
        <v>45666</v>
      </c>
      <c r="M153" s="64">
        <v>-113538</v>
      </c>
      <c r="N153" s="139" t="s">
        <v>73</v>
      </c>
      <c r="O153" s="36">
        <v>14</v>
      </c>
      <c r="P153" s="182">
        <v>45666</v>
      </c>
      <c r="R153" s="182">
        <v>45665</v>
      </c>
    </row>
    <row r="154" spans="1:18" ht="15">
      <c r="A154" s="184">
        <v>74840</v>
      </c>
      <c r="B154" s="139" t="s">
        <v>412</v>
      </c>
      <c r="C154" s="139" t="s">
        <v>309</v>
      </c>
      <c r="G154" s="140">
        <v>202501</v>
      </c>
      <c r="H154" s="183">
        <v>251905051530</v>
      </c>
      <c r="I154" s="36">
        <v>900921460</v>
      </c>
      <c r="J154" s="139" t="s">
        <v>192</v>
      </c>
      <c r="K154" s="180" t="s">
        <v>450</v>
      </c>
      <c r="L154" s="182">
        <v>45666</v>
      </c>
      <c r="M154" s="64">
        <v>-113538</v>
      </c>
      <c r="N154" s="139" t="s">
        <v>73</v>
      </c>
      <c r="O154" s="36">
        <v>14</v>
      </c>
      <c r="P154" s="182">
        <v>45666</v>
      </c>
      <c r="R154" s="182">
        <v>45665</v>
      </c>
    </row>
    <row r="155" spans="1:18" ht="15">
      <c r="A155" s="184">
        <v>74840</v>
      </c>
      <c r="B155" s="139" t="s">
        <v>412</v>
      </c>
      <c r="C155" s="139" t="s">
        <v>309</v>
      </c>
      <c r="G155" s="140">
        <v>202501</v>
      </c>
      <c r="H155" s="183">
        <v>251905051530</v>
      </c>
      <c r="I155" s="36">
        <v>900921460</v>
      </c>
      <c r="J155" s="139" t="s">
        <v>192</v>
      </c>
      <c r="K155" s="180" t="s">
        <v>450</v>
      </c>
      <c r="L155" s="182">
        <v>45666</v>
      </c>
      <c r="M155" s="64">
        <v>-113536</v>
      </c>
      <c r="N155" s="139" t="s">
        <v>73</v>
      </c>
      <c r="O155" s="36">
        <v>14</v>
      </c>
      <c r="P155" s="182">
        <v>45666</v>
      </c>
      <c r="R155" s="182">
        <v>45665</v>
      </c>
    </row>
    <row r="156" spans="1:18" ht="15">
      <c r="A156" s="184">
        <v>74840</v>
      </c>
      <c r="B156" s="139" t="s">
        <v>412</v>
      </c>
      <c r="C156" s="139" t="s">
        <v>309</v>
      </c>
      <c r="G156" s="140">
        <v>202501</v>
      </c>
      <c r="H156" s="183">
        <v>251905051530</v>
      </c>
      <c r="I156" s="36">
        <v>900921460</v>
      </c>
      <c r="J156" s="139" t="s">
        <v>192</v>
      </c>
      <c r="K156" s="180" t="s">
        <v>450</v>
      </c>
      <c r="L156" s="182">
        <v>45666</v>
      </c>
      <c r="M156" s="64">
        <v>-113470</v>
      </c>
      <c r="N156" s="139" t="s">
        <v>73</v>
      </c>
      <c r="O156" s="36">
        <v>14</v>
      </c>
      <c r="P156" s="182">
        <v>45666</v>
      </c>
      <c r="R156" s="182">
        <v>45659</v>
      </c>
    </row>
    <row r="157" spans="1:18" ht="15">
      <c r="A157" s="184">
        <v>74840</v>
      </c>
      <c r="B157" s="139" t="s">
        <v>412</v>
      </c>
      <c r="C157" s="139" t="s">
        <v>309</v>
      </c>
      <c r="G157" s="140">
        <v>202501</v>
      </c>
      <c r="H157" s="183">
        <v>251905051530</v>
      </c>
      <c r="I157" s="36">
        <v>900921460</v>
      </c>
      <c r="J157" s="139" t="s">
        <v>192</v>
      </c>
      <c r="K157" s="180" t="s">
        <v>450</v>
      </c>
      <c r="L157" s="182">
        <v>45666</v>
      </c>
      <c r="M157" s="64">
        <v>-113470</v>
      </c>
      <c r="N157" s="139" t="s">
        <v>73</v>
      </c>
      <c r="O157" s="36">
        <v>14</v>
      </c>
      <c r="P157" s="182">
        <v>45666</v>
      </c>
      <c r="R157" s="182">
        <v>45659</v>
      </c>
    </row>
    <row r="158" spans="1:18" ht="15">
      <c r="A158" s="184">
        <v>74840</v>
      </c>
      <c r="B158" s="139" t="s">
        <v>412</v>
      </c>
      <c r="C158" s="139" t="s">
        <v>309</v>
      </c>
      <c r="G158" s="140">
        <v>202501</v>
      </c>
      <c r="H158" s="183">
        <v>251905051520</v>
      </c>
      <c r="I158" s="36">
        <v>900971008</v>
      </c>
      <c r="J158" s="139" t="s">
        <v>192</v>
      </c>
      <c r="K158" s="180" t="s">
        <v>436</v>
      </c>
      <c r="L158" s="182">
        <v>45670</v>
      </c>
      <c r="M158" s="64">
        <v>-15083</v>
      </c>
      <c r="N158" s="139" t="s">
        <v>73</v>
      </c>
      <c r="O158" s="36">
        <v>14</v>
      </c>
      <c r="P158" s="182">
        <v>45670</v>
      </c>
      <c r="R158" s="182">
        <v>45659</v>
      </c>
    </row>
    <row r="159" spans="1:18" ht="15">
      <c r="A159" s="184">
        <v>74840</v>
      </c>
      <c r="B159" s="139" t="s">
        <v>412</v>
      </c>
      <c r="C159" s="139" t="s">
        <v>309</v>
      </c>
      <c r="D159" s="281"/>
      <c r="E159" s="281"/>
      <c r="F159" s="281"/>
      <c r="G159" s="140">
        <v>202501</v>
      </c>
      <c r="H159" s="183">
        <v>251905051520</v>
      </c>
      <c r="I159" s="281">
        <v>901028773</v>
      </c>
      <c r="J159" s="139" t="s">
        <v>192</v>
      </c>
      <c r="K159" s="180" t="s">
        <v>419</v>
      </c>
      <c r="L159" s="282">
        <v>45667</v>
      </c>
      <c r="M159" s="195">
        <v>-4000</v>
      </c>
      <c r="N159" s="139" t="s">
        <v>73</v>
      </c>
      <c r="O159" s="281">
        <v>14</v>
      </c>
      <c r="P159" s="282">
        <v>45667</v>
      </c>
      <c r="R159" s="182">
        <v>45659</v>
      </c>
    </row>
    <row r="160" spans="1:18" ht="15">
      <c r="A160" s="184">
        <v>74840</v>
      </c>
      <c r="B160" s="139" t="s">
        <v>412</v>
      </c>
      <c r="C160" s="139" t="s">
        <v>309</v>
      </c>
      <c r="D160" s="281"/>
      <c r="E160" s="281"/>
      <c r="F160" s="281"/>
      <c r="G160" s="140">
        <v>202501</v>
      </c>
      <c r="H160" s="183">
        <v>251905051520</v>
      </c>
      <c r="I160" s="281">
        <v>901028773</v>
      </c>
      <c r="J160" s="139" t="s">
        <v>192</v>
      </c>
      <c r="K160" s="180" t="s">
        <v>419</v>
      </c>
      <c r="L160" s="282">
        <v>45667</v>
      </c>
      <c r="M160" s="195">
        <v>-39180</v>
      </c>
      <c r="N160" s="139" t="s">
        <v>73</v>
      </c>
      <c r="O160" s="281">
        <v>14</v>
      </c>
      <c r="P160" s="282">
        <v>45667</v>
      </c>
      <c r="R160" s="182">
        <v>45665</v>
      </c>
    </row>
    <row r="161" spans="1:18" ht="15">
      <c r="A161" s="184">
        <v>74840</v>
      </c>
      <c r="B161" s="139" t="s">
        <v>412</v>
      </c>
      <c r="C161" s="139" t="s">
        <v>309</v>
      </c>
      <c r="D161" s="281"/>
      <c r="E161" s="281"/>
      <c r="F161" s="281"/>
      <c r="G161" s="140">
        <v>202501</v>
      </c>
      <c r="H161" s="183">
        <v>251905051520</v>
      </c>
      <c r="I161" s="281">
        <v>901028773</v>
      </c>
      <c r="J161" s="139" t="s">
        <v>192</v>
      </c>
      <c r="K161" s="180" t="s">
        <v>419</v>
      </c>
      <c r="L161" s="282">
        <v>45667</v>
      </c>
      <c r="M161" s="195">
        <v>-7800</v>
      </c>
      <c r="N161" s="139" t="s">
        <v>73</v>
      </c>
      <c r="O161" s="281">
        <v>14</v>
      </c>
      <c r="P161" s="282">
        <v>45667</v>
      </c>
      <c r="R161" s="182">
        <v>45659</v>
      </c>
    </row>
    <row r="162" spans="1:18" ht="15">
      <c r="A162" s="184">
        <v>74840</v>
      </c>
      <c r="B162" s="139" t="s">
        <v>412</v>
      </c>
      <c r="C162" s="139" t="s">
        <v>309</v>
      </c>
      <c r="G162" s="140">
        <v>202501</v>
      </c>
      <c r="H162" s="183">
        <v>251905051520</v>
      </c>
      <c r="I162" s="36">
        <v>901028773</v>
      </c>
      <c r="J162" s="139" t="s">
        <v>192</v>
      </c>
      <c r="K162" s="180" t="s">
        <v>419</v>
      </c>
      <c r="L162" s="182">
        <v>45667</v>
      </c>
      <c r="M162" s="64">
        <v>-97242</v>
      </c>
      <c r="N162" s="139" t="s">
        <v>73</v>
      </c>
      <c r="O162" s="36">
        <v>14</v>
      </c>
      <c r="P162" s="182">
        <v>45667</v>
      </c>
      <c r="R162" s="182">
        <v>45665</v>
      </c>
    </row>
    <row r="163" spans="1:18" ht="15">
      <c r="A163" s="184">
        <v>74840</v>
      </c>
      <c r="B163" s="139" t="s">
        <v>412</v>
      </c>
      <c r="C163" s="139" t="s">
        <v>309</v>
      </c>
      <c r="G163" s="140">
        <v>202501</v>
      </c>
      <c r="H163" s="183">
        <v>251905051530</v>
      </c>
      <c r="I163" s="36">
        <v>901157119</v>
      </c>
      <c r="J163" s="139" t="s">
        <v>192</v>
      </c>
      <c r="K163" s="180" t="s">
        <v>465</v>
      </c>
      <c r="L163" s="182">
        <v>45666</v>
      </c>
      <c r="M163" s="64">
        <v>-441118</v>
      </c>
      <c r="N163" s="139" t="s">
        <v>73</v>
      </c>
      <c r="O163" s="36">
        <v>14</v>
      </c>
      <c r="P163" s="182">
        <v>45666</v>
      </c>
      <c r="R163" s="182">
        <v>45665</v>
      </c>
    </row>
    <row r="164" spans="1:18" ht="15">
      <c r="A164" s="184">
        <v>74840</v>
      </c>
      <c r="B164" s="139" t="s">
        <v>412</v>
      </c>
      <c r="C164" s="139" t="s">
        <v>309</v>
      </c>
      <c r="G164" s="140">
        <v>202501</v>
      </c>
      <c r="H164" s="183">
        <v>251905051520</v>
      </c>
      <c r="I164" s="36">
        <v>901173899</v>
      </c>
      <c r="J164" s="139" t="s">
        <v>192</v>
      </c>
      <c r="K164" s="180" t="s">
        <v>429</v>
      </c>
      <c r="L164" s="182">
        <v>45667</v>
      </c>
      <c r="M164" s="64">
        <v>-42000</v>
      </c>
      <c r="N164" s="139" t="s">
        <v>73</v>
      </c>
      <c r="O164" s="36">
        <v>14</v>
      </c>
      <c r="P164" s="182">
        <v>45667</v>
      </c>
      <c r="R164" s="182">
        <v>45656</v>
      </c>
    </row>
    <row r="165" spans="1:18" ht="15">
      <c r="A165" s="184">
        <v>74840</v>
      </c>
      <c r="B165" s="139" t="s">
        <v>412</v>
      </c>
      <c r="C165" s="139" t="s">
        <v>309</v>
      </c>
      <c r="G165" s="140">
        <v>202501</v>
      </c>
      <c r="H165" s="183">
        <v>251905051520</v>
      </c>
      <c r="I165" s="36">
        <v>901173899</v>
      </c>
      <c r="J165" s="139" t="s">
        <v>192</v>
      </c>
      <c r="K165" s="180" t="s">
        <v>429</v>
      </c>
      <c r="L165" s="182">
        <v>45664</v>
      </c>
      <c r="M165" s="64">
        <v>-17192</v>
      </c>
      <c r="N165" s="139" t="s">
        <v>73</v>
      </c>
      <c r="O165" s="36">
        <v>14</v>
      </c>
      <c r="P165" s="182">
        <v>45664</v>
      </c>
      <c r="R165" s="182">
        <v>45664</v>
      </c>
    </row>
    <row r="166" spans="1:18" ht="15">
      <c r="A166" s="184">
        <v>74840</v>
      </c>
      <c r="B166" s="139" t="s">
        <v>412</v>
      </c>
      <c r="C166" s="139" t="s">
        <v>309</v>
      </c>
      <c r="G166" s="140">
        <v>202501</v>
      </c>
      <c r="H166" s="183">
        <v>251905051520</v>
      </c>
      <c r="I166" s="36">
        <v>901173899</v>
      </c>
      <c r="J166" s="139" t="s">
        <v>192</v>
      </c>
      <c r="K166" s="180" t="s">
        <v>429</v>
      </c>
      <c r="L166" s="182">
        <v>45664</v>
      </c>
      <c r="M166" s="64">
        <v>-21720</v>
      </c>
      <c r="N166" s="139" t="s">
        <v>73</v>
      </c>
      <c r="O166" s="36">
        <v>14</v>
      </c>
      <c r="P166" s="182">
        <v>45664</v>
      </c>
      <c r="R166" s="182">
        <v>45659</v>
      </c>
    </row>
    <row r="167" spans="1:18" ht="15">
      <c r="A167" s="184">
        <v>74840</v>
      </c>
      <c r="B167" s="139" t="s">
        <v>412</v>
      </c>
      <c r="C167" s="139" t="s">
        <v>309</v>
      </c>
      <c r="D167" s="281"/>
      <c r="E167" s="281"/>
      <c r="F167" s="281"/>
      <c r="G167" s="140">
        <v>202501</v>
      </c>
      <c r="H167" s="183">
        <v>251905051520</v>
      </c>
      <c r="I167" s="281">
        <v>901183982</v>
      </c>
      <c r="J167" s="139" t="s">
        <v>192</v>
      </c>
      <c r="K167" s="180" t="s">
        <v>416</v>
      </c>
      <c r="L167" s="282">
        <v>45660</v>
      </c>
      <c r="M167" s="195">
        <v>-3719</v>
      </c>
      <c r="N167" s="139" t="s">
        <v>73</v>
      </c>
      <c r="O167" s="281">
        <v>14</v>
      </c>
      <c r="P167" s="282">
        <v>45660</v>
      </c>
      <c r="R167" s="182">
        <v>45643</v>
      </c>
    </row>
    <row r="168" spans="1:18" ht="15">
      <c r="A168" s="184">
        <v>74840</v>
      </c>
      <c r="B168" s="139" t="s">
        <v>412</v>
      </c>
      <c r="C168" s="139" t="s">
        <v>309</v>
      </c>
      <c r="D168" s="281"/>
      <c r="E168" s="281"/>
      <c r="F168" s="281"/>
      <c r="G168" s="140">
        <v>202501</v>
      </c>
      <c r="H168" s="183">
        <v>251905051520</v>
      </c>
      <c r="I168" s="281">
        <v>901183982</v>
      </c>
      <c r="J168" s="139" t="s">
        <v>192</v>
      </c>
      <c r="K168" s="180" t="s">
        <v>416</v>
      </c>
      <c r="L168" s="282">
        <v>45660</v>
      </c>
      <c r="M168" s="195">
        <v>-5252</v>
      </c>
      <c r="N168" s="139" t="s">
        <v>73</v>
      </c>
      <c r="O168" s="281">
        <v>14</v>
      </c>
      <c r="P168" s="282">
        <v>45660</v>
      </c>
      <c r="R168" s="182">
        <v>45644</v>
      </c>
    </row>
    <row r="169" spans="1:18" ht="15">
      <c r="A169" s="184">
        <v>74840</v>
      </c>
      <c r="B169" s="139" t="s">
        <v>412</v>
      </c>
      <c r="C169" s="139" t="s">
        <v>309</v>
      </c>
      <c r="D169" s="281"/>
      <c r="E169" s="281"/>
      <c r="F169" s="281"/>
      <c r="G169" s="140">
        <v>202501</v>
      </c>
      <c r="H169" s="183">
        <v>251905051520</v>
      </c>
      <c r="I169" s="281">
        <v>901183982</v>
      </c>
      <c r="J169" s="139" t="s">
        <v>192</v>
      </c>
      <c r="K169" s="180" t="s">
        <v>416</v>
      </c>
      <c r="L169" s="282">
        <v>45660</v>
      </c>
      <c r="M169" s="195">
        <v>-5252</v>
      </c>
      <c r="N169" s="139" t="s">
        <v>73</v>
      </c>
      <c r="O169" s="281">
        <v>14</v>
      </c>
      <c r="P169" s="282">
        <v>45660</v>
      </c>
      <c r="R169" s="182">
        <v>45644</v>
      </c>
    </row>
    <row r="170" spans="1:18" ht="15">
      <c r="A170" s="184">
        <v>74840</v>
      </c>
      <c r="B170" s="139" t="s">
        <v>412</v>
      </c>
      <c r="C170" s="139" t="s">
        <v>309</v>
      </c>
      <c r="D170" s="281"/>
      <c r="E170" s="281"/>
      <c r="F170" s="281"/>
      <c r="G170" s="140">
        <v>202501</v>
      </c>
      <c r="H170" s="183">
        <v>251905051520</v>
      </c>
      <c r="I170" s="281">
        <v>901183982</v>
      </c>
      <c r="J170" s="139" t="s">
        <v>192</v>
      </c>
      <c r="K170" s="180" t="s">
        <v>416</v>
      </c>
      <c r="L170" s="282">
        <v>45660</v>
      </c>
      <c r="M170" s="195">
        <v>-3719</v>
      </c>
      <c r="N170" s="139" t="s">
        <v>73</v>
      </c>
      <c r="O170" s="281">
        <v>14</v>
      </c>
      <c r="P170" s="282">
        <v>45660</v>
      </c>
      <c r="R170" s="182">
        <v>45644</v>
      </c>
    </row>
    <row r="171" spans="1:18" ht="15">
      <c r="A171" s="184">
        <v>74840</v>
      </c>
      <c r="B171" s="139" t="s">
        <v>412</v>
      </c>
      <c r="C171" s="139" t="s">
        <v>309</v>
      </c>
      <c r="D171" s="281"/>
      <c r="E171" s="281"/>
      <c r="F171" s="281"/>
      <c r="G171" s="140">
        <v>202501</v>
      </c>
      <c r="H171" s="183">
        <v>251905051520</v>
      </c>
      <c r="I171" s="281">
        <v>901183982</v>
      </c>
      <c r="J171" s="139" t="s">
        <v>192</v>
      </c>
      <c r="K171" s="180" t="s">
        <v>416</v>
      </c>
      <c r="L171" s="282">
        <v>45660</v>
      </c>
      <c r="M171" s="195">
        <v>-5252</v>
      </c>
      <c r="N171" s="139" t="s">
        <v>73</v>
      </c>
      <c r="O171" s="281">
        <v>14</v>
      </c>
      <c r="P171" s="282">
        <v>45660</v>
      </c>
      <c r="R171" s="182">
        <v>45646</v>
      </c>
    </row>
    <row r="172" spans="1:18" ht="15">
      <c r="A172" s="184">
        <v>74840</v>
      </c>
      <c r="B172" s="139" t="s">
        <v>412</v>
      </c>
      <c r="C172" s="139" t="s">
        <v>309</v>
      </c>
      <c r="D172" s="281"/>
      <c r="E172" s="281"/>
      <c r="F172" s="281"/>
      <c r="G172" s="140">
        <v>202501</v>
      </c>
      <c r="H172" s="183">
        <v>251905051520</v>
      </c>
      <c r="I172" s="281">
        <v>901183982</v>
      </c>
      <c r="J172" s="139" t="s">
        <v>192</v>
      </c>
      <c r="K172" s="180" t="s">
        <v>416</v>
      </c>
      <c r="L172" s="282">
        <v>45660</v>
      </c>
      <c r="M172" s="195">
        <v>-5253</v>
      </c>
      <c r="N172" s="139" t="s">
        <v>73</v>
      </c>
      <c r="O172" s="281">
        <v>14</v>
      </c>
      <c r="P172" s="282">
        <v>45660</v>
      </c>
      <c r="R172" s="182">
        <v>45646</v>
      </c>
    </row>
    <row r="173" spans="1:18" ht="15">
      <c r="A173" s="184">
        <v>74840</v>
      </c>
      <c r="B173" s="139" t="s">
        <v>412</v>
      </c>
      <c r="C173" s="139" t="s">
        <v>309</v>
      </c>
      <c r="D173" s="281"/>
      <c r="E173" s="281"/>
      <c r="F173" s="281"/>
      <c r="G173" s="140">
        <v>202501</v>
      </c>
      <c r="H173" s="183">
        <v>251905051520</v>
      </c>
      <c r="I173" s="281">
        <v>901183982</v>
      </c>
      <c r="J173" s="139" t="s">
        <v>192</v>
      </c>
      <c r="K173" s="180" t="s">
        <v>416</v>
      </c>
      <c r="L173" s="282">
        <v>45660</v>
      </c>
      <c r="M173" s="195">
        <v>-5252</v>
      </c>
      <c r="N173" s="139" t="s">
        <v>73</v>
      </c>
      <c r="O173" s="281">
        <v>14</v>
      </c>
      <c r="P173" s="282">
        <v>45660</v>
      </c>
      <c r="R173" s="182">
        <v>45659</v>
      </c>
    </row>
    <row r="174" spans="1:18" ht="15">
      <c r="A174" s="184">
        <v>74840</v>
      </c>
      <c r="B174" s="139" t="s">
        <v>412</v>
      </c>
      <c r="C174" s="139" t="s">
        <v>309</v>
      </c>
      <c r="G174" s="140">
        <v>202501</v>
      </c>
      <c r="H174" s="183">
        <v>251905051520</v>
      </c>
      <c r="I174" s="36">
        <v>901183982</v>
      </c>
      <c r="J174" s="139" t="s">
        <v>192</v>
      </c>
      <c r="K174" s="180" t="s">
        <v>416</v>
      </c>
      <c r="L174" s="182">
        <v>45674</v>
      </c>
      <c r="M174" s="64">
        <v>-12848</v>
      </c>
      <c r="N174" s="139" t="s">
        <v>73</v>
      </c>
      <c r="O174" s="36">
        <v>14</v>
      </c>
      <c r="P174" s="182">
        <v>45674</v>
      </c>
      <c r="R174" s="182">
        <v>45646</v>
      </c>
    </row>
    <row r="175" spans="1:18" ht="15">
      <c r="A175" s="184">
        <v>74840</v>
      </c>
      <c r="B175" s="139" t="s">
        <v>412</v>
      </c>
      <c r="C175" s="139" t="s">
        <v>309</v>
      </c>
      <c r="G175" s="140">
        <v>202501</v>
      </c>
      <c r="H175" s="183">
        <v>251905051520</v>
      </c>
      <c r="I175" s="36">
        <v>901183982</v>
      </c>
      <c r="J175" s="139" t="s">
        <v>192</v>
      </c>
      <c r="K175" s="180" t="s">
        <v>416</v>
      </c>
      <c r="L175" s="182">
        <v>45670</v>
      </c>
      <c r="M175" s="64">
        <v>-17130</v>
      </c>
      <c r="N175" s="139" t="s">
        <v>73</v>
      </c>
      <c r="O175" s="36">
        <v>14</v>
      </c>
      <c r="P175" s="182">
        <v>45670</v>
      </c>
      <c r="R175" s="182">
        <v>45643</v>
      </c>
    </row>
    <row r="176" spans="1:18" ht="15">
      <c r="A176" s="184">
        <v>74840</v>
      </c>
      <c r="B176" s="139" t="s">
        <v>412</v>
      </c>
      <c r="C176" s="139" t="s">
        <v>309</v>
      </c>
      <c r="G176" s="140">
        <v>202501</v>
      </c>
      <c r="H176" s="183">
        <v>251905051530</v>
      </c>
      <c r="I176" s="36">
        <v>901217560</v>
      </c>
      <c r="J176" s="139" t="s">
        <v>192</v>
      </c>
      <c r="K176" s="180" t="s">
        <v>484</v>
      </c>
      <c r="L176" s="182">
        <v>45665</v>
      </c>
      <c r="M176" s="64">
        <v>-269604</v>
      </c>
      <c r="N176" s="139" t="s">
        <v>73</v>
      </c>
      <c r="O176" s="36">
        <v>14</v>
      </c>
      <c r="P176" s="182">
        <v>45665</v>
      </c>
      <c r="R176" s="182">
        <v>45659</v>
      </c>
    </row>
    <row r="177" spans="1:18" ht="15">
      <c r="A177" s="184">
        <v>74840</v>
      </c>
      <c r="B177" s="139" t="s">
        <v>412</v>
      </c>
      <c r="C177" s="139" t="s">
        <v>309</v>
      </c>
      <c r="D177" s="281"/>
      <c r="E177" s="281"/>
      <c r="F177" s="281"/>
      <c r="G177" s="140">
        <v>202501</v>
      </c>
      <c r="H177" s="183">
        <v>251905051520</v>
      </c>
      <c r="I177" s="281">
        <v>901252608</v>
      </c>
      <c r="J177" s="139" t="s">
        <v>192</v>
      </c>
      <c r="K177" s="180" t="s">
        <v>172</v>
      </c>
      <c r="L177" s="282">
        <v>45679</v>
      </c>
      <c r="M177" s="195">
        <v>-72000</v>
      </c>
      <c r="N177" s="139" t="s">
        <v>73</v>
      </c>
      <c r="O177" s="281">
        <v>14</v>
      </c>
      <c r="P177" s="282">
        <v>45679</v>
      </c>
      <c r="R177" s="182">
        <v>45659</v>
      </c>
    </row>
    <row r="178" spans="1:18" ht="15">
      <c r="A178" s="184">
        <v>74840</v>
      </c>
      <c r="B178" s="139" t="s">
        <v>412</v>
      </c>
      <c r="C178" s="139" t="s">
        <v>309</v>
      </c>
      <c r="D178" s="281"/>
      <c r="E178" s="281"/>
      <c r="F178" s="281"/>
      <c r="G178" s="140">
        <v>202501</v>
      </c>
      <c r="H178" s="183">
        <v>251905051520</v>
      </c>
      <c r="I178" s="281">
        <v>901252608</v>
      </c>
      <c r="J178" s="139" t="s">
        <v>192</v>
      </c>
      <c r="K178" s="180" t="s">
        <v>172</v>
      </c>
      <c r="L178" s="282">
        <v>45679</v>
      </c>
      <c r="M178" s="195">
        <v>-5200</v>
      </c>
      <c r="N178" s="139" t="s">
        <v>73</v>
      </c>
      <c r="O178" s="281">
        <v>14</v>
      </c>
      <c r="P178" s="282">
        <v>45679</v>
      </c>
      <c r="R178" s="182">
        <v>45646</v>
      </c>
    </row>
    <row r="179" spans="1:18" ht="15">
      <c r="A179" s="184">
        <v>74840</v>
      </c>
      <c r="B179" s="139" t="s">
        <v>412</v>
      </c>
      <c r="C179" s="139" t="s">
        <v>309</v>
      </c>
      <c r="D179" s="281"/>
      <c r="E179" s="281"/>
      <c r="F179" s="281"/>
      <c r="G179" s="140">
        <v>202501</v>
      </c>
      <c r="H179" s="183">
        <v>251905051520</v>
      </c>
      <c r="I179" s="281">
        <v>901252608</v>
      </c>
      <c r="J179" s="139" t="s">
        <v>192</v>
      </c>
      <c r="K179" s="180" t="s">
        <v>172</v>
      </c>
      <c r="L179" s="282">
        <v>45679</v>
      </c>
      <c r="M179" s="195">
        <v>-2160</v>
      </c>
      <c r="N179" s="139" t="s">
        <v>73</v>
      </c>
      <c r="O179" s="281">
        <v>14</v>
      </c>
      <c r="P179" s="282">
        <v>45679</v>
      </c>
      <c r="R179" s="182">
        <v>45643</v>
      </c>
    </row>
    <row r="180" spans="1:18" ht="15">
      <c r="A180" s="184">
        <v>74840</v>
      </c>
      <c r="B180" s="139" t="s">
        <v>412</v>
      </c>
      <c r="C180" s="139" t="s">
        <v>309</v>
      </c>
      <c r="D180" s="281"/>
      <c r="E180" s="281"/>
      <c r="F180" s="281"/>
      <c r="G180" s="140">
        <v>202501</v>
      </c>
      <c r="H180" s="183">
        <v>251905051520</v>
      </c>
      <c r="I180" s="281">
        <v>901252608</v>
      </c>
      <c r="J180" s="139" t="s">
        <v>192</v>
      </c>
      <c r="K180" s="180" t="s">
        <v>172</v>
      </c>
      <c r="L180" s="282">
        <v>45679</v>
      </c>
      <c r="M180" s="195">
        <v>-2160</v>
      </c>
      <c r="N180" s="139" t="s">
        <v>73</v>
      </c>
      <c r="O180" s="281">
        <v>14</v>
      </c>
      <c r="P180" s="282">
        <v>45679</v>
      </c>
      <c r="R180" s="182">
        <v>45644</v>
      </c>
    </row>
    <row r="181" spans="1:18" ht="15">
      <c r="A181" s="184">
        <v>74840</v>
      </c>
      <c r="B181" s="139" t="s">
        <v>412</v>
      </c>
      <c r="C181" s="139" t="s">
        <v>309</v>
      </c>
      <c r="D181" s="281"/>
      <c r="E181" s="281"/>
      <c r="F181" s="281"/>
      <c r="G181" s="140">
        <v>202501</v>
      </c>
      <c r="H181" s="183">
        <v>251905051520</v>
      </c>
      <c r="I181" s="281">
        <v>901252608</v>
      </c>
      <c r="J181" s="139" t="s">
        <v>192</v>
      </c>
      <c r="K181" s="180" t="s">
        <v>172</v>
      </c>
      <c r="L181" s="282">
        <v>45679</v>
      </c>
      <c r="M181" s="195">
        <v>-2160</v>
      </c>
      <c r="N181" s="139" t="s">
        <v>73</v>
      </c>
      <c r="O181" s="281">
        <v>14</v>
      </c>
      <c r="P181" s="282">
        <v>45679</v>
      </c>
      <c r="R181" s="182">
        <v>45664</v>
      </c>
    </row>
    <row r="182" spans="1:18" ht="15">
      <c r="A182" s="184">
        <v>74840</v>
      </c>
      <c r="B182" s="139" t="s">
        <v>412</v>
      </c>
      <c r="C182" s="139" t="s">
        <v>309</v>
      </c>
      <c r="D182" s="281"/>
      <c r="E182" s="281"/>
      <c r="F182" s="281"/>
      <c r="G182" s="140">
        <v>202501</v>
      </c>
      <c r="H182" s="183">
        <v>251905051520</v>
      </c>
      <c r="I182" s="281">
        <v>901252608</v>
      </c>
      <c r="J182" s="139" t="s">
        <v>192</v>
      </c>
      <c r="K182" s="180" t="s">
        <v>172</v>
      </c>
      <c r="L182" s="282">
        <v>45679</v>
      </c>
      <c r="M182" s="195">
        <v>-2160</v>
      </c>
      <c r="N182" s="139" t="s">
        <v>73</v>
      </c>
      <c r="O182" s="281">
        <v>14</v>
      </c>
      <c r="P182" s="282">
        <v>45679</v>
      </c>
      <c r="R182" s="182">
        <v>45664</v>
      </c>
    </row>
    <row r="183" spans="1:18" ht="15">
      <c r="A183" s="184">
        <v>74840</v>
      </c>
      <c r="B183" s="139" t="s">
        <v>412</v>
      </c>
      <c r="C183" s="139" t="s">
        <v>309</v>
      </c>
      <c r="D183" s="281"/>
      <c r="E183" s="281"/>
      <c r="F183" s="281"/>
      <c r="G183" s="140">
        <v>202501</v>
      </c>
      <c r="H183" s="183">
        <v>251905051520</v>
      </c>
      <c r="I183" s="281">
        <v>901252608</v>
      </c>
      <c r="J183" s="139" t="s">
        <v>192</v>
      </c>
      <c r="K183" s="180" t="s">
        <v>172</v>
      </c>
      <c r="L183" s="282">
        <v>45679</v>
      </c>
      <c r="M183" s="195">
        <v>-2160</v>
      </c>
      <c r="N183" s="139" t="s">
        <v>73</v>
      </c>
      <c r="O183" s="281">
        <v>14</v>
      </c>
      <c r="P183" s="282">
        <v>45679</v>
      </c>
      <c r="R183" s="182">
        <v>45659</v>
      </c>
    </row>
    <row r="184" spans="1:18" ht="15">
      <c r="A184" s="184">
        <v>74840</v>
      </c>
      <c r="B184" s="139" t="s">
        <v>412</v>
      </c>
      <c r="C184" s="139" t="s">
        <v>309</v>
      </c>
      <c r="D184" s="281"/>
      <c r="E184" s="281"/>
      <c r="F184" s="281"/>
      <c r="G184" s="140">
        <v>202501</v>
      </c>
      <c r="H184" s="183">
        <v>251905051520</v>
      </c>
      <c r="I184" s="281">
        <v>901252608</v>
      </c>
      <c r="J184" s="139" t="s">
        <v>192</v>
      </c>
      <c r="K184" s="180" t="s">
        <v>172</v>
      </c>
      <c r="L184" s="282">
        <v>45679</v>
      </c>
      <c r="M184" s="195">
        <v>-2160</v>
      </c>
      <c r="N184" s="139" t="s">
        <v>73</v>
      </c>
      <c r="O184" s="281">
        <v>14</v>
      </c>
      <c r="P184" s="282">
        <v>45679</v>
      </c>
      <c r="R184" s="182">
        <v>45659</v>
      </c>
    </row>
    <row r="185" spans="1:18" ht="15">
      <c r="A185" s="184">
        <v>74840</v>
      </c>
      <c r="B185" s="139" t="s">
        <v>412</v>
      </c>
      <c r="C185" s="139" t="s">
        <v>309</v>
      </c>
      <c r="D185" s="281"/>
      <c r="E185" s="281"/>
      <c r="F185" s="281"/>
      <c r="G185" s="140">
        <v>202501</v>
      </c>
      <c r="H185" s="183">
        <v>251905051520</v>
      </c>
      <c r="I185" s="281">
        <v>901269341</v>
      </c>
      <c r="J185" s="139" t="s">
        <v>192</v>
      </c>
      <c r="K185" s="180" t="s">
        <v>414</v>
      </c>
      <c r="L185" s="282">
        <v>45679</v>
      </c>
      <c r="M185" s="195">
        <v>-38687</v>
      </c>
      <c r="N185" s="139" t="s">
        <v>73</v>
      </c>
      <c r="O185" s="281">
        <v>14</v>
      </c>
      <c r="P185" s="282">
        <v>45679</v>
      </c>
      <c r="R185" s="182">
        <v>45659</v>
      </c>
    </row>
    <row r="186" spans="1:18" ht="15">
      <c r="A186" s="184">
        <v>74840</v>
      </c>
      <c r="B186" s="139" t="s">
        <v>412</v>
      </c>
      <c r="C186" s="139" t="s">
        <v>309</v>
      </c>
      <c r="G186" s="140">
        <v>202501</v>
      </c>
      <c r="H186" s="183">
        <v>251905051520</v>
      </c>
      <c r="I186" s="36">
        <v>901269341</v>
      </c>
      <c r="J186" s="139" t="s">
        <v>192</v>
      </c>
      <c r="K186" s="180" t="s">
        <v>414</v>
      </c>
      <c r="L186" s="182">
        <v>45673</v>
      </c>
      <c r="M186" s="64">
        <v>-58000</v>
      </c>
      <c r="N186" s="139" t="s">
        <v>73</v>
      </c>
      <c r="O186" s="36">
        <v>14</v>
      </c>
      <c r="P186" s="182">
        <v>45673</v>
      </c>
      <c r="R186" s="182">
        <v>45660</v>
      </c>
    </row>
    <row r="187" spans="1:18" ht="15">
      <c r="A187" s="184">
        <v>74840</v>
      </c>
      <c r="B187" s="139" t="s">
        <v>412</v>
      </c>
      <c r="C187" s="139" t="s">
        <v>309</v>
      </c>
      <c r="D187" s="281"/>
      <c r="E187" s="281"/>
      <c r="F187" s="281"/>
      <c r="G187" s="140">
        <v>202501</v>
      </c>
      <c r="H187" s="183">
        <v>251905051520</v>
      </c>
      <c r="I187" s="281">
        <v>901447502</v>
      </c>
      <c r="J187" s="139" t="s">
        <v>192</v>
      </c>
      <c r="K187" s="180" t="s">
        <v>418</v>
      </c>
      <c r="L187" s="282">
        <v>45665</v>
      </c>
      <c r="M187" s="195">
        <v>-1200</v>
      </c>
      <c r="N187" s="139" t="s">
        <v>73</v>
      </c>
      <c r="O187" s="281">
        <v>14</v>
      </c>
      <c r="P187" s="282">
        <v>45665</v>
      </c>
      <c r="R187" s="182">
        <v>45664</v>
      </c>
    </row>
    <row r="188" spans="1:18" ht="15">
      <c r="A188" s="184">
        <v>74840</v>
      </c>
      <c r="B188" s="139" t="s">
        <v>412</v>
      </c>
      <c r="C188" s="139" t="s">
        <v>309</v>
      </c>
      <c r="D188" s="281"/>
      <c r="E188" s="281"/>
      <c r="F188" s="281"/>
      <c r="G188" s="140">
        <v>202501</v>
      </c>
      <c r="H188" s="183">
        <v>251905051520</v>
      </c>
      <c r="I188" s="281">
        <v>901447502</v>
      </c>
      <c r="J188" s="139" t="s">
        <v>192</v>
      </c>
      <c r="K188" s="180" t="s">
        <v>418</v>
      </c>
      <c r="L188" s="282">
        <v>45665</v>
      </c>
      <c r="M188" s="195">
        <v>-1200</v>
      </c>
      <c r="N188" s="139" t="s">
        <v>73</v>
      </c>
      <c r="O188" s="281">
        <v>14</v>
      </c>
      <c r="P188" s="282">
        <v>45665</v>
      </c>
      <c r="R188" s="182">
        <v>45664</v>
      </c>
    </row>
    <row r="189" spans="1:18" ht="15">
      <c r="A189" s="184">
        <v>74840</v>
      </c>
      <c r="B189" s="139" t="s">
        <v>412</v>
      </c>
      <c r="C189" s="139" t="s">
        <v>309</v>
      </c>
      <c r="D189" s="281"/>
      <c r="E189" s="281"/>
      <c r="F189" s="281"/>
      <c r="G189" s="140">
        <v>202501</v>
      </c>
      <c r="H189" s="183">
        <v>251905051520</v>
      </c>
      <c r="I189" s="281">
        <v>901447502</v>
      </c>
      <c r="J189" s="139" t="s">
        <v>192</v>
      </c>
      <c r="K189" s="180" t="s">
        <v>418</v>
      </c>
      <c r="L189" s="282">
        <v>45665</v>
      </c>
      <c r="M189" s="195">
        <v>-1200</v>
      </c>
      <c r="N189" s="139" t="s">
        <v>73</v>
      </c>
      <c r="O189" s="281">
        <v>14</v>
      </c>
      <c r="P189" s="282">
        <v>45665</v>
      </c>
      <c r="R189" s="182">
        <v>45664</v>
      </c>
    </row>
    <row r="190" spans="1:18" ht="15">
      <c r="A190" s="184">
        <v>74840</v>
      </c>
      <c r="B190" s="139" t="s">
        <v>412</v>
      </c>
      <c r="C190" s="139" t="s">
        <v>309</v>
      </c>
      <c r="D190" s="281"/>
      <c r="E190" s="281"/>
      <c r="F190" s="281"/>
      <c r="G190" s="140">
        <v>202501</v>
      </c>
      <c r="H190" s="183">
        <v>251905051520</v>
      </c>
      <c r="I190" s="281">
        <v>901447502</v>
      </c>
      <c r="J190" s="139" t="s">
        <v>192</v>
      </c>
      <c r="K190" s="180" t="s">
        <v>418</v>
      </c>
      <c r="L190" s="282">
        <v>45665</v>
      </c>
      <c r="M190" s="195">
        <v>-1200</v>
      </c>
      <c r="N190" s="139" t="s">
        <v>73</v>
      </c>
      <c r="O190" s="281">
        <v>14</v>
      </c>
      <c r="P190" s="282">
        <v>45665</v>
      </c>
      <c r="R190" s="182">
        <v>45664</v>
      </c>
    </row>
    <row r="191" spans="1:18" ht="15">
      <c r="A191" s="184">
        <v>74840</v>
      </c>
      <c r="B191" s="139" t="s">
        <v>412</v>
      </c>
      <c r="C191" s="139" t="s">
        <v>309</v>
      </c>
      <c r="D191" s="281"/>
      <c r="E191" s="281"/>
      <c r="F191" s="281"/>
      <c r="G191" s="140">
        <v>202501</v>
      </c>
      <c r="H191" s="183">
        <v>251905051520</v>
      </c>
      <c r="I191" s="281">
        <v>901447502</v>
      </c>
      <c r="J191" s="139" t="s">
        <v>192</v>
      </c>
      <c r="K191" s="180" t="s">
        <v>418</v>
      </c>
      <c r="L191" s="282">
        <v>45665</v>
      </c>
      <c r="M191" s="195">
        <v>-1200</v>
      </c>
      <c r="N191" s="139" t="s">
        <v>73</v>
      </c>
      <c r="O191" s="281">
        <v>14</v>
      </c>
      <c r="P191" s="282">
        <v>45665</v>
      </c>
      <c r="R191" s="182">
        <v>45664</v>
      </c>
    </row>
    <row r="192" spans="1:18" ht="15">
      <c r="A192" s="184">
        <v>74840</v>
      </c>
      <c r="B192" s="139" t="s">
        <v>412</v>
      </c>
      <c r="C192" s="139" t="s">
        <v>309</v>
      </c>
      <c r="D192" s="281"/>
      <c r="E192" s="281"/>
      <c r="F192" s="281"/>
      <c r="G192" s="140">
        <v>202501</v>
      </c>
      <c r="H192" s="183">
        <v>251905051520</v>
      </c>
      <c r="I192" s="281">
        <v>901447502</v>
      </c>
      <c r="J192" s="139" t="s">
        <v>192</v>
      </c>
      <c r="K192" s="180" t="s">
        <v>418</v>
      </c>
      <c r="L192" s="282">
        <v>45665</v>
      </c>
      <c r="M192" s="195">
        <v>-1200</v>
      </c>
      <c r="N192" s="139" t="s">
        <v>73</v>
      </c>
      <c r="O192" s="281">
        <v>14</v>
      </c>
      <c r="P192" s="282">
        <v>45665</v>
      </c>
      <c r="R192" s="182">
        <v>45664</v>
      </c>
    </row>
    <row r="193" spans="1:18" ht="15">
      <c r="A193" s="184">
        <v>74840</v>
      </c>
      <c r="B193" s="139" t="s">
        <v>412</v>
      </c>
      <c r="C193" s="139" t="s">
        <v>309</v>
      </c>
      <c r="D193" s="281"/>
      <c r="E193" s="281"/>
      <c r="F193" s="281"/>
      <c r="G193" s="140">
        <v>202501</v>
      </c>
      <c r="H193" s="183">
        <v>251905051520</v>
      </c>
      <c r="I193" s="281">
        <v>901447502</v>
      </c>
      <c r="J193" s="139" t="s">
        <v>192</v>
      </c>
      <c r="K193" s="180" t="s">
        <v>418</v>
      </c>
      <c r="L193" s="282">
        <v>45665</v>
      </c>
      <c r="M193" s="195">
        <v>-1200</v>
      </c>
      <c r="N193" s="139" t="s">
        <v>73</v>
      </c>
      <c r="O193" s="281">
        <v>14</v>
      </c>
      <c r="P193" s="282">
        <v>45665</v>
      </c>
      <c r="R193" s="182">
        <v>45667</v>
      </c>
    </row>
    <row r="194" spans="1:18" ht="15">
      <c r="A194" s="184">
        <v>74840</v>
      </c>
      <c r="B194" s="139" t="s">
        <v>412</v>
      </c>
      <c r="C194" s="139" t="s">
        <v>309</v>
      </c>
      <c r="D194" s="281"/>
      <c r="E194" s="281"/>
      <c r="F194" s="281"/>
      <c r="G194" s="140">
        <v>202501</v>
      </c>
      <c r="H194" s="183">
        <v>251905051520</v>
      </c>
      <c r="I194" s="281">
        <v>901447502</v>
      </c>
      <c r="J194" s="139" t="s">
        <v>192</v>
      </c>
      <c r="K194" s="180" t="s">
        <v>418</v>
      </c>
      <c r="L194" s="282">
        <v>45665</v>
      </c>
      <c r="M194" s="195">
        <v>-24240</v>
      </c>
      <c r="N194" s="139" t="s">
        <v>73</v>
      </c>
      <c r="O194" s="281">
        <v>14</v>
      </c>
      <c r="P194" s="282">
        <v>45665</v>
      </c>
      <c r="R194" s="182">
        <v>45667</v>
      </c>
    </row>
    <row r="195" spans="1:18" ht="15">
      <c r="A195" s="184">
        <v>74840</v>
      </c>
      <c r="B195" s="139" t="s">
        <v>412</v>
      </c>
      <c r="C195" s="139" t="s">
        <v>309</v>
      </c>
      <c r="D195" s="281"/>
      <c r="E195" s="281"/>
      <c r="F195" s="281"/>
      <c r="G195" s="140">
        <v>202501</v>
      </c>
      <c r="H195" s="183">
        <v>251905051520</v>
      </c>
      <c r="I195" s="281">
        <v>901459526</v>
      </c>
      <c r="J195" s="139" t="s">
        <v>192</v>
      </c>
      <c r="K195" s="180" t="s">
        <v>421</v>
      </c>
      <c r="L195" s="282">
        <v>45664</v>
      </c>
      <c r="M195" s="195">
        <v>-4333</v>
      </c>
      <c r="N195" s="139" t="s">
        <v>73</v>
      </c>
      <c r="O195" s="281">
        <v>14</v>
      </c>
      <c r="P195" s="282">
        <v>45664</v>
      </c>
      <c r="R195" s="182">
        <v>45667</v>
      </c>
    </row>
    <row r="196" spans="1:18" ht="15">
      <c r="A196" s="184">
        <v>74840</v>
      </c>
      <c r="B196" s="139" t="s">
        <v>412</v>
      </c>
      <c r="C196" s="139" t="s">
        <v>309</v>
      </c>
      <c r="D196" s="281"/>
      <c r="E196" s="281"/>
      <c r="F196" s="281"/>
      <c r="G196" s="140">
        <v>202501</v>
      </c>
      <c r="H196" s="183">
        <v>251905051520</v>
      </c>
      <c r="I196" s="281">
        <v>901459526</v>
      </c>
      <c r="J196" s="139" t="s">
        <v>192</v>
      </c>
      <c r="K196" s="180" t="s">
        <v>421</v>
      </c>
      <c r="L196" s="282">
        <v>45664</v>
      </c>
      <c r="M196" s="195">
        <v>-4333</v>
      </c>
      <c r="N196" s="139" t="s">
        <v>73</v>
      </c>
      <c r="O196" s="281">
        <v>14</v>
      </c>
      <c r="P196" s="282">
        <v>45664</v>
      </c>
      <c r="R196" s="182">
        <v>45667</v>
      </c>
    </row>
    <row r="197" spans="1:18" ht="15">
      <c r="A197" s="184">
        <v>74840</v>
      </c>
      <c r="B197" s="139" t="s">
        <v>412</v>
      </c>
      <c r="C197" s="139" t="s">
        <v>309</v>
      </c>
      <c r="D197" s="281"/>
      <c r="E197" s="281"/>
      <c r="F197" s="281"/>
      <c r="G197" s="140">
        <v>202501</v>
      </c>
      <c r="H197" s="183">
        <v>251905051520</v>
      </c>
      <c r="I197" s="281">
        <v>901459526</v>
      </c>
      <c r="J197" s="139" t="s">
        <v>192</v>
      </c>
      <c r="K197" s="180" t="s">
        <v>421</v>
      </c>
      <c r="L197" s="282">
        <v>45664</v>
      </c>
      <c r="M197" s="195">
        <v>-4333</v>
      </c>
      <c r="N197" s="139" t="s">
        <v>73</v>
      </c>
      <c r="O197" s="281">
        <v>14</v>
      </c>
      <c r="P197" s="282">
        <v>45664</v>
      </c>
      <c r="R197" s="182">
        <v>45667</v>
      </c>
    </row>
    <row r="198" spans="1:18" ht="15">
      <c r="A198" s="184">
        <v>74840</v>
      </c>
      <c r="B198" s="139" t="s">
        <v>412</v>
      </c>
      <c r="C198" s="139" t="s">
        <v>309</v>
      </c>
      <c r="D198" s="281"/>
      <c r="E198" s="281"/>
      <c r="F198" s="281"/>
      <c r="G198" s="140">
        <v>202501</v>
      </c>
      <c r="H198" s="183">
        <v>251905051520</v>
      </c>
      <c r="I198" s="281">
        <v>901459526</v>
      </c>
      <c r="J198" s="139" t="s">
        <v>192</v>
      </c>
      <c r="K198" s="180" t="s">
        <v>421</v>
      </c>
      <c r="L198" s="282">
        <v>45664</v>
      </c>
      <c r="M198" s="195">
        <v>-4333</v>
      </c>
      <c r="N198" s="139" t="s">
        <v>73</v>
      </c>
      <c r="O198" s="281">
        <v>14</v>
      </c>
      <c r="P198" s="282">
        <v>45664</v>
      </c>
      <c r="R198" s="182">
        <v>45664</v>
      </c>
    </row>
    <row r="199" spans="1:18" ht="15">
      <c r="A199" s="184">
        <v>74840</v>
      </c>
      <c r="B199" s="139" t="s">
        <v>412</v>
      </c>
      <c r="C199" s="139" t="s">
        <v>309</v>
      </c>
      <c r="D199" s="281"/>
      <c r="E199" s="281"/>
      <c r="F199" s="281"/>
      <c r="G199" s="140">
        <v>202501</v>
      </c>
      <c r="H199" s="183">
        <v>251905051520</v>
      </c>
      <c r="I199" s="281">
        <v>901459526</v>
      </c>
      <c r="J199" s="139" t="s">
        <v>192</v>
      </c>
      <c r="K199" s="180" t="s">
        <v>421</v>
      </c>
      <c r="L199" s="282">
        <v>45664</v>
      </c>
      <c r="M199" s="195">
        <v>-4335</v>
      </c>
      <c r="N199" s="139" t="s">
        <v>73</v>
      </c>
      <c r="O199" s="281">
        <v>14</v>
      </c>
      <c r="P199" s="282">
        <v>45664</v>
      </c>
      <c r="R199" s="182">
        <v>45664</v>
      </c>
    </row>
    <row r="200" spans="1:18" ht="15">
      <c r="A200" s="184">
        <v>74840</v>
      </c>
      <c r="B200" s="139" t="s">
        <v>412</v>
      </c>
      <c r="C200" s="139" t="s">
        <v>309</v>
      </c>
      <c r="D200" s="281"/>
      <c r="E200" s="281"/>
      <c r="F200" s="281"/>
      <c r="G200" s="140">
        <v>202501</v>
      </c>
      <c r="H200" s="183">
        <v>251905051520</v>
      </c>
      <c r="I200" s="281">
        <v>901459526</v>
      </c>
      <c r="J200" s="139" t="s">
        <v>192</v>
      </c>
      <c r="K200" s="180" t="s">
        <v>421</v>
      </c>
      <c r="L200" s="282">
        <v>45664</v>
      </c>
      <c r="M200" s="195">
        <v>-4333</v>
      </c>
      <c r="N200" s="139" t="s">
        <v>73</v>
      </c>
      <c r="O200" s="281">
        <v>14</v>
      </c>
      <c r="P200" s="282">
        <v>45664</v>
      </c>
      <c r="R200" s="182">
        <v>45644</v>
      </c>
    </row>
    <row r="201" spans="1:18" ht="15">
      <c r="A201" s="184">
        <v>74840</v>
      </c>
      <c r="B201" s="139" t="s">
        <v>412</v>
      </c>
      <c r="C201" s="139" t="s">
        <v>309</v>
      </c>
      <c r="D201" s="281"/>
      <c r="E201" s="281"/>
      <c r="F201" s="281"/>
      <c r="G201" s="140">
        <v>202501</v>
      </c>
      <c r="H201" s="183">
        <v>251905051520</v>
      </c>
      <c r="I201" s="281">
        <v>901459526</v>
      </c>
      <c r="J201" s="139" t="s">
        <v>192</v>
      </c>
      <c r="K201" s="180" t="s">
        <v>421</v>
      </c>
      <c r="L201" s="282">
        <v>45664</v>
      </c>
      <c r="M201" s="195">
        <v>-4333</v>
      </c>
      <c r="N201" s="139" t="s">
        <v>73</v>
      </c>
      <c r="O201" s="281">
        <v>14</v>
      </c>
      <c r="P201" s="282">
        <v>45664</v>
      </c>
      <c r="R201" s="182">
        <v>45644</v>
      </c>
    </row>
    <row r="202" spans="1:18" ht="15">
      <c r="A202" s="184">
        <v>74840</v>
      </c>
      <c r="B202" s="139" t="s">
        <v>412</v>
      </c>
      <c r="C202" s="139" t="s">
        <v>309</v>
      </c>
      <c r="D202" s="281"/>
      <c r="E202" s="281"/>
      <c r="F202" s="281"/>
      <c r="G202" s="140">
        <v>202501</v>
      </c>
      <c r="H202" s="183">
        <v>251905051520</v>
      </c>
      <c r="I202" s="281">
        <v>901459526</v>
      </c>
      <c r="J202" s="139" t="s">
        <v>192</v>
      </c>
      <c r="K202" s="180" t="s">
        <v>421</v>
      </c>
      <c r="L202" s="282">
        <v>45664</v>
      </c>
      <c r="M202" s="195">
        <v>-4333</v>
      </c>
      <c r="N202" s="139" t="s">
        <v>73</v>
      </c>
      <c r="O202" s="281">
        <v>14</v>
      </c>
      <c r="P202" s="282">
        <v>45664</v>
      </c>
      <c r="R202" s="182">
        <v>45659</v>
      </c>
    </row>
    <row r="203" spans="1:18" ht="15">
      <c r="A203" s="184">
        <v>74840</v>
      </c>
      <c r="B203" s="139" t="s">
        <v>412</v>
      </c>
      <c r="C203" s="139" t="s">
        <v>309</v>
      </c>
      <c r="D203" s="281"/>
      <c r="E203" s="281"/>
      <c r="F203" s="281"/>
      <c r="G203" s="140">
        <v>202501</v>
      </c>
      <c r="H203" s="183">
        <v>251905051520</v>
      </c>
      <c r="I203" s="281">
        <v>901459526</v>
      </c>
      <c r="J203" s="139" t="s">
        <v>192</v>
      </c>
      <c r="K203" s="180" t="s">
        <v>421</v>
      </c>
      <c r="L203" s="282">
        <v>45664</v>
      </c>
      <c r="M203" s="195">
        <v>-4333</v>
      </c>
      <c r="N203" s="139" t="s">
        <v>73</v>
      </c>
      <c r="O203" s="281">
        <v>14</v>
      </c>
      <c r="P203" s="282">
        <v>45664</v>
      </c>
      <c r="R203" s="182">
        <v>45659</v>
      </c>
    </row>
    <row r="204" spans="1:18" ht="15">
      <c r="A204" s="184">
        <v>74840</v>
      </c>
      <c r="B204" s="139" t="s">
        <v>412</v>
      </c>
      <c r="C204" s="139" t="s">
        <v>309</v>
      </c>
      <c r="G204" s="140">
        <v>202501</v>
      </c>
      <c r="H204" s="183">
        <v>251905051520</v>
      </c>
      <c r="I204" s="36">
        <v>901459526</v>
      </c>
      <c r="J204" s="139" t="s">
        <v>192</v>
      </c>
      <c r="K204" s="180" t="s">
        <v>421</v>
      </c>
      <c r="L204" s="182">
        <v>45664</v>
      </c>
      <c r="M204" s="64">
        <v>-4333</v>
      </c>
      <c r="N204" s="139" t="s">
        <v>73</v>
      </c>
      <c r="O204" s="36">
        <v>14</v>
      </c>
      <c r="P204" s="182">
        <v>45664</v>
      </c>
      <c r="R204" s="182">
        <v>45659</v>
      </c>
    </row>
    <row r="205" spans="1:18" ht="15">
      <c r="A205" s="184">
        <v>74840</v>
      </c>
      <c r="B205" s="139" t="s">
        <v>412</v>
      </c>
      <c r="C205" s="139" t="s">
        <v>309</v>
      </c>
      <c r="G205" s="140">
        <v>202501</v>
      </c>
      <c r="H205" s="183">
        <v>251905051520</v>
      </c>
      <c r="I205" s="36">
        <v>901459526</v>
      </c>
      <c r="J205" s="139" t="s">
        <v>192</v>
      </c>
      <c r="K205" s="180" t="s">
        <v>421</v>
      </c>
      <c r="L205" s="182">
        <v>45664</v>
      </c>
      <c r="M205" s="64">
        <v>-4335</v>
      </c>
      <c r="N205" s="139" t="s">
        <v>73</v>
      </c>
      <c r="O205" s="36">
        <v>14</v>
      </c>
      <c r="P205" s="182">
        <v>45664</v>
      </c>
      <c r="R205" s="182">
        <v>45659</v>
      </c>
    </row>
    <row r="206" spans="1:18" ht="15">
      <c r="A206" s="184">
        <v>74840</v>
      </c>
      <c r="B206" s="139" t="s">
        <v>412</v>
      </c>
      <c r="C206" s="139" t="s">
        <v>309</v>
      </c>
      <c r="G206" s="140">
        <v>202501</v>
      </c>
      <c r="H206" s="183">
        <v>251905051520</v>
      </c>
      <c r="I206" s="36">
        <v>901459526</v>
      </c>
      <c r="J206" s="139" t="s">
        <v>192</v>
      </c>
      <c r="K206" s="180" t="s">
        <v>421</v>
      </c>
      <c r="L206" s="182">
        <v>45670</v>
      </c>
      <c r="M206" s="64">
        <v>-4333</v>
      </c>
      <c r="N206" s="139" t="s">
        <v>73</v>
      </c>
      <c r="O206" s="36">
        <v>14</v>
      </c>
      <c r="P206" s="182">
        <v>45670</v>
      </c>
      <c r="R206" s="182">
        <v>45667</v>
      </c>
    </row>
    <row r="207" spans="1:18" ht="15">
      <c r="A207" s="184">
        <v>74840</v>
      </c>
      <c r="B207" s="139" t="s">
        <v>412</v>
      </c>
      <c r="C207" s="139" t="s">
        <v>309</v>
      </c>
      <c r="G207" s="140">
        <v>202501</v>
      </c>
      <c r="H207" s="183">
        <v>251905051520</v>
      </c>
      <c r="I207" s="36">
        <v>901459526</v>
      </c>
      <c r="J207" s="139" t="s">
        <v>192</v>
      </c>
      <c r="K207" s="180" t="s">
        <v>421</v>
      </c>
      <c r="L207" s="182">
        <v>45670</v>
      </c>
      <c r="M207" s="64">
        <v>-4333</v>
      </c>
      <c r="N207" s="139" t="s">
        <v>73</v>
      </c>
      <c r="O207" s="36">
        <v>14</v>
      </c>
      <c r="P207" s="182">
        <v>45670</v>
      </c>
      <c r="R207" s="182">
        <v>45667</v>
      </c>
    </row>
    <row r="208" spans="1:18" ht="15">
      <c r="A208" s="184">
        <v>74840</v>
      </c>
      <c r="B208" s="139" t="s">
        <v>412</v>
      </c>
      <c r="C208" s="139" t="s">
        <v>309</v>
      </c>
      <c r="G208" s="140">
        <v>202501</v>
      </c>
      <c r="H208" s="183">
        <v>251905051520</v>
      </c>
      <c r="I208" s="36">
        <v>901459526</v>
      </c>
      <c r="J208" s="139" t="s">
        <v>192</v>
      </c>
      <c r="K208" s="180" t="s">
        <v>421</v>
      </c>
      <c r="L208" s="182">
        <v>45670</v>
      </c>
      <c r="M208" s="64">
        <v>-4333</v>
      </c>
      <c r="N208" s="139" t="s">
        <v>73</v>
      </c>
      <c r="O208" s="36">
        <v>14</v>
      </c>
      <c r="P208" s="182">
        <v>45670</v>
      </c>
      <c r="R208" s="182">
        <v>45667</v>
      </c>
    </row>
    <row r="209" spans="1:18" ht="15">
      <c r="A209" s="184">
        <v>74840</v>
      </c>
      <c r="B209" s="139" t="s">
        <v>412</v>
      </c>
      <c r="C209" s="139" t="s">
        <v>309</v>
      </c>
      <c r="G209" s="140">
        <v>202501</v>
      </c>
      <c r="H209" s="183">
        <v>251905051520</v>
      </c>
      <c r="I209" s="36">
        <v>901459526</v>
      </c>
      <c r="J209" s="139" t="s">
        <v>192</v>
      </c>
      <c r="K209" s="180" t="s">
        <v>421</v>
      </c>
      <c r="L209" s="182">
        <v>45670</v>
      </c>
      <c r="M209" s="64">
        <v>-4335</v>
      </c>
      <c r="N209" s="139" t="s">
        <v>73</v>
      </c>
      <c r="O209" s="36">
        <v>14</v>
      </c>
      <c r="P209" s="182">
        <v>45670</v>
      </c>
      <c r="R209" s="182">
        <v>45646</v>
      </c>
    </row>
    <row r="210" spans="1:18" ht="15">
      <c r="A210" s="184">
        <v>74840</v>
      </c>
      <c r="B210" s="139" t="s">
        <v>412</v>
      </c>
      <c r="C210" s="139" t="s">
        <v>309</v>
      </c>
      <c r="G210" s="140">
        <v>202501</v>
      </c>
      <c r="H210" s="183">
        <v>251905051520</v>
      </c>
      <c r="I210" s="36">
        <v>901459526</v>
      </c>
      <c r="J210" s="139" t="s">
        <v>192</v>
      </c>
      <c r="K210" s="180" t="s">
        <v>421</v>
      </c>
      <c r="L210" s="182">
        <v>45670</v>
      </c>
      <c r="M210" s="64">
        <v>-4333</v>
      </c>
      <c r="N210" s="139" t="s">
        <v>73</v>
      </c>
      <c r="O210" s="36">
        <v>14</v>
      </c>
      <c r="P210" s="182">
        <v>45670</v>
      </c>
      <c r="R210" s="182">
        <v>45667</v>
      </c>
    </row>
    <row r="211" spans="1:18" ht="15">
      <c r="A211" s="184">
        <v>74840</v>
      </c>
      <c r="B211" s="139" t="s">
        <v>412</v>
      </c>
      <c r="C211" s="139" t="s">
        <v>309</v>
      </c>
      <c r="D211" s="281"/>
      <c r="E211" s="281"/>
      <c r="F211" s="281"/>
      <c r="G211" s="140">
        <v>202501</v>
      </c>
      <c r="H211" s="183">
        <v>251905051520</v>
      </c>
      <c r="I211" s="281">
        <v>901557188</v>
      </c>
      <c r="J211" s="139" t="s">
        <v>192</v>
      </c>
      <c r="K211" s="180" t="s">
        <v>425</v>
      </c>
      <c r="L211" s="282">
        <v>45659</v>
      </c>
      <c r="M211" s="195">
        <v>-107960</v>
      </c>
      <c r="N211" s="139" t="s">
        <v>73</v>
      </c>
      <c r="O211" s="281">
        <v>14</v>
      </c>
      <c r="P211" s="282">
        <v>45659</v>
      </c>
      <c r="R211" s="182">
        <v>45674</v>
      </c>
    </row>
    <row r="212" spans="1:18" ht="15">
      <c r="A212" s="184">
        <v>74840</v>
      </c>
      <c r="B212" s="139" t="s">
        <v>412</v>
      </c>
      <c r="C212" s="139" t="s">
        <v>309</v>
      </c>
      <c r="D212" s="281"/>
      <c r="E212" s="281"/>
      <c r="F212" s="281"/>
      <c r="G212" s="140">
        <v>202501</v>
      </c>
      <c r="H212" s="183">
        <v>251905051520</v>
      </c>
      <c r="I212" s="281">
        <v>901616814</v>
      </c>
      <c r="J212" s="139" t="s">
        <v>192</v>
      </c>
      <c r="K212" s="180" t="s">
        <v>426</v>
      </c>
      <c r="L212" s="282">
        <v>45643</v>
      </c>
      <c r="M212" s="195">
        <v>-24800</v>
      </c>
      <c r="N212" s="139" t="s">
        <v>73</v>
      </c>
      <c r="O212" s="281">
        <v>14</v>
      </c>
      <c r="P212" s="282">
        <v>45643</v>
      </c>
      <c r="R212" s="182">
        <v>45673</v>
      </c>
    </row>
    <row r="213" spans="1:18" ht="15">
      <c r="A213" s="184">
        <v>74840</v>
      </c>
      <c r="B213" s="139" t="s">
        <v>412</v>
      </c>
      <c r="C213" s="139" t="s">
        <v>309</v>
      </c>
      <c r="G213" s="140">
        <v>202501</v>
      </c>
      <c r="H213" s="183">
        <v>251905051530</v>
      </c>
      <c r="I213" s="36">
        <v>901724734</v>
      </c>
      <c r="J213" s="139" t="s">
        <v>192</v>
      </c>
      <c r="K213" s="180" t="s">
        <v>460</v>
      </c>
      <c r="L213" s="182">
        <v>45643</v>
      </c>
      <c r="M213" s="64">
        <v>-70000</v>
      </c>
      <c r="N213" s="139" t="s">
        <v>73</v>
      </c>
      <c r="O213" s="36">
        <v>14</v>
      </c>
      <c r="P213" s="182">
        <v>45643</v>
      </c>
      <c r="R213" s="182">
        <v>45674</v>
      </c>
    </row>
    <row r="214" spans="1:18" ht="15">
      <c r="A214" s="184">
        <v>74840</v>
      </c>
      <c r="B214" s="139" t="s">
        <v>412</v>
      </c>
      <c r="C214" s="139" t="s">
        <v>309</v>
      </c>
      <c r="G214" s="140">
        <v>202501</v>
      </c>
      <c r="H214" s="183">
        <v>251905051530</v>
      </c>
      <c r="I214" s="36">
        <v>901840539</v>
      </c>
      <c r="J214" s="139" t="s">
        <v>192</v>
      </c>
      <c r="K214" s="180" t="s">
        <v>445</v>
      </c>
      <c r="L214" s="182">
        <v>45664</v>
      </c>
      <c r="M214" s="64">
        <v>-500271</v>
      </c>
      <c r="N214" s="139" t="s">
        <v>73</v>
      </c>
      <c r="O214" s="36">
        <v>14</v>
      </c>
      <c r="P214" s="182">
        <v>45664</v>
      </c>
      <c r="R214" s="182">
        <v>45677</v>
      </c>
    </row>
    <row r="215" spans="1:18" ht="15">
      <c r="A215" s="184">
        <v>74840</v>
      </c>
      <c r="B215" s="139" t="s">
        <v>412</v>
      </c>
      <c r="C215" s="139" t="s">
        <v>309</v>
      </c>
      <c r="G215" s="140">
        <v>202501</v>
      </c>
      <c r="H215" s="183">
        <v>251905051530</v>
      </c>
      <c r="I215" s="36">
        <v>901840539</v>
      </c>
      <c r="J215" s="139" t="s">
        <v>192</v>
      </c>
      <c r="K215" s="180" t="s">
        <v>445</v>
      </c>
      <c r="L215" s="182">
        <v>45664</v>
      </c>
      <c r="M215" s="64">
        <v>-88345</v>
      </c>
      <c r="N215" s="139" t="s">
        <v>73</v>
      </c>
      <c r="O215" s="36">
        <v>14</v>
      </c>
      <c r="P215" s="182">
        <v>45664</v>
      </c>
      <c r="R215" s="182">
        <v>45679</v>
      </c>
    </row>
    <row r="216" spans="1:18" ht="15">
      <c r="A216" s="184">
        <v>74840</v>
      </c>
      <c r="B216" s="139" t="s">
        <v>412</v>
      </c>
      <c r="C216" s="139" t="s">
        <v>309</v>
      </c>
      <c r="G216" s="140">
        <v>202501</v>
      </c>
      <c r="H216" s="183">
        <v>251905051530</v>
      </c>
      <c r="I216" s="36">
        <v>1094924249</v>
      </c>
      <c r="J216" s="139" t="s">
        <v>245</v>
      </c>
      <c r="K216" s="180" t="s">
        <v>446</v>
      </c>
      <c r="L216" s="182">
        <v>45660</v>
      </c>
      <c r="M216" s="64">
        <v>-195903</v>
      </c>
      <c r="N216" s="139" t="s">
        <v>73</v>
      </c>
      <c r="O216" s="36">
        <v>14</v>
      </c>
      <c r="P216" s="182">
        <v>45660</v>
      </c>
      <c r="R216" s="182">
        <v>45679</v>
      </c>
    </row>
    <row r="217" spans="1:18" ht="15">
      <c r="A217" s="184">
        <v>74840</v>
      </c>
      <c r="B217" s="139" t="s">
        <v>412</v>
      </c>
      <c r="C217" s="139" t="s">
        <v>309</v>
      </c>
      <c r="G217" s="140">
        <v>202501</v>
      </c>
      <c r="H217" s="183">
        <v>251905051530</v>
      </c>
      <c r="I217" s="36">
        <v>1143839297</v>
      </c>
      <c r="J217" s="139" t="s">
        <v>245</v>
      </c>
      <c r="K217" s="180" t="s">
        <v>453</v>
      </c>
      <c r="L217" s="182">
        <v>45659</v>
      </c>
      <c r="M217" s="64">
        <v>-112000</v>
      </c>
      <c r="N217" s="139" t="s">
        <v>73</v>
      </c>
      <c r="O217" s="36">
        <v>14</v>
      </c>
      <c r="P217" s="182">
        <v>45659</v>
      </c>
      <c r="R217" s="182">
        <v>45677</v>
      </c>
    </row>
    <row r="218" spans="1:18" ht="15" hidden="1">
      <c r="A218" s="185">
        <v>93778</v>
      </c>
      <c r="B218" s="139" t="s">
        <v>262</v>
      </c>
      <c r="C218" s="139" t="s">
        <v>309</v>
      </c>
      <c r="D218" s="186">
        <v>903</v>
      </c>
      <c r="E218" s="186" t="s">
        <v>98</v>
      </c>
      <c r="F218" s="186">
        <v>7</v>
      </c>
      <c r="G218" s="140">
        <v>202501</v>
      </c>
      <c r="H218" s="188" t="s">
        <v>292</v>
      </c>
      <c r="I218" s="186">
        <v>901218339</v>
      </c>
      <c r="J218" s="139" t="s">
        <v>192</v>
      </c>
      <c r="K218" s="190" t="s">
        <v>311</v>
      </c>
      <c r="L218" s="192">
        <v>45685</v>
      </c>
      <c r="M218" s="194">
        <v>-170400</v>
      </c>
      <c r="N218" s="139" t="s">
        <v>73</v>
      </c>
      <c r="O218" s="186">
        <v>12</v>
      </c>
      <c r="P218" s="192">
        <v>45685.634513888886</v>
      </c>
      <c r="R218" s="182">
        <v>45674</v>
      </c>
    </row>
    <row r="219" spans="1:18" ht="15" hidden="1">
      <c r="A219" s="185">
        <v>96953</v>
      </c>
      <c r="B219" s="139" t="s">
        <v>63</v>
      </c>
      <c r="C219" s="139" t="s">
        <v>309</v>
      </c>
      <c r="D219" s="186">
        <v>910</v>
      </c>
      <c r="E219" s="186" t="s">
        <v>239</v>
      </c>
      <c r="F219" s="186">
        <v>1</v>
      </c>
      <c r="G219" s="140">
        <v>202501</v>
      </c>
      <c r="H219" s="188" t="s">
        <v>292</v>
      </c>
      <c r="I219" s="186">
        <v>6376737</v>
      </c>
      <c r="J219" s="139" t="s">
        <v>245</v>
      </c>
      <c r="K219" s="190" t="s">
        <v>364</v>
      </c>
      <c r="L219" s="192">
        <v>45677</v>
      </c>
      <c r="M219" s="194">
        <v>37410</v>
      </c>
      <c r="N219" s="139" t="s">
        <v>132</v>
      </c>
      <c r="O219" s="186">
        <v>12</v>
      </c>
      <c r="P219" s="192">
        <v>45677.790798611109</v>
      </c>
      <c r="R219" s="182">
        <v>45674</v>
      </c>
    </row>
    <row r="220" spans="1:18" ht="15" hidden="1">
      <c r="A220" s="185">
        <v>96953</v>
      </c>
      <c r="B220" s="139" t="s">
        <v>63</v>
      </c>
      <c r="C220" s="139" t="s">
        <v>309</v>
      </c>
      <c r="D220" s="186">
        <v>903</v>
      </c>
      <c r="E220" s="186" t="s">
        <v>98</v>
      </c>
      <c r="F220" s="186">
        <v>19</v>
      </c>
      <c r="G220" s="140">
        <v>202501</v>
      </c>
      <c r="H220" s="188" t="s">
        <v>292</v>
      </c>
      <c r="I220" s="186">
        <v>6376737</v>
      </c>
      <c r="J220" s="139" t="s">
        <v>245</v>
      </c>
      <c r="K220" s="190" t="s">
        <v>365</v>
      </c>
      <c r="L220" s="192">
        <v>45666</v>
      </c>
      <c r="M220" s="194">
        <v>-37410</v>
      </c>
      <c r="N220" s="139" t="s">
        <v>73</v>
      </c>
      <c r="O220" s="186">
        <v>12</v>
      </c>
      <c r="P220" s="192">
        <v>45666.611921296295</v>
      </c>
      <c r="R220" s="182">
        <v>45674</v>
      </c>
    </row>
    <row r="221" spans="1:18" ht="15" hidden="1">
      <c r="A221" s="185">
        <v>96953</v>
      </c>
      <c r="B221" s="139" t="s">
        <v>63</v>
      </c>
      <c r="C221" s="139" t="s">
        <v>309</v>
      </c>
      <c r="D221" s="186">
        <v>903</v>
      </c>
      <c r="E221" s="186" t="s">
        <v>98</v>
      </c>
      <c r="F221" s="186">
        <v>60</v>
      </c>
      <c r="G221" s="140">
        <v>202501</v>
      </c>
      <c r="H221" s="188" t="s">
        <v>292</v>
      </c>
      <c r="I221" s="186">
        <v>6376737</v>
      </c>
      <c r="J221" s="139" t="s">
        <v>245</v>
      </c>
      <c r="K221" s="190" t="s">
        <v>366</v>
      </c>
      <c r="L221" s="192">
        <v>45688</v>
      </c>
      <c r="M221" s="194">
        <v>-197172</v>
      </c>
      <c r="N221" s="139" t="s">
        <v>73</v>
      </c>
      <c r="O221" s="186">
        <v>12</v>
      </c>
      <c r="P221" s="192">
        <v>45688.744837962964</v>
      </c>
      <c r="R221" s="182">
        <v>45673</v>
      </c>
    </row>
    <row r="222" spans="1:18" ht="15" hidden="1">
      <c r="A222" s="185">
        <v>96953</v>
      </c>
      <c r="B222" s="139" t="s">
        <v>63</v>
      </c>
      <c r="C222" s="139" t="s">
        <v>309</v>
      </c>
      <c r="D222" s="186">
        <v>910</v>
      </c>
      <c r="E222" s="186" t="s">
        <v>239</v>
      </c>
      <c r="F222" s="186">
        <v>1</v>
      </c>
      <c r="G222" s="140">
        <v>202501</v>
      </c>
      <c r="H222" s="188" t="s">
        <v>292</v>
      </c>
      <c r="I222" s="186">
        <v>800035076</v>
      </c>
      <c r="J222" s="139" t="s">
        <v>192</v>
      </c>
      <c r="K222" s="190" t="s">
        <v>350</v>
      </c>
      <c r="L222" s="192">
        <v>45677</v>
      </c>
      <c r="M222" s="194">
        <v>72634</v>
      </c>
      <c r="N222" s="139" t="s">
        <v>132</v>
      </c>
      <c r="O222" s="186">
        <v>12</v>
      </c>
      <c r="P222" s="192">
        <v>45677.790798611109</v>
      </c>
      <c r="R222" s="182">
        <v>45671</v>
      </c>
    </row>
    <row r="223" spans="1:18" ht="15" hidden="1">
      <c r="A223" s="185">
        <v>96953</v>
      </c>
      <c r="B223" s="139" t="s">
        <v>63</v>
      </c>
      <c r="C223" s="139" t="s">
        <v>309</v>
      </c>
      <c r="D223" s="186">
        <v>910</v>
      </c>
      <c r="E223" s="186" t="s">
        <v>239</v>
      </c>
      <c r="F223" s="186">
        <v>1</v>
      </c>
      <c r="G223" s="140">
        <v>202501</v>
      </c>
      <c r="H223" s="188" t="s">
        <v>292</v>
      </c>
      <c r="I223" s="186">
        <v>800035076</v>
      </c>
      <c r="J223" s="139" t="s">
        <v>192</v>
      </c>
      <c r="K223" s="190" t="s">
        <v>351</v>
      </c>
      <c r="L223" s="192">
        <v>45677</v>
      </c>
      <c r="M223" s="194">
        <v>127109</v>
      </c>
      <c r="N223" s="139" t="s">
        <v>132</v>
      </c>
      <c r="O223" s="186">
        <v>12</v>
      </c>
      <c r="P223" s="192">
        <v>45677.790798611109</v>
      </c>
      <c r="R223" s="182">
        <v>45670</v>
      </c>
    </row>
    <row r="224" spans="1:18" ht="15" hidden="1">
      <c r="A224" s="185">
        <v>96953</v>
      </c>
      <c r="B224" s="139" t="s">
        <v>63</v>
      </c>
      <c r="C224" s="139" t="s">
        <v>309</v>
      </c>
      <c r="D224" s="186">
        <v>903</v>
      </c>
      <c r="E224" s="186" t="s">
        <v>98</v>
      </c>
      <c r="F224" s="186">
        <v>10</v>
      </c>
      <c r="G224" s="140">
        <v>202501</v>
      </c>
      <c r="H224" s="188" t="s">
        <v>292</v>
      </c>
      <c r="I224" s="186">
        <v>800035076</v>
      </c>
      <c r="J224" s="139" t="s">
        <v>192</v>
      </c>
      <c r="K224" s="190" t="s">
        <v>352</v>
      </c>
      <c r="L224" s="192">
        <v>45666</v>
      </c>
      <c r="M224" s="194">
        <v>-72634</v>
      </c>
      <c r="N224" s="139" t="s">
        <v>73</v>
      </c>
      <c r="O224" s="186">
        <v>12</v>
      </c>
      <c r="P224" s="192">
        <v>45666.611898148149</v>
      </c>
      <c r="R224" s="182">
        <v>45671</v>
      </c>
    </row>
    <row r="225" spans="1:18" ht="15" hidden="1">
      <c r="A225" s="185">
        <v>96953</v>
      </c>
      <c r="B225" s="139" t="s">
        <v>63</v>
      </c>
      <c r="C225" s="139" t="s">
        <v>309</v>
      </c>
      <c r="D225" s="186">
        <v>903</v>
      </c>
      <c r="E225" s="186" t="s">
        <v>98</v>
      </c>
      <c r="F225" s="186">
        <v>11</v>
      </c>
      <c r="G225" s="140">
        <v>202501</v>
      </c>
      <c r="H225" s="188" t="s">
        <v>292</v>
      </c>
      <c r="I225" s="186">
        <v>800035076</v>
      </c>
      <c r="J225" s="139" t="s">
        <v>192</v>
      </c>
      <c r="K225" s="190" t="s">
        <v>353</v>
      </c>
      <c r="L225" s="192">
        <v>45666</v>
      </c>
      <c r="M225" s="194">
        <v>-127109</v>
      </c>
      <c r="N225" s="139" t="s">
        <v>73</v>
      </c>
      <c r="O225" s="186">
        <v>12</v>
      </c>
      <c r="P225" s="192">
        <v>45666.611898148149</v>
      </c>
      <c r="R225" s="182">
        <v>45670</v>
      </c>
    </row>
    <row r="226" spans="1:18" ht="15" hidden="1">
      <c r="A226" s="185">
        <v>96953</v>
      </c>
      <c r="B226" s="139" t="s">
        <v>63</v>
      </c>
      <c r="C226" s="139" t="s">
        <v>309</v>
      </c>
      <c r="D226" s="186">
        <v>903</v>
      </c>
      <c r="E226" s="186" t="s">
        <v>98</v>
      </c>
      <c r="F226" s="186">
        <v>62</v>
      </c>
      <c r="G226" s="140">
        <v>202501</v>
      </c>
      <c r="H226" s="188" t="s">
        <v>292</v>
      </c>
      <c r="I226" s="186">
        <v>800035076</v>
      </c>
      <c r="J226" s="139" t="s">
        <v>192</v>
      </c>
      <c r="K226" s="190" t="s">
        <v>354</v>
      </c>
      <c r="L226" s="192">
        <v>45688</v>
      </c>
      <c r="M226" s="194">
        <v>-32612</v>
      </c>
      <c r="N226" s="139" t="s">
        <v>73</v>
      </c>
      <c r="O226" s="186">
        <v>12</v>
      </c>
      <c r="P226" s="192">
        <v>45688.744837962964</v>
      </c>
      <c r="R226" s="182">
        <v>45671</v>
      </c>
    </row>
    <row r="227" spans="1:18" ht="15" hidden="1">
      <c r="A227" s="185">
        <v>96953</v>
      </c>
      <c r="B227" s="139" t="s">
        <v>63</v>
      </c>
      <c r="C227" s="139" t="s">
        <v>309</v>
      </c>
      <c r="D227" s="186">
        <v>903</v>
      </c>
      <c r="E227" s="186" t="s">
        <v>98</v>
      </c>
      <c r="F227" s="186">
        <v>62</v>
      </c>
      <c r="G227" s="140">
        <v>202501</v>
      </c>
      <c r="H227" s="188" t="s">
        <v>296</v>
      </c>
      <c r="I227" s="186">
        <v>800035076</v>
      </c>
      <c r="J227" s="139" t="s">
        <v>192</v>
      </c>
      <c r="K227" s="190" t="s">
        <v>354</v>
      </c>
      <c r="L227" s="192">
        <v>45688</v>
      </c>
      <c r="M227" s="194">
        <v>-7368</v>
      </c>
      <c r="N227" s="139" t="s">
        <v>73</v>
      </c>
      <c r="O227" s="186">
        <v>12</v>
      </c>
      <c r="P227" s="192">
        <v>45688.744837962964</v>
      </c>
      <c r="R227" s="182">
        <v>45671</v>
      </c>
    </row>
    <row r="228" spans="1:18" ht="15" hidden="1">
      <c r="A228" s="185">
        <v>96953</v>
      </c>
      <c r="B228" s="139" t="s">
        <v>63</v>
      </c>
      <c r="C228" s="139" t="s">
        <v>309</v>
      </c>
      <c r="D228" s="186">
        <v>903</v>
      </c>
      <c r="E228" s="186" t="s">
        <v>98</v>
      </c>
      <c r="F228" s="186">
        <v>58</v>
      </c>
      <c r="G228" s="140">
        <v>202501</v>
      </c>
      <c r="H228" s="188" t="s">
        <v>292</v>
      </c>
      <c r="I228" s="186">
        <v>800079939</v>
      </c>
      <c r="J228" s="139" t="s">
        <v>192</v>
      </c>
      <c r="K228" s="190" t="s">
        <v>315</v>
      </c>
      <c r="L228" s="192">
        <v>45688</v>
      </c>
      <c r="M228" s="194">
        <v>-3800</v>
      </c>
      <c r="N228" s="139" t="s">
        <v>73</v>
      </c>
      <c r="O228" s="186">
        <v>12</v>
      </c>
      <c r="P228" s="192">
        <v>45688.744837962964</v>
      </c>
      <c r="R228" s="182">
        <v>45671</v>
      </c>
    </row>
    <row r="229" spans="1:18" ht="15" hidden="1">
      <c r="A229" s="185">
        <v>96953</v>
      </c>
      <c r="B229" s="139" t="s">
        <v>63</v>
      </c>
      <c r="C229" s="139" t="s">
        <v>309</v>
      </c>
      <c r="D229" s="186">
        <v>903</v>
      </c>
      <c r="E229" s="186" t="s">
        <v>98</v>
      </c>
      <c r="F229" s="186">
        <v>29</v>
      </c>
      <c r="G229" s="140">
        <v>202501</v>
      </c>
      <c r="H229" s="188" t="s">
        <v>292</v>
      </c>
      <c r="I229" s="186">
        <v>805012769</v>
      </c>
      <c r="J229" s="139" t="s">
        <v>192</v>
      </c>
      <c r="K229" s="190" t="s">
        <v>344</v>
      </c>
      <c r="L229" s="192">
        <v>45688</v>
      </c>
      <c r="M229" s="194">
        <v>-37400</v>
      </c>
      <c r="N229" s="139" t="s">
        <v>73</v>
      </c>
      <c r="O229" s="186">
        <v>12</v>
      </c>
      <c r="P229" s="192">
        <v>45688.712048611109</v>
      </c>
      <c r="R229" s="182">
        <v>45671</v>
      </c>
    </row>
    <row r="230" spans="1:18" ht="15" hidden="1">
      <c r="A230" s="185">
        <v>96953</v>
      </c>
      <c r="B230" s="139" t="s">
        <v>63</v>
      </c>
      <c r="C230" s="139" t="s">
        <v>309</v>
      </c>
      <c r="D230" s="186">
        <v>903</v>
      </c>
      <c r="E230" s="186" t="s">
        <v>98</v>
      </c>
      <c r="F230" s="186">
        <v>30</v>
      </c>
      <c r="G230" s="140">
        <v>202501</v>
      </c>
      <c r="H230" s="188" t="s">
        <v>292</v>
      </c>
      <c r="I230" s="186">
        <v>805012769</v>
      </c>
      <c r="J230" s="139" t="s">
        <v>192</v>
      </c>
      <c r="K230" s="190" t="s">
        <v>345</v>
      </c>
      <c r="L230" s="192">
        <v>45688</v>
      </c>
      <c r="M230" s="194">
        <v>-10720</v>
      </c>
      <c r="N230" s="139" t="s">
        <v>73</v>
      </c>
      <c r="O230" s="186">
        <v>12</v>
      </c>
      <c r="P230" s="192">
        <v>45688.712060185186</v>
      </c>
      <c r="R230" s="182">
        <v>45671</v>
      </c>
    </row>
    <row r="231" spans="1:18" ht="15" hidden="1">
      <c r="A231" s="185">
        <v>96953</v>
      </c>
      <c r="B231" s="139" t="s">
        <v>63</v>
      </c>
      <c r="C231" s="139" t="s">
        <v>309</v>
      </c>
      <c r="D231" s="186">
        <v>903</v>
      </c>
      <c r="E231" s="186" t="s">
        <v>98</v>
      </c>
      <c r="F231" s="186">
        <v>31</v>
      </c>
      <c r="G231" s="140">
        <v>202501</v>
      </c>
      <c r="H231" s="188" t="s">
        <v>292</v>
      </c>
      <c r="I231" s="186">
        <v>805012769</v>
      </c>
      <c r="J231" s="139" t="s">
        <v>192</v>
      </c>
      <c r="K231" s="190" t="s">
        <v>346</v>
      </c>
      <c r="L231" s="192">
        <v>45688</v>
      </c>
      <c r="M231" s="194">
        <v>-140000</v>
      </c>
      <c r="N231" s="139" t="s">
        <v>73</v>
      </c>
      <c r="O231" s="186">
        <v>12</v>
      </c>
      <c r="P231" s="192">
        <v>45688.712060185186</v>
      </c>
      <c r="R231" s="182">
        <v>45671</v>
      </c>
    </row>
    <row r="232" spans="1:18" ht="15" hidden="1">
      <c r="A232" s="185">
        <v>96953</v>
      </c>
      <c r="B232" s="139" t="s">
        <v>63</v>
      </c>
      <c r="C232" s="139" t="s">
        <v>309</v>
      </c>
      <c r="D232" s="186">
        <v>910</v>
      </c>
      <c r="E232" s="186" t="s">
        <v>239</v>
      </c>
      <c r="F232" s="186">
        <v>1</v>
      </c>
      <c r="G232" s="140">
        <v>202501</v>
      </c>
      <c r="H232" s="188" t="s">
        <v>292</v>
      </c>
      <c r="I232" s="186">
        <v>810000481</v>
      </c>
      <c r="J232" s="139" t="s">
        <v>192</v>
      </c>
      <c r="K232" s="190" t="s">
        <v>316</v>
      </c>
      <c r="L232" s="192">
        <v>45677</v>
      </c>
      <c r="M232" s="194">
        <v>8277974</v>
      </c>
      <c r="N232" s="139" t="s">
        <v>132</v>
      </c>
      <c r="O232" s="186">
        <v>12</v>
      </c>
      <c r="P232" s="192">
        <v>45677.790798611109</v>
      </c>
      <c r="R232" s="182">
        <v>45671</v>
      </c>
    </row>
    <row r="233" spans="1:18" ht="15" hidden="1">
      <c r="A233" s="185">
        <v>96953</v>
      </c>
      <c r="B233" s="139" t="s">
        <v>63</v>
      </c>
      <c r="C233" s="139" t="s">
        <v>309</v>
      </c>
      <c r="D233" s="186">
        <v>903</v>
      </c>
      <c r="E233" s="186" t="s">
        <v>98</v>
      </c>
      <c r="F233" s="186">
        <v>2</v>
      </c>
      <c r="G233" s="140">
        <v>202501</v>
      </c>
      <c r="H233" s="188" t="s">
        <v>292</v>
      </c>
      <c r="I233" s="186">
        <v>810000481</v>
      </c>
      <c r="J233" s="139" t="s">
        <v>192</v>
      </c>
      <c r="K233" s="190" t="s">
        <v>317</v>
      </c>
      <c r="L233" s="192">
        <v>45666</v>
      </c>
      <c r="M233" s="194">
        <v>-8277974</v>
      </c>
      <c r="N233" s="139" t="s">
        <v>73</v>
      </c>
      <c r="O233" s="186">
        <v>12</v>
      </c>
      <c r="P233" s="192">
        <v>45666.406331018516</v>
      </c>
      <c r="R233" s="182">
        <v>45671</v>
      </c>
    </row>
    <row r="234" spans="1:18" ht="15" hidden="1">
      <c r="A234" s="185">
        <v>96953</v>
      </c>
      <c r="B234" s="139" t="s">
        <v>63</v>
      </c>
      <c r="C234" s="139" t="s">
        <v>309</v>
      </c>
      <c r="D234" s="186">
        <v>911</v>
      </c>
      <c r="E234" s="186" t="s">
        <v>318</v>
      </c>
      <c r="F234" s="186">
        <v>1</v>
      </c>
      <c r="G234" s="140">
        <v>202501</v>
      </c>
      <c r="H234" s="188" t="s">
        <v>292</v>
      </c>
      <c r="I234" s="186">
        <v>810000481</v>
      </c>
      <c r="J234" s="139" t="s">
        <v>192</v>
      </c>
      <c r="K234" s="190" t="s">
        <v>319</v>
      </c>
      <c r="L234" s="192">
        <v>45666</v>
      </c>
      <c r="M234" s="194">
        <v>8277974</v>
      </c>
      <c r="N234" s="139" t="s">
        <v>132</v>
      </c>
      <c r="O234" s="186">
        <v>12</v>
      </c>
      <c r="P234" s="192">
        <v>45666.407476851848</v>
      </c>
      <c r="R234" s="182">
        <v>45671</v>
      </c>
    </row>
    <row r="235" spans="1:18" ht="15" hidden="1">
      <c r="A235" s="185">
        <v>96953</v>
      </c>
      <c r="B235" s="139" t="s">
        <v>63</v>
      </c>
      <c r="C235" s="139" t="s">
        <v>309</v>
      </c>
      <c r="D235" s="186">
        <v>903</v>
      </c>
      <c r="E235" s="186" t="s">
        <v>98</v>
      </c>
      <c r="F235" s="186">
        <v>3</v>
      </c>
      <c r="G235" s="140">
        <v>202501</v>
      </c>
      <c r="H235" s="188" t="s">
        <v>292</v>
      </c>
      <c r="I235" s="186">
        <v>810000481</v>
      </c>
      <c r="J235" s="139" t="s">
        <v>192</v>
      </c>
      <c r="K235" s="190" t="s">
        <v>317</v>
      </c>
      <c r="L235" s="192">
        <v>45666</v>
      </c>
      <c r="M235" s="194">
        <v>-8277974</v>
      </c>
      <c r="N235" s="139" t="s">
        <v>73</v>
      </c>
      <c r="O235" s="186">
        <v>12</v>
      </c>
      <c r="P235" s="192">
        <v>45666.431354166663</v>
      </c>
      <c r="R235" s="182">
        <v>45671</v>
      </c>
    </row>
    <row r="236" spans="1:18" ht="15" hidden="1">
      <c r="A236" s="185">
        <v>96953</v>
      </c>
      <c r="B236" s="139" t="s">
        <v>63</v>
      </c>
      <c r="C236" s="139" t="s">
        <v>309</v>
      </c>
      <c r="D236" s="186">
        <v>903</v>
      </c>
      <c r="E236" s="186" t="s">
        <v>98</v>
      </c>
      <c r="F236" s="186">
        <v>61</v>
      </c>
      <c r="G236" s="140">
        <v>202501</v>
      </c>
      <c r="H236" s="188" t="s">
        <v>292</v>
      </c>
      <c r="I236" s="186">
        <v>890300327</v>
      </c>
      <c r="J236" s="139" t="s">
        <v>192</v>
      </c>
      <c r="K236" s="190" t="s">
        <v>342</v>
      </c>
      <c r="L236" s="192">
        <v>45688</v>
      </c>
      <c r="M236" s="194">
        <v>-797937</v>
      </c>
      <c r="N236" s="139" t="s">
        <v>73</v>
      </c>
      <c r="O236" s="186">
        <v>12</v>
      </c>
      <c r="P236" s="192">
        <v>45688.744837962964</v>
      </c>
      <c r="R236" s="182">
        <v>45671</v>
      </c>
    </row>
    <row r="237" spans="1:18" ht="15" hidden="1">
      <c r="A237" s="185">
        <v>96953</v>
      </c>
      <c r="B237" s="139" t="s">
        <v>63</v>
      </c>
      <c r="C237" s="139" t="s">
        <v>309</v>
      </c>
      <c r="D237" s="186">
        <v>903</v>
      </c>
      <c r="E237" s="186" t="s">
        <v>98</v>
      </c>
      <c r="F237" s="186">
        <v>52</v>
      </c>
      <c r="G237" s="140">
        <v>202501</v>
      </c>
      <c r="H237" s="188" t="s">
        <v>292</v>
      </c>
      <c r="I237" s="186">
        <v>900209442</v>
      </c>
      <c r="J237" s="139" t="s">
        <v>192</v>
      </c>
      <c r="K237" s="190" t="s">
        <v>349</v>
      </c>
      <c r="L237" s="192">
        <v>45688</v>
      </c>
      <c r="M237" s="194">
        <v>-140800</v>
      </c>
      <c r="N237" s="139" t="s">
        <v>73</v>
      </c>
      <c r="O237" s="186">
        <v>12</v>
      </c>
      <c r="P237" s="192">
        <v>45688.744814814811</v>
      </c>
      <c r="R237" s="182">
        <v>45670</v>
      </c>
    </row>
    <row r="238" spans="1:18" ht="15" hidden="1">
      <c r="A238" s="185">
        <v>96953</v>
      </c>
      <c r="B238" s="139" t="s">
        <v>63</v>
      </c>
      <c r="C238" s="139" t="s">
        <v>309</v>
      </c>
      <c r="D238" s="186">
        <v>903</v>
      </c>
      <c r="E238" s="186" t="s">
        <v>98</v>
      </c>
      <c r="F238" s="186">
        <v>54</v>
      </c>
      <c r="G238" s="140">
        <v>202501</v>
      </c>
      <c r="H238" s="188" t="s">
        <v>292</v>
      </c>
      <c r="I238" s="186">
        <v>900331918</v>
      </c>
      <c r="J238" s="139" t="s">
        <v>192</v>
      </c>
      <c r="K238" s="190" t="s">
        <v>343</v>
      </c>
      <c r="L238" s="192">
        <v>45688</v>
      </c>
      <c r="M238" s="194">
        <v>-45242</v>
      </c>
      <c r="N238" s="139" t="s">
        <v>73</v>
      </c>
      <c r="O238" s="186">
        <v>12</v>
      </c>
      <c r="P238" s="192">
        <v>45688.744826388887</v>
      </c>
      <c r="R238" s="182">
        <v>45670</v>
      </c>
    </row>
    <row r="239" spans="1:18" ht="15" hidden="1">
      <c r="A239" s="185">
        <v>96953</v>
      </c>
      <c r="B239" s="139" t="s">
        <v>63</v>
      </c>
      <c r="C239" s="139" t="s">
        <v>309</v>
      </c>
      <c r="D239" s="186">
        <v>910</v>
      </c>
      <c r="E239" s="186" t="s">
        <v>239</v>
      </c>
      <c r="F239" s="186">
        <v>1</v>
      </c>
      <c r="G239" s="140">
        <v>202501</v>
      </c>
      <c r="H239" s="188" t="s">
        <v>296</v>
      </c>
      <c r="I239" s="186">
        <v>900405827</v>
      </c>
      <c r="J239" s="139" t="s">
        <v>192</v>
      </c>
      <c r="K239" s="190" t="s">
        <v>374</v>
      </c>
      <c r="L239" s="192">
        <v>45677</v>
      </c>
      <c r="M239" s="194">
        <v>5078</v>
      </c>
      <c r="N239" s="139" t="s">
        <v>132</v>
      </c>
      <c r="O239" s="186">
        <v>12</v>
      </c>
      <c r="P239" s="192">
        <v>45677.790798611109</v>
      </c>
      <c r="R239" s="182">
        <v>45670</v>
      </c>
    </row>
    <row r="240" spans="1:18" ht="15" hidden="1">
      <c r="A240" s="185">
        <v>96953</v>
      </c>
      <c r="B240" s="139" t="s">
        <v>63</v>
      </c>
      <c r="C240" s="139" t="s">
        <v>309</v>
      </c>
      <c r="D240" s="186">
        <v>903</v>
      </c>
      <c r="E240" s="186" t="s">
        <v>98</v>
      </c>
      <c r="F240" s="186">
        <v>18</v>
      </c>
      <c r="G240" s="140">
        <v>202501</v>
      </c>
      <c r="H240" s="188" t="s">
        <v>296</v>
      </c>
      <c r="I240" s="186">
        <v>900405827</v>
      </c>
      <c r="J240" s="139" t="s">
        <v>192</v>
      </c>
      <c r="K240" s="190" t="s">
        <v>375</v>
      </c>
      <c r="L240" s="192">
        <v>45666</v>
      </c>
      <c r="M240" s="194">
        <v>-5078</v>
      </c>
      <c r="N240" s="139" t="s">
        <v>73</v>
      </c>
      <c r="O240" s="186">
        <v>12</v>
      </c>
      <c r="P240" s="192">
        <v>45666.611921296295</v>
      </c>
      <c r="R240" s="182">
        <v>45670</v>
      </c>
    </row>
    <row r="241" spans="1:18" ht="15" hidden="1">
      <c r="A241" s="185">
        <v>96953</v>
      </c>
      <c r="B241" s="139" t="s">
        <v>63</v>
      </c>
      <c r="C241" s="139" t="s">
        <v>309</v>
      </c>
      <c r="D241" s="186">
        <v>910</v>
      </c>
      <c r="E241" s="186" t="s">
        <v>239</v>
      </c>
      <c r="F241" s="186">
        <v>1</v>
      </c>
      <c r="G241" s="140">
        <v>202501</v>
      </c>
      <c r="H241" s="188" t="s">
        <v>292</v>
      </c>
      <c r="I241" s="186">
        <v>900637442</v>
      </c>
      <c r="J241" s="139" t="s">
        <v>192</v>
      </c>
      <c r="K241" s="190" t="s">
        <v>320</v>
      </c>
      <c r="L241" s="192">
        <v>45677</v>
      </c>
      <c r="M241" s="194">
        <v>39324</v>
      </c>
      <c r="N241" s="139" t="s">
        <v>132</v>
      </c>
      <c r="O241" s="186">
        <v>12</v>
      </c>
      <c r="P241" s="192">
        <v>45677.790798611109</v>
      </c>
      <c r="R241" s="182">
        <v>45670</v>
      </c>
    </row>
    <row r="242" spans="1:18" ht="15" hidden="1">
      <c r="A242" s="185">
        <v>96953</v>
      </c>
      <c r="B242" s="139" t="s">
        <v>63</v>
      </c>
      <c r="C242" s="139" t="s">
        <v>309</v>
      </c>
      <c r="D242" s="186">
        <v>910</v>
      </c>
      <c r="E242" s="186" t="s">
        <v>239</v>
      </c>
      <c r="F242" s="186">
        <v>1</v>
      </c>
      <c r="G242" s="140">
        <v>202501</v>
      </c>
      <c r="H242" s="188" t="s">
        <v>292</v>
      </c>
      <c r="I242" s="186">
        <v>900637442</v>
      </c>
      <c r="J242" s="139" t="s">
        <v>192</v>
      </c>
      <c r="K242" s="190" t="s">
        <v>321</v>
      </c>
      <c r="L242" s="192">
        <v>45677</v>
      </c>
      <c r="M242" s="194">
        <v>9562</v>
      </c>
      <c r="N242" s="139" t="s">
        <v>132</v>
      </c>
      <c r="O242" s="186">
        <v>12</v>
      </c>
      <c r="P242" s="192">
        <v>45677.790798611109</v>
      </c>
      <c r="R242" s="182">
        <v>45670</v>
      </c>
    </row>
    <row r="243" spans="1:18" ht="15" hidden="1">
      <c r="A243" s="185">
        <v>96953</v>
      </c>
      <c r="B243" s="139" t="s">
        <v>63</v>
      </c>
      <c r="C243" s="139" t="s">
        <v>309</v>
      </c>
      <c r="D243" s="186">
        <v>910</v>
      </c>
      <c r="E243" s="186" t="s">
        <v>239</v>
      </c>
      <c r="F243" s="186">
        <v>1</v>
      </c>
      <c r="G243" s="140">
        <v>202501</v>
      </c>
      <c r="H243" s="188" t="s">
        <v>292</v>
      </c>
      <c r="I243" s="186">
        <v>900637442</v>
      </c>
      <c r="J243" s="139" t="s">
        <v>192</v>
      </c>
      <c r="K243" s="190" t="s">
        <v>322</v>
      </c>
      <c r="L243" s="192">
        <v>45677</v>
      </c>
      <c r="M243" s="194">
        <v>55026</v>
      </c>
      <c r="N243" s="139" t="s">
        <v>132</v>
      </c>
      <c r="O243" s="186">
        <v>12</v>
      </c>
      <c r="P243" s="192">
        <v>45677.790798611109</v>
      </c>
      <c r="R243" s="182">
        <v>45677</v>
      </c>
    </row>
    <row r="244" spans="1:18" ht="15" hidden="1">
      <c r="A244" s="185">
        <v>96953</v>
      </c>
      <c r="B244" s="139" t="s">
        <v>63</v>
      </c>
      <c r="C244" s="139" t="s">
        <v>309</v>
      </c>
      <c r="D244" s="186">
        <v>910</v>
      </c>
      <c r="E244" s="186" t="s">
        <v>239</v>
      </c>
      <c r="F244" s="186">
        <v>1</v>
      </c>
      <c r="G244" s="140">
        <v>202501</v>
      </c>
      <c r="H244" s="188" t="s">
        <v>292</v>
      </c>
      <c r="I244" s="186">
        <v>900637442</v>
      </c>
      <c r="J244" s="139" t="s">
        <v>192</v>
      </c>
      <c r="K244" s="190" t="s">
        <v>323</v>
      </c>
      <c r="L244" s="192">
        <v>45677</v>
      </c>
      <c r="M244" s="194">
        <v>39746</v>
      </c>
      <c r="N244" s="139" t="s">
        <v>132</v>
      </c>
      <c r="O244" s="186">
        <v>12</v>
      </c>
      <c r="P244" s="192">
        <v>45677.790798611109</v>
      </c>
      <c r="R244" s="182">
        <v>45677</v>
      </c>
    </row>
    <row r="245" spans="1:18" ht="15" hidden="1">
      <c r="A245" s="185">
        <v>96953</v>
      </c>
      <c r="B245" s="139" t="s">
        <v>63</v>
      </c>
      <c r="C245" s="139" t="s">
        <v>309</v>
      </c>
      <c r="D245" s="186">
        <v>910</v>
      </c>
      <c r="E245" s="186" t="s">
        <v>239</v>
      </c>
      <c r="F245" s="186">
        <v>1</v>
      </c>
      <c r="G245" s="140">
        <v>202501</v>
      </c>
      <c r="H245" s="188" t="s">
        <v>292</v>
      </c>
      <c r="I245" s="186">
        <v>900637442</v>
      </c>
      <c r="J245" s="139" t="s">
        <v>192</v>
      </c>
      <c r="K245" s="190" t="s">
        <v>324</v>
      </c>
      <c r="L245" s="192">
        <v>45677</v>
      </c>
      <c r="M245" s="194">
        <v>151032</v>
      </c>
      <c r="N245" s="139" t="s">
        <v>132</v>
      </c>
      <c r="O245" s="186">
        <v>12</v>
      </c>
      <c r="P245" s="192">
        <v>45677.790798611109</v>
      </c>
      <c r="R245" s="182">
        <v>45677</v>
      </c>
    </row>
    <row r="246" spans="1:18" ht="15" hidden="1">
      <c r="A246" s="185">
        <v>96953</v>
      </c>
      <c r="B246" s="139" t="s">
        <v>63</v>
      </c>
      <c r="C246" s="139" t="s">
        <v>309</v>
      </c>
      <c r="D246" s="186">
        <v>903</v>
      </c>
      <c r="E246" s="186" t="s">
        <v>98</v>
      </c>
      <c r="F246" s="186">
        <v>13</v>
      </c>
      <c r="G246" s="140">
        <v>202501</v>
      </c>
      <c r="H246" s="188" t="s">
        <v>292</v>
      </c>
      <c r="I246" s="186">
        <v>900637442</v>
      </c>
      <c r="J246" s="139" t="s">
        <v>192</v>
      </c>
      <c r="K246" s="190" t="s">
        <v>325</v>
      </c>
      <c r="L246" s="192">
        <v>45666</v>
      </c>
      <c r="M246" s="194">
        <v>-39746</v>
      </c>
      <c r="N246" s="139" t="s">
        <v>73</v>
      </c>
      <c r="O246" s="186">
        <v>12</v>
      </c>
      <c r="P246" s="192">
        <v>45666.611898148149</v>
      </c>
      <c r="R246" s="182">
        <v>45677</v>
      </c>
    </row>
    <row r="247" spans="1:18" ht="15" hidden="1">
      <c r="A247" s="185">
        <v>96953</v>
      </c>
      <c r="B247" s="139" t="s">
        <v>63</v>
      </c>
      <c r="C247" s="139" t="s">
        <v>309</v>
      </c>
      <c r="D247" s="186">
        <v>903</v>
      </c>
      <c r="E247" s="186" t="s">
        <v>98</v>
      </c>
      <c r="F247" s="186">
        <v>14</v>
      </c>
      <c r="G247" s="140">
        <v>202501</v>
      </c>
      <c r="H247" s="188" t="s">
        <v>292</v>
      </c>
      <c r="I247" s="186">
        <v>900637442</v>
      </c>
      <c r="J247" s="139" t="s">
        <v>192</v>
      </c>
      <c r="K247" s="190" t="s">
        <v>326</v>
      </c>
      <c r="L247" s="192">
        <v>45666</v>
      </c>
      <c r="M247" s="194">
        <v>-9562</v>
      </c>
      <c r="N247" s="139" t="s">
        <v>73</v>
      </c>
      <c r="O247" s="186">
        <v>12</v>
      </c>
      <c r="P247" s="192">
        <v>45666.611909722218</v>
      </c>
      <c r="R247" s="182">
        <v>45631</v>
      </c>
    </row>
    <row r="248" spans="1:18" ht="15" hidden="1">
      <c r="A248" s="185">
        <v>96953</v>
      </c>
      <c r="B248" s="139" t="s">
        <v>63</v>
      </c>
      <c r="C248" s="139" t="s">
        <v>309</v>
      </c>
      <c r="D248" s="186">
        <v>903</v>
      </c>
      <c r="E248" s="186" t="s">
        <v>98</v>
      </c>
      <c r="F248" s="186">
        <v>15</v>
      </c>
      <c r="G248" s="140">
        <v>202501</v>
      </c>
      <c r="H248" s="188" t="s">
        <v>292</v>
      </c>
      <c r="I248" s="186">
        <v>900637442</v>
      </c>
      <c r="J248" s="139" t="s">
        <v>192</v>
      </c>
      <c r="K248" s="190" t="s">
        <v>327</v>
      </c>
      <c r="L248" s="192">
        <v>45666</v>
      </c>
      <c r="M248" s="194">
        <v>-55026</v>
      </c>
      <c r="N248" s="139" t="s">
        <v>73</v>
      </c>
      <c r="O248" s="186">
        <v>12</v>
      </c>
      <c r="P248" s="192">
        <v>45666.611909722218</v>
      </c>
      <c r="R248" s="182">
        <v>45631</v>
      </c>
    </row>
    <row r="249" spans="1:18" ht="15" hidden="1">
      <c r="A249" s="185">
        <v>96953</v>
      </c>
      <c r="B249" s="139" t="s">
        <v>63</v>
      </c>
      <c r="C249" s="139" t="s">
        <v>309</v>
      </c>
      <c r="D249" s="186">
        <v>903</v>
      </c>
      <c r="E249" s="186" t="s">
        <v>98</v>
      </c>
      <c r="F249" s="186">
        <v>16</v>
      </c>
      <c r="G249" s="140">
        <v>202501</v>
      </c>
      <c r="H249" s="188" t="s">
        <v>292</v>
      </c>
      <c r="I249" s="186">
        <v>900637442</v>
      </c>
      <c r="J249" s="139" t="s">
        <v>192</v>
      </c>
      <c r="K249" s="190" t="s">
        <v>328</v>
      </c>
      <c r="L249" s="192">
        <v>45666</v>
      </c>
      <c r="M249" s="194">
        <v>-151032</v>
      </c>
      <c r="N249" s="139" t="s">
        <v>73</v>
      </c>
      <c r="O249" s="186">
        <v>12</v>
      </c>
      <c r="P249" s="192">
        <v>45666.611909722218</v>
      </c>
      <c r="R249" s="182">
        <v>45674</v>
      </c>
    </row>
    <row r="250" spans="1:18" ht="15" hidden="1">
      <c r="A250" s="185">
        <v>96953</v>
      </c>
      <c r="B250" s="139" t="s">
        <v>63</v>
      </c>
      <c r="C250" s="139" t="s">
        <v>309</v>
      </c>
      <c r="D250" s="186">
        <v>903</v>
      </c>
      <c r="E250" s="186" t="s">
        <v>98</v>
      </c>
      <c r="F250" s="186">
        <v>17</v>
      </c>
      <c r="G250" s="140">
        <v>202501</v>
      </c>
      <c r="H250" s="188" t="s">
        <v>292</v>
      </c>
      <c r="I250" s="186">
        <v>900637442</v>
      </c>
      <c r="J250" s="139" t="s">
        <v>192</v>
      </c>
      <c r="K250" s="190" t="s">
        <v>329</v>
      </c>
      <c r="L250" s="192">
        <v>45666</v>
      </c>
      <c r="M250" s="194">
        <v>-39324</v>
      </c>
      <c r="N250" s="139" t="s">
        <v>73</v>
      </c>
      <c r="O250" s="186">
        <v>12</v>
      </c>
      <c r="P250" s="192">
        <v>45666.611909722218</v>
      </c>
      <c r="R250" s="182">
        <v>45674</v>
      </c>
    </row>
    <row r="251" spans="1:18" ht="15" hidden="1">
      <c r="A251" s="185">
        <v>96953</v>
      </c>
      <c r="B251" s="139" t="s">
        <v>63</v>
      </c>
      <c r="C251" s="139" t="s">
        <v>309</v>
      </c>
      <c r="D251" s="186">
        <v>903</v>
      </c>
      <c r="E251" s="186" t="s">
        <v>98</v>
      </c>
      <c r="F251" s="186">
        <v>44</v>
      </c>
      <c r="G251" s="140">
        <v>202501</v>
      </c>
      <c r="H251" s="188" t="s">
        <v>292</v>
      </c>
      <c r="I251" s="186">
        <v>900637442</v>
      </c>
      <c r="J251" s="139" t="s">
        <v>192</v>
      </c>
      <c r="K251" s="190" t="s">
        <v>330</v>
      </c>
      <c r="L251" s="192">
        <v>45688</v>
      </c>
      <c r="M251" s="194">
        <v>-34918</v>
      </c>
      <c r="N251" s="139" t="s">
        <v>73</v>
      </c>
      <c r="O251" s="186">
        <v>12</v>
      </c>
      <c r="P251" s="192">
        <v>45688.712094907409</v>
      </c>
      <c r="R251" s="182">
        <v>45670</v>
      </c>
    </row>
    <row r="252" spans="1:18" ht="15" hidden="1">
      <c r="A252" s="185">
        <v>96953</v>
      </c>
      <c r="B252" s="139" t="s">
        <v>63</v>
      </c>
      <c r="C252" s="139" t="s">
        <v>309</v>
      </c>
      <c r="D252" s="186">
        <v>903</v>
      </c>
      <c r="E252" s="186" t="s">
        <v>98</v>
      </c>
      <c r="F252" s="186">
        <v>45</v>
      </c>
      <c r="G252" s="140">
        <v>202501</v>
      </c>
      <c r="H252" s="188" t="s">
        <v>292</v>
      </c>
      <c r="I252" s="186">
        <v>900637442</v>
      </c>
      <c r="J252" s="139" t="s">
        <v>192</v>
      </c>
      <c r="K252" s="190" t="s">
        <v>331</v>
      </c>
      <c r="L252" s="192">
        <v>45688</v>
      </c>
      <c r="M252" s="194">
        <v>-58350</v>
      </c>
      <c r="N252" s="139" t="s">
        <v>73</v>
      </c>
      <c r="O252" s="186">
        <v>12</v>
      </c>
      <c r="P252" s="192">
        <v>45688.712094907409</v>
      </c>
      <c r="R252" s="182">
        <v>45677</v>
      </c>
    </row>
    <row r="253" spans="1:18" ht="15" hidden="1">
      <c r="A253" s="185">
        <v>96953</v>
      </c>
      <c r="B253" s="139" t="s">
        <v>63</v>
      </c>
      <c r="C253" s="139" t="s">
        <v>309</v>
      </c>
      <c r="D253" s="186">
        <v>903</v>
      </c>
      <c r="E253" s="186" t="s">
        <v>98</v>
      </c>
      <c r="F253" s="186">
        <v>46</v>
      </c>
      <c r="G253" s="140">
        <v>202501</v>
      </c>
      <c r="H253" s="188" t="s">
        <v>292</v>
      </c>
      <c r="I253" s="186">
        <v>900637442</v>
      </c>
      <c r="J253" s="139" t="s">
        <v>192</v>
      </c>
      <c r="K253" s="190" t="s">
        <v>332</v>
      </c>
      <c r="L253" s="192">
        <v>45688</v>
      </c>
      <c r="M253" s="194">
        <v>-100785</v>
      </c>
      <c r="N253" s="139" t="s">
        <v>73</v>
      </c>
      <c r="O253" s="186">
        <v>12</v>
      </c>
      <c r="P253" s="192">
        <v>45688.712094907409</v>
      </c>
      <c r="R253" s="182">
        <v>45679</v>
      </c>
    </row>
    <row r="254" spans="1:18" ht="15" hidden="1">
      <c r="A254" s="185">
        <v>96953</v>
      </c>
      <c r="B254" s="139" t="s">
        <v>63</v>
      </c>
      <c r="C254" s="139" t="s">
        <v>309</v>
      </c>
      <c r="D254" s="186">
        <v>903</v>
      </c>
      <c r="E254" s="186" t="s">
        <v>98</v>
      </c>
      <c r="F254" s="186">
        <v>47</v>
      </c>
      <c r="G254" s="140">
        <v>202501</v>
      </c>
      <c r="H254" s="188" t="s">
        <v>292</v>
      </c>
      <c r="I254" s="186">
        <v>900637442</v>
      </c>
      <c r="J254" s="139" t="s">
        <v>192</v>
      </c>
      <c r="K254" s="190" t="s">
        <v>333</v>
      </c>
      <c r="L254" s="192">
        <v>45688</v>
      </c>
      <c r="M254" s="194">
        <v>-14378</v>
      </c>
      <c r="N254" s="139" t="s">
        <v>73</v>
      </c>
      <c r="O254" s="186">
        <v>12</v>
      </c>
      <c r="P254" s="192">
        <v>45688.712094907409</v>
      </c>
      <c r="R254" s="182">
        <v>45678</v>
      </c>
    </row>
    <row r="255" spans="1:18" ht="15" hidden="1">
      <c r="A255" s="185">
        <v>96953</v>
      </c>
      <c r="B255" s="139" t="s">
        <v>63</v>
      </c>
      <c r="C255" s="139" t="s">
        <v>309</v>
      </c>
      <c r="D255" s="186">
        <v>903</v>
      </c>
      <c r="E255" s="186" t="s">
        <v>98</v>
      </c>
      <c r="F255" s="186">
        <v>59</v>
      </c>
      <c r="G255" s="140">
        <v>202501</v>
      </c>
      <c r="H255" s="188" t="s">
        <v>292</v>
      </c>
      <c r="I255" s="186">
        <v>900637442</v>
      </c>
      <c r="J255" s="139" t="s">
        <v>192</v>
      </c>
      <c r="K255" s="190" t="s">
        <v>334</v>
      </c>
      <c r="L255" s="192">
        <v>45688</v>
      </c>
      <c r="M255" s="194">
        <v>-33587</v>
      </c>
      <c r="N255" s="139" t="s">
        <v>73</v>
      </c>
      <c r="O255" s="186">
        <v>12</v>
      </c>
      <c r="P255" s="192">
        <v>45688.744837962964</v>
      </c>
      <c r="R255" s="182">
        <v>45664</v>
      </c>
    </row>
    <row r="256" spans="1:18" ht="15" hidden="1">
      <c r="A256" s="185">
        <v>96953</v>
      </c>
      <c r="B256" s="139" t="s">
        <v>63</v>
      </c>
      <c r="C256" s="139" t="s">
        <v>309</v>
      </c>
      <c r="D256" s="186">
        <v>910</v>
      </c>
      <c r="E256" s="186" t="s">
        <v>239</v>
      </c>
      <c r="F256" s="186">
        <v>1</v>
      </c>
      <c r="G256" s="140">
        <v>202501</v>
      </c>
      <c r="H256" s="188" t="s">
        <v>292</v>
      </c>
      <c r="I256" s="186">
        <v>901048973</v>
      </c>
      <c r="J256" s="139" t="s">
        <v>192</v>
      </c>
      <c r="K256" s="190" t="s">
        <v>347</v>
      </c>
      <c r="L256" s="192">
        <v>45677</v>
      </c>
      <c r="M256" s="194">
        <v>4400</v>
      </c>
      <c r="N256" s="139" t="s">
        <v>132</v>
      </c>
      <c r="O256" s="186">
        <v>12</v>
      </c>
      <c r="P256" s="192">
        <v>45677.790798611109</v>
      </c>
      <c r="R256" s="182">
        <v>45660</v>
      </c>
    </row>
    <row r="257" spans="1:18" ht="15" hidden="1">
      <c r="A257" s="185">
        <v>96953</v>
      </c>
      <c r="B257" s="139" t="s">
        <v>63</v>
      </c>
      <c r="C257" s="139" t="s">
        <v>309</v>
      </c>
      <c r="D257" s="186">
        <v>903</v>
      </c>
      <c r="E257" s="186" t="s">
        <v>98</v>
      </c>
      <c r="F257" s="186">
        <v>12</v>
      </c>
      <c r="G257" s="140">
        <v>202501</v>
      </c>
      <c r="H257" s="188" t="s">
        <v>292</v>
      </c>
      <c r="I257" s="186">
        <v>901048973</v>
      </c>
      <c r="J257" s="139" t="s">
        <v>192</v>
      </c>
      <c r="K257" s="190" t="s">
        <v>348</v>
      </c>
      <c r="L257" s="192">
        <v>45666</v>
      </c>
      <c r="M257" s="194">
        <v>-4400</v>
      </c>
      <c r="N257" s="139" t="s">
        <v>73</v>
      </c>
      <c r="O257" s="186">
        <v>12</v>
      </c>
      <c r="P257" s="192">
        <v>45666.611898148149</v>
      </c>
      <c r="R257" s="182">
        <v>45660</v>
      </c>
    </row>
    <row r="258" spans="1:18" ht="15" hidden="1">
      <c r="A258" s="185">
        <v>96953</v>
      </c>
      <c r="B258" s="139" t="s">
        <v>63</v>
      </c>
      <c r="C258" s="139" t="s">
        <v>309</v>
      </c>
      <c r="D258" s="186">
        <v>903</v>
      </c>
      <c r="E258" s="186" t="s">
        <v>98</v>
      </c>
      <c r="F258" s="186">
        <v>41</v>
      </c>
      <c r="G258" s="140">
        <v>202501</v>
      </c>
      <c r="H258" s="188" t="s">
        <v>292</v>
      </c>
      <c r="I258" s="186">
        <v>901183982</v>
      </c>
      <c r="J258" s="139" t="s">
        <v>192</v>
      </c>
      <c r="K258" s="190" t="s">
        <v>367</v>
      </c>
      <c r="L258" s="192">
        <v>45688</v>
      </c>
      <c r="M258" s="194">
        <v>-76551</v>
      </c>
      <c r="N258" s="139" t="s">
        <v>73</v>
      </c>
      <c r="O258" s="186">
        <v>12</v>
      </c>
      <c r="P258" s="192">
        <v>45688.712083333332</v>
      </c>
      <c r="R258" s="182">
        <v>45664</v>
      </c>
    </row>
    <row r="259" spans="1:18" ht="15" hidden="1">
      <c r="A259" s="185">
        <v>96953</v>
      </c>
      <c r="B259" s="139" t="s">
        <v>63</v>
      </c>
      <c r="C259" s="139" t="s">
        <v>309</v>
      </c>
      <c r="D259" s="186">
        <v>903</v>
      </c>
      <c r="E259" s="186" t="s">
        <v>98</v>
      </c>
      <c r="F259" s="186">
        <v>42</v>
      </c>
      <c r="G259" s="140">
        <v>202501</v>
      </c>
      <c r="H259" s="188" t="s">
        <v>292</v>
      </c>
      <c r="I259" s="186">
        <v>901183982</v>
      </c>
      <c r="J259" s="139" t="s">
        <v>192</v>
      </c>
      <c r="K259" s="190" t="s">
        <v>368</v>
      </c>
      <c r="L259" s="192">
        <v>45688</v>
      </c>
      <c r="M259" s="194">
        <v>-82453</v>
      </c>
      <c r="N259" s="139" t="s">
        <v>73</v>
      </c>
      <c r="O259" s="186">
        <v>12</v>
      </c>
      <c r="P259" s="192">
        <v>45688.712083333332</v>
      </c>
      <c r="R259" s="182">
        <v>45660</v>
      </c>
    </row>
    <row r="260" spans="1:18" ht="15" hidden="1">
      <c r="A260" s="185">
        <v>96953</v>
      </c>
      <c r="B260" s="139" t="s">
        <v>63</v>
      </c>
      <c r="C260" s="139" t="s">
        <v>309</v>
      </c>
      <c r="D260" s="186">
        <v>903</v>
      </c>
      <c r="E260" s="186" t="s">
        <v>98</v>
      </c>
      <c r="F260" s="186">
        <v>55</v>
      </c>
      <c r="G260" s="140">
        <v>202501</v>
      </c>
      <c r="H260" s="188" t="s">
        <v>292</v>
      </c>
      <c r="I260" s="186">
        <v>901183982</v>
      </c>
      <c r="J260" s="139" t="s">
        <v>192</v>
      </c>
      <c r="K260" s="190" t="s">
        <v>369</v>
      </c>
      <c r="L260" s="192">
        <v>45688</v>
      </c>
      <c r="M260" s="194">
        <v>-89433</v>
      </c>
      <c r="N260" s="139" t="s">
        <v>73</v>
      </c>
      <c r="O260" s="186">
        <v>12</v>
      </c>
      <c r="P260" s="192">
        <v>45688.744826388887</v>
      </c>
      <c r="R260" s="182">
        <v>45664</v>
      </c>
    </row>
    <row r="261" spans="1:18" ht="15" hidden="1">
      <c r="A261" s="185">
        <v>96953</v>
      </c>
      <c r="B261" s="139" t="s">
        <v>63</v>
      </c>
      <c r="C261" s="139" t="s">
        <v>309</v>
      </c>
      <c r="D261" s="186">
        <v>910</v>
      </c>
      <c r="E261" s="186" t="s">
        <v>239</v>
      </c>
      <c r="F261" s="186">
        <v>1</v>
      </c>
      <c r="G261" s="140">
        <v>202501</v>
      </c>
      <c r="H261" s="188" t="s">
        <v>292</v>
      </c>
      <c r="I261" s="186">
        <v>901225367</v>
      </c>
      <c r="J261" s="139" t="s">
        <v>192</v>
      </c>
      <c r="K261" s="190" t="s">
        <v>355</v>
      </c>
      <c r="L261" s="192">
        <v>45677</v>
      </c>
      <c r="M261" s="194">
        <v>56000</v>
      </c>
      <c r="N261" s="139" t="s">
        <v>132</v>
      </c>
      <c r="O261" s="186">
        <v>12</v>
      </c>
      <c r="P261" s="192">
        <v>45677.790798611109</v>
      </c>
      <c r="R261" s="182">
        <v>45664</v>
      </c>
    </row>
    <row r="262" spans="1:18" ht="15" hidden="1">
      <c r="A262" s="185">
        <v>96953</v>
      </c>
      <c r="B262" s="139" t="s">
        <v>63</v>
      </c>
      <c r="C262" s="139" t="s">
        <v>309</v>
      </c>
      <c r="D262" s="186">
        <v>903</v>
      </c>
      <c r="E262" s="186" t="s">
        <v>98</v>
      </c>
      <c r="F262" s="186">
        <v>9</v>
      </c>
      <c r="G262" s="140">
        <v>202501</v>
      </c>
      <c r="H262" s="188" t="s">
        <v>292</v>
      </c>
      <c r="I262" s="186">
        <v>901225367</v>
      </c>
      <c r="J262" s="139" t="s">
        <v>192</v>
      </c>
      <c r="K262" s="190" t="s">
        <v>356</v>
      </c>
      <c r="L262" s="192">
        <v>45666</v>
      </c>
      <c r="M262" s="194">
        <v>-56000</v>
      </c>
      <c r="N262" s="139" t="s">
        <v>73</v>
      </c>
      <c r="O262" s="186">
        <v>12</v>
      </c>
      <c r="P262" s="192">
        <v>45666.611898148149</v>
      </c>
      <c r="R262" s="182">
        <v>45666</v>
      </c>
    </row>
    <row r="263" spans="1:18" ht="15" hidden="1">
      <c r="A263" s="185">
        <v>96953</v>
      </c>
      <c r="B263" s="139" t="s">
        <v>63</v>
      </c>
      <c r="C263" s="139" t="s">
        <v>309</v>
      </c>
      <c r="D263" s="186">
        <v>903</v>
      </c>
      <c r="E263" s="186" t="s">
        <v>98</v>
      </c>
      <c r="F263" s="186">
        <v>34</v>
      </c>
      <c r="G263" s="140">
        <v>202501</v>
      </c>
      <c r="H263" s="188" t="s">
        <v>292</v>
      </c>
      <c r="I263" s="186">
        <v>901225367</v>
      </c>
      <c r="J263" s="186" t="s">
        <v>192</v>
      </c>
      <c r="K263" s="190" t="s">
        <v>357</v>
      </c>
      <c r="L263" s="192">
        <v>45688</v>
      </c>
      <c r="M263" s="194">
        <v>-20000</v>
      </c>
      <c r="N263" s="139" t="s">
        <v>73</v>
      </c>
      <c r="O263" s="186">
        <v>12</v>
      </c>
      <c r="P263" s="192">
        <v>45688.712060185186</v>
      </c>
      <c r="R263" s="182">
        <v>45660</v>
      </c>
    </row>
    <row r="264" spans="1:18" ht="15" hidden="1">
      <c r="A264" s="185">
        <v>96953</v>
      </c>
      <c r="B264" s="139" t="s">
        <v>63</v>
      </c>
      <c r="C264" s="139" t="s">
        <v>309</v>
      </c>
      <c r="D264" s="186">
        <v>903</v>
      </c>
      <c r="E264" s="186" t="s">
        <v>98</v>
      </c>
      <c r="F264" s="186">
        <v>35</v>
      </c>
      <c r="G264" s="140">
        <v>202501</v>
      </c>
      <c r="H264" s="188" t="s">
        <v>292</v>
      </c>
      <c r="I264" s="186">
        <v>901225367</v>
      </c>
      <c r="J264" s="139" t="s">
        <v>192</v>
      </c>
      <c r="K264" s="190" t="s">
        <v>358</v>
      </c>
      <c r="L264" s="192">
        <v>45688</v>
      </c>
      <c r="M264" s="194">
        <v>-84000</v>
      </c>
      <c r="N264" s="139" t="s">
        <v>73</v>
      </c>
      <c r="O264" s="186">
        <v>12</v>
      </c>
      <c r="P264" s="192">
        <v>45688.712071759255</v>
      </c>
      <c r="R264" s="182">
        <v>45666</v>
      </c>
    </row>
    <row r="265" spans="1:18" ht="15" hidden="1">
      <c r="A265" s="185">
        <v>96953</v>
      </c>
      <c r="B265" s="139" t="s">
        <v>63</v>
      </c>
      <c r="C265" s="139" t="s">
        <v>309</v>
      </c>
      <c r="D265" s="186">
        <v>903</v>
      </c>
      <c r="E265" s="186" t="s">
        <v>98</v>
      </c>
      <c r="F265" s="186">
        <v>36</v>
      </c>
      <c r="G265" s="140">
        <v>202501</v>
      </c>
      <c r="H265" s="188" t="s">
        <v>292</v>
      </c>
      <c r="I265" s="186">
        <v>901225367</v>
      </c>
      <c r="J265" s="139" t="s">
        <v>192</v>
      </c>
      <c r="K265" s="190" t="s">
        <v>359</v>
      </c>
      <c r="L265" s="192">
        <v>45688</v>
      </c>
      <c r="M265" s="194">
        <v>-76000</v>
      </c>
      <c r="N265" s="139" t="s">
        <v>73</v>
      </c>
      <c r="O265" s="186">
        <v>12</v>
      </c>
      <c r="P265" s="192">
        <v>45688.712071759255</v>
      </c>
      <c r="R265" s="182">
        <v>45666</v>
      </c>
    </row>
    <row r="266" spans="1:18" ht="15" hidden="1">
      <c r="A266" s="185">
        <v>96953</v>
      </c>
      <c r="B266" s="139" t="s">
        <v>63</v>
      </c>
      <c r="C266" s="139" t="s">
        <v>309</v>
      </c>
      <c r="D266" s="186">
        <v>903</v>
      </c>
      <c r="E266" s="186" t="s">
        <v>98</v>
      </c>
      <c r="F266" s="186">
        <v>37</v>
      </c>
      <c r="G266" s="140">
        <v>202501</v>
      </c>
      <c r="H266" s="188" t="s">
        <v>292</v>
      </c>
      <c r="I266" s="186">
        <v>901225367</v>
      </c>
      <c r="J266" s="139" t="s">
        <v>192</v>
      </c>
      <c r="K266" s="190" t="s">
        <v>360</v>
      </c>
      <c r="L266" s="192">
        <v>45688</v>
      </c>
      <c r="M266" s="194">
        <v>-104000</v>
      </c>
      <c r="N266" s="139" t="s">
        <v>73</v>
      </c>
      <c r="O266" s="186">
        <v>12</v>
      </c>
      <c r="P266" s="192">
        <v>45688.712071759255</v>
      </c>
      <c r="R266" s="182">
        <v>45666</v>
      </c>
    </row>
    <row r="267" spans="1:18" ht="15" hidden="1">
      <c r="A267" s="185">
        <v>96953</v>
      </c>
      <c r="B267" s="139" t="s">
        <v>63</v>
      </c>
      <c r="C267" s="139" t="s">
        <v>309</v>
      </c>
      <c r="D267" s="186">
        <v>903</v>
      </c>
      <c r="E267" s="186" t="s">
        <v>98</v>
      </c>
      <c r="F267" s="186">
        <v>38</v>
      </c>
      <c r="G267" s="140">
        <v>202501</v>
      </c>
      <c r="H267" s="188" t="s">
        <v>292</v>
      </c>
      <c r="I267" s="186">
        <v>901225367</v>
      </c>
      <c r="J267" s="139" t="s">
        <v>192</v>
      </c>
      <c r="K267" s="190" t="s">
        <v>361</v>
      </c>
      <c r="L267" s="192">
        <v>45688</v>
      </c>
      <c r="M267" s="194">
        <v>-15200</v>
      </c>
      <c r="N267" s="139" t="s">
        <v>73</v>
      </c>
      <c r="O267" s="186">
        <v>12</v>
      </c>
      <c r="P267" s="192">
        <v>45688.712071759255</v>
      </c>
      <c r="R267" s="182">
        <v>45666</v>
      </c>
    </row>
    <row r="268" spans="1:18" ht="15" hidden="1">
      <c r="A268" s="185">
        <v>96953</v>
      </c>
      <c r="B268" s="139" t="s">
        <v>63</v>
      </c>
      <c r="C268" s="139" t="s">
        <v>309</v>
      </c>
      <c r="D268" s="186">
        <v>903</v>
      </c>
      <c r="E268" s="186" t="s">
        <v>98</v>
      </c>
      <c r="F268" s="186">
        <v>39</v>
      </c>
      <c r="G268" s="140">
        <v>202501</v>
      </c>
      <c r="H268" s="188" t="s">
        <v>292</v>
      </c>
      <c r="I268" s="186">
        <v>901225367</v>
      </c>
      <c r="J268" s="139" t="s">
        <v>192</v>
      </c>
      <c r="K268" s="190" t="s">
        <v>362</v>
      </c>
      <c r="L268" s="192">
        <v>45688</v>
      </c>
      <c r="M268" s="194">
        <v>-44000</v>
      </c>
      <c r="N268" s="139" t="s">
        <v>73</v>
      </c>
      <c r="O268" s="186">
        <v>12</v>
      </c>
      <c r="P268" s="192">
        <v>45688.712083333332</v>
      </c>
      <c r="R268" s="182">
        <v>45666</v>
      </c>
    </row>
    <row r="269" spans="1:18" ht="15" hidden="1">
      <c r="A269" s="185">
        <v>96953</v>
      </c>
      <c r="B269" s="139" t="s">
        <v>63</v>
      </c>
      <c r="C269" s="139" t="s">
        <v>309</v>
      </c>
      <c r="D269" s="186">
        <v>903</v>
      </c>
      <c r="E269" s="186" t="s">
        <v>98</v>
      </c>
      <c r="F269" s="186">
        <v>40</v>
      </c>
      <c r="G269" s="140">
        <v>202501</v>
      </c>
      <c r="H269" s="188" t="s">
        <v>292</v>
      </c>
      <c r="I269" s="186">
        <v>901225367</v>
      </c>
      <c r="J269" s="139" t="s">
        <v>192</v>
      </c>
      <c r="K269" s="190" t="s">
        <v>363</v>
      </c>
      <c r="L269" s="192">
        <v>45688</v>
      </c>
      <c r="M269" s="194">
        <v>-112000</v>
      </c>
      <c r="N269" s="139" t="s">
        <v>73</v>
      </c>
      <c r="O269" s="186">
        <v>12</v>
      </c>
      <c r="P269" s="192">
        <v>45688.712083333332</v>
      </c>
      <c r="R269" s="182">
        <v>45666</v>
      </c>
    </row>
    <row r="270" spans="1:18" ht="15" hidden="1">
      <c r="A270" s="185">
        <v>96953</v>
      </c>
      <c r="B270" s="139" t="s">
        <v>63</v>
      </c>
      <c r="C270" s="139" t="s">
        <v>309</v>
      </c>
      <c r="D270" s="186">
        <v>903</v>
      </c>
      <c r="E270" s="186" t="s">
        <v>98</v>
      </c>
      <c r="F270" s="186">
        <v>50</v>
      </c>
      <c r="G270" s="140">
        <v>202501</v>
      </c>
      <c r="H270" s="188" t="s">
        <v>312</v>
      </c>
      <c r="I270" s="186">
        <v>901269341</v>
      </c>
      <c r="J270" s="139" t="s">
        <v>192</v>
      </c>
      <c r="K270" s="190" t="s">
        <v>313</v>
      </c>
      <c r="L270" s="192">
        <v>45688</v>
      </c>
      <c r="M270" s="194">
        <v>-2500</v>
      </c>
      <c r="N270" s="139" t="s">
        <v>73</v>
      </c>
      <c r="O270" s="186">
        <v>12</v>
      </c>
      <c r="P270" s="192">
        <v>45688.718969907408</v>
      </c>
      <c r="R270" s="182">
        <v>45665</v>
      </c>
    </row>
    <row r="271" spans="1:18" ht="15" hidden="1">
      <c r="A271" s="185">
        <v>96953</v>
      </c>
      <c r="B271" s="139" t="s">
        <v>63</v>
      </c>
      <c r="C271" s="139" t="s">
        <v>309</v>
      </c>
      <c r="D271" s="186">
        <v>910</v>
      </c>
      <c r="E271" s="186" t="s">
        <v>239</v>
      </c>
      <c r="F271" s="186">
        <v>1</v>
      </c>
      <c r="G271" s="140">
        <v>202501</v>
      </c>
      <c r="H271" s="188" t="s">
        <v>292</v>
      </c>
      <c r="I271" s="186">
        <v>901269341</v>
      </c>
      <c r="J271" s="139" t="s">
        <v>192</v>
      </c>
      <c r="K271" s="190" t="s">
        <v>335</v>
      </c>
      <c r="L271" s="192">
        <v>45677</v>
      </c>
      <c r="M271" s="194">
        <v>12800</v>
      </c>
      <c r="N271" s="139" t="s">
        <v>132</v>
      </c>
      <c r="O271" s="186">
        <v>12</v>
      </c>
      <c r="P271" s="192">
        <v>45677.790798611109</v>
      </c>
      <c r="R271" s="182">
        <v>45664</v>
      </c>
    </row>
    <row r="272" spans="1:18" ht="15" hidden="1">
      <c r="A272" s="185">
        <v>96953</v>
      </c>
      <c r="B272" s="139" t="s">
        <v>63</v>
      </c>
      <c r="C272" s="139" t="s">
        <v>309</v>
      </c>
      <c r="D272" s="186">
        <v>910</v>
      </c>
      <c r="E272" s="186" t="s">
        <v>239</v>
      </c>
      <c r="F272" s="186">
        <v>1</v>
      </c>
      <c r="G272" s="140">
        <v>202501</v>
      </c>
      <c r="H272" s="188" t="s">
        <v>292</v>
      </c>
      <c r="I272" s="186">
        <v>901269341</v>
      </c>
      <c r="J272" s="139" t="s">
        <v>192</v>
      </c>
      <c r="K272" s="190" t="s">
        <v>336</v>
      </c>
      <c r="L272" s="192">
        <v>45677</v>
      </c>
      <c r="M272" s="194">
        <v>25600</v>
      </c>
      <c r="N272" s="139" t="s">
        <v>132</v>
      </c>
      <c r="O272" s="186">
        <v>12</v>
      </c>
      <c r="P272" s="192">
        <v>45677.790798611109</v>
      </c>
      <c r="R272" s="182">
        <v>45659</v>
      </c>
    </row>
    <row r="273" spans="1:18" ht="15" hidden="1">
      <c r="A273" s="185">
        <v>96953</v>
      </c>
      <c r="B273" s="139" t="s">
        <v>63</v>
      </c>
      <c r="C273" s="139" t="s">
        <v>309</v>
      </c>
      <c r="D273" s="186">
        <v>903</v>
      </c>
      <c r="E273" s="186" t="s">
        <v>98</v>
      </c>
      <c r="F273" s="186">
        <v>49</v>
      </c>
      <c r="G273" s="140">
        <v>202501</v>
      </c>
      <c r="H273" s="188" t="s">
        <v>292</v>
      </c>
      <c r="I273" s="186">
        <v>901269341</v>
      </c>
      <c r="J273" s="139" t="s">
        <v>192</v>
      </c>
      <c r="K273" s="190" t="s">
        <v>337</v>
      </c>
      <c r="L273" s="192">
        <v>45688</v>
      </c>
      <c r="M273" s="194">
        <v>-15200</v>
      </c>
      <c r="N273" s="139" t="s">
        <v>73</v>
      </c>
      <c r="O273" s="186">
        <v>12</v>
      </c>
      <c r="P273" s="192">
        <v>45688.718969907408</v>
      </c>
      <c r="R273" s="182">
        <v>45665</v>
      </c>
    </row>
    <row r="274" spans="1:18" ht="15" hidden="1">
      <c r="A274" s="185">
        <v>96953</v>
      </c>
      <c r="B274" s="139" t="s">
        <v>63</v>
      </c>
      <c r="C274" s="139" t="s">
        <v>309</v>
      </c>
      <c r="D274" s="186">
        <v>903</v>
      </c>
      <c r="E274" s="186" t="s">
        <v>98</v>
      </c>
      <c r="F274" s="186">
        <v>4</v>
      </c>
      <c r="G274" s="140">
        <v>202501</v>
      </c>
      <c r="H274" s="188" t="s">
        <v>292</v>
      </c>
      <c r="I274" s="186">
        <v>901269341</v>
      </c>
      <c r="J274" s="139" t="s">
        <v>192</v>
      </c>
      <c r="K274" s="190" t="s">
        <v>338</v>
      </c>
      <c r="L274" s="192">
        <v>45666</v>
      </c>
      <c r="M274" s="194">
        <v>-12800</v>
      </c>
      <c r="N274" s="139" t="s">
        <v>73</v>
      </c>
      <c r="O274" s="186">
        <v>12</v>
      </c>
      <c r="P274" s="192">
        <v>45666.611874999995</v>
      </c>
      <c r="R274" s="182">
        <v>45665</v>
      </c>
    </row>
    <row r="275" spans="1:18" ht="15" hidden="1">
      <c r="A275" s="185">
        <v>96953</v>
      </c>
      <c r="B275" s="139" t="s">
        <v>63</v>
      </c>
      <c r="C275" s="139" t="s">
        <v>309</v>
      </c>
      <c r="D275" s="186">
        <v>903</v>
      </c>
      <c r="E275" s="186" t="s">
        <v>98</v>
      </c>
      <c r="F275" s="186">
        <v>6</v>
      </c>
      <c r="G275" s="140">
        <v>202501</v>
      </c>
      <c r="H275" s="188" t="s">
        <v>292</v>
      </c>
      <c r="I275" s="186">
        <v>901269341</v>
      </c>
      <c r="J275" s="139" t="s">
        <v>192</v>
      </c>
      <c r="K275" s="190" t="s">
        <v>339</v>
      </c>
      <c r="L275" s="192">
        <v>45666</v>
      </c>
      <c r="M275" s="194">
        <v>-25600</v>
      </c>
      <c r="N275" s="139" t="s">
        <v>73</v>
      </c>
      <c r="O275" s="186">
        <v>12</v>
      </c>
      <c r="P275" s="192">
        <v>45666.611874999995</v>
      </c>
      <c r="R275" s="182">
        <v>45665</v>
      </c>
    </row>
    <row r="276" spans="1:18" ht="15" hidden="1">
      <c r="A276" s="185">
        <v>96953</v>
      </c>
      <c r="B276" s="139" t="s">
        <v>63</v>
      </c>
      <c r="C276" s="139" t="s">
        <v>309</v>
      </c>
      <c r="D276" s="186">
        <v>903</v>
      </c>
      <c r="E276" s="186" t="s">
        <v>98</v>
      </c>
      <c r="F276" s="186">
        <v>32</v>
      </c>
      <c r="G276" s="140">
        <v>202501</v>
      </c>
      <c r="H276" s="188" t="s">
        <v>292</v>
      </c>
      <c r="I276" s="186">
        <v>901269341</v>
      </c>
      <c r="J276" s="139" t="s">
        <v>192</v>
      </c>
      <c r="K276" s="190" t="s">
        <v>340</v>
      </c>
      <c r="L276" s="192">
        <v>45688</v>
      </c>
      <c r="M276" s="194">
        <v>-7200</v>
      </c>
      <c r="N276" s="139" t="s">
        <v>73</v>
      </c>
      <c r="O276" s="186">
        <v>12</v>
      </c>
      <c r="P276" s="192">
        <v>45688.712060185186</v>
      </c>
      <c r="R276" s="182">
        <v>45666</v>
      </c>
    </row>
    <row r="277" spans="1:18" ht="15" hidden="1">
      <c r="A277" s="185">
        <v>96953</v>
      </c>
      <c r="B277" s="139" t="s">
        <v>63</v>
      </c>
      <c r="C277" s="139" t="s">
        <v>309</v>
      </c>
      <c r="D277" s="186">
        <v>903</v>
      </c>
      <c r="E277" s="186" t="s">
        <v>98</v>
      </c>
      <c r="F277" s="186">
        <v>33</v>
      </c>
      <c r="G277" s="140">
        <v>202501</v>
      </c>
      <c r="H277" s="188" t="s">
        <v>292</v>
      </c>
      <c r="I277" s="186">
        <v>901269341</v>
      </c>
      <c r="J277" s="139" t="s">
        <v>192</v>
      </c>
      <c r="K277" s="190" t="s">
        <v>341</v>
      </c>
      <c r="L277" s="192">
        <v>45688</v>
      </c>
      <c r="M277" s="194">
        <v>-6000</v>
      </c>
      <c r="N277" s="139" t="s">
        <v>73</v>
      </c>
      <c r="O277" s="186">
        <v>12</v>
      </c>
      <c r="P277" s="192">
        <v>45688.712060185186</v>
      </c>
      <c r="R277" s="182">
        <v>45660</v>
      </c>
    </row>
    <row r="278" spans="1:18" ht="15" hidden="1">
      <c r="A278" s="185">
        <v>96953</v>
      </c>
      <c r="B278" s="139" t="s">
        <v>63</v>
      </c>
      <c r="C278" s="139" t="s">
        <v>309</v>
      </c>
      <c r="D278" s="186">
        <v>910</v>
      </c>
      <c r="E278" s="186" t="s">
        <v>239</v>
      </c>
      <c r="F278" s="186">
        <v>1</v>
      </c>
      <c r="G278" s="140">
        <v>202501</v>
      </c>
      <c r="H278" s="188" t="s">
        <v>296</v>
      </c>
      <c r="I278" s="186">
        <v>901269341</v>
      </c>
      <c r="J278" s="139" t="s">
        <v>192</v>
      </c>
      <c r="K278" s="190" t="s">
        <v>376</v>
      </c>
      <c r="L278" s="192">
        <v>45677</v>
      </c>
      <c r="M278" s="194">
        <v>3000</v>
      </c>
      <c r="N278" s="139" t="s">
        <v>132</v>
      </c>
      <c r="O278" s="186">
        <v>12</v>
      </c>
      <c r="P278" s="192">
        <v>45677.790798611109</v>
      </c>
      <c r="R278" s="182">
        <v>45659</v>
      </c>
    </row>
    <row r="279" spans="1:18" ht="15" hidden="1">
      <c r="A279" s="185">
        <v>96953</v>
      </c>
      <c r="B279" s="139" t="s">
        <v>63</v>
      </c>
      <c r="C279" s="139" t="s">
        <v>309</v>
      </c>
      <c r="D279" s="186">
        <v>903</v>
      </c>
      <c r="E279" s="186" t="s">
        <v>98</v>
      </c>
      <c r="F279" s="186">
        <v>49</v>
      </c>
      <c r="G279" s="140">
        <v>202501</v>
      </c>
      <c r="H279" s="188" t="s">
        <v>296</v>
      </c>
      <c r="I279" s="186">
        <v>901269341</v>
      </c>
      <c r="J279" s="139" t="s">
        <v>192</v>
      </c>
      <c r="K279" s="190" t="s">
        <v>337</v>
      </c>
      <c r="L279" s="192">
        <v>45688</v>
      </c>
      <c r="M279" s="194">
        <v>-32500</v>
      </c>
      <c r="N279" s="139" t="s">
        <v>73</v>
      </c>
      <c r="O279" s="186">
        <v>12</v>
      </c>
      <c r="P279" s="192">
        <v>45688.718969907408</v>
      </c>
      <c r="R279" s="182">
        <v>45643</v>
      </c>
    </row>
    <row r="280" spans="1:18" ht="15" hidden="1">
      <c r="A280" s="185">
        <v>96953</v>
      </c>
      <c r="B280" s="139" t="s">
        <v>63</v>
      </c>
      <c r="C280" s="139" t="s">
        <v>309</v>
      </c>
      <c r="D280" s="186">
        <v>903</v>
      </c>
      <c r="E280" s="186" t="s">
        <v>98</v>
      </c>
      <c r="F280" s="186">
        <v>5</v>
      </c>
      <c r="G280" s="140">
        <v>202501</v>
      </c>
      <c r="H280" s="188" t="s">
        <v>296</v>
      </c>
      <c r="I280" s="186">
        <v>901269341</v>
      </c>
      <c r="J280" s="139" t="s">
        <v>192</v>
      </c>
      <c r="K280" s="190" t="s">
        <v>377</v>
      </c>
      <c r="L280" s="192">
        <v>45666</v>
      </c>
      <c r="M280" s="194">
        <v>-3000</v>
      </c>
      <c r="N280" s="139" t="s">
        <v>73</v>
      </c>
      <c r="O280" s="186">
        <v>12</v>
      </c>
      <c r="P280" s="192">
        <v>45666.611874999995</v>
      </c>
      <c r="R280" s="182">
        <v>45666</v>
      </c>
    </row>
    <row r="281" spans="1:18" ht="15" hidden="1">
      <c r="A281" s="185">
        <v>96953</v>
      </c>
      <c r="B281" s="139" t="s">
        <v>63</v>
      </c>
      <c r="C281" s="139" t="s">
        <v>309</v>
      </c>
      <c r="D281" s="186">
        <v>903</v>
      </c>
      <c r="E281" s="186" t="s">
        <v>98</v>
      </c>
      <c r="F281" s="186">
        <v>50</v>
      </c>
      <c r="G281" s="140">
        <v>202501</v>
      </c>
      <c r="H281" s="188" t="s">
        <v>378</v>
      </c>
      <c r="I281" s="186">
        <v>901269341</v>
      </c>
      <c r="J281" s="139" t="s">
        <v>192</v>
      </c>
      <c r="K281" s="190" t="s">
        <v>313</v>
      </c>
      <c r="L281" s="192">
        <v>45688</v>
      </c>
      <c r="M281" s="194">
        <v>-1332</v>
      </c>
      <c r="N281" s="139" t="s">
        <v>73</v>
      </c>
      <c r="O281" s="186">
        <v>12</v>
      </c>
      <c r="P281" s="192">
        <v>45688.718969907408</v>
      </c>
      <c r="R281" s="182">
        <v>45665</v>
      </c>
    </row>
    <row r="282" spans="1:18" ht="15" hidden="1">
      <c r="A282" s="185">
        <v>96953</v>
      </c>
      <c r="B282" s="139" t="s">
        <v>63</v>
      </c>
      <c r="C282" s="139" t="s">
        <v>309</v>
      </c>
      <c r="D282" s="186">
        <v>903</v>
      </c>
      <c r="E282" s="186" t="s">
        <v>98</v>
      </c>
      <c r="F282" s="186">
        <v>51</v>
      </c>
      <c r="G282" s="140">
        <v>202501</v>
      </c>
      <c r="H282" s="188" t="s">
        <v>292</v>
      </c>
      <c r="I282" s="186">
        <v>901342975</v>
      </c>
      <c r="J282" s="139" t="s">
        <v>192</v>
      </c>
      <c r="K282" s="190" t="s">
        <v>371</v>
      </c>
      <c r="L282" s="192">
        <v>45688</v>
      </c>
      <c r="M282" s="194">
        <v>-20000</v>
      </c>
      <c r="N282" s="139" t="s">
        <v>73</v>
      </c>
      <c r="O282" s="186">
        <v>12</v>
      </c>
      <c r="P282" s="192">
        <v>45688.718969907408</v>
      </c>
      <c r="R282" s="182">
        <v>45666</v>
      </c>
    </row>
    <row r="283" spans="1:18" ht="15" hidden="1">
      <c r="A283" s="185">
        <v>96953</v>
      </c>
      <c r="B283" s="139" t="s">
        <v>63</v>
      </c>
      <c r="C283" s="139" t="s">
        <v>309</v>
      </c>
      <c r="D283" s="186">
        <v>903</v>
      </c>
      <c r="E283" s="186" t="s">
        <v>98</v>
      </c>
      <c r="F283" s="186">
        <v>56</v>
      </c>
      <c r="G283" s="140">
        <v>202501</v>
      </c>
      <c r="H283" s="188" t="s">
        <v>292</v>
      </c>
      <c r="I283" s="186">
        <v>901342975</v>
      </c>
      <c r="J283" s="139" t="s">
        <v>192</v>
      </c>
      <c r="K283" s="190" t="s">
        <v>372</v>
      </c>
      <c r="L283" s="192">
        <v>45688</v>
      </c>
      <c r="M283" s="194">
        <v>-40000</v>
      </c>
      <c r="N283" s="139" t="s">
        <v>73</v>
      </c>
      <c r="O283" s="186">
        <v>12</v>
      </c>
      <c r="P283" s="192">
        <v>45688.744826388887</v>
      </c>
      <c r="R283" s="182">
        <v>45666</v>
      </c>
    </row>
    <row r="284" spans="1:18" ht="15" hidden="1">
      <c r="A284" s="185">
        <v>96953</v>
      </c>
      <c r="B284" s="139" t="s">
        <v>63</v>
      </c>
      <c r="C284" s="139" t="s">
        <v>309</v>
      </c>
      <c r="D284" s="186">
        <v>903</v>
      </c>
      <c r="E284" s="186" t="s">
        <v>98</v>
      </c>
      <c r="F284" s="186">
        <v>57</v>
      </c>
      <c r="G284" s="140">
        <v>202501</v>
      </c>
      <c r="H284" s="188" t="s">
        <v>292</v>
      </c>
      <c r="I284" s="186">
        <v>901342975</v>
      </c>
      <c r="J284" s="139" t="s">
        <v>192</v>
      </c>
      <c r="K284" s="190" t="s">
        <v>373</v>
      </c>
      <c r="L284" s="192">
        <v>45688</v>
      </c>
      <c r="M284" s="194">
        <v>-27600</v>
      </c>
      <c r="N284" s="139" t="s">
        <v>73</v>
      </c>
      <c r="O284" s="186">
        <v>12</v>
      </c>
      <c r="P284" s="192">
        <v>45688.744826388887</v>
      </c>
      <c r="R284" s="182">
        <v>45666</v>
      </c>
    </row>
    <row r="285" spans="1:18" ht="15" hidden="1">
      <c r="A285" s="185">
        <v>96953</v>
      </c>
      <c r="B285" s="139" t="s">
        <v>63</v>
      </c>
      <c r="C285" s="139" t="s">
        <v>309</v>
      </c>
      <c r="D285" s="186">
        <v>903</v>
      </c>
      <c r="E285" s="186" t="s">
        <v>98</v>
      </c>
      <c r="F285" s="186">
        <v>51</v>
      </c>
      <c r="G285" s="140">
        <v>202501</v>
      </c>
      <c r="H285" s="188" t="s">
        <v>296</v>
      </c>
      <c r="I285" s="186">
        <v>901342975</v>
      </c>
      <c r="J285" s="139" t="s">
        <v>192</v>
      </c>
      <c r="K285" s="190" t="s">
        <v>371</v>
      </c>
      <c r="L285" s="192">
        <v>45688</v>
      </c>
      <c r="M285" s="194">
        <v>-10275</v>
      </c>
      <c r="N285" s="139" t="s">
        <v>73</v>
      </c>
      <c r="O285" s="186">
        <v>12</v>
      </c>
      <c r="P285" s="192">
        <v>45688.718969907408</v>
      </c>
      <c r="R285" s="182">
        <v>45666</v>
      </c>
    </row>
    <row r="286" spans="1:18" ht="15" hidden="1">
      <c r="A286" s="185">
        <v>96953</v>
      </c>
      <c r="B286" s="139" t="s">
        <v>63</v>
      </c>
      <c r="C286" s="139" t="s">
        <v>309</v>
      </c>
      <c r="D286" s="186">
        <v>903</v>
      </c>
      <c r="E286" s="186" t="s">
        <v>98</v>
      </c>
      <c r="F286" s="186">
        <v>48</v>
      </c>
      <c r="G286" s="140">
        <v>202501</v>
      </c>
      <c r="H286" s="188" t="s">
        <v>292</v>
      </c>
      <c r="I286" s="186">
        <v>901671208</v>
      </c>
      <c r="J286" s="139" t="s">
        <v>192</v>
      </c>
      <c r="K286" s="190" t="s">
        <v>370</v>
      </c>
      <c r="L286" s="192">
        <v>45688</v>
      </c>
      <c r="M286" s="194">
        <v>-436000</v>
      </c>
      <c r="N286" s="139" t="s">
        <v>73</v>
      </c>
      <c r="O286" s="186">
        <v>12</v>
      </c>
      <c r="P286" s="192">
        <v>45688.712106481478</v>
      </c>
      <c r="R286" s="182">
        <v>45666</v>
      </c>
    </row>
    <row r="287" spans="1:18" ht="15" hidden="1">
      <c r="A287" s="185">
        <v>96953</v>
      </c>
      <c r="B287" s="139" t="s">
        <v>63</v>
      </c>
      <c r="C287" s="139" t="s">
        <v>309</v>
      </c>
      <c r="D287" s="186">
        <v>903</v>
      </c>
      <c r="E287" s="186" t="s">
        <v>98</v>
      </c>
      <c r="F287" s="186">
        <v>43</v>
      </c>
      <c r="G287" s="140">
        <v>202501</v>
      </c>
      <c r="H287" s="188" t="s">
        <v>291</v>
      </c>
      <c r="I287" s="186">
        <v>901887487</v>
      </c>
      <c r="J287" s="139" t="s">
        <v>192</v>
      </c>
      <c r="K287" s="190" t="s">
        <v>314</v>
      </c>
      <c r="L287" s="192">
        <v>45688</v>
      </c>
      <c r="M287" s="194">
        <v>-138281</v>
      </c>
      <c r="N287" s="139" t="s">
        <v>73</v>
      </c>
      <c r="O287" s="186">
        <v>12</v>
      </c>
      <c r="P287" s="192">
        <v>45688.712094907409</v>
      </c>
      <c r="R287" s="182">
        <v>45659</v>
      </c>
    </row>
    <row r="288" spans="1:18" ht="15" hidden="1">
      <c r="A288" s="185">
        <v>102699</v>
      </c>
      <c r="B288" s="139" t="s">
        <v>92</v>
      </c>
      <c r="C288" s="139" t="s">
        <v>309</v>
      </c>
      <c r="D288" s="186">
        <v>903</v>
      </c>
      <c r="E288" s="186" t="s">
        <v>98</v>
      </c>
      <c r="F288" s="186">
        <v>2</v>
      </c>
      <c r="G288" s="140">
        <v>202501</v>
      </c>
      <c r="H288" s="188" t="s">
        <v>294</v>
      </c>
      <c r="I288" s="186">
        <v>3382</v>
      </c>
      <c r="J288" s="139" t="s">
        <v>192</v>
      </c>
      <c r="K288" s="190" t="s">
        <v>264</v>
      </c>
      <c r="L288" s="192">
        <v>45664</v>
      </c>
      <c r="M288" s="194">
        <v>-4930651</v>
      </c>
      <c r="N288" s="139" t="s">
        <v>73</v>
      </c>
      <c r="O288" s="186">
        <v>13</v>
      </c>
      <c r="P288" s="192">
        <v>45664.506886574069</v>
      </c>
      <c r="R288" s="182">
        <v>45659</v>
      </c>
    </row>
    <row r="289" spans="1:18" ht="15" hidden="1">
      <c r="A289" s="185">
        <v>102699</v>
      </c>
      <c r="B289" s="139" t="s">
        <v>92</v>
      </c>
      <c r="C289" s="139" t="s">
        <v>309</v>
      </c>
      <c r="D289" s="186">
        <v>903</v>
      </c>
      <c r="E289" s="186" t="s">
        <v>98</v>
      </c>
      <c r="F289" s="186">
        <v>8</v>
      </c>
      <c r="G289" s="140">
        <v>202501</v>
      </c>
      <c r="H289" s="188" t="s">
        <v>294</v>
      </c>
      <c r="I289" s="186">
        <v>843880675</v>
      </c>
      <c r="J289" s="139" t="s">
        <v>192</v>
      </c>
      <c r="K289" s="190" t="s">
        <v>263</v>
      </c>
      <c r="L289" s="192">
        <v>45674</v>
      </c>
      <c r="M289" s="194">
        <v>-9135873</v>
      </c>
      <c r="N289" s="139" t="s">
        <v>73</v>
      </c>
      <c r="O289" s="186">
        <v>13</v>
      </c>
      <c r="P289" s="192">
        <v>45674.628749999996</v>
      </c>
      <c r="R289" s="182">
        <v>45660</v>
      </c>
    </row>
    <row r="290" spans="1:18" ht="15" hidden="1">
      <c r="A290" s="185">
        <v>102699</v>
      </c>
      <c r="B290" s="139" t="s">
        <v>92</v>
      </c>
      <c r="C290" s="139" t="s">
        <v>309</v>
      </c>
      <c r="D290" s="186">
        <v>910</v>
      </c>
      <c r="E290" s="186" t="s">
        <v>239</v>
      </c>
      <c r="F290" s="186">
        <v>3</v>
      </c>
      <c r="G290" s="140">
        <v>202501</v>
      </c>
      <c r="H290" s="188" t="s">
        <v>294</v>
      </c>
      <c r="I290" s="186">
        <v>843880675</v>
      </c>
      <c r="J290" s="139" t="s">
        <v>192</v>
      </c>
      <c r="K290" s="190" t="s">
        <v>379</v>
      </c>
      <c r="L290" s="192">
        <v>45666</v>
      </c>
      <c r="M290" s="194">
        <v>-6112953</v>
      </c>
      <c r="N290" s="139" t="s">
        <v>73</v>
      </c>
      <c r="O290" s="186">
        <v>13</v>
      </c>
      <c r="P290" s="192">
        <v>45693.54278935185</v>
      </c>
      <c r="R290" s="182">
        <v>45660</v>
      </c>
    </row>
    <row r="291" spans="1:18" ht="15" hidden="1">
      <c r="A291" s="185">
        <v>102699</v>
      </c>
      <c r="B291" s="139" t="s">
        <v>92</v>
      </c>
      <c r="C291" s="139" t="s">
        <v>309</v>
      </c>
      <c r="D291" s="186">
        <v>910</v>
      </c>
      <c r="E291" s="186" t="s">
        <v>239</v>
      </c>
      <c r="F291" s="186">
        <v>3</v>
      </c>
      <c r="G291" s="140">
        <v>202501</v>
      </c>
      <c r="H291" s="188" t="s">
        <v>295</v>
      </c>
      <c r="I291" s="186">
        <v>843880675</v>
      </c>
      <c r="J291" s="139" t="s">
        <v>192</v>
      </c>
      <c r="K291" s="190" t="s">
        <v>380</v>
      </c>
      <c r="L291" s="192">
        <v>45666</v>
      </c>
      <c r="M291" s="194">
        <v>-5807305.3499999996</v>
      </c>
      <c r="N291" s="139" t="s">
        <v>73</v>
      </c>
      <c r="O291" s="186">
        <v>13</v>
      </c>
      <c r="P291" s="192">
        <v>45693.54278935185</v>
      </c>
      <c r="R291" s="182">
        <v>45665</v>
      </c>
    </row>
    <row r="292" spans="1:18" ht="15" hidden="1">
      <c r="A292" s="185">
        <v>103911</v>
      </c>
      <c r="B292" s="139" t="s">
        <v>93</v>
      </c>
      <c r="C292" s="139" t="s">
        <v>309</v>
      </c>
      <c r="D292" s="186">
        <v>910</v>
      </c>
      <c r="E292" s="186" t="s">
        <v>239</v>
      </c>
      <c r="F292" s="186">
        <v>5</v>
      </c>
      <c r="G292" s="140">
        <v>202501</v>
      </c>
      <c r="H292" s="188" t="s">
        <v>293</v>
      </c>
      <c r="I292" s="186">
        <v>5809814</v>
      </c>
      <c r="J292" s="139" t="s">
        <v>192</v>
      </c>
      <c r="K292" s="190" t="s">
        <v>382</v>
      </c>
      <c r="L292" s="192">
        <v>45674</v>
      </c>
      <c r="M292" s="194">
        <v>-197900000</v>
      </c>
      <c r="N292" s="139" t="s">
        <v>73</v>
      </c>
      <c r="O292" s="186">
        <v>13</v>
      </c>
      <c r="P292" s="192">
        <v>45698.744814814811</v>
      </c>
      <c r="R292" s="182">
        <v>45665</v>
      </c>
    </row>
    <row r="293" spans="1:18" ht="15" hidden="1">
      <c r="A293" s="185">
        <v>103911</v>
      </c>
      <c r="B293" s="139" t="s">
        <v>93</v>
      </c>
      <c r="C293" s="139" t="s">
        <v>309</v>
      </c>
      <c r="D293" s="186">
        <v>910</v>
      </c>
      <c r="E293" s="186" t="s">
        <v>239</v>
      </c>
      <c r="F293" s="186">
        <v>5</v>
      </c>
      <c r="G293" s="140">
        <v>202501</v>
      </c>
      <c r="H293" s="188" t="s">
        <v>294</v>
      </c>
      <c r="I293" s="186">
        <v>5809814</v>
      </c>
      <c r="J293" s="139" t="s">
        <v>192</v>
      </c>
      <c r="K293" s="190" t="s">
        <v>383</v>
      </c>
      <c r="L293" s="192">
        <v>45674</v>
      </c>
      <c r="M293" s="194">
        <v>-1885000</v>
      </c>
      <c r="N293" s="139" t="s">
        <v>73</v>
      </c>
      <c r="O293" s="186">
        <v>13</v>
      </c>
      <c r="P293" s="192">
        <v>45698.744814814811</v>
      </c>
      <c r="R293" s="182">
        <v>45665</v>
      </c>
    </row>
    <row r="294" spans="1:18" ht="15" hidden="1">
      <c r="A294" s="185">
        <v>103911</v>
      </c>
      <c r="B294" s="139" t="s">
        <v>93</v>
      </c>
      <c r="C294" s="139" t="s">
        <v>309</v>
      </c>
      <c r="D294" s="186">
        <v>910</v>
      </c>
      <c r="E294" s="186" t="s">
        <v>237</v>
      </c>
      <c r="F294" s="186">
        <v>16</v>
      </c>
      <c r="G294" s="140">
        <v>202501</v>
      </c>
      <c r="H294" s="188" t="s">
        <v>298</v>
      </c>
      <c r="I294" s="186">
        <v>800197268</v>
      </c>
      <c r="J294" s="139" t="s">
        <v>192</v>
      </c>
      <c r="K294" s="190" t="s">
        <v>299</v>
      </c>
      <c r="L294" s="192">
        <v>45688</v>
      </c>
      <c r="M294" s="194">
        <v>215719852</v>
      </c>
      <c r="N294" s="139" t="s">
        <v>132</v>
      </c>
      <c r="O294" s="186">
        <v>13</v>
      </c>
      <c r="P294" s="192">
        <v>45700.625393518516</v>
      </c>
      <c r="R294" s="182">
        <v>45660</v>
      </c>
    </row>
    <row r="295" spans="1:18" ht="15" hidden="1">
      <c r="A295" s="185">
        <v>103911</v>
      </c>
      <c r="B295" s="139" t="s">
        <v>93</v>
      </c>
      <c r="C295" s="139" t="s">
        <v>309</v>
      </c>
      <c r="D295" s="186">
        <v>903</v>
      </c>
      <c r="E295" s="186" t="s">
        <v>98</v>
      </c>
      <c r="F295" s="186">
        <v>2</v>
      </c>
      <c r="G295" s="140">
        <v>202501</v>
      </c>
      <c r="H295" s="188" t="s">
        <v>292</v>
      </c>
      <c r="I295" s="186">
        <v>901499962</v>
      </c>
      <c r="J295" s="139" t="s">
        <v>192</v>
      </c>
      <c r="K295" s="190" t="s">
        <v>381</v>
      </c>
      <c r="L295" s="192">
        <v>45674</v>
      </c>
      <c r="M295" s="194">
        <v>-15934852</v>
      </c>
      <c r="N295" s="139" t="s">
        <v>73</v>
      </c>
      <c r="O295" s="186">
        <v>13</v>
      </c>
      <c r="P295" s="192">
        <v>45674.58458333333</v>
      </c>
      <c r="R295" s="182">
        <v>45665</v>
      </c>
    </row>
    <row r="296" spans="1:18" ht="15" hidden="1">
      <c r="A296" s="185">
        <v>104606</v>
      </c>
      <c r="B296" s="139" t="s">
        <v>95</v>
      </c>
      <c r="C296" s="139" t="s">
        <v>309</v>
      </c>
      <c r="D296" s="186">
        <v>903</v>
      </c>
      <c r="E296" s="186" t="s">
        <v>98</v>
      </c>
      <c r="F296" s="186">
        <v>2</v>
      </c>
      <c r="G296" s="140">
        <v>202501</v>
      </c>
      <c r="H296" s="188" t="s">
        <v>292</v>
      </c>
      <c r="I296" s="186">
        <v>900981985</v>
      </c>
      <c r="J296" s="139" t="s">
        <v>192</v>
      </c>
      <c r="K296" s="190" t="s">
        <v>384</v>
      </c>
      <c r="L296" s="192">
        <v>45670</v>
      </c>
      <c r="M296" s="194">
        <v>-136823</v>
      </c>
      <c r="N296" s="139" t="s">
        <v>73</v>
      </c>
      <c r="O296" s="186">
        <v>13</v>
      </c>
      <c r="P296" s="192">
        <v>45670.521932870368</v>
      </c>
      <c r="R296" s="182">
        <v>45665</v>
      </c>
    </row>
    <row r="297" spans="1:18" ht="15" hidden="1">
      <c r="A297" s="185">
        <v>106291</v>
      </c>
      <c r="B297" s="139" t="s">
        <v>138</v>
      </c>
      <c r="C297" s="139" t="s">
        <v>309</v>
      </c>
      <c r="D297" s="186">
        <v>903</v>
      </c>
      <c r="E297" s="186" t="s">
        <v>98</v>
      </c>
      <c r="F297" s="186">
        <v>2</v>
      </c>
      <c r="G297" s="140">
        <v>202501</v>
      </c>
      <c r="H297" s="188" t="s">
        <v>292</v>
      </c>
      <c r="I297" s="186">
        <v>900981985</v>
      </c>
      <c r="J297" s="139" t="s">
        <v>192</v>
      </c>
      <c r="K297" s="190" t="s">
        <v>385</v>
      </c>
      <c r="L297" s="192">
        <v>45671</v>
      </c>
      <c r="M297" s="194">
        <v>-86714</v>
      </c>
      <c r="N297" s="139" t="s">
        <v>73</v>
      </c>
      <c r="O297" s="186">
        <v>13</v>
      </c>
      <c r="P297" s="192">
        <v>45671.624710648146</v>
      </c>
      <c r="R297" s="182">
        <v>45670</v>
      </c>
    </row>
    <row r="298" spans="1:18" ht="15" hidden="1">
      <c r="A298" s="185">
        <v>114185</v>
      </c>
      <c r="B298" s="139" t="s">
        <v>401</v>
      </c>
      <c r="C298" s="139" t="s">
        <v>309</v>
      </c>
      <c r="D298" s="186">
        <v>910</v>
      </c>
      <c r="E298" s="186" t="s">
        <v>239</v>
      </c>
      <c r="F298" s="186">
        <v>15</v>
      </c>
      <c r="G298" s="140">
        <v>202501</v>
      </c>
      <c r="H298" s="188" t="s">
        <v>293</v>
      </c>
      <c r="I298" s="186">
        <v>2462</v>
      </c>
      <c r="J298" s="139" t="s">
        <v>192</v>
      </c>
      <c r="K298" s="190" t="s">
        <v>402</v>
      </c>
      <c r="L298" s="192">
        <v>45688</v>
      </c>
      <c r="M298" s="194">
        <v>-8256000</v>
      </c>
      <c r="N298" s="139" t="s">
        <v>73</v>
      </c>
      <c r="O298" s="186">
        <v>13</v>
      </c>
      <c r="P298" s="192">
        <v>45702.587650462963</v>
      </c>
      <c r="R298" s="182">
        <v>45665</v>
      </c>
    </row>
    <row r="299" spans="1:18" ht="15" hidden="1">
      <c r="A299" s="185">
        <v>114185</v>
      </c>
      <c r="B299" s="139" t="s">
        <v>401</v>
      </c>
      <c r="C299" s="139" t="s">
        <v>309</v>
      </c>
      <c r="D299" s="186">
        <v>910</v>
      </c>
      <c r="E299" s="186" t="s">
        <v>239</v>
      </c>
      <c r="F299" s="186">
        <v>15</v>
      </c>
      <c r="G299" s="140">
        <v>202501</v>
      </c>
      <c r="H299" s="188" t="s">
        <v>293</v>
      </c>
      <c r="I299" s="186">
        <v>3592</v>
      </c>
      <c r="J299" s="139" t="s">
        <v>192</v>
      </c>
      <c r="K299" s="190" t="s">
        <v>402</v>
      </c>
      <c r="L299" s="192">
        <v>45688</v>
      </c>
      <c r="M299" s="194">
        <v>-12974000</v>
      </c>
      <c r="N299" s="139" t="s">
        <v>73</v>
      </c>
      <c r="O299" s="186">
        <v>13</v>
      </c>
      <c r="P299" s="192">
        <v>45702.587650462963</v>
      </c>
      <c r="R299" s="182">
        <v>45665</v>
      </c>
    </row>
    <row r="300" spans="1:18" ht="15" hidden="1">
      <c r="A300" s="185">
        <v>114185</v>
      </c>
      <c r="B300" s="139" t="s">
        <v>401</v>
      </c>
      <c r="C300" s="139" t="s">
        <v>309</v>
      </c>
      <c r="D300" s="186">
        <v>910</v>
      </c>
      <c r="E300" s="186" t="s">
        <v>239</v>
      </c>
      <c r="F300" s="186">
        <v>15</v>
      </c>
      <c r="G300" s="140">
        <v>202501</v>
      </c>
      <c r="H300" s="188" t="s">
        <v>293</v>
      </c>
      <c r="I300" s="186">
        <v>236670</v>
      </c>
      <c r="J300" s="139" t="s">
        <v>192</v>
      </c>
      <c r="K300" s="190" t="s">
        <v>402</v>
      </c>
      <c r="L300" s="192">
        <v>45688</v>
      </c>
      <c r="M300" s="194">
        <v>-18871000</v>
      </c>
      <c r="N300" s="139" t="s">
        <v>73</v>
      </c>
      <c r="O300" s="186">
        <v>13</v>
      </c>
      <c r="P300" s="192">
        <v>45702.587650462963</v>
      </c>
      <c r="R300" s="182">
        <v>45667</v>
      </c>
    </row>
    <row r="301" spans="1:18" ht="15" hidden="1">
      <c r="A301" s="185">
        <v>114185</v>
      </c>
      <c r="B301" s="139" t="s">
        <v>401</v>
      </c>
      <c r="C301" s="139" t="s">
        <v>309</v>
      </c>
      <c r="D301" s="186">
        <v>910</v>
      </c>
      <c r="E301" s="186" t="s">
        <v>239</v>
      </c>
      <c r="F301" s="186">
        <v>15</v>
      </c>
      <c r="G301" s="140">
        <v>202501</v>
      </c>
      <c r="H301" s="188" t="s">
        <v>293</v>
      </c>
      <c r="I301" s="186">
        <v>236677</v>
      </c>
      <c r="J301" s="139" t="s">
        <v>192</v>
      </c>
      <c r="K301" s="190" t="s">
        <v>402</v>
      </c>
      <c r="L301" s="192">
        <v>45688</v>
      </c>
      <c r="M301" s="194">
        <v>-18871000</v>
      </c>
      <c r="N301" s="139" t="s">
        <v>73</v>
      </c>
      <c r="O301" s="186">
        <v>13</v>
      </c>
      <c r="P301" s="192">
        <v>45702.587650462963</v>
      </c>
      <c r="R301" s="182">
        <v>45673</v>
      </c>
    </row>
    <row r="302" spans="1:18" ht="15" hidden="1">
      <c r="A302" s="185">
        <v>114185</v>
      </c>
      <c r="B302" s="139" t="s">
        <v>401</v>
      </c>
      <c r="C302" s="139" t="s">
        <v>309</v>
      </c>
      <c r="D302" s="186">
        <v>910</v>
      </c>
      <c r="E302" s="186" t="s">
        <v>239</v>
      </c>
      <c r="F302" s="186">
        <v>15</v>
      </c>
      <c r="G302" s="140">
        <v>202501</v>
      </c>
      <c r="H302" s="188" t="s">
        <v>295</v>
      </c>
      <c r="I302" s="186">
        <v>113670657</v>
      </c>
      <c r="J302" s="139" t="s">
        <v>192</v>
      </c>
      <c r="K302" s="190" t="s">
        <v>404</v>
      </c>
      <c r="L302" s="192">
        <v>45688</v>
      </c>
      <c r="M302" s="194">
        <v>-1910000</v>
      </c>
      <c r="N302" s="139" t="s">
        <v>73</v>
      </c>
      <c r="O302" s="186">
        <v>13</v>
      </c>
      <c r="P302" s="192">
        <v>45702.587650462963</v>
      </c>
      <c r="R302" s="182">
        <v>45667</v>
      </c>
    </row>
    <row r="303" spans="1:18" ht="15" hidden="1">
      <c r="A303" s="185">
        <v>114859</v>
      </c>
      <c r="B303" s="139" t="s">
        <v>251</v>
      </c>
      <c r="C303" s="139" t="s">
        <v>309</v>
      </c>
      <c r="D303" s="186">
        <v>903</v>
      </c>
      <c r="E303" s="186" t="s">
        <v>98</v>
      </c>
      <c r="F303" s="186">
        <v>6</v>
      </c>
      <c r="G303" s="140">
        <v>202501</v>
      </c>
      <c r="H303" s="188" t="s">
        <v>288</v>
      </c>
      <c r="I303" s="186">
        <v>811013636</v>
      </c>
      <c r="J303" s="139" t="s">
        <v>192</v>
      </c>
      <c r="K303" s="190" t="s">
        <v>386</v>
      </c>
      <c r="L303" s="192">
        <v>45679</v>
      </c>
      <c r="M303" s="194">
        <v>-34881992</v>
      </c>
      <c r="N303" s="139" t="s">
        <v>73</v>
      </c>
      <c r="O303" s="186">
        <v>13</v>
      </c>
      <c r="P303" s="192">
        <v>45679.445381944446</v>
      </c>
      <c r="R303" s="182">
        <v>45671</v>
      </c>
    </row>
    <row r="304" spans="1:18" ht="15" hidden="1">
      <c r="A304" s="185">
        <v>114859</v>
      </c>
      <c r="B304" s="139" t="s">
        <v>251</v>
      </c>
      <c r="C304" s="139" t="s">
        <v>309</v>
      </c>
      <c r="D304" s="186">
        <v>903</v>
      </c>
      <c r="E304" s="186" t="s">
        <v>98</v>
      </c>
      <c r="F304" s="186">
        <v>8</v>
      </c>
      <c r="G304" s="140">
        <v>202501</v>
      </c>
      <c r="H304" s="188" t="s">
        <v>288</v>
      </c>
      <c r="I304" s="186">
        <v>811013636</v>
      </c>
      <c r="J304" s="139" t="s">
        <v>192</v>
      </c>
      <c r="K304" s="190" t="s">
        <v>387</v>
      </c>
      <c r="L304" s="192">
        <v>45685</v>
      </c>
      <c r="M304" s="194">
        <v>-52322989</v>
      </c>
      <c r="N304" s="139" t="s">
        <v>73</v>
      </c>
      <c r="O304" s="186">
        <v>13</v>
      </c>
      <c r="P304" s="192">
        <v>45685.416597222218</v>
      </c>
      <c r="R304" s="182">
        <v>45667</v>
      </c>
    </row>
    <row r="305" spans="1:18" ht="15" hidden="1">
      <c r="A305" s="185">
        <v>118981</v>
      </c>
      <c r="B305" s="139" t="s">
        <v>168</v>
      </c>
      <c r="C305" s="139" t="s">
        <v>309</v>
      </c>
      <c r="D305" s="186">
        <v>903</v>
      </c>
      <c r="E305" s="186" t="s">
        <v>98</v>
      </c>
      <c r="F305" s="186">
        <v>2</v>
      </c>
      <c r="G305" s="140">
        <v>202501</v>
      </c>
      <c r="H305" s="188" t="s">
        <v>290</v>
      </c>
      <c r="I305" s="186">
        <v>901388243</v>
      </c>
      <c r="J305" s="139" t="s">
        <v>192</v>
      </c>
      <c r="K305" s="190" t="s">
        <v>388</v>
      </c>
      <c r="L305" s="192">
        <v>45672</v>
      </c>
      <c r="M305" s="194">
        <v>-3711065</v>
      </c>
      <c r="N305" s="139" t="s">
        <v>73</v>
      </c>
      <c r="O305" s="186">
        <v>13</v>
      </c>
      <c r="P305" s="192">
        <v>45672.667013888888</v>
      </c>
      <c r="R305" s="182">
        <v>45671</v>
      </c>
    </row>
    <row r="306" spans="1:18" ht="15" hidden="1">
      <c r="A306" s="185">
        <v>696451</v>
      </c>
      <c r="B306" s="139" t="s">
        <v>244</v>
      </c>
      <c r="C306" s="139" t="s">
        <v>309</v>
      </c>
      <c r="D306" s="186">
        <v>903</v>
      </c>
      <c r="E306" s="186" t="s">
        <v>98</v>
      </c>
      <c r="F306" s="186">
        <v>8</v>
      </c>
      <c r="G306" s="140">
        <v>202501</v>
      </c>
      <c r="H306" s="188" t="s">
        <v>297</v>
      </c>
      <c r="I306" s="186">
        <v>900978303</v>
      </c>
      <c r="J306" s="139" t="s">
        <v>192</v>
      </c>
      <c r="K306" s="190" t="s">
        <v>389</v>
      </c>
      <c r="L306" s="192">
        <v>45684</v>
      </c>
      <c r="M306" s="194">
        <v>-169231</v>
      </c>
      <c r="N306" s="139" t="s">
        <v>73</v>
      </c>
      <c r="O306" s="186">
        <v>12</v>
      </c>
      <c r="P306" s="192">
        <v>45684.489247685182</v>
      </c>
      <c r="R306" s="182">
        <v>45671</v>
      </c>
    </row>
    <row r="307" spans="1:18" ht="15" hidden="1">
      <c r="A307" s="185">
        <v>696451</v>
      </c>
      <c r="B307" s="139" t="s">
        <v>244</v>
      </c>
      <c r="C307" s="139" t="s">
        <v>309</v>
      </c>
      <c r="D307" s="186">
        <v>903</v>
      </c>
      <c r="E307" s="186" t="s">
        <v>98</v>
      </c>
      <c r="F307" s="186">
        <v>9</v>
      </c>
      <c r="G307" s="140">
        <v>202501</v>
      </c>
      <c r="H307" s="188" t="s">
        <v>297</v>
      </c>
      <c r="I307" s="186">
        <v>900978303</v>
      </c>
      <c r="J307" s="139" t="s">
        <v>192</v>
      </c>
      <c r="K307" s="190" t="s">
        <v>390</v>
      </c>
      <c r="L307" s="192">
        <v>45684</v>
      </c>
      <c r="M307" s="194">
        <v>-141480</v>
      </c>
      <c r="N307" s="139" t="s">
        <v>73</v>
      </c>
      <c r="O307" s="186">
        <v>12</v>
      </c>
      <c r="P307" s="192">
        <v>45684.489247685182</v>
      </c>
      <c r="R307" s="182">
        <v>45671</v>
      </c>
    </row>
    <row r="308" spans="1:18" ht="15" hidden="1">
      <c r="A308" s="185">
        <v>696451</v>
      </c>
      <c r="B308" s="139" t="s">
        <v>244</v>
      </c>
      <c r="C308" s="139" t="s">
        <v>309</v>
      </c>
      <c r="D308" s="186">
        <v>903</v>
      </c>
      <c r="E308" s="186" t="s">
        <v>98</v>
      </c>
      <c r="F308" s="186">
        <v>10</v>
      </c>
      <c r="G308" s="140">
        <v>202501</v>
      </c>
      <c r="H308" s="188" t="s">
        <v>297</v>
      </c>
      <c r="I308" s="186">
        <v>900978303</v>
      </c>
      <c r="J308" s="139" t="s">
        <v>192</v>
      </c>
      <c r="K308" s="190" t="s">
        <v>391</v>
      </c>
      <c r="L308" s="192">
        <v>45684</v>
      </c>
      <c r="M308" s="194">
        <v>-380168</v>
      </c>
      <c r="N308" s="139" t="s">
        <v>73</v>
      </c>
      <c r="O308" s="186">
        <v>12</v>
      </c>
      <c r="P308" s="192">
        <v>45684.489247685182</v>
      </c>
      <c r="R308" s="182">
        <v>45672</v>
      </c>
    </row>
    <row r="309" spans="1:18" ht="15" hidden="1">
      <c r="A309" s="185">
        <v>696451</v>
      </c>
      <c r="B309" s="139" t="s">
        <v>244</v>
      </c>
      <c r="C309" s="139" t="s">
        <v>309</v>
      </c>
      <c r="D309" s="186">
        <v>903</v>
      </c>
      <c r="E309" s="186" t="s">
        <v>98</v>
      </c>
      <c r="F309" s="186">
        <v>11</v>
      </c>
      <c r="G309" s="140">
        <v>202501</v>
      </c>
      <c r="H309" s="188" t="s">
        <v>297</v>
      </c>
      <c r="I309" s="186">
        <v>900978303</v>
      </c>
      <c r="J309" s="139" t="s">
        <v>192</v>
      </c>
      <c r="K309" s="190" t="s">
        <v>392</v>
      </c>
      <c r="L309" s="192">
        <v>45684</v>
      </c>
      <c r="M309" s="194">
        <v>-9919</v>
      </c>
      <c r="N309" s="139" t="s">
        <v>73</v>
      </c>
      <c r="O309" s="186">
        <v>12</v>
      </c>
      <c r="P309" s="192">
        <v>45684.489259259259</v>
      </c>
      <c r="R309" s="182">
        <v>45667</v>
      </c>
    </row>
    <row r="310" spans="1:18" ht="15" hidden="1">
      <c r="A310" s="185">
        <v>696451</v>
      </c>
      <c r="B310" s="139" t="s">
        <v>244</v>
      </c>
      <c r="C310" s="139" t="s">
        <v>309</v>
      </c>
      <c r="D310" s="186">
        <v>903</v>
      </c>
      <c r="E310" s="186" t="s">
        <v>98</v>
      </c>
      <c r="F310" s="186">
        <v>12</v>
      </c>
      <c r="G310" s="140">
        <v>202501</v>
      </c>
      <c r="H310" s="188" t="s">
        <v>297</v>
      </c>
      <c r="I310" s="186">
        <v>900978303</v>
      </c>
      <c r="J310" s="139" t="s">
        <v>192</v>
      </c>
      <c r="K310" s="190" t="s">
        <v>393</v>
      </c>
      <c r="L310" s="192">
        <v>45684</v>
      </c>
      <c r="M310" s="194">
        <v>-2494</v>
      </c>
      <c r="N310" s="139" t="s">
        <v>73</v>
      </c>
      <c r="O310" s="186">
        <v>12</v>
      </c>
      <c r="P310" s="192">
        <v>45684.489259259259</v>
      </c>
      <c r="R310" s="182">
        <v>45670</v>
      </c>
    </row>
    <row r="311" spans="1:18" ht="15" hidden="1">
      <c r="A311" s="185">
        <v>696451</v>
      </c>
      <c r="B311" s="139" t="s">
        <v>244</v>
      </c>
      <c r="C311" s="139" t="s">
        <v>309</v>
      </c>
      <c r="D311" s="186">
        <v>903</v>
      </c>
      <c r="E311" s="186" t="s">
        <v>98</v>
      </c>
      <c r="F311" s="186">
        <v>13</v>
      </c>
      <c r="G311" s="140">
        <v>202501</v>
      </c>
      <c r="H311" s="188" t="s">
        <v>297</v>
      </c>
      <c r="I311" s="186">
        <v>900978303</v>
      </c>
      <c r="J311" s="139" t="s">
        <v>192</v>
      </c>
      <c r="K311" s="190" t="s">
        <v>394</v>
      </c>
      <c r="L311" s="192">
        <v>45684</v>
      </c>
      <c r="M311" s="194">
        <v>-5590</v>
      </c>
      <c r="N311" s="139" t="s">
        <v>73</v>
      </c>
      <c r="O311" s="186">
        <v>12</v>
      </c>
      <c r="P311" s="192">
        <v>45684.489259259259</v>
      </c>
      <c r="R311" s="182">
        <v>45665</v>
      </c>
    </row>
  </sheetData>
  <autoFilter ref="A1:P311" xr:uid="{00000000-0009-0000-0000-000005000000}">
    <filterColumn colId="1">
      <filters>
        <filter val="PATRIMONIO AUTÓNOMO ARRENDATARIOS"/>
      </filters>
    </filterColumn>
    <sortState xmlns:xlrd2="http://schemas.microsoft.com/office/spreadsheetml/2017/richdata2" ref="A3:P217">
      <sortCondition ref="I1:I311"/>
    </sortState>
  </autoFilter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W249"/>
  <sheetViews>
    <sheetView topLeftCell="C19" zoomScale="85" zoomScaleNormal="85" workbookViewId="0">
      <selection activeCell="T24" sqref="T24"/>
    </sheetView>
  </sheetViews>
  <sheetFormatPr baseColWidth="10" defaultColWidth="25" defaultRowHeight="15"/>
  <cols>
    <col min="2" max="2" width="53" bestFit="1" customWidth="1"/>
    <col min="3" max="3" width="19.28515625" bestFit="1" customWidth="1"/>
    <col min="4" max="12" width="13.28515625" customWidth="1"/>
    <col min="13" max="13" width="13.28515625" style="19" customWidth="1"/>
    <col min="14" max="14" width="13.28515625" customWidth="1"/>
    <col min="15" max="15" width="13.28515625" style="37" bestFit="1" customWidth="1"/>
    <col min="16" max="17" width="13.28515625" bestFit="1" customWidth="1"/>
    <col min="18" max="18" width="13.28515625" customWidth="1"/>
    <col min="19" max="19" width="22.140625" style="65" customWidth="1"/>
    <col min="20" max="20" width="15.140625" bestFit="1" customWidth="1"/>
    <col min="21" max="21" width="59.85546875" bestFit="1" customWidth="1"/>
    <col min="22" max="23" width="25" style="37"/>
  </cols>
  <sheetData>
    <row r="1" spans="1:15" hidden="1">
      <c r="A1" s="9">
        <v>251905059005</v>
      </c>
      <c r="B1" t="s">
        <v>97</v>
      </c>
      <c r="L1" s="19"/>
      <c r="M1"/>
    </row>
    <row r="2" spans="1:15" hidden="1">
      <c r="A2" s="9">
        <v>251905051005</v>
      </c>
      <c r="B2" t="s">
        <v>13</v>
      </c>
      <c r="L2" s="19"/>
      <c r="M2"/>
    </row>
    <row r="3" spans="1:15" hidden="1">
      <c r="A3" s="9">
        <v>251905051510</v>
      </c>
      <c r="B3" t="s">
        <v>22</v>
      </c>
      <c r="L3" s="19"/>
      <c r="M3"/>
    </row>
    <row r="4" spans="1:15" hidden="1">
      <c r="A4" s="9">
        <v>251905051520</v>
      </c>
      <c r="B4" t="s">
        <v>16</v>
      </c>
      <c r="L4" s="19"/>
      <c r="M4"/>
    </row>
    <row r="5" spans="1:15" hidden="1">
      <c r="A5" s="9">
        <v>251905051525</v>
      </c>
      <c r="B5" t="s">
        <v>23</v>
      </c>
      <c r="L5" s="19"/>
      <c r="M5"/>
    </row>
    <row r="6" spans="1:15" hidden="1">
      <c r="A6" s="9">
        <v>251905052505</v>
      </c>
      <c r="B6" t="s">
        <v>25</v>
      </c>
      <c r="L6" s="19"/>
      <c r="M6"/>
    </row>
    <row r="7" spans="1:15" hidden="1">
      <c r="A7" s="9">
        <v>251905053010</v>
      </c>
      <c r="B7" t="s">
        <v>141</v>
      </c>
      <c r="C7" s="2"/>
      <c r="D7" s="2"/>
      <c r="E7" s="2"/>
      <c r="F7" s="2"/>
      <c r="G7" s="31"/>
      <c r="H7" s="2"/>
      <c r="I7" s="2"/>
      <c r="J7" s="30"/>
      <c r="K7" s="30"/>
      <c r="L7" s="32"/>
      <c r="M7" s="30"/>
      <c r="N7" s="30"/>
      <c r="O7" s="133"/>
    </row>
    <row r="8" spans="1:15" hidden="1">
      <c r="A8" s="9">
        <v>251905050504</v>
      </c>
      <c r="B8" t="s">
        <v>83</v>
      </c>
      <c r="C8" s="2"/>
      <c r="D8" s="2"/>
      <c r="E8" s="2"/>
      <c r="F8" s="2"/>
      <c r="G8" s="31"/>
      <c r="H8" s="2"/>
      <c r="I8" s="2"/>
      <c r="J8" s="30"/>
      <c r="K8" s="30"/>
      <c r="L8" s="32"/>
      <c r="M8" s="30"/>
      <c r="N8" s="30"/>
      <c r="O8" s="133"/>
    </row>
    <row r="9" spans="1:15" hidden="1">
      <c r="A9" s="9">
        <v>251905050507</v>
      </c>
      <c r="B9" t="s">
        <v>18</v>
      </c>
      <c r="C9" s="2"/>
      <c r="D9" s="2"/>
      <c r="E9" s="2"/>
      <c r="F9" s="2"/>
      <c r="G9" s="31"/>
      <c r="H9" s="2"/>
      <c r="I9" s="2"/>
      <c r="J9" s="30"/>
      <c r="K9" s="30"/>
      <c r="L9" s="32"/>
      <c r="M9" s="30"/>
      <c r="N9" s="30"/>
      <c r="O9" s="133"/>
    </row>
    <row r="10" spans="1:15" hidden="1">
      <c r="A10" s="9">
        <v>251905052005</v>
      </c>
      <c r="B10" t="s">
        <v>84</v>
      </c>
      <c r="C10" s="2"/>
      <c r="D10" s="2"/>
      <c r="E10" s="2"/>
      <c r="F10" s="2"/>
      <c r="G10" s="31"/>
      <c r="H10" s="2"/>
      <c r="I10" s="2"/>
      <c r="J10" s="30"/>
      <c r="K10" s="30"/>
      <c r="L10" s="32"/>
      <c r="M10" s="30"/>
      <c r="N10" s="30"/>
      <c r="O10" s="133"/>
    </row>
    <row r="11" spans="1:15" hidden="1">
      <c r="A11" s="9">
        <v>251905052010</v>
      </c>
      <c r="B11" t="s">
        <v>94</v>
      </c>
      <c r="C11" s="2"/>
      <c r="D11" s="2"/>
      <c r="E11" s="2"/>
      <c r="F11" s="2"/>
      <c r="G11" s="31"/>
      <c r="H11" s="2"/>
      <c r="I11" s="2"/>
      <c r="J11" s="30"/>
      <c r="K11" s="30"/>
      <c r="L11" s="32"/>
      <c r="M11" s="30"/>
      <c r="N11" s="30"/>
      <c r="O11" s="133"/>
    </row>
    <row r="12" spans="1:15" hidden="1">
      <c r="A12" s="9">
        <v>251905052015</v>
      </c>
      <c r="B12" t="s">
        <v>111</v>
      </c>
      <c r="C12" s="2"/>
      <c r="D12" s="2"/>
      <c r="E12" s="2"/>
      <c r="F12" s="2"/>
      <c r="G12" s="31"/>
      <c r="H12" s="2"/>
      <c r="I12" s="2"/>
      <c r="J12" s="30"/>
      <c r="K12" s="30"/>
      <c r="L12" s="32"/>
      <c r="M12" s="30"/>
      <c r="N12" s="30"/>
      <c r="O12" s="133"/>
    </row>
    <row r="13" spans="1:15" hidden="1">
      <c r="A13" s="9">
        <v>251905010501</v>
      </c>
      <c r="B13" s="9" t="s">
        <v>28</v>
      </c>
      <c r="C13" s="2"/>
      <c r="D13" s="2"/>
      <c r="E13" s="2"/>
      <c r="F13" s="2"/>
      <c r="G13" s="31"/>
      <c r="H13" s="2"/>
      <c r="I13" s="2"/>
      <c r="J13" s="30"/>
      <c r="K13" s="30"/>
      <c r="L13" s="32"/>
      <c r="M13" s="30"/>
      <c r="N13" s="30"/>
      <c r="O13" s="133"/>
    </row>
    <row r="14" spans="1:15" hidden="1">
      <c r="A14" s="9">
        <v>251905010503</v>
      </c>
      <c r="B14" s="9" t="s">
        <v>25</v>
      </c>
      <c r="C14" s="2"/>
      <c r="D14" s="2"/>
      <c r="E14" s="2"/>
      <c r="F14" s="2"/>
      <c r="G14" s="31"/>
      <c r="H14" s="2"/>
      <c r="I14" s="2"/>
      <c r="J14" s="30"/>
      <c r="K14" s="30"/>
      <c r="L14" s="32"/>
      <c r="M14" s="30"/>
      <c r="N14" s="30"/>
      <c r="O14" s="133"/>
    </row>
    <row r="15" spans="1:15" hidden="1">
      <c r="A15" s="9">
        <v>251905010504</v>
      </c>
      <c r="B15" s="9" t="s">
        <v>127</v>
      </c>
      <c r="C15" s="2"/>
      <c r="D15" s="2"/>
      <c r="E15" s="2"/>
      <c r="F15" s="2"/>
      <c r="G15" s="31"/>
      <c r="H15" s="2"/>
      <c r="I15" s="2"/>
      <c r="J15" s="30"/>
      <c r="K15" s="30"/>
      <c r="L15" s="32"/>
      <c r="M15" s="30"/>
      <c r="N15" s="30"/>
      <c r="O15" s="133"/>
    </row>
    <row r="16" spans="1:15" hidden="1">
      <c r="A16" s="9">
        <v>251905051530</v>
      </c>
      <c r="B16" s="9" t="s">
        <v>27</v>
      </c>
      <c r="C16" s="2"/>
      <c r="D16" s="2"/>
      <c r="E16" s="2"/>
      <c r="F16" s="2"/>
      <c r="G16" s="31"/>
      <c r="H16" s="2"/>
      <c r="I16" s="2"/>
      <c r="J16" s="30"/>
      <c r="K16" s="30"/>
      <c r="L16" s="32"/>
      <c r="M16" s="30"/>
      <c r="N16" s="30"/>
      <c r="O16" s="133"/>
    </row>
    <row r="17" spans="1:23" hidden="1">
      <c r="A17" s="9">
        <v>251905051531</v>
      </c>
      <c r="B17" s="9" t="s">
        <v>146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23" hidden="1">
      <c r="A18" s="9" t="s">
        <v>75</v>
      </c>
      <c r="B18" s="9" t="s">
        <v>26</v>
      </c>
      <c r="C18" s="2"/>
      <c r="D18" s="2"/>
      <c r="E18" s="2"/>
      <c r="F18" s="2"/>
      <c r="G18" s="31"/>
      <c r="H18" s="2"/>
      <c r="I18" s="2"/>
      <c r="J18" s="30"/>
      <c r="K18" s="30"/>
      <c r="L18" s="32"/>
      <c r="M18" s="30"/>
      <c r="N18" s="30"/>
    </row>
    <row r="19" spans="1:23">
      <c r="A19" s="9"/>
      <c r="B19" s="9"/>
      <c r="C19" s="2"/>
      <c r="D19" s="2"/>
      <c r="E19" s="2"/>
      <c r="F19" s="2"/>
      <c r="G19" s="31"/>
      <c r="H19" s="2"/>
      <c r="I19" s="2"/>
      <c r="J19" s="30"/>
      <c r="K19" s="30"/>
      <c r="L19" s="32"/>
      <c r="M19" s="30"/>
      <c r="N19" s="30"/>
    </row>
    <row r="20" spans="1:23" s="30" customFormat="1">
      <c r="C20"/>
      <c r="E20"/>
      <c r="F20"/>
      <c r="G20" t="s">
        <v>16</v>
      </c>
      <c r="H20"/>
      <c r="I20"/>
      <c r="J20"/>
      <c r="K20"/>
      <c r="M20" s="9"/>
      <c r="N20" s="129"/>
      <c r="O20" s="133"/>
      <c r="S20" s="134" t="s">
        <v>485</v>
      </c>
      <c r="V20" s="133"/>
      <c r="W20" s="133"/>
    </row>
    <row r="21" spans="1:23">
      <c r="A21" s="11" t="s">
        <v>62</v>
      </c>
      <c r="D21" s="11" t="s">
        <v>55</v>
      </c>
      <c r="M21"/>
      <c r="O21"/>
      <c r="S21"/>
    </row>
    <row r="22" spans="1:23">
      <c r="A22" s="11" t="s">
        <v>57</v>
      </c>
      <c r="B22" s="11" t="s">
        <v>56</v>
      </c>
      <c r="C22" s="11" t="s">
        <v>191</v>
      </c>
      <c r="D22" s="9" t="s">
        <v>293</v>
      </c>
      <c r="E22" s="9" t="s">
        <v>294</v>
      </c>
      <c r="F22" s="9" t="s">
        <v>295</v>
      </c>
      <c r="G22" s="9" t="s">
        <v>292</v>
      </c>
      <c r="H22" s="9" t="s">
        <v>288</v>
      </c>
      <c r="I22" s="9" t="s">
        <v>297</v>
      </c>
      <c r="J22" s="9" t="s">
        <v>298</v>
      </c>
      <c r="K22" s="9" t="s">
        <v>290</v>
      </c>
      <c r="L22" s="9" t="s">
        <v>296</v>
      </c>
      <c r="M22" s="9" t="s">
        <v>291</v>
      </c>
      <c r="N22" s="9" t="s">
        <v>312</v>
      </c>
      <c r="O22" s="9" t="s">
        <v>378</v>
      </c>
      <c r="P22" s="9">
        <v>251905051520</v>
      </c>
      <c r="Q22" s="9">
        <v>251905051510</v>
      </c>
      <c r="R22" s="9">
        <v>251905051535</v>
      </c>
      <c r="S22" s="9">
        <v>251905051530</v>
      </c>
      <c r="T22" t="s">
        <v>60</v>
      </c>
    </row>
    <row r="23" spans="1:23">
      <c r="A23">
        <v>72394</v>
      </c>
      <c r="B23" t="s">
        <v>20</v>
      </c>
      <c r="C23" t="s">
        <v>192</v>
      </c>
      <c r="D23" s="22"/>
      <c r="E23" s="22"/>
      <c r="F23" s="22"/>
      <c r="G23" s="22">
        <v>-2017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55">
        <v>-2017</v>
      </c>
      <c r="U23" s="55"/>
    </row>
    <row r="24" spans="1:23">
      <c r="A24">
        <v>74840</v>
      </c>
      <c r="B24" t="s">
        <v>412</v>
      </c>
      <c r="C24" t="s">
        <v>192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v>-2974749</v>
      </c>
      <c r="Q24" s="22">
        <v>-22315</v>
      </c>
      <c r="R24" s="22">
        <v>-1068731</v>
      </c>
      <c r="S24" s="22">
        <v>-8143789</v>
      </c>
      <c r="T24" s="55">
        <v>-12209584</v>
      </c>
      <c r="U24" s="55"/>
    </row>
    <row r="25" spans="1:23">
      <c r="A25" s="161">
        <v>74840</v>
      </c>
      <c r="B25" s="161" t="s">
        <v>412</v>
      </c>
      <c r="C25" s="161" t="s">
        <v>245</v>
      </c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>
        <v>-8070066</v>
      </c>
      <c r="T25" s="197">
        <v>-8070066</v>
      </c>
      <c r="U25" s="55"/>
    </row>
    <row r="26" spans="1:23">
      <c r="A26">
        <v>93778</v>
      </c>
      <c r="B26" t="s">
        <v>262</v>
      </c>
      <c r="C26" t="s">
        <v>192</v>
      </c>
      <c r="D26" s="22"/>
      <c r="E26" s="22"/>
      <c r="F26" s="22"/>
      <c r="G26" s="22">
        <v>-170400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55">
        <v>-170400</v>
      </c>
      <c r="U26" s="55"/>
    </row>
    <row r="27" spans="1:23">
      <c r="A27">
        <v>96953</v>
      </c>
      <c r="B27" t="s">
        <v>63</v>
      </c>
      <c r="C27" t="s">
        <v>192</v>
      </c>
      <c r="D27" s="22"/>
      <c r="E27" s="22"/>
      <c r="F27" s="22"/>
      <c r="G27" s="22">
        <v>-2706166</v>
      </c>
      <c r="H27" s="22"/>
      <c r="I27" s="22"/>
      <c r="J27" s="22"/>
      <c r="K27" s="22"/>
      <c r="L27" s="22">
        <v>-50143</v>
      </c>
      <c r="M27" s="22">
        <v>-138281</v>
      </c>
      <c r="N27" s="22">
        <v>-2500</v>
      </c>
      <c r="O27" s="22">
        <v>-1332</v>
      </c>
      <c r="P27" s="22"/>
      <c r="Q27" s="22"/>
      <c r="R27" s="22"/>
      <c r="S27" s="22"/>
      <c r="T27" s="55">
        <v>-2898422</v>
      </c>
      <c r="U27" s="55"/>
    </row>
    <row r="28" spans="1:23">
      <c r="A28" s="161">
        <v>96953</v>
      </c>
      <c r="B28" s="161" t="s">
        <v>63</v>
      </c>
      <c r="C28" s="161" t="s">
        <v>245</v>
      </c>
      <c r="D28" s="196"/>
      <c r="E28" s="196"/>
      <c r="F28" s="196"/>
      <c r="G28" s="196">
        <v>-197172</v>
      </c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7">
        <v>-197172</v>
      </c>
      <c r="U28" s="55"/>
      <c r="V28" s="65"/>
      <c r="W28" s="65"/>
    </row>
    <row r="29" spans="1:23">
      <c r="A29">
        <v>102699</v>
      </c>
      <c r="B29" t="s">
        <v>92</v>
      </c>
      <c r="C29" t="s">
        <v>192</v>
      </c>
      <c r="D29" s="22"/>
      <c r="E29" s="22">
        <v>-20179477</v>
      </c>
      <c r="F29" s="22">
        <v>-5807305.3499999996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55">
        <v>-25986782.350000001</v>
      </c>
      <c r="U29" s="55"/>
    </row>
    <row r="30" spans="1:23">
      <c r="A30">
        <v>103911</v>
      </c>
      <c r="B30" t="s">
        <v>93</v>
      </c>
      <c r="C30" t="s">
        <v>192</v>
      </c>
      <c r="D30" s="22">
        <v>-197900000</v>
      </c>
      <c r="E30" s="22">
        <v>-1885000</v>
      </c>
      <c r="F30" s="22"/>
      <c r="G30" s="22">
        <v>-15934852</v>
      </c>
      <c r="H30" s="22"/>
      <c r="I30" s="22"/>
      <c r="J30" s="22">
        <v>215719852</v>
      </c>
      <c r="K30" s="22"/>
      <c r="L30" s="22"/>
      <c r="M30" s="22"/>
      <c r="N30" s="22"/>
      <c r="O30" s="22"/>
      <c r="P30" s="22"/>
      <c r="Q30" s="22"/>
      <c r="R30" s="22"/>
      <c r="S30" s="22"/>
      <c r="T30" s="55">
        <v>0</v>
      </c>
      <c r="U30" s="55"/>
    </row>
    <row r="31" spans="1:23">
      <c r="A31">
        <v>104606</v>
      </c>
      <c r="B31" t="s">
        <v>95</v>
      </c>
      <c r="C31" t="s">
        <v>192</v>
      </c>
      <c r="D31" s="22"/>
      <c r="E31" s="22"/>
      <c r="F31" s="22"/>
      <c r="G31" s="22">
        <v>-136823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55">
        <v>-136823</v>
      </c>
      <c r="U31" s="55"/>
    </row>
    <row r="32" spans="1:23">
      <c r="A32">
        <v>106291</v>
      </c>
      <c r="B32" t="s">
        <v>138</v>
      </c>
      <c r="C32" t="s">
        <v>192</v>
      </c>
      <c r="D32" s="22"/>
      <c r="E32" s="22"/>
      <c r="F32" s="22"/>
      <c r="G32" s="22">
        <v>-86714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55">
        <v>-86714</v>
      </c>
      <c r="U32" s="55"/>
    </row>
    <row r="33" spans="1:23">
      <c r="A33">
        <v>114185</v>
      </c>
      <c r="B33" t="s">
        <v>401</v>
      </c>
      <c r="C33" t="s">
        <v>192</v>
      </c>
      <c r="D33" s="22">
        <v>-58972000</v>
      </c>
      <c r="E33" s="22"/>
      <c r="F33" s="22">
        <v>-1910000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55">
        <v>-60882000</v>
      </c>
      <c r="U33" s="55"/>
    </row>
    <row r="34" spans="1:23">
      <c r="A34">
        <v>114859</v>
      </c>
      <c r="B34" t="s">
        <v>251</v>
      </c>
      <c r="C34" t="s">
        <v>192</v>
      </c>
      <c r="D34" s="22"/>
      <c r="E34" s="22"/>
      <c r="F34" s="22"/>
      <c r="G34" s="22"/>
      <c r="H34" s="22">
        <v>-87204981</v>
      </c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55">
        <v>-87204981</v>
      </c>
      <c r="U34" s="55"/>
      <c r="V34" s="65"/>
      <c r="W34" s="65"/>
    </row>
    <row r="35" spans="1:23">
      <c r="A35">
        <v>118981</v>
      </c>
      <c r="B35" t="s">
        <v>168</v>
      </c>
      <c r="C35" t="s">
        <v>192</v>
      </c>
      <c r="D35" s="22"/>
      <c r="E35" s="22"/>
      <c r="F35" s="22"/>
      <c r="G35" s="22"/>
      <c r="H35" s="22"/>
      <c r="I35" s="22"/>
      <c r="J35" s="22"/>
      <c r="K35" s="22">
        <v>-3711065</v>
      </c>
      <c r="L35" s="22"/>
      <c r="M35" s="22"/>
      <c r="N35" s="22"/>
      <c r="O35" s="22"/>
      <c r="P35" s="22"/>
      <c r="Q35" s="22"/>
      <c r="R35" s="22"/>
      <c r="S35" s="22"/>
      <c r="T35" s="55">
        <v>-3711065</v>
      </c>
      <c r="U35" s="55"/>
    </row>
    <row r="36" spans="1:23">
      <c r="A36">
        <v>696451</v>
      </c>
      <c r="B36" t="s">
        <v>244</v>
      </c>
      <c r="C36" t="s">
        <v>192</v>
      </c>
      <c r="D36" s="22"/>
      <c r="E36" s="22"/>
      <c r="F36" s="22"/>
      <c r="G36" s="22"/>
      <c r="H36" s="22"/>
      <c r="I36" s="22">
        <v>-708882</v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55">
        <v>-708882</v>
      </c>
      <c r="U36" s="55"/>
    </row>
    <row r="37" spans="1:23" s="132" customFormat="1">
      <c r="A37" t="s">
        <v>60</v>
      </c>
      <c r="B37"/>
      <c r="C37"/>
      <c r="D37" s="22">
        <v>-256872000</v>
      </c>
      <c r="E37" s="22">
        <v>-22064477</v>
      </c>
      <c r="F37" s="22">
        <v>-7717305.3499999996</v>
      </c>
      <c r="G37" s="22">
        <v>-19234144</v>
      </c>
      <c r="H37" s="22">
        <v>-87204981</v>
      </c>
      <c r="I37" s="22">
        <v>-708882</v>
      </c>
      <c r="J37" s="22">
        <v>215719852</v>
      </c>
      <c r="K37" s="22">
        <v>-3711065</v>
      </c>
      <c r="L37" s="22">
        <v>-50143</v>
      </c>
      <c r="M37" s="22">
        <v>-138281</v>
      </c>
      <c r="N37" s="22">
        <v>-2500</v>
      </c>
      <c r="O37" s="22">
        <v>-1332</v>
      </c>
      <c r="P37" s="22">
        <v>-2974749</v>
      </c>
      <c r="Q37" s="22">
        <v>-22315</v>
      </c>
      <c r="R37" s="22">
        <v>-1068731</v>
      </c>
      <c r="S37" s="22">
        <v>-16213855</v>
      </c>
      <c r="T37" s="55">
        <v>-202264908.34999999</v>
      </c>
      <c r="U37" s="55"/>
      <c r="W37" s="138"/>
    </row>
    <row r="38" spans="1:23">
      <c r="M38"/>
      <c r="O38"/>
      <c r="S38"/>
      <c r="U38" s="55"/>
    </row>
    <row r="39" spans="1:23" s="18" customForma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55">
        <f>Generico!$H$329</f>
        <v>-202266071.34999999</v>
      </c>
      <c r="U39" s="55"/>
      <c r="V39" s="21"/>
      <c r="W39" s="21"/>
    </row>
    <row r="40" spans="1:23">
      <c r="M40"/>
      <c r="O40"/>
      <c r="S40"/>
      <c r="U40" s="55"/>
    </row>
    <row r="41" spans="1:23">
      <c r="C41">
        <v>251905052005</v>
      </c>
      <c r="M41"/>
      <c r="O41"/>
      <c r="S41"/>
      <c r="T41" s="55">
        <f>+T37-T39</f>
        <v>1163</v>
      </c>
    </row>
    <row r="42" spans="1:23">
      <c r="M42"/>
      <c r="O42"/>
      <c r="S42"/>
    </row>
    <row r="43" spans="1:23">
      <c r="M43"/>
      <c r="O43"/>
      <c r="S43"/>
    </row>
    <row r="44" spans="1:23">
      <c r="M44"/>
      <c r="O44"/>
      <c r="S44"/>
    </row>
    <row r="45" spans="1:23">
      <c r="M45"/>
      <c r="O45"/>
      <c r="S45"/>
    </row>
    <row r="46" spans="1:23">
      <c r="M46"/>
      <c r="O46"/>
      <c r="S46"/>
    </row>
    <row r="47" spans="1:23">
      <c r="M47"/>
      <c r="O47"/>
      <c r="S47"/>
    </row>
    <row r="48" spans="1:23">
      <c r="M48"/>
      <c r="O48"/>
      <c r="S48"/>
    </row>
    <row r="49" spans="13:19">
      <c r="M49"/>
      <c r="O49"/>
      <c r="S49"/>
    </row>
    <row r="50" spans="13:19">
      <c r="M50"/>
      <c r="O50"/>
      <c r="S50"/>
    </row>
    <row r="51" spans="13:19">
      <c r="M51"/>
      <c r="O51"/>
      <c r="S51"/>
    </row>
    <row r="52" spans="13:19">
      <c r="M52"/>
      <c r="O52"/>
      <c r="S52"/>
    </row>
    <row r="53" spans="13:19">
      <c r="M53"/>
      <c r="O53"/>
      <c r="S53"/>
    </row>
    <row r="54" spans="13:19">
      <c r="M54"/>
      <c r="O54"/>
      <c r="S54"/>
    </row>
    <row r="55" spans="13:19">
      <c r="M55"/>
      <c r="O55"/>
      <c r="S55"/>
    </row>
    <row r="56" spans="13:19">
      <c r="M56"/>
      <c r="O56"/>
      <c r="S56"/>
    </row>
    <row r="57" spans="13:19">
      <c r="M57"/>
      <c r="O57"/>
      <c r="S57"/>
    </row>
    <row r="58" spans="13:19">
      <c r="M58"/>
      <c r="O58"/>
      <c r="S58"/>
    </row>
    <row r="59" spans="13:19">
      <c r="M59"/>
      <c r="O59"/>
      <c r="S59"/>
    </row>
    <row r="60" spans="13:19">
      <c r="M60"/>
      <c r="O60"/>
      <c r="S60"/>
    </row>
    <row r="61" spans="13:19">
      <c r="M61"/>
      <c r="O61"/>
      <c r="S61"/>
    </row>
    <row r="62" spans="13:19">
      <c r="M62"/>
      <c r="O62"/>
      <c r="S62"/>
    </row>
    <row r="63" spans="13:19">
      <c r="M63"/>
      <c r="O63"/>
      <c r="S63"/>
    </row>
    <row r="64" spans="13:19">
      <c r="M64"/>
      <c r="O64"/>
      <c r="S64"/>
    </row>
    <row r="65" spans="13:19">
      <c r="M65"/>
      <c r="O65"/>
      <c r="S65"/>
    </row>
    <row r="66" spans="13:19">
      <c r="M66"/>
      <c r="O66"/>
      <c r="S66"/>
    </row>
    <row r="67" spans="13:19">
      <c r="M67"/>
      <c r="O67"/>
      <c r="S67"/>
    </row>
    <row r="68" spans="13:19">
      <c r="M68"/>
      <c r="O68"/>
      <c r="S68"/>
    </row>
    <row r="69" spans="13:19">
      <c r="M69"/>
      <c r="O69"/>
      <c r="S69"/>
    </row>
    <row r="70" spans="13:19">
      <c r="M70"/>
      <c r="O70"/>
      <c r="S70"/>
    </row>
    <row r="71" spans="13:19">
      <c r="M71"/>
      <c r="O71"/>
      <c r="S71"/>
    </row>
    <row r="72" spans="13:19">
      <c r="M72"/>
      <c r="O72"/>
      <c r="S72"/>
    </row>
    <row r="73" spans="13:19">
      <c r="M73"/>
      <c r="O73"/>
      <c r="S73"/>
    </row>
    <row r="74" spans="13:19">
      <c r="M74"/>
      <c r="O74"/>
      <c r="S74"/>
    </row>
    <row r="75" spans="13:19">
      <c r="M75"/>
      <c r="O75"/>
      <c r="S75"/>
    </row>
    <row r="76" spans="13:19">
      <c r="M76"/>
      <c r="O76"/>
      <c r="S76"/>
    </row>
    <row r="77" spans="13:19">
      <c r="M77"/>
      <c r="O77"/>
      <c r="S77"/>
    </row>
    <row r="78" spans="13:19">
      <c r="M78"/>
      <c r="O78"/>
      <c r="S78"/>
    </row>
    <row r="79" spans="13:19">
      <c r="M79"/>
      <c r="O79"/>
      <c r="S79"/>
    </row>
    <row r="80" spans="13:19">
      <c r="M80"/>
      <c r="O80"/>
      <c r="S80"/>
    </row>
    <row r="81" spans="13:19">
      <c r="M81"/>
      <c r="O81"/>
      <c r="S81"/>
    </row>
    <row r="82" spans="13:19">
      <c r="M82"/>
      <c r="O82"/>
      <c r="S82"/>
    </row>
    <row r="83" spans="13:19">
      <c r="M83"/>
      <c r="O83"/>
      <c r="S83"/>
    </row>
    <row r="84" spans="13:19">
      <c r="M84"/>
      <c r="O84"/>
      <c r="S84"/>
    </row>
    <row r="85" spans="13:19">
      <c r="M85"/>
      <c r="O85"/>
      <c r="S85"/>
    </row>
    <row r="86" spans="13:19">
      <c r="M86"/>
      <c r="O86"/>
      <c r="S86"/>
    </row>
    <row r="87" spans="13:19">
      <c r="M87"/>
      <c r="O87"/>
      <c r="S87"/>
    </row>
    <row r="88" spans="13:19">
      <c r="M88"/>
      <c r="O88"/>
      <c r="S88"/>
    </row>
    <row r="89" spans="13:19">
      <c r="M89"/>
      <c r="O89"/>
      <c r="S89"/>
    </row>
    <row r="90" spans="13:19">
      <c r="M90"/>
      <c r="O90"/>
      <c r="S90"/>
    </row>
    <row r="91" spans="13:19">
      <c r="M91"/>
      <c r="O91"/>
      <c r="S91"/>
    </row>
    <row r="92" spans="13:19">
      <c r="M92"/>
      <c r="O92"/>
      <c r="S92"/>
    </row>
    <row r="93" spans="13:19">
      <c r="M93"/>
      <c r="O93"/>
      <c r="S93"/>
    </row>
    <row r="94" spans="13:19">
      <c r="M94"/>
      <c r="O94"/>
      <c r="S94"/>
    </row>
    <row r="95" spans="13:19">
      <c r="M95"/>
      <c r="O95"/>
      <c r="S95"/>
    </row>
    <row r="96" spans="13:19">
      <c r="M96"/>
      <c r="O96"/>
      <c r="S96"/>
    </row>
    <row r="97" spans="13:19">
      <c r="M97"/>
      <c r="O97"/>
      <c r="S97"/>
    </row>
    <row r="98" spans="13:19">
      <c r="M98"/>
      <c r="O98"/>
      <c r="S98"/>
    </row>
    <row r="99" spans="13:19">
      <c r="M99"/>
      <c r="O99"/>
      <c r="S99"/>
    </row>
    <row r="100" spans="13:19">
      <c r="M100"/>
      <c r="O100"/>
      <c r="S100"/>
    </row>
    <row r="101" spans="13:19">
      <c r="M101"/>
      <c r="O101"/>
      <c r="S101"/>
    </row>
    <row r="102" spans="13:19">
      <c r="M102"/>
      <c r="O102"/>
      <c r="S102"/>
    </row>
    <row r="103" spans="13:19">
      <c r="M103"/>
      <c r="O103"/>
      <c r="S103"/>
    </row>
    <row r="104" spans="13:19">
      <c r="M104"/>
      <c r="O104"/>
      <c r="S104"/>
    </row>
    <row r="105" spans="13:19">
      <c r="M105"/>
      <c r="O105"/>
      <c r="S105"/>
    </row>
    <row r="106" spans="13:19">
      <c r="M106"/>
      <c r="O106"/>
      <c r="S106"/>
    </row>
    <row r="107" spans="13:19">
      <c r="M107"/>
      <c r="O107"/>
      <c r="S107"/>
    </row>
    <row r="108" spans="13:19">
      <c r="M108"/>
      <c r="O108"/>
      <c r="S108"/>
    </row>
    <row r="109" spans="13:19">
      <c r="M109"/>
      <c r="O109"/>
      <c r="S109"/>
    </row>
    <row r="110" spans="13:19">
      <c r="M110"/>
      <c r="O110"/>
      <c r="S110"/>
    </row>
    <row r="111" spans="13:19">
      <c r="M111"/>
      <c r="O111"/>
      <c r="S111"/>
    </row>
    <row r="112" spans="13:19">
      <c r="M112"/>
      <c r="O112"/>
      <c r="S112"/>
    </row>
    <row r="113" spans="13:19">
      <c r="M113"/>
      <c r="O113"/>
      <c r="S113"/>
    </row>
    <row r="114" spans="13:19">
      <c r="M114"/>
      <c r="O114"/>
      <c r="S114"/>
    </row>
    <row r="115" spans="13:19">
      <c r="M115"/>
      <c r="O115"/>
      <c r="S115"/>
    </row>
    <row r="116" spans="13:19">
      <c r="M116"/>
      <c r="O116"/>
      <c r="S116"/>
    </row>
    <row r="117" spans="13:19">
      <c r="M117"/>
      <c r="O117"/>
      <c r="S117"/>
    </row>
    <row r="118" spans="13:19">
      <c r="M118"/>
      <c r="O118"/>
      <c r="S118"/>
    </row>
    <row r="119" spans="13:19">
      <c r="M119"/>
      <c r="O119"/>
      <c r="S119"/>
    </row>
    <row r="120" spans="13:19">
      <c r="M120"/>
      <c r="O120"/>
      <c r="S120"/>
    </row>
    <row r="121" spans="13:19">
      <c r="M121"/>
      <c r="O121"/>
      <c r="S121"/>
    </row>
    <row r="122" spans="13:19">
      <c r="M122"/>
      <c r="O122"/>
      <c r="S122"/>
    </row>
    <row r="123" spans="13:19">
      <c r="M123"/>
      <c r="O123"/>
      <c r="S123"/>
    </row>
    <row r="124" spans="13:19">
      <c r="M124"/>
      <c r="O124"/>
      <c r="S124"/>
    </row>
    <row r="125" spans="13:19">
      <c r="M125"/>
      <c r="O125"/>
      <c r="S125"/>
    </row>
    <row r="126" spans="13:19">
      <c r="M126"/>
      <c r="O126"/>
      <c r="S126"/>
    </row>
    <row r="127" spans="13:19">
      <c r="M127"/>
      <c r="O127"/>
      <c r="S127"/>
    </row>
    <row r="128" spans="13:19">
      <c r="M128"/>
      <c r="O128"/>
      <c r="S128"/>
    </row>
    <row r="129" spans="13:19">
      <c r="M129"/>
      <c r="O129"/>
      <c r="S129"/>
    </row>
    <row r="130" spans="13:19">
      <c r="M130"/>
      <c r="O130"/>
      <c r="S130"/>
    </row>
    <row r="131" spans="13:19">
      <c r="M131"/>
      <c r="O131"/>
      <c r="S131"/>
    </row>
    <row r="132" spans="13:19">
      <c r="M132"/>
      <c r="O132"/>
      <c r="S132"/>
    </row>
    <row r="133" spans="13:19">
      <c r="M133"/>
      <c r="O133"/>
      <c r="S133"/>
    </row>
    <row r="134" spans="13:19">
      <c r="M134"/>
      <c r="O134"/>
      <c r="S134"/>
    </row>
    <row r="135" spans="13:19">
      <c r="M135"/>
      <c r="O135"/>
      <c r="S135"/>
    </row>
    <row r="136" spans="13:19">
      <c r="M136"/>
      <c r="O136"/>
      <c r="S136"/>
    </row>
    <row r="137" spans="13:19">
      <c r="M137"/>
      <c r="O137"/>
      <c r="S137"/>
    </row>
    <row r="138" spans="13:19">
      <c r="M138"/>
      <c r="O138"/>
      <c r="S138"/>
    </row>
    <row r="139" spans="13:19">
      <c r="M139"/>
      <c r="O139"/>
      <c r="S139"/>
    </row>
    <row r="140" spans="13:19">
      <c r="M140"/>
      <c r="O140"/>
      <c r="S140"/>
    </row>
    <row r="141" spans="13:19">
      <c r="M141"/>
      <c r="O141"/>
      <c r="S141"/>
    </row>
    <row r="142" spans="13:19">
      <c r="M142"/>
      <c r="O142"/>
      <c r="S142"/>
    </row>
    <row r="143" spans="13:19">
      <c r="M143"/>
      <c r="O143"/>
      <c r="S143"/>
    </row>
    <row r="144" spans="13:19">
      <c r="M144"/>
      <c r="O144"/>
      <c r="S144"/>
    </row>
    <row r="145" spans="13:19">
      <c r="M145"/>
      <c r="O145"/>
      <c r="S145"/>
    </row>
    <row r="146" spans="13:19">
      <c r="M146"/>
      <c r="O146"/>
      <c r="S146"/>
    </row>
    <row r="147" spans="13:19">
      <c r="M147"/>
      <c r="O147"/>
      <c r="S147"/>
    </row>
    <row r="148" spans="13:19">
      <c r="M148"/>
      <c r="O148"/>
      <c r="S148"/>
    </row>
    <row r="149" spans="13:19">
      <c r="M149"/>
      <c r="O149"/>
      <c r="S149"/>
    </row>
    <row r="150" spans="13:19">
      <c r="M150"/>
      <c r="O150"/>
      <c r="S150"/>
    </row>
    <row r="151" spans="13:19">
      <c r="M151"/>
      <c r="O151"/>
      <c r="S151"/>
    </row>
    <row r="152" spans="13:19">
      <c r="M152"/>
      <c r="O152"/>
      <c r="S152"/>
    </row>
    <row r="153" spans="13:19">
      <c r="M153"/>
      <c r="O153"/>
      <c r="S153"/>
    </row>
    <row r="154" spans="13:19">
      <c r="M154"/>
      <c r="O154"/>
      <c r="S154"/>
    </row>
    <row r="155" spans="13:19">
      <c r="M155"/>
      <c r="O155"/>
      <c r="S155"/>
    </row>
    <row r="156" spans="13:19">
      <c r="M156"/>
      <c r="O156"/>
      <c r="S156"/>
    </row>
    <row r="157" spans="13:19">
      <c r="M157"/>
      <c r="O157"/>
      <c r="S157"/>
    </row>
    <row r="158" spans="13:19">
      <c r="M158"/>
      <c r="O158"/>
      <c r="S158"/>
    </row>
    <row r="159" spans="13:19">
      <c r="M159"/>
      <c r="O159"/>
      <c r="S159"/>
    </row>
    <row r="160" spans="13:19">
      <c r="M160"/>
      <c r="O160"/>
      <c r="S160"/>
    </row>
    <row r="161" spans="13:19">
      <c r="M161"/>
      <c r="O161"/>
      <c r="S161"/>
    </row>
    <row r="162" spans="13:19">
      <c r="M162"/>
      <c r="O162"/>
      <c r="S162"/>
    </row>
    <row r="163" spans="13:19">
      <c r="M163"/>
      <c r="O163"/>
      <c r="S163"/>
    </row>
    <row r="164" spans="13:19">
      <c r="M164"/>
      <c r="O164"/>
      <c r="S164"/>
    </row>
    <row r="165" spans="13:19">
      <c r="M165"/>
      <c r="O165"/>
      <c r="S165"/>
    </row>
    <row r="166" spans="13:19">
      <c r="M166"/>
      <c r="O166"/>
      <c r="S166"/>
    </row>
    <row r="167" spans="13:19">
      <c r="M167"/>
      <c r="O167"/>
      <c r="S167"/>
    </row>
    <row r="168" spans="13:19">
      <c r="M168"/>
      <c r="O168"/>
      <c r="S168"/>
    </row>
    <row r="169" spans="13:19">
      <c r="M169"/>
      <c r="O169"/>
      <c r="S169"/>
    </row>
    <row r="170" spans="13:19">
      <c r="M170"/>
      <c r="O170"/>
      <c r="S170"/>
    </row>
    <row r="171" spans="13:19">
      <c r="M171"/>
      <c r="O171"/>
      <c r="S171"/>
    </row>
    <row r="172" spans="13:19">
      <c r="M172"/>
      <c r="O172"/>
      <c r="S172"/>
    </row>
    <row r="173" spans="13:19">
      <c r="M173"/>
      <c r="O173"/>
      <c r="S173"/>
    </row>
    <row r="174" spans="13:19">
      <c r="M174"/>
      <c r="O174"/>
      <c r="S174"/>
    </row>
    <row r="175" spans="13:19">
      <c r="M175"/>
      <c r="O175"/>
      <c r="S175"/>
    </row>
    <row r="176" spans="13:19">
      <c r="M176"/>
      <c r="O176"/>
      <c r="S176"/>
    </row>
    <row r="177" spans="13:19">
      <c r="M177"/>
      <c r="O177"/>
      <c r="S177"/>
    </row>
    <row r="178" spans="13:19">
      <c r="M178"/>
      <c r="O178"/>
      <c r="S178"/>
    </row>
    <row r="179" spans="13:19">
      <c r="M179"/>
      <c r="O179"/>
      <c r="S179"/>
    </row>
    <row r="180" spans="13:19">
      <c r="M180"/>
      <c r="O180"/>
      <c r="S180"/>
    </row>
    <row r="181" spans="13:19">
      <c r="M181"/>
      <c r="O181"/>
      <c r="S181"/>
    </row>
    <row r="182" spans="13:19">
      <c r="M182"/>
      <c r="O182"/>
      <c r="S182"/>
    </row>
    <row r="183" spans="13:19">
      <c r="M183"/>
      <c r="O183"/>
      <c r="S183"/>
    </row>
    <row r="184" spans="13:19">
      <c r="M184"/>
      <c r="O184"/>
      <c r="S184"/>
    </row>
    <row r="185" spans="13:19">
      <c r="M185"/>
      <c r="O185"/>
      <c r="S185"/>
    </row>
    <row r="186" spans="13:19">
      <c r="M186"/>
      <c r="O186"/>
      <c r="S186"/>
    </row>
    <row r="187" spans="13:19">
      <c r="M187"/>
      <c r="O187"/>
      <c r="S187"/>
    </row>
    <row r="188" spans="13:19">
      <c r="M188"/>
      <c r="O188"/>
      <c r="S188"/>
    </row>
    <row r="189" spans="13:19">
      <c r="M189"/>
      <c r="O189"/>
      <c r="S189"/>
    </row>
    <row r="190" spans="13:19">
      <c r="M190"/>
      <c r="O190"/>
      <c r="S190"/>
    </row>
    <row r="191" spans="13:19">
      <c r="M191"/>
      <c r="O191"/>
      <c r="S191"/>
    </row>
    <row r="192" spans="13:19">
      <c r="M192"/>
      <c r="O192"/>
      <c r="S192"/>
    </row>
    <row r="193" spans="13:19">
      <c r="M193"/>
      <c r="O193"/>
      <c r="S193"/>
    </row>
    <row r="194" spans="13:19">
      <c r="M194"/>
      <c r="O194"/>
      <c r="S194"/>
    </row>
    <row r="195" spans="13:19">
      <c r="M195"/>
      <c r="O195"/>
      <c r="S195"/>
    </row>
    <row r="196" spans="13:19">
      <c r="M196"/>
      <c r="O196"/>
      <c r="S196"/>
    </row>
    <row r="197" spans="13:19">
      <c r="M197"/>
      <c r="O197"/>
      <c r="S197"/>
    </row>
    <row r="198" spans="13:19">
      <c r="M198"/>
      <c r="O198"/>
      <c r="S198"/>
    </row>
    <row r="199" spans="13:19">
      <c r="M199"/>
      <c r="O199"/>
      <c r="S199"/>
    </row>
    <row r="200" spans="13:19">
      <c r="M200"/>
      <c r="O200"/>
      <c r="S200"/>
    </row>
    <row r="201" spans="13:19">
      <c r="M201"/>
      <c r="O201"/>
      <c r="S201"/>
    </row>
    <row r="202" spans="13:19">
      <c r="M202"/>
      <c r="O202"/>
      <c r="S202"/>
    </row>
    <row r="203" spans="13:19">
      <c r="M203"/>
      <c r="O203"/>
      <c r="S203"/>
    </row>
    <row r="204" spans="13:19">
      <c r="M204"/>
      <c r="O204"/>
      <c r="S204"/>
    </row>
    <row r="205" spans="13:19">
      <c r="M205"/>
      <c r="O205"/>
      <c r="S205"/>
    </row>
    <row r="206" spans="13:19">
      <c r="M206"/>
      <c r="O206"/>
      <c r="S206"/>
    </row>
    <row r="207" spans="13:19">
      <c r="M207"/>
      <c r="O207"/>
      <c r="S207"/>
    </row>
    <row r="208" spans="13:19">
      <c r="M208"/>
      <c r="O208"/>
      <c r="S208"/>
    </row>
    <row r="209" spans="13:19">
      <c r="M209"/>
      <c r="O209"/>
      <c r="S209"/>
    </row>
    <row r="210" spans="13:19">
      <c r="M210"/>
      <c r="O210"/>
      <c r="S210"/>
    </row>
    <row r="211" spans="13:19">
      <c r="M211"/>
      <c r="O211"/>
      <c r="S211"/>
    </row>
    <row r="212" spans="13:19">
      <c r="M212"/>
      <c r="O212"/>
      <c r="S212"/>
    </row>
    <row r="213" spans="13:19">
      <c r="M213"/>
      <c r="O213"/>
      <c r="S213"/>
    </row>
    <row r="214" spans="13:19">
      <c r="M214"/>
      <c r="O214"/>
      <c r="S214"/>
    </row>
    <row r="215" spans="13:19">
      <c r="M215"/>
      <c r="O215"/>
      <c r="S215"/>
    </row>
    <row r="216" spans="13:19">
      <c r="M216"/>
      <c r="O216"/>
      <c r="S216"/>
    </row>
    <row r="217" spans="13:19">
      <c r="M217"/>
      <c r="O217"/>
      <c r="S217"/>
    </row>
    <row r="218" spans="13:19">
      <c r="M218"/>
      <c r="O218"/>
      <c r="S218"/>
    </row>
    <row r="219" spans="13:19">
      <c r="M219"/>
      <c r="O219"/>
      <c r="S219"/>
    </row>
    <row r="220" spans="13:19">
      <c r="M220"/>
      <c r="O220"/>
      <c r="S220"/>
    </row>
    <row r="221" spans="13:19">
      <c r="M221"/>
      <c r="O221"/>
      <c r="S221"/>
    </row>
    <row r="222" spans="13:19">
      <c r="M222"/>
      <c r="O222"/>
      <c r="S222"/>
    </row>
    <row r="223" spans="13:19">
      <c r="M223"/>
      <c r="O223"/>
      <c r="S223"/>
    </row>
    <row r="224" spans="13:19">
      <c r="M224"/>
      <c r="O224"/>
      <c r="S224"/>
    </row>
    <row r="225" spans="13:19">
      <c r="M225"/>
      <c r="O225"/>
      <c r="S225"/>
    </row>
    <row r="226" spans="13:19">
      <c r="M226"/>
      <c r="O226"/>
      <c r="S226"/>
    </row>
    <row r="227" spans="13:19">
      <c r="M227"/>
      <c r="O227"/>
      <c r="S227"/>
    </row>
    <row r="228" spans="13:19">
      <c r="M228"/>
      <c r="O228"/>
      <c r="S228"/>
    </row>
    <row r="229" spans="13:19">
      <c r="M229"/>
      <c r="O229"/>
      <c r="S229"/>
    </row>
    <row r="230" spans="13:19">
      <c r="M230"/>
      <c r="O230"/>
      <c r="S230"/>
    </row>
    <row r="231" spans="13:19">
      <c r="M231"/>
      <c r="O231"/>
      <c r="S231"/>
    </row>
    <row r="232" spans="13:19">
      <c r="M232"/>
      <c r="O232"/>
      <c r="S232"/>
    </row>
    <row r="233" spans="13:19">
      <c r="M233"/>
      <c r="O233"/>
      <c r="S233"/>
    </row>
    <row r="234" spans="13:19">
      <c r="M234"/>
      <c r="O234"/>
      <c r="S234"/>
    </row>
    <row r="235" spans="13:19">
      <c r="M235"/>
      <c r="O235"/>
      <c r="S235"/>
    </row>
    <row r="236" spans="13:19">
      <c r="M236"/>
      <c r="O236"/>
      <c r="S236"/>
    </row>
    <row r="237" spans="13:19">
      <c r="M237"/>
      <c r="O237"/>
      <c r="S237"/>
    </row>
    <row r="238" spans="13:19">
      <c r="M238"/>
      <c r="O238"/>
      <c r="S238"/>
    </row>
    <row r="239" spans="13:19">
      <c r="M239"/>
      <c r="O239"/>
      <c r="S239"/>
    </row>
    <row r="240" spans="13:19">
      <c r="M240"/>
      <c r="O240"/>
      <c r="S240"/>
    </row>
    <row r="241" spans="13:19">
      <c r="M241"/>
      <c r="O241"/>
      <c r="S241"/>
    </row>
    <row r="242" spans="13:19">
      <c r="M242"/>
      <c r="O242"/>
      <c r="S242"/>
    </row>
    <row r="243" spans="13:19">
      <c r="M243"/>
      <c r="O243"/>
      <c r="S243"/>
    </row>
    <row r="244" spans="13:19">
      <c r="M244"/>
      <c r="O244"/>
      <c r="S244"/>
    </row>
    <row r="245" spans="13:19">
      <c r="M245"/>
      <c r="O245"/>
      <c r="S245"/>
    </row>
    <row r="246" spans="13:19">
      <c r="M246"/>
      <c r="O246"/>
      <c r="S246"/>
    </row>
    <row r="247" spans="13:19">
      <c r="M247"/>
      <c r="O247"/>
      <c r="S247"/>
    </row>
    <row r="248" spans="13:19">
      <c r="M248"/>
      <c r="O248"/>
      <c r="S248"/>
    </row>
    <row r="249" spans="13:19">
      <c r="M249"/>
      <c r="O249"/>
      <c r="S249"/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648E-0B93-41BE-A98A-DC4E73613E31}">
  <sheetPr>
    <tabColor theme="9" tint="0.39997558519241921"/>
  </sheetPr>
  <dimension ref="A1:S303"/>
  <sheetViews>
    <sheetView topLeftCell="N1" workbookViewId="0">
      <selection activeCell="R16" sqref="R16:S27"/>
    </sheetView>
  </sheetViews>
  <sheetFormatPr baseColWidth="10" defaultRowHeight="15"/>
  <cols>
    <col min="13" max="13" width="59.42578125" bestFit="1" customWidth="1"/>
    <col min="14" max="14" width="46.42578125" customWidth="1"/>
    <col min="15" max="15" width="18.28515625" style="172" bestFit="1" customWidth="1"/>
    <col min="16" max="16" width="19.42578125" style="172" bestFit="1" customWidth="1"/>
  </cols>
  <sheetData>
    <row r="1" spans="1:19">
      <c r="A1" s="159" t="s">
        <v>0</v>
      </c>
      <c r="B1" s="159" t="s">
        <v>1</v>
      </c>
      <c r="C1" s="160" t="s">
        <v>113</v>
      </c>
      <c r="D1" s="161" t="s">
        <v>86</v>
      </c>
      <c r="E1" s="165" t="s">
        <v>114</v>
      </c>
      <c r="F1" s="165" t="s">
        <v>6</v>
      </c>
      <c r="G1" s="165" t="s">
        <v>7</v>
      </c>
      <c r="H1" s="165" t="s">
        <v>58</v>
      </c>
      <c r="I1" s="162" t="s">
        <v>30</v>
      </c>
      <c r="J1" s="162" t="s">
        <v>99</v>
      </c>
      <c r="K1" s="163" t="s">
        <v>34</v>
      </c>
      <c r="L1" s="54"/>
      <c r="N1" s="11" t="s">
        <v>59</v>
      </c>
      <c r="O1" s="172" t="s">
        <v>488</v>
      </c>
      <c r="P1" s="172" t="s">
        <v>100</v>
      </c>
    </row>
    <row r="2" spans="1:19">
      <c r="A2" s="9" t="s">
        <v>0</v>
      </c>
      <c r="B2" s="9" t="s">
        <v>1</v>
      </c>
      <c r="C2" s="12">
        <v>45701.452777777777</v>
      </c>
      <c r="D2" t="s">
        <v>104</v>
      </c>
      <c r="E2" s="166" t="s">
        <v>2</v>
      </c>
      <c r="F2" s="166" t="s">
        <v>3</v>
      </c>
      <c r="G2" s="166">
        <v>2001</v>
      </c>
      <c r="H2" s="166" t="s">
        <v>4</v>
      </c>
      <c r="I2" s="37"/>
      <c r="J2" s="37"/>
      <c r="K2" s="130"/>
      <c r="N2" s="20" t="s">
        <v>97</v>
      </c>
      <c r="O2" s="172">
        <v>28355280</v>
      </c>
      <c r="P2" s="172">
        <v>708882</v>
      </c>
    </row>
    <row r="3" spans="1:19">
      <c r="A3" s="9">
        <v>2</v>
      </c>
      <c r="B3" s="9" t="s">
        <v>75</v>
      </c>
      <c r="C3" t="s">
        <v>8</v>
      </c>
      <c r="D3" t="s">
        <v>104</v>
      </c>
      <c r="E3" s="166">
        <v>-22342112.109999999</v>
      </c>
      <c r="F3" s="166">
        <v>266029777.22999999</v>
      </c>
      <c r="G3" s="166">
        <v>269674447.47000003</v>
      </c>
      <c r="H3" s="166">
        <v>-25986782.350000001</v>
      </c>
      <c r="I3" s="37"/>
      <c r="J3" s="37"/>
      <c r="K3" s="130"/>
      <c r="N3" s="20" t="s">
        <v>84</v>
      </c>
      <c r="O3" s="172">
        <v>1712480000.0000002</v>
      </c>
      <c r="P3" s="172">
        <v>256872000.00000003</v>
      </c>
    </row>
    <row r="4" spans="1:19">
      <c r="A4" s="9">
        <v>25</v>
      </c>
      <c r="B4" s="9" t="s">
        <v>75</v>
      </c>
      <c r="C4" t="s">
        <v>9</v>
      </c>
      <c r="D4" t="s">
        <v>104</v>
      </c>
      <c r="E4" s="166">
        <v>-22342112.109999999</v>
      </c>
      <c r="F4" s="166">
        <v>266029777.22999999</v>
      </c>
      <c r="G4" s="166">
        <v>269674447.47000003</v>
      </c>
      <c r="H4" s="166">
        <v>-25986782.350000001</v>
      </c>
      <c r="I4" s="37"/>
      <c r="J4" s="37"/>
      <c r="K4" s="130"/>
      <c r="N4" s="20" t="s">
        <v>94</v>
      </c>
      <c r="O4" s="172">
        <v>110322385</v>
      </c>
      <c r="P4" s="172">
        <v>22064477</v>
      </c>
    </row>
    <row r="5" spans="1:19">
      <c r="A5" s="167">
        <v>2519</v>
      </c>
      <c r="B5" s="167" t="s">
        <v>75</v>
      </c>
      <c r="C5" s="168" t="s">
        <v>10</v>
      </c>
      <c r="D5" s="168" t="s">
        <v>104</v>
      </c>
      <c r="E5" s="169">
        <v>-22342112.109999999</v>
      </c>
      <c r="F5" s="169">
        <v>266029777.22999999</v>
      </c>
      <c r="G5" s="169">
        <v>269674447.47000003</v>
      </c>
      <c r="H5" s="169">
        <v>-25986782.350000001</v>
      </c>
      <c r="I5" s="37"/>
      <c r="J5" s="37"/>
      <c r="K5" s="130"/>
      <c r="N5" s="20" t="s">
        <v>111</v>
      </c>
      <c r="O5" s="172">
        <v>40617396.578947365</v>
      </c>
      <c r="P5" s="172">
        <v>7717305.3499999996</v>
      </c>
    </row>
    <row r="6" spans="1:19">
      <c r="A6" s="9">
        <v>251905</v>
      </c>
      <c r="B6" s="9" t="s">
        <v>75</v>
      </c>
      <c r="C6" t="s">
        <v>11</v>
      </c>
      <c r="D6" t="s">
        <v>104</v>
      </c>
      <c r="E6" s="166">
        <v>-22342112.109999999</v>
      </c>
      <c r="F6" s="166">
        <v>266029777.22999999</v>
      </c>
      <c r="G6" s="166">
        <v>269674447.47000003</v>
      </c>
      <c r="H6" s="166">
        <v>-25986782.350000001</v>
      </c>
      <c r="I6" s="37"/>
      <c r="J6" s="37"/>
      <c r="K6" s="130"/>
      <c r="N6" s="20" t="s">
        <v>169</v>
      </c>
      <c r="P6" s="172">
        <v>-215719852</v>
      </c>
    </row>
    <row r="7" spans="1:19">
      <c r="A7" s="9">
        <v>25190505</v>
      </c>
      <c r="B7" s="9" t="s">
        <v>75</v>
      </c>
      <c r="C7" t="s">
        <v>76</v>
      </c>
      <c r="D7" t="s">
        <v>104</v>
      </c>
      <c r="E7" s="166">
        <v>-22342112.109999999</v>
      </c>
      <c r="F7" s="166">
        <v>266029777.22999999</v>
      </c>
      <c r="G7" s="166">
        <v>269674447.47000003</v>
      </c>
      <c r="H7" s="166">
        <v>-25986782.350000001</v>
      </c>
      <c r="I7" s="37"/>
      <c r="J7" s="37"/>
      <c r="K7" s="130"/>
      <c r="N7" s="20" t="s">
        <v>24</v>
      </c>
      <c r="O7" s="172">
        <v>3337720</v>
      </c>
      <c r="P7" s="172">
        <v>51475</v>
      </c>
    </row>
    <row r="8" spans="1:19">
      <c r="A8" s="9">
        <v>2519050510</v>
      </c>
      <c r="B8" s="9" t="s">
        <v>75</v>
      </c>
      <c r="C8" t="s">
        <v>12</v>
      </c>
      <c r="D8" t="s">
        <v>104</v>
      </c>
      <c r="E8" s="166">
        <v>-5643924</v>
      </c>
      <c r="F8" s="166">
        <v>5643924</v>
      </c>
      <c r="G8" s="166">
        <v>0</v>
      </c>
      <c r="H8" s="166">
        <v>0</v>
      </c>
      <c r="I8" s="37"/>
      <c r="J8" s="37"/>
      <c r="N8" s="20" t="s">
        <v>12</v>
      </c>
      <c r="O8" s="172">
        <v>33736954.545454547</v>
      </c>
      <c r="P8" s="172">
        <v>3711065</v>
      </c>
    </row>
    <row r="9" spans="1:19">
      <c r="A9" s="9">
        <v>251905051005</v>
      </c>
      <c r="B9" s="9" t="s">
        <v>75</v>
      </c>
      <c r="C9" t="s">
        <v>13</v>
      </c>
      <c r="D9" t="s">
        <v>104</v>
      </c>
      <c r="E9" s="166">
        <v>-5643924</v>
      </c>
      <c r="F9" s="166">
        <v>5643924</v>
      </c>
      <c r="G9" s="166">
        <v>0</v>
      </c>
      <c r="H9" s="166">
        <v>0</v>
      </c>
      <c r="I9" s="37"/>
      <c r="J9" s="37"/>
      <c r="N9" s="20" t="s">
        <v>17</v>
      </c>
      <c r="O9" s="172">
        <v>1245785442.8571427</v>
      </c>
      <c r="P9" s="172">
        <v>87204981</v>
      </c>
    </row>
    <row r="10" spans="1:19">
      <c r="A10" s="9">
        <v>251905051005</v>
      </c>
      <c r="B10" s="9">
        <v>3382</v>
      </c>
      <c r="C10" t="s">
        <v>105</v>
      </c>
      <c r="D10" t="s">
        <v>104</v>
      </c>
      <c r="E10" s="166">
        <v>-2934843</v>
      </c>
      <c r="F10" s="166">
        <v>2934843</v>
      </c>
      <c r="G10" s="166">
        <v>0</v>
      </c>
      <c r="H10" s="166">
        <v>0</v>
      </c>
      <c r="I10" s="37"/>
      <c r="J10" s="37"/>
      <c r="N10" s="20" t="s">
        <v>15</v>
      </c>
      <c r="O10" s="172">
        <v>488017650</v>
      </c>
      <c r="P10" s="172">
        <v>19374925</v>
      </c>
    </row>
    <row r="11" spans="1:19">
      <c r="A11" s="9">
        <v>251905051005</v>
      </c>
      <c r="B11" s="9">
        <v>3715</v>
      </c>
      <c r="C11" t="s">
        <v>106</v>
      </c>
      <c r="D11" t="s">
        <v>104</v>
      </c>
      <c r="E11" s="166">
        <v>-2370447</v>
      </c>
      <c r="F11" s="166">
        <v>2370447</v>
      </c>
      <c r="G11" s="166">
        <v>0</v>
      </c>
      <c r="H11" s="166">
        <v>0</v>
      </c>
      <c r="I11" s="37"/>
      <c r="J11" s="37"/>
      <c r="N11" s="20" t="s">
        <v>60</v>
      </c>
      <c r="O11" s="172">
        <v>3662652828.9815445</v>
      </c>
      <c r="P11" s="172">
        <v>181985258.35000002</v>
      </c>
    </row>
    <row r="12" spans="1:19">
      <c r="A12" s="9">
        <v>251905051005</v>
      </c>
      <c r="B12" s="9">
        <v>4675</v>
      </c>
      <c r="C12" t="s">
        <v>117</v>
      </c>
      <c r="D12" t="s">
        <v>104</v>
      </c>
      <c r="E12" s="166">
        <v>-338634</v>
      </c>
      <c r="F12" s="166">
        <v>338634</v>
      </c>
      <c r="G12" s="166">
        <v>0</v>
      </c>
      <c r="H12" s="166">
        <v>0</v>
      </c>
      <c r="I12" s="37"/>
      <c r="J12" s="37"/>
      <c r="K12" s="130"/>
      <c r="L12" s="54"/>
    </row>
    <row r="13" spans="1:19">
      <c r="A13" s="9">
        <v>2519050520</v>
      </c>
      <c r="B13" s="9" t="s">
        <v>75</v>
      </c>
      <c r="C13" t="s">
        <v>19</v>
      </c>
      <c r="D13" t="s">
        <v>104</v>
      </c>
      <c r="E13" s="166">
        <v>-237957163.12</v>
      </c>
      <c r="F13" s="166">
        <v>237957163.12</v>
      </c>
      <c r="G13" s="166">
        <v>25986782.350000001</v>
      </c>
      <c r="H13" s="166">
        <v>-25986782.350000001</v>
      </c>
      <c r="I13" s="37"/>
      <c r="J13" s="37"/>
    </row>
    <row r="14" spans="1:19">
      <c r="A14" s="9">
        <v>251905052010</v>
      </c>
      <c r="B14" s="9" t="s">
        <v>75</v>
      </c>
      <c r="C14" t="s">
        <v>94</v>
      </c>
      <c r="D14" t="s">
        <v>104</v>
      </c>
      <c r="E14" s="166">
        <v>-198083152.80000001</v>
      </c>
      <c r="F14" s="166">
        <v>198083152.80000001</v>
      </c>
      <c r="G14" s="166">
        <v>20179477</v>
      </c>
      <c r="H14" s="166">
        <v>-20179477</v>
      </c>
      <c r="I14" s="37">
        <f>+G14/20%</f>
        <v>100897385</v>
      </c>
      <c r="J14" s="37">
        <f>+I14*20%</f>
        <v>20179477</v>
      </c>
      <c r="K14" t="s">
        <v>94</v>
      </c>
      <c r="N14" s="11" t="s">
        <v>0</v>
      </c>
      <c r="O14" s="297">
        <v>2519</v>
      </c>
    </row>
    <row r="15" spans="1:19">
      <c r="A15" s="9">
        <v>251905052010</v>
      </c>
      <c r="B15" s="9">
        <v>3382</v>
      </c>
      <c r="C15" t="s">
        <v>105</v>
      </c>
      <c r="D15" t="s">
        <v>104</v>
      </c>
      <c r="E15" s="166">
        <v>-62238123.219999999</v>
      </c>
      <c r="F15" s="166">
        <v>62238123.219999999</v>
      </c>
      <c r="G15" s="166">
        <v>4930651</v>
      </c>
      <c r="H15" s="166">
        <v>-4930651</v>
      </c>
      <c r="I15" s="37"/>
      <c r="J15" s="37"/>
      <c r="K15" s="130"/>
    </row>
    <row r="16" spans="1:19">
      <c r="A16" s="9">
        <v>251905052010</v>
      </c>
      <c r="B16" s="9">
        <v>3715</v>
      </c>
      <c r="C16" t="s">
        <v>106</v>
      </c>
      <c r="D16" t="s">
        <v>104</v>
      </c>
      <c r="E16" s="166">
        <v>-9764757.1999999993</v>
      </c>
      <c r="F16" s="166">
        <v>9764757.1999999993</v>
      </c>
      <c r="G16" s="166">
        <v>0</v>
      </c>
      <c r="H16" s="166">
        <v>0</v>
      </c>
      <c r="I16" s="37"/>
      <c r="J16" s="37"/>
      <c r="K16" s="130"/>
      <c r="N16" s="11" t="s">
        <v>59</v>
      </c>
      <c r="O16" s="172" t="s">
        <v>123</v>
      </c>
      <c r="P16"/>
      <c r="R16" s="58" t="s">
        <v>86</v>
      </c>
      <c r="S16" s="298" t="s">
        <v>58</v>
      </c>
    </row>
    <row r="17" spans="1:19">
      <c r="A17" s="9">
        <v>251905052010</v>
      </c>
      <c r="B17" s="9">
        <v>4675</v>
      </c>
      <c r="C17" t="s">
        <v>117</v>
      </c>
      <c r="D17" t="s">
        <v>104</v>
      </c>
      <c r="E17" s="166">
        <v>-1426035.28</v>
      </c>
      <c r="F17" s="166">
        <v>1426035.28</v>
      </c>
      <c r="G17" s="166">
        <v>0</v>
      </c>
      <c r="H17" s="166">
        <v>0</v>
      </c>
      <c r="I17" s="37"/>
      <c r="J17" s="37"/>
      <c r="N17" s="20" t="s">
        <v>104</v>
      </c>
      <c r="O17" s="172">
        <v>-25986782.350000001</v>
      </c>
      <c r="P17"/>
      <c r="R17" t="s">
        <v>21</v>
      </c>
      <c r="S17">
        <v>-2000</v>
      </c>
    </row>
    <row r="18" spans="1:19">
      <c r="A18" s="9">
        <v>251905052010</v>
      </c>
      <c r="B18" s="9">
        <v>843880675</v>
      </c>
      <c r="C18" t="s">
        <v>112</v>
      </c>
      <c r="D18" t="s">
        <v>104</v>
      </c>
      <c r="E18" s="166">
        <v>-124654237.09999999</v>
      </c>
      <c r="F18" s="166">
        <v>124654237.09999999</v>
      </c>
      <c r="G18" s="166">
        <v>15248826</v>
      </c>
      <c r="H18" s="166">
        <v>-15248826</v>
      </c>
      <c r="I18" s="37"/>
      <c r="J18" s="37"/>
      <c r="K18" s="130"/>
      <c r="N18" s="20" t="s">
        <v>107</v>
      </c>
      <c r="O18" s="172">
        <v>0</v>
      </c>
      <c r="P18"/>
      <c r="R18" t="s">
        <v>308</v>
      </c>
      <c r="S18">
        <v>-709000</v>
      </c>
    </row>
    <row r="19" spans="1:19">
      <c r="A19" s="9">
        <v>251905052015</v>
      </c>
      <c r="B19" s="9" t="s">
        <v>75</v>
      </c>
      <c r="C19" t="s">
        <v>111</v>
      </c>
      <c r="D19" t="s">
        <v>104</v>
      </c>
      <c r="E19" s="166">
        <v>-39874010.32</v>
      </c>
      <c r="F19" s="166">
        <v>39874010.32</v>
      </c>
      <c r="G19" s="166">
        <v>5807305.3499999996</v>
      </c>
      <c r="H19" s="166">
        <v>-5807305.3499999996</v>
      </c>
      <c r="I19" s="37">
        <f>+G19/19%</f>
        <v>30564764.999999996</v>
      </c>
      <c r="J19" s="37">
        <f>+I19*19%</f>
        <v>5807305.3499999996</v>
      </c>
      <c r="K19" t="s">
        <v>111</v>
      </c>
      <c r="N19" s="20" t="s">
        <v>115</v>
      </c>
      <c r="O19" s="172">
        <v>-136823</v>
      </c>
      <c r="P19"/>
      <c r="R19" t="s">
        <v>256</v>
      </c>
      <c r="S19">
        <v>-170000</v>
      </c>
    </row>
    <row r="20" spans="1:19">
      <c r="A20" s="9">
        <v>251905052015</v>
      </c>
      <c r="B20" s="9">
        <v>3382</v>
      </c>
      <c r="C20" t="s">
        <v>105</v>
      </c>
      <c r="D20" t="s">
        <v>104</v>
      </c>
      <c r="E20" s="166">
        <v>-14300200.789999999</v>
      </c>
      <c r="F20" s="166">
        <v>14300200.789999999</v>
      </c>
      <c r="G20" s="166">
        <v>0</v>
      </c>
      <c r="H20" s="166">
        <v>0</v>
      </c>
      <c r="I20" s="37"/>
      <c r="J20" s="37"/>
      <c r="K20" s="130"/>
      <c r="N20" s="20" t="s">
        <v>126</v>
      </c>
      <c r="O20" s="172">
        <v>-86714</v>
      </c>
      <c r="P20"/>
      <c r="R20" t="s">
        <v>115</v>
      </c>
      <c r="S20">
        <v>-137000</v>
      </c>
    </row>
    <row r="21" spans="1:19">
      <c r="A21" s="9">
        <v>251905052015</v>
      </c>
      <c r="B21" s="9">
        <v>3715</v>
      </c>
      <c r="C21" t="s">
        <v>106</v>
      </c>
      <c r="D21" t="s">
        <v>104</v>
      </c>
      <c r="E21" s="166">
        <v>-11528453.109999999</v>
      </c>
      <c r="F21" s="166">
        <v>11528453.109999999</v>
      </c>
      <c r="G21" s="166">
        <v>0</v>
      </c>
      <c r="H21" s="166">
        <v>0</v>
      </c>
      <c r="I21" s="37"/>
      <c r="J21" s="37"/>
      <c r="K21" s="130"/>
      <c r="N21" s="20" t="s">
        <v>238</v>
      </c>
      <c r="O21" s="172">
        <v>-60882000</v>
      </c>
      <c r="P21"/>
      <c r="R21" t="s">
        <v>104</v>
      </c>
      <c r="S21">
        <v>-25987000</v>
      </c>
    </row>
    <row r="22" spans="1:19">
      <c r="A22" s="9">
        <v>251905052015</v>
      </c>
      <c r="B22" s="9">
        <v>4675</v>
      </c>
      <c r="C22" t="s">
        <v>117</v>
      </c>
      <c r="D22" t="s">
        <v>104</v>
      </c>
      <c r="E22" s="166">
        <v>-1676439.88</v>
      </c>
      <c r="F22" s="166">
        <v>1676439.88</v>
      </c>
      <c r="G22" s="166">
        <v>0</v>
      </c>
      <c r="H22" s="166">
        <v>0</v>
      </c>
      <c r="I22" s="37"/>
      <c r="J22" s="37"/>
      <c r="N22" s="20" t="s">
        <v>195</v>
      </c>
      <c r="O22" s="172">
        <v>-87205464</v>
      </c>
      <c r="P22"/>
      <c r="R22" t="s">
        <v>126</v>
      </c>
      <c r="S22">
        <v>-87000</v>
      </c>
    </row>
    <row r="23" spans="1:19">
      <c r="A23" s="9">
        <v>251905052015</v>
      </c>
      <c r="B23" s="9">
        <v>843880675</v>
      </c>
      <c r="C23" t="s">
        <v>112</v>
      </c>
      <c r="D23" t="s">
        <v>104</v>
      </c>
      <c r="E23" s="166">
        <v>-12368916.539999999</v>
      </c>
      <c r="F23" s="166">
        <v>12368916.539999999</v>
      </c>
      <c r="G23" s="166">
        <v>5807305.3499999996</v>
      </c>
      <c r="H23" s="166">
        <v>-5807305.3499999996</v>
      </c>
      <c r="I23" s="37"/>
      <c r="J23" s="37"/>
      <c r="N23" s="20" t="s">
        <v>166</v>
      </c>
      <c r="O23" s="172">
        <v>-3711337</v>
      </c>
      <c r="P23"/>
      <c r="R23" t="s">
        <v>78</v>
      </c>
      <c r="S23">
        <v>-3096000</v>
      </c>
    </row>
    <row r="24" spans="1:19">
      <c r="A24" s="9">
        <v>2519050590</v>
      </c>
      <c r="B24" s="9" t="s">
        <v>75</v>
      </c>
      <c r="C24" t="s">
        <v>96</v>
      </c>
      <c r="D24" t="s">
        <v>104</v>
      </c>
      <c r="E24" s="166">
        <v>-86578</v>
      </c>
      <c r="F24" s="166">
        <v>86578</v>
      </c>
      <c r="G24" s="166">
        <v>0</v>
      </c>
      <c r="H24" s="166">
        <v>0</v>
      </c>
      <c r="I24" s="37"/>
      <c r="J24" s="37"/>
      <c r="N24" s="20" t="s">
        <v>308</v>
      </c>
      <c r="O24" s="172">
        <v>-708882</v>
      </c>
      <c r="P24"/>
      <c r="R24" t="s">
        <v>195</v>
      </c>
      <c r="S24">
        <v>-87205000</v>
      </c>
    </row>
    <row r="25" spans="1:19">
      <c r="A25" s="9">
        <v>251905059005</v>
      </c>
      <c r="B25" s="9" t="s">
        <v>75</v>
      </c>
      <c r="C25" t="s">
        <v>97</v>
      </c>
      <c r="D25" t="s">
        <v>104</v>
      </c>
      <c r="E25" s="166">
        <v>-86578</v>
      </c>
      <c r="F25" s="166">
        <v>86578</v>
      </c>
      <c r="G25" s="166">
        <v>0</v>
      </c>
      <c r="H25" s="166">
        <v>0</v>
      </c>
      <c r="I25" s="37"/>
      <c r="J25" s="37"/>
      <c r="K25" s="130"/>
      <c r="N25" s="20" t="s">
        <v>21</v>
      </c>
      <c r="O25" s="172">
        <v>-2017</v>
      </c>
      <c r="P25"/>
      <c r="R25" t="s">
        <v>238</v>
      </c>
      <c r="S25">
        <v>-60882000</v>
      </c>
    </row>
    <row r="26" spans="1:19">
      <c r="A26" s="9">
        <v>251905059005</v>
      </c>
      <c r="B26" s="9">
        <v>900978303</v>
      </c>
      <c r="C26" t="s">
        <v>131</v>
      </c>
      <c r="D26" t="s">
        <v>104</v>
      </c>
      <c r="E26" s="166">
        <v>-86578</v>
      </c>
      <c r="F26" s="166">
        <v>86578</v>
      </c>
      <c r="G26" s="166">
        <v>0</v>
      </c>
      <c r="H26" s="166">
        <v>0</v>
      </c>
      <c r="I26" s="37"/>
      <c r="J26" s="37"/>
      <c r="K26" s="130"/>
      <c r="N26" s="20" t="s">
        <v>256</v>
      </c>
      <c r="O26" s="172">
        <v>-170400</v>
      </c>
      <c r="P26"/>
      <c r="R26" t="s">
        <v>166</v>
      </c>
      <c r="S26">
        <v>-3711000</v>
      </c>
    </row>
    <row r="27" spans="1:19">
      <c r="A27" s="9">
        <v>2519050599</v>
      </c>
      <c r="B27" s="9" t="s">
        <v>75</v>
      </c>
      <c r="C27" t="s">
        <v>14</v>
      </c>
      <c r="D27" t="s">
        <v>104</v>
      </c>
      <c r="E27" s="166">
        <v>221345553.00999999</v>
      </c>
      <c r="F27" s="166">
        <v>22342112.109999999</v>
      </c>
      <c r="G27" s="166">
        <v>243687665.12</v>
      </c>
      <c r="H27" s="166">
        <v>0</v>
      </c>
      <c r="I27" s="37"/>
      <c r="J27" s="37"/>
      <c r="K27" s="130"/>
      <c r="N27" s="20" t="s">
        <v>78</v>
      </c>
      <c r="O27" s="172">
        <v>-3096000</v>
      </c>
      <c r="P27"/>
      <c r="R27" s="280" t="s">
        <v>60</v>
      </c>
      <c r="S27">
        <f>+SUM(S17:S26)</f>
        <v>-181986000</v>
      </c>
    </row>
    <row r="28" spans="1:19">
      <c r="A28" s="9">
        <v>251905059905</v>
      </c>
      <c r="B28" s="9" t="s">
        <v>75</v>
      </c>
      <c r="C28" t="s">
        <v>14</v>
      </c>
      <c r="D28" t="s">
        <v>104</v>
      </c>
      <c r="E28" s="166">
        <v>221345553.00999999</v>
      </c>
      <c r="F28" s="166">
        <v>22342112.109999999</v>
      </c>
      <c r="G28" s="166">
        <v>243687665.12</v>
      </c>
      <c r="H28" s="166">
        <v>0</v>
      </c>
      <c r="I28" s="37"/>
      <c r="J28" s="37"/>
      <c r="N28" s="20" t="s">
        <v>60</v>
      </c>
      <c r="O28" s="172">
        <v>-181986419.34999999</v>
      </c>
      <c r="P28"/>
    </row>
    <row r="29" spans="1:19">
      <c r="A29" s="9">
        <v>251905059905</v>
      </c>
      <c r="B29" s="9">
        <v>800197268</v>
      </c>
      <c r="C29" t="s">
        <v>101</v>
      </c>
      <c r="D29" t="s">
        <v>104</v>
      </c>
      <c r="E29" s="166">
        <v>221345553.00999999</v>
      </c>
      <c r="F29" s="166">
        <v>22342112.109999999</v>
      </c>
      <c r="G29" s="166">
        <v>243687665.12</v>
      </c>
      <c r="H29" s="166">
        <v>0</v>
      </c>
      <c r="I29" s="37"/>
      <c r="J29" s="37"/>
      <c r="K29" s="20"/>
      <c r="P29"/>
    </row>
    <row r="30" spans="1:19">
      <c r="A30" s="167">
        <v>2519</v>
      </c>
      <c r="B30" s="168" t="s">
        <v>75</v>
      </c>
      <c r="C30" s="168" t="s">
        <v>10</v>
      </c>
      <c r="D30" s="168" t="s">
        <v>107</v>
      </c>
      <c r="E30" s="169">
        <v>0</v>
      </c>
      <c r="F30" s="169">
        <v>3442982331.4000001</v>
      </c>
      <c r="G30" s="169">
        <v>3442982331.4000001</v>
      </c>
      <c r="H30" s="169">
        <v>0</v>
      </c>
      <c r="I30" s="37"/>
      <c r="J30" s="37"/>
      <c r="K30" s="130"/>
      <c r="P30"/>
    </row>
    <row r="31" spans="1:19">
      <c r="A31" s="9">
        <v>251905</v>
      </c>
      <c r="B31" t="s">
        <v>75</v>
      </c>
      <c r="C31" t="s">
        <v>11</v>
      </c>
      <c r="D31" t="s">
        <v>107</v>
      </c>
      <c r="E31" s="166">
        <v>0</v>
      </c>
      <c r="F31" s="166">
        <v>3442982331.4000001</v>
      </c>
      <c r="G31" s="166">
        <v>3442982331.4000001</v>
      </c>
      <c r="H31" s="166">
        <v>0</v>
      </c>
      <c r="I31" s="37"/>
      <c r="J31" s="37"/>
      <c r="K31" s="130"/>
      <c r="P31"/>
    </row>
    <row r="32" spans="1:19">
      <c r="A32" s="9">
        <v>25190505</v>
      </c>
      <c r="B32" t="s">
        <v>75</v>
      </c>
      <c r="C32" t="s">
        <v>76</v>
      </c>
      <c r="D32" t="s">
        <v>107</v>
      </c>
      <c r="E32" s="166">
        <v>0</v>
      </c>
      <c r="F32" s="166">
        <v>3442932831.4000001</v>
      </c>
      <c r="G32" s="166">
        <v>3442932831.4000001</v>
      </c>
      <c r="H32" s="166">
        <v>0</v>
      </c>
      <c r="I32" s="37"/>
      <c r="J32" s="37"/>
      <c r="K32" s="130"/>
      <c r="P32"/>
    </row>
    <row r="33" spans="1:16">
      <c r="A33" s="9">
        <v>2519050510</v>
      </c>
      <c r="B33" t="s">
        <v>75</v>
      </c>
      <c r="C33" t="s">
        <v>12</v>
      </c>
      <c r="D33" t="s">
        <v>107</v>
      </c>
      <c r="E33" s="166">
        <v>-8216836</v>
      </c>
      <c r="F33" s="166">
        <v>8216836</v>
      </c>
      <c r="G33" s="166">
        <v>0</v>
      </c>
      <c r="H33" s="166">
        <v>0</v>
      </c>
      <c r="I33" s="37"/>
      <c r="J33" s="37"/>
      <c r="K33" s="130"/>
      <c r="P33"/>
    </row>
    <row r="34" spans="1:16">
      <c r="A34" s="9">
        <v>251905051005</v>
      </c>
      <c r="B34" t="s">
        <v>75</v>
      </c>
      <c r="C34" t="s">
        <v>13</v>
      </c>
      <c r="D34" t="s">
        <v>107</v>
      </c>
      <c r="E34" s="166">
        <v>-8216836</v>
      </c>
      <c r="F34" s="166">
        <v>8216836</v>
      </c>
      <c r="G34" s="166">
        <v>0</v>
      </c>
      <c r="H34" s="166">
        <v>0</v>
      </c>
      <c r="I34" s="37"/>
      <c r="J34" s="37"/>
      <c r="K34" s="130"/>
    </row>
    <row r="35" spans="1:16">
      <c r="A35" s="9">
        <v>251905051005</v>
      </c>
      <c r="B35">
        <v>900978303</v>
      </c>
      <c r="C35" t="s">
        <v>131</v>
      </c>
      <c r="D35" t="s">
        <v>107</v>
      </c>
      <c r="E35" s="166">
        <v>-8216836</v>
      </c>
      <c r="F35" s="166">
        <v>8216836</v>
      </c>
      <c r="G35" s="166">
        <v>0</v>
      </c>
      <c r="H35" s="166">
        <v>0</v>
      </c>
      <c r="I35" s="37"/>
      <c r="J35" s="37"/>
      <c r="K35" s="130"/>
    </row>
    <row r="36" spans="1:16">
      <c r="A36" s="9">
        <v>2519050515</v>
      </c>
      <c r="B36" t="s">
        <v>75</v>
      </c>
      <c r="C36" t="s">
        <v>15</v>
      </c>
      <c r="D36" t="s">
        <v>107</v>
      </c>
      <c r="E36" s="166">
        <v>-238207225</v>
      </c>
      <c r="F36" s="166">
        <v>238207225</v>
      </c>
      <c r="G36" s="166">
        <v>15934852</v>
      </c>
      <c r="H36" s="166">
        <v>-15934852</v>
      </c>
      <c r="I36" s="37"/>
      <c r="J36" s="37"/>
      <c r="K36" s="130"/>
    </row>
    <row r="37" spans="1:16">
      <c r="A37" s="9">
        <v>251905051520</v>
      </c>
      <c r="B37" t="s">
        <v>75</v>
      </c>
      <c r="C37" t="s">
        <v>16</v>
      </c>
      <c r="D37" t="s">
        <v>107</v>
      </c>
      <c r="E37" s="166">
        <v>-238207225</v>
      </c>
      <c r="F37" s="166">
        <v>238207225</v>
      </c>
      <c r="G37" s="166">
        <v>15934852</v>
      </c>
      <c r="H37" s="166">
        <v>-15934852</v>
      </c>
      <c r="I37" s="37">
        <f>+G37/4%</f>
        <v>398371300</v>
      </c>
      <c r="J37" s="37">
        <f>+I37*4%</f>
        <v>15934852</v>
      </c>
      <c r="K37" t="s">
        <v>15</v>
      </c>
    </row>
    <row r="38" spans="1:16">
      <c r="A38" s="9">
        <v>251905051520</v>
      </c>
      <c r="B38">
        <v>830022818</v>
      </c>
      <c r="C38" t="s">
        <v>125</v>
      </c>
      <c r="D38" t="s">
        <v>107</v>
      </c>
      <c r="E38" s="166">
        <v>-901814</v>
      </c>
      <c r="F38" s="166">
        <v>901814</v>
      </c>
      <c r="G38" s="166">
        <v>0</v>
      </c>
      <c r="H38" s="166">
        <v>0</v>
      </c>
      <c r="I38" s="37"/>
      <c r="J38" s="37"/>
      <c r="K38" s="130"/>
      <c r="N38" s="37">
        <f>$O$14</f>
        <v>2519</v>
      </c>
    </row>
    <row r="39" spans="1:16">
      <c r="A39" s="9">
        <v>251905051520</v>
      </c>
      <c r="B39">
        <v>901499962</v>
      </c>
      <c r="C39" t="s">
        <v>109</v>
      </c>
      <c r="D39" t="s">
        <v>107</v>
      </c>
      <c r="E39" s="166">
        <v>-237305411</v>
      </c>
      <c r="F39" s="166">
        <v>237305411</v>
      </c>
      <c r="G39" s="166">
        <v>15934852</v>
      </c>
      <c r="H39" s="166">
        <v>-15934852</v>
      </c>
      <c r="I39" s="21"/>
      <c r="J39" s="21"/>
    </row>
    <row r="40" spans="1:16">
      <c r="A40" s="9">
        <v>2519050520</v>
      </c>
      <c r="B40" t="s">
        <v>75</v>
      </c>
      <c r="C40" t="s">
        <v>19</v>
      </c>
      <c r="D40" t="s">
        <v>107</v>
      </c>
      <c r="E40" s="166">
        <v>-2980788918.4000001</v>
      </c>
      <c r="F40" s="166">
        <v>2980788918.4000001</v>
      </c>
      <c r="G40" s="166">
        <v>199785000</v>
      </c>
      <c r="H40" s="166">
        <v>-199785000</v>
      </c>
      <c r="I40" s="37"/>
      <c r="J40" s="37"/>
      <c r="N40" s="22">
        <f>+N36-N38</f>
        <v>-2519</v>
      </c>
    </row>
    <row r="41" spans="1:16">
      <c r="A41" s="9">
        <v>251905052005</v>
      </c>
      <c r="B41" t="s">
        <v>75</v>
      </c>
      <c r="C41" t="s">
        <v>84</v>
      </c>
      <c r="D41" t="s">
        <v>107</v>
      </c>
      <c r="E41" s="166">
        <v>-2967214296.25</v>
      </c>
      <c r="F41" s="166">
        <v>2967214296.25</v>
      </c>
      <c r="G41" s="166">
        <v>197900000</v>
      </c>
      <c r="H41" s="166">
        <v>-197900000</v>
      </c>
      <c r="I41" s="37">
        <f>+G41/15%</f>
        <v>1319333333.3333335</v>
      </c>
      <c r="J41" s="37">
        <f>+I41*15%</f>
        <v>197900000.00000003</v>
      </c>
      <c r="K41" t="s">
        <v>84</v>
      </c>
    </row>
    <row r="42" spans="1:16">
      <c r="A42" s="9">
        <v>251905052005</v>
      </c>
      <c r="B42">
        <v>5809814</v>
      </c>
      <c r="C42" t="s">
        <v>108</v>
      </c>
      <c r="D42" t="s">
        <v>107</v>
      </c>
      <c r="E42" s="166">
        <v>-2967214296.25</v>
      </c>
      <c r="F42" s="166">
        <v>2967214296.25</v>
      </c>
      <c r="G42" s="166">
        <v>197900000</v>
      </c>
      <c r="H42" s="166">
        <v>-197900000</v>
      </c>
      <c r="I42" s="21"/>
      <c r="J42" s="21"/>
    </row>
    <row r="43" spans="1:16">
      <c r="A43" s="9">
        <v>251905052010</v>
      </c>
      <c r="B43" t="s">
        <v>75</v>
      </c>
      <c r="C43" t="s">
        <v>94</v>
      </c>
      <c r="D43" t="s">
        <v>107</v>
      </c>
      <c r="E43" s="166">
        <v>-13574622.15</v>
      </c>
      <c r="F43" s="166">
        <v>13574622.15</v>
      </c>
      <c r="G43" s="166">
        <v>1885000</v>
      </c>
      <c r="H43" s="166">
        <v>-1885000</v>
      </c>
      <c r="I43" s="37">
        <f>+G43/20%</f>
        <v>9425000</v>
      </c>
      <c r="J43" s="37">
        <f>+I43*20%</f>
        <v>1885000</v>
      </c>
      <c r="K43" t="s">
        <v>94</v>
      </c>
      <c r="M43" s="173"/>
      <c r="N43" s="175"/>
    </row>
    <row r="44" spans="1:16">
      <c r="A44" s="9">
        <v>251905052010</v>
      </c>
      <c r="B44">
        <v>5809814</v>
      </c>
      <c r="C44" t="s">
        <v>108</v>
      </c>
      <c r="D44" t="s">
        <v>107</v>
      </c>
      <c r="E44" s="166">
        <v>-13574622.15</v>
      </c>
      <c r="F44" s="166">
        <v>13574622.15</v>
      </c>
      <c r="G44" s="166">
        <v>1885000</v>
      </c>
      <c r="H44" s="166">
        <v>-1885000</v>
      </c>
      <c r="I44" s="37"/>
      <c r="J44" s="37"/>
      <c r="M44" s="174"/>
      <c r="N44" s="176"/>
    </row>
    <row r="45" spans="1:16">
      <c r="A45" s="9">
        <v>2519050595</v>
      </c>
      <c r="B45" t="s">
        <v>75</v>
      </c>
      <c r="C45" t="s">
        <v>169</v>
      </c>
      <c r="D45" t="s">
        <v>107</v>
      </c>
      <c r="E45" s="166">
        <v>2077519950.6800001</v>
      </c>
      <c r="F45" s="166">
        <v>215719852</v>
      </c>
      <c r="G45" s="166">
        <v>2077519950.6800001</v>
      </c>
      <c r="H45" s="166">
        <v>215719852</v>
      </c>
      <c r="I45" s="21"/>
      <c r="J45" s="21"/>
      <c r="M45" s="174"/>
      <c r="N45" s="176"/>
    </row>
    <row r="46" spans="1:16">
      <c r="A46" s="9">
        <v>251905059505</v>
      </c>
      <c r="B46" t="s">
        <v>75</v>
      </c>
      <c r="C46" t="s">
        <v>169</v>
      </c>
      <c r="D46" t="s">
        <v>107</v>
      </c>
      <c r="E46" s="166">
        <v>2077519950.6800001</v>
      </c>
      <c r="F46" s="166">
        <v>215719852</v>
      </c>
      <c r="G46" s="166">
        <v>2077519950.6800001</v>
      </c>
      <c r="H46" s="166">
        <v>215719852</v>
      </c>
      <c r="I46" s="37"/>
      <c r="J46" s="37">
        <f>-H46</f>
        <v>-215719852</v>
      </c>
      <c r="K46" t="s">
        <v>169</v>
      </c>
    </row>
    <row r="47" spans="1:16">
      <c r="A47" s="9">
        <v>251905059505</v>
      </c>
      <c r="B47">
        <v>800197268</v>
      </c>
      <c r="C47" t="s">
        <v>101</v>
      </c>
      <c r="D47" t="s">
        <v>107</v>
      </c>
      <c r="E47" s="166">
        <v>2077519950.6800001</v>
      </c>
      <c r="F47" s="166">
        <v>215719852</v>
      </c>
      <c r="G47" s="166">
        <v>2077519950.6800001</v>
      </c>
      <c r="H47" s="166">
        <v>215719852</v>
      </c>
      <c r="I47" s="37"/>
      <c r="J47" s="37"/>
      <c r="K47" s="130"/>
    </row>
    <row r="48" spans="1:16">
      <c r="A48" s="9">
        <v>2519050599</v>
      </c>
      <c r="B48" t="s">
        <v>75</v>
      </c>
      <c r="C48" t="s">
        <v>14</v>
      </c>
      <c r="D48" t="s">
        <v>107</v>
      </c>
      <c r="E48" s="166">
        <v>1149693028.72</v>
      </c>
      <c r="F48" s="166">
        <v>0</v>
      </c>
      <c r="G48" s="166">
        <v>1149693028.72</v>
      </c>
      <c r="H48" s="166">
        <v>0</v>
      </c>
      <c r="I48" s="21"/>
      <c r="J48" s="21"/>
    </row>
    <row r="49" spans="1:14">
      <c r="A49" s="9">
        <v>251905059905</v>
      </c>
      <c r="B49" t="s">
        <v>75</v>
      </c>
      <c r="C49" t="s">
        <v>14</v>
      </c>
      <c r="D49" t="s">
        <v>107</v>
      </c>
      <c r="E49" s="166">
        <v>1149693028.72</v>
      </c>
      <c r="F49" s="166">
        <v>0</v>
      </c>
      <c r="G49" s="166">
        <v>1149693028.72</v>
      </c>
      <c r="H49" s="166">
        <v>0</v>
      </c>
      <c r="I49" s="37"/>
      <c r="J49" s="37"/>
    </row>
    <row r="50" spans="1:14">
      <c r="A50" s="9">
        <v>251905059905</v>
      </c>
      <c r="B50">
        <v>800197268</v>
      </c>
      <c r="C50" t="s">
        <v>101</v>
      </c>
      <c r="D50" t="s">
        <v>107</v>
      </c>
      <c r="E50" s="166">
        <v>1149693028.72</v>
      </c>
      <c r="F50" s="166">
        <v>0</v>
      </c>
      <c r="G50" s="166">
        <v>1149693028.72</v>
      </c>
      <c r="H50" s="166">
        <v>0</v>
      </c>
      <c r="I50" s="37"/>
      <c r="J50" s="37"/>
    </row>
    <row r="51" spans="1:14">
      <c r="A51" s="9" t="s">
        <v>0</v>
      </c>
      <c r="B51" s="9" t="s">
        <v>1</v>
      </c>
      <c r="C51" s="12">
        <v>45691.865277777775</v>
      </c>
      <c r="D51" t="s">
        <v>115</v>
      </c>
      <c r="E51" s="19" t="s">
        <v>2</v>
      </c>
      <c r="F51" s="19" t="s">
        <v>3</v>
      </c>
      <c r="G51" s="19">
        <v>2001</v>
      </c>
      <c r="H51" s="19" t="s">
        <v>4</v>
      </c>
      <c r="I51" s="21"/>
      <c r="J51" s="21"/>
    </row>
    <row r="52" spans="1:14">
      <c r="A52" s="9">
        <v>2</v>
      </c>
      <c r="B52" s="9" t="s">
        <v>75</v>
      </c>
      <c r="C52" t="s">
        <v>8</v>
      </c>
      <c r="D52" t="s">
        <v>115</v>
      </c>
      <c r="E52" s="19">
        <v>-150992</v>
      </c>
      <c r="F52" s="19">
        <v>2577564</v>
      </c>
      <c r="G52" s="19">
        <v>2563395</v>
      </c>
      <c r="H52" s="19">
        <v>-136823</v>
      </c>
      <c r="I52" s="37"/>
      <c r="J52" s="37"/>
      <c r="K52" s="130"/>
    </row>
    <row r="53" spans="1:14">
      <c r="A53" s="9">
        <v>25</v>
      </c>
      <c r="B53" s="9" t="s">
        <v>75</v>
      </c>
      <c r="C53" t="s">
        <v>9</v>
      </c>
      <c r="D53" t="s">
        <v>115</v>
      </c>
      <c r="E53" s="19">
        <v>-150992</v>
      </c>
      <c r="F53" s="19">
        <v>2577564</v>
      </c>
      <c r="G53" s="19">
        <v>2563395</v>
      </c>
      <c r="H53" s="19">
        <v>-136823</v>
      </c>
      <c r="I53" s="37"/>
      <c r="J53" s="37"/>
    </row>
    <row r="54" spans="1:14">
      <c r="A54" s="167">
        <v>2519</v>
      </c>
      <c r="B54" s="167" t="s">
        <v>75</v>
      </c>
      <c r="C54" s="168" t="s">
        <v>10</v>
      </c>
      <c r="D54" s="168" t="s">
        <v>115</v>
      </c>
      <c r="E54" s="170">
        <v>-150992</v>
      </c>
      <c r="F54" s="170">
        <v>2577564</v>
      </c>
      <c r="G54" s="170">
        <v>2563395</v>
      </c>
      <c r="H54" s="170">
        <v>-136823</v>
      </c>
      <c r="I54" s="21"/>
      <c r="J54" s="21"/>
    </row>
    <row r="55" spans="1:14">
      <c r="A55" s="9">
        <v>251905</v>
      </c>
      <c r="B55" s="9" t="s">
        <v>75</v>
      </c>
      <c r="C55" t="s">
        <v>11</v>
      </c>
      <c r="D55" t="s">
        <v>115</v>
      </c>
      <c r="E55" s="19">
        <v>-150992</v>
      </c>
      <c r="F55" s="19">
        <v>2577564</v>
      </c>
      <c r="G55" s="19">
        <v>2563395</v>
      </c>
      <c r="H55" s="19">
        <v>-136823</v>
      </c>
      <c r="I55" s="37"/>
      <c r="J55" s="37"/>
    </row>
    <row r="56" spans="1:14">
      <c r="A56" s="9">
        <v>25190505</v>
      </c>
      <c r="B56" s="9" t="s">
        <v>75</v>
      </c>
      <c r="C56" t="s">
        <v>76</v>
      </c>
      <c r="D56" t="s">
        <v>115</v>
      </c>
      <c r="E56" s="19">
        <v>-150992</v>
      </c>
      <c r="F56" s="19">
        <v>2577564</v>
      </c>
      <c r="G56" s="19">
        <v>2563395</v>
      </c>
      <c r="H56" s="19">
        <v>-136823</v>
      </c>
      <c r="I56" s="37"/>
      <c r="J56" s="37"/>
    </row>
    <row r="57" spans="1:14">
      <c r="A57" s="9">
        <v>2519050515</v>
      </c>
      <c r="B57" s="9" t="s">
        <v>75</v>
      </c>
      <c r="C57" t="s">
        <v>15</v>
      </c>
      <c r="D57" t="s">
        <v>115</v>
      </c>
      <c r="E57" s="19">
        <v>-2348198</v>
      </c>
      <c r="F57" s="19">
        <v>2348198</v>
      </c>
      <c r="G57" s="19">
        <v>136823</v>
      </c>
      <c r="H57" s="19">
        <v>-136823</v>
      </c>
      <c r="I57" s="37"/>
      <c r="J57" s="37"/>
      <c r="K57" s="130"/>
    </row>
    <row r="58" spans="1:14">
      <c r="A58" s="9">
        <v>251905051520</v>
      </c>
      <c r="B58" s="9" t="s">
        <v>75</v>
      </c>
      <c r="C58" t="s">
        <v>16</v>
      </c>
      <c r="D58" t="s">
        <v>115</v>
      </c>
      <c r="E58" s="19">
        <v>-2348198</v>
      </c>
      <c r="F58" s="19">
        <v>2348198</v>
      </c>
      <c r="G58" s="19">
        <v>136823</v>
      </c>
      <c r="H58" s="19">
        <v>-136823</v>
      </c>
      <c r="I58" s="37">
        <f>+G58/4%</f>
        <v>3420575</v>
      </c>
      <c r="J58" s="37">
        <f>+I58*4%</f>
        <v>136823</v>
      </c>
      <c r="K58" t="s">
        <v>15</v>
      </c>
      <c r="N58" s="14"/>
    </row>
    <row r="59" spans="1:14">
      <c r="A59" s="9">
        <v>251905051520</v>
      </c>
      <c r="B59" s="9">
        <v>900981985</v>
      </c>
      <c r="C59" t="s">
        <v>103</v>
      </c>
      <c r="D59" t="s">
        <v>115</v>
      </c>
      <c r="E59" s="19">
        <v>-2348198</v>
      </c>
      <c r="F59" s="19">
        <v>2348198</v>
      </c>
      <c r="G59" s="19">
        <v>136823</v>
      </c>
      <c r="H59" s="19">
        <v>-136823</v>
      </c>
      <c r="I59" s="37"/>
      <c r="J59" s="37"/>
      <c r="K59" s="130"/>
      <c r="N59" s="22"/>
    </row>
    <row r="60" spans="1:14">
      <c r="A60" s="9">
        <v>2519050590</v>
      </c>
      <c r="B60" s="9" t="s">
        <v>75</v>
      </c>
      <c r="C60" t="s">
        <v>96</v>
      </c>
      <c r="D60" t="s">
        <v>115</v>
      </c>
      <c r="E60" s="19">
        <v>-78366</v>
      </c>
      <c r="F60" s="19">
        <v>78366</v>
      </c>
      <c r="G60" s="19">
        <v>0</v>
      </c>
      <c r="H60" s="19">
        <v>0</v>
      </c>
      <c r="I60" s="37"/>
      <c r="J60" s="37"/>
      <c r="K60" s="130"/>
      <c r="N60" s="22"/>
    </row>
    <row r="61" spans="1:14">
      <c r="A61" s="9">
        <v>251905059005</v>
      </c>
      <c r="B61" s="9" t="s">
        <v>75</v>
      </c>
      <c r="C61" t="s">
        <v>97</v>
      </c>
      <c r="D61" t="s">
        <v>115</v>
      </c>
      <c r="E61" s="19">
        <v>-78366</v>
      </c>
      <c r="F61" s="19">
        <v>78366</v>
      </c>
      <c r="G61" s="19">
        <v>0</v>
      </c>
      <c r="H61" s="19">
        <v>0</v>
      </c>
      <c r="I61" s="37"/>
      <c r="J61" s="37"/>
    </row>
    <row r="62" spans="1:14">
      <c r="A62" s="9">
        <v>251905059005</v>
      </c>
      <c r="B62" s="9">
        <v>900978303</v>
      </c>
      <c r="C62" t="s">
        <v>131</v>
      </c>
      <c r="D62" t="s">
        <v>115</v>
      </c>
      <c r="E62" s="19">
        <v>-78366</v>
      </c>
      <c r="F62" s="19">
        <v>78366</v>
      </c>
      <c r="G62" s="19">
        <v>0</v>
      </c>
      <c r="H62" s="19">
        <v>0</v>
      </c>
      <c r="I62" s="21"/>
      <c r="J62" s="21"/>
    </row>
    <row r="63" spans="1:14">
      <c r="A63" s="9">
        <v>2519050599</v>
      </c>
      <c r="B63" s="9" t="s">
        <v>75</v>
      </c>
      <c r="C63" t="s">
        <v>14</v>
      </c>
      <c r="D63" t="s">
        <v>115</v>
      </c>
      <c r="E63" s="19">
        <v>2275572</v>
      </c>
      <c r="F63" s="19">
        <v>151000</v>
      </c>
      <c r="G63" s="19">
        <v>2426572</v>
      </c>
      <c r="H63" s="19">
        <v>0</v>
      </c>
      <c r="I63" s="21"/>
      <c r="J63" s="21"/>
    </row>
    <row r="64" spans="1:14">
      <c r="A64" s="9">
        <v>251905059905</v>
      </c>
      <c r="B64" s="9" t="s">
        <v>75</v>
      </c>
      <c r="C64" t="s">
        <v>14</v>
      </c>
      <c r="D64" t="s">
        <v>115</v>
      </c>
      <c r="E64" s="19">
        <v>2275572</v>
      </c>
      <c r="F64" s="19">
        <v>151000</v>
      </c>
      <c r="G64" s="19">
        <v>2426572</v>
      </c>
      <c r="H64" s="19">
        <v>0</v>
      </c>
      <c r="I64" s="37"/>
      <c r="J64" s="37"/>
      <c r="K64" s="130"/>
      <c r="N64" s="22"/>
    </row>
    <row r="65" spans="1:17">
      <c r="A65" s="9">
        <v>251905059905</v>
      </c>
      <c r="B65" s="9">
        <v>800197268</v>
      </c>
      <c r="C65" t="s">
        <v>101</v>
      </c>
      <c r="D65" t="s">
        <v>115</v>
      </c>
      <c r="E65" s="19">
        <v>2275572</v>
      </c>
      <c r="F65" s="19">
        <v>151000</v>
      </c>
      <c r="G65" s="19">
        <v>2426572</v>
      </c>
      <c r="H65" s="19">
        <v>0</v>
      </c>
      <c r="I65" s="37"/>
      <c r="J65" s="37"/>
      <c r="K65" s="130"/>
    </row>
    <row r="66" spans="1:17">
      <c r="A66" s="9" t="s">
        <v>0</v>
      </c>
      <c r="B66" s="9" t="s">
        <v>1</v>
      </c>
      <c r="C66" s="12">
        <v>45691.865277777775</v>
      </c>
      <c r="D66" t="s">
        <v>126</v>
      </c>
      <c r="E66" s="19" t="s">
        <v>2</v>
      </c>
      <c r="F66" s="19" t="s">
        <v>3</v>
      </c>
      <c r="G66" s="19">
        <v>2001</v>
      </c>
      <c r="H66" s="19" t="s">
        <v>4</v>
      </c>
      <c r="I66" s="37"/>
      <c r="J66" s="37"/>
      <c r="K66" s="130"/>
      <c r="N66" s="22"/>
    </row>
    <row r="67" spans="1:17">
      <c r="A67" s="9">
        <v>2</v>
      </c>
      <c r="B67" s="9" t="s">
        <v>75</v>
      </c>
      <c r="C67" t="s">
        <v>8</v>
      </c>
      <c r="D67" t="s">
        <v>126</v>
      </c>
      <c r="E67" s="19">
        <v>-90638</v>
      </c>
      <c r="F67" s="19">
        <v>1901499</v>
      </c>
      <c r="G67" s="19">
        <v>1897575</v>
      </c>
      <c r="H67" s="19">
        <v>-86714</v>
      </c>
      <c r="I67" s="37"/>
      <c r="J67" s="37"/>
      <c r="K67" s="130"/>
    </row>
    <row r="68" spans="1:17">
      <c r="A68" s="9">
        <v>25</v>
      </c>
      <c r="B68" s="9" t="s">
        <v>75</v>
      </c>
      <c r="C68" t="s">
        <v>9</v>
      </c>
      <c r="D68" t="s">
        <v>126</v>
      </c>
      <c r="E68" s="19">
        <v>-90638</v>
      </c>
      <c r="F68" s="19">
        <v>1901499</v>
      </c>
      <c r="G68" s="19">
        <v>1897575</v>
      </c>
      <c r="H68" s="19">
        <v>-86714</v>
      </c>
      <c r="I68" s="37"/>
      <c r="J68" s="37"/>
      <c r="K68" s="130"/>
    </row>
    <row r="69" spans="1:17">
      <c r="A69" s="167">
        <v>2519</v>
      </c>
      <c r="B69" s="167" t="s">
        <v>75</v>
      </c>
      <c r="C69" s="168" t="s">
        <v>10</v>
      </c>
      <c r="D69" s="168" t="s">
        <v>126</v>
      </c>
      <c r="E69" s="170">
        <v>-90638</v>
      </c>
      <c r="F69" s="170">
        <v>1901499</v>
      </c>
      <c r="G69" s="170">
        <v>1897575</v>
      </c>
      <c r="H69" s="170">
        <v>-86714</v>
      </c>
      <c r="I69" s="37"/>
      <c r="J69" s="37"/>
      <c r="K69" s="130"/>
      <c r="L69" s="15"/>
    </row>
    <row r="70" spans="1:17">
      <c r="A70" s="9">
        <v>251905</v>
      </c>
      <c r="B70" s="9" t="s">
        <v>75</v>
      </c>
      <c r="C70" t="s">
        <v>11</v>
      </c>
      <c r="D70" t="s">
        <v>126</v>
      </c>
      <c r="E70" s="19">
        <v>-90638</v>
      </c>
      <c r="F70" s="19">
        <v>1901499</v>
      </c>
      <c r="G70" s="19">
        <v>1897575</v>
      </c>
      <c r="H70" s="19">
        <v>-86714</v>
      </c>
      <c r="I70" s="37"/>
      <c r="J70" s="37"/>
      <c r="P70" s="296"/>
      <c r="Q70" s="14"/>
    </row>
    <row r="71" spans="1:17">
      <c r="A71" s="9">
        <v>25190505</v>
      </c>
      <c r="B71" s="9" t="s">
        <v>75</v>
      </c>
      <c r="C71" t="s">
        <v>76</v>
      </c>
      <c r="D71" t="s">
        <v>126</v>
      </c>
      <c r="E71" s="19">
        <v>-90638</v>
      </c>
      <c r="F71" s="19">
        <v>1901499</v>
      </c>
      <c r="G71" s="19">
        <v>1897575</v>
      </c>
      <c r="H71" s="19">
        <v>-86714</v>
      </c>
      <c r="I71" s="37"/>
      <c r="J71" s="37"/>
      <c r="P71" s="296"/>
      <c r="Q71" s="14"/>
    </row>
    <row r="72" spans="1:17">
      <c r="A72" s="9">
        <v>2519050515</v>
      </c>
      <c r="B72" s="9" t="s">
        <v>75</v>
      </c>
      <c r="C72" t="s">
        <v>15</v>
      </c>
      <c r="D72" t="s">
        <v>126</v>
      </c>
      <c r="E72" s="19">
        <v>-1614959</v>
      </c>
      <c r="F72" s="19">
        <v>1614959</v>
      </c>
      <c r="G72" s="19">
        <v>86714</v>
      </c>
      <c r="H72" s="19">
        <v>-86714</v>
      </c>
      <c r="I72" s="37"/>
      <c r="J72" s="37"/>
      <c r="K72" s="130"/>
      <c r="P72" s="296"/>
      <c r="Q72" s="14"/>
    </row>
    <row r="73" spans="1:17">
      <c r="A73" s="9">
        <v>251905051520</v>
      </c>
      <c r="B73" s="9" t="s">
        <v>75</v>
      </c>
      <c r="C73" t="s">
        <v>16</v>
      </c>
      <c r="D73" t="s">
        <v>126</v>
      </c>
      <c r="E73" s="19">
        <v>-1614959</v>
      </c>
      <c r="F73" s="19">
        <v>1614959</v>
      </c>
      <c r="G73" s="19">
        <v>86714</v>
      </c>
      <c r="H73" s="19">
        <v>-86714</v>
      </c>
      <c r="I73" s="37">
        <f>+G73/4%</f>
        <v>2167850</v>
      </c>
      <c r="J73" s="37">
        <f>+I73*4%</f>
        <v>86714</v>
      </c>
      <c r="K73" t="s">
        <v>15</v>
      </c>
      <c r="P73" s="296"/>
      <c r="Q73" s="14"/>
    </row>
    <row r="74" spans="1:17">
      <c r="A74" s="9">
        <v>251905051520</v>
      </c>
      <c r="B74" s="9">
        <v>900981985</v>
      </c>
      <c r="C74" t="s">
        <v>103</v>
      </c>
      <c r="D74" t="s">
        <v>126</v>
      </c>
      <c r="E74" s="19">
        <v>-1614959</v>
      </c>
      <c r="F74" s="19">
        <v>1614959</v>
      </c>
      <c r="G74" s="19">
        <v>86714</v>
      </c>
      <c r="H74" s="19">
        <v>-86714</v>
      </c>
      <c r="I74" s="37"/>
      <c r="J74" s="37"/>
      <c r="K74" s="130"/>
      <c r="P74" s="296"/>
      <c r="Q74" s="14"/>
    </row>
    <row r="75" spans="1:17">
      <c r="A75" s="9">
        <v>2519050590</v>
      </c>
      <c r="B75" s="9" t="s">
        <v>75</v>
      </c>
      <c r="C75" t="s">
        <v>96</v>
      </c>
      <c r="D75" t="s">
        <v>126</v>
      </c>
      <c r="E75" s="19">
        <v>-195540</v>
      </c>
      <c r="F75" s="19">
        <v>195540</v>
      </c>
      <c r="G75" s="19">
        <v>0</v>
      </c>
      <c r="H75" s="19">
        <v>0</v>
      </c>
      <c r="I75" s="37"/>
      <c r="J75" s="37"/>
      <c r="P75" s="296"/>
      <c r="Q75" s="14"/>
    </row>
    <row r="76" spans="1:17">
      <c r="A76" s="9">
        <v>251905059005</v>
      </c>
      <c r="B76" s="9" t="s">
        <v>75</v>
      </c>
      <c r="C76" t="s">
        <v>97</v>
      </c>
      <c r="D76" t="s">
        <v>126</v>
      </c>
      <c r="E76" s="19">
        <v>-195540</v>
      </c>
      <c r="F76" s="19">
        <v>195540</v>
      </c>
      <c r="G76" s="19">
        <v>0</v>
      </c>
      <c r="H76" s="19">
        <v>0</v>
      </c>
      <c r="I76" s="37"/>
      <c r="J76" s="37"/>
      <c r="K76" s="130"/>
      <c r="P76" s="296"/>
      <c r="Q76" s="14"/>
    </row>
    <row r="77" spans="1:17">
      <c r="A77" s="9">
        <v>251905059005</v>
      </c>
      <c r="B77" s="9">
        <v>900978303</v>
      </c>
      <c r="C77" t="s">
        <v>131</v>
      </c>
      <c r="D77" t="s">
        <v>126</v>
      </c>
      <c r="E77" s="19">
        <v>-195540</v>
      </c>
      <c r="F77" s="19">
        <v>195540</v>
      </c>
      <c r="G77" s="19">
        <v>0</v>
      </c>
      <c r="H77" s="19">
        <v>0</v>
      </c>
      <c r="I77" s="37"/>
      <c r="J77" s="37"/>
      <c r="K77" s="130"/>
      <c r="P77" s="296"/>
      <c r="Q77" s="14"/>
    </row>
    <row r="78" spans="1:17">
      <c r="A78" s="9">
        <v>2519050599</v>
      </c>
      <c r="B78" s="9" t="s">
        <v>75</v>
      </c>
      <c r="C78" t="s">
        <v>14</v>
      </c>
      <c r="D78" t="s">
        <v>126</v>
      </c>
      <c r="E78" s="19">
        <v>1719861</v>
      </c>
      <c r="F78" s="19">
        <v>91000</v>
      </c>
      <c r="G78" s="19">
        <v>1810861</v>
      </c>
      <c r="H78" s="19">
        <v>0</v>
      </c>
      <c r="I78" s="21"/>
      <c r="J78" s="21"/>
    </row>
    <row r="79" spans="1:17">
      <c r="A79" s="9">
        <v>251905059905</v>
      </c>
      <c r="B79" s="9" t="s">
        <v>75</v>
      </c>
      <c r="C79" t="s">
        <v>14</v>
      </c>
      <c r="D79" t="s">
        <v>126</v>
      </c>
      <c r="E79" s="19">
        <v>1719861</v>
      </c>
      <c r="F79" s="19">
        <v>91000</v>
      </c>
      <c r="G79" s="19">
        <v>1810861</v>
      </c>
      <c r="H79" s="19">
        <v>0</v>
      </c>
      <c r="I79" s="37"/>
      <c r="J79" s="37"/>
      <c r="K79" s="130"/>
    </row>
    <row r="80" spans="1:17">
      <c r="A80" s="9">
        <v>251905059905</v>
      </c>
      <c r="B80" s="9">
        <v>800197268</v>
      </c>
      <c r="C80" t="s">
        <v>101</v>
      </c>
      <c r="D80" t="s">
        <v>126</v>
      </c>
      <c r="E80" s="19">
        <v>1719861</v>
      </c>
      <c r="F80" s="19">
        <v>91000</v>
      </c>
      <c r="G80" s="19">
        <v>1810861</v>
      </c>
      <c r="H80" s="19">
        <v>0</v>
      </c>
      <c r="I80" s="37"/>
      <c r="J80" s="37"/>
      <c r="K80" s="130"/>
    </row>
    <row r="81" spans="1:15">
      <c r="A81" s="9" t="s">
        <v>0</v>
      </c>
      <c r="B81" s="9" t="s">
        <v>1</v>
      </c>
      <c r="C81" s="12">
        <v>45691.865277777775</v>
      </c>
      <c r="D81" t="s">
        <v>195</v>
      </c>
      <c r="E81" s="19" t="s">
        <v>2</v>
      </c>
      <c r="F81" s="19" t="s">
        <v>3</v>
      </c>
      <c r="G81" s="19">
        <v>2001</v>
      </c>
      <c r="H81" s="19" t="s">
        <v>4</v>
      </c>
      <c r="I81" s="37"/>
      <c r="J81" s="37"/>
      <c r="K81" s="130"/>
    </row>
    <row r="82" spans="1:15">
      <c r="A82" s="9">
        <v>2</v>
      </c>
      <c r="B82" s="9" t="s">
        <v>75</v>
      </c>
      <c r="C82" t="s">
        <v>8</v>
      </c>
      <c r="D82" t="s">
        <v>195</v>
      </c>
      <c r="E82" s="19">
        <v>-7905483</v>
      </c>
      <c r="F82" s="19">
        <v>545176290.13</v>
      </c>
      <c r="G82" s="19">
        <v>624476271.13</v>
      </c>
      <c r="H82" s="19">
        <v>-87205464</v>
      </c>
      <c r="I82" s="37"/>
      <c r="J82" s="37"/>
      <c r="N82" s="14"/>
      <c r="O82" s="296"/>
    </row>
    <row r="83" spans="1:15">
      <c r="A83" s="9">
        <v>25</v>
      </c>
      <c r="B83" s="9" t="s">
        <v>75</v>
      </c>
      <c r="C83" t="s">
        <v>9</v>
      </c>
      <c r="D83" t="s">
        <v>195</v>
      </c>
      <c r="E83" s="19">
        <v>-7905483</v>
      </c>
      <c r="F83" s="19">
        <v>545176290.13</v>
      </c>
      <c r="G83" s="19">
        <v>624476271.13</v>
      </c>
      <c r="H83" s="19">
        <v>-87205464</v>
      </c>
      <c r="I83" s="37"/>
      <c r="J83" s="37"/>
      <c r="K83" s="130"/>
      <c r="N83" s="14"/>
      <c r="O83" s="296"/>
    </row>
    <row r="84" spans="1:15">
      <c r="A84" s="167">
        <v>2519</v>
      </c>
      <c r="B84" s="167" t="s">
        <v>75</v>
      </c>
      <c r="C84" s="168" t="s">
        <v>10</v>
      </c>
      <c r="D84" s="168" t="s">
        <v>195</v>
      </c>
      <c r="E84" s="170">
        <v>-7905483</v>
      </c>
      <c r="F84" s="170">
        <v>545176290.13</v>
      </c>
      <c r="G84" s="170">
        <v>624476271.13</v>
      </c>
      <c r="H84" s="170">
        <v>-87205464</v>
      </c>
      <c r="I84" s="37"/>
      <c r="J84" s="37"/>
      <c r="K84" s="130"/>
      <c r="N84" s="14"/>
      <c r="O84" s="296"/>
    </row>
    <row r="85" spans="1:15">
      <c r="A85" s="9">
        <v>251905</v>
      </c>
      <c r="B85" s="9" t="s">
        <v>75</v>
      </c>
      <c r="C85" t="s">
        <v>11</v>
      </c>
      <c r="D85" t="s">
        <v>195</v>
      </c>
      <c r="E85" s="19">
        <v>-7905483</v>
      </c>
      <c r="F85" s="19">
        <v>545176290.13</v>
      </c>
      <c r="G85" s="19">
        <v>624476271.13</v>
      </c>
      <c r="H85" s="19">
        <v>-87205464</v>
      </c>
      <c r="I85" s="37"/>
      <c r="J85" s="37"/>
      <c r="N85" s="14"/>
      <c r="O85" s="296"/>
    </row>
    <row r="86" spans="1:15">
      <c r="A86" s="9">
        <v>25190505</v>
      </c>
      <c r="B86" s="9" t="s">
        <v>75</v>
      </c>
      <c r="C86" t="s">
        <v>76</v>
      </c>
      <c r="D86" t="s">
        <v>195</v>
      </c>
      <c r="E86" s="19">
        <v>-7905483</v>
      </c>
      <c r="F86" s="19">
        <v>545176290.13</v>
      </c>
      <c r="G86" s="19">
        <v>624476271.13</v>
      </c>
      <c r="H86" s="19">
        <v>-87205464</v>
      </c>
      <c r="I86" s="37"/>
      <c r="J86" s="37"/>
      <c r="N86" s="14"/>
      <c r="O86" s="296"/>
    </row>
    <row r="87" spans="1:15">
      <c r="A87" s="9">
        <v>2519050505</v>
      </c>
      <c r="B87" s="9" t="s">
        <v>75</v>
      </c>
      <c r="C87" t="s">
        <v>17</v>
      </c>
      <c r="D87" t="s">
        <v>195</v>
      </c>
      <c r="E87" s="19">
        <v>-537199351.13</v>
      </c>
      <c r="F87" s="19">
        <v>537199351.13</v>
      </c>
      <c r="G87" s="19">
        <v>87204981</v>
      </c>
      <c r="H87" s="19">
        <v>-87204981</v>
      </c>
      <c r="I87" s="37"/>
      <c r="J87" s="37"/>
      <c r="K87" s="130"/>
      <c r="N87" s="14"/>
      <c r="O87" s="296"/>
    </row>
    <row r="88" spans="1:15">
      <c r="A88" s="9">
        <v>251905050507</v>
      </c>
      <c r="B88" s="9" t="s">
        <v>75</v>
      </c>
      <c r="C88" t="s">
        <v>18</v>
      </c>
      <c r="D88" t="s">
        <v>195</v>
      </c>
      <c r="E88" s="19">
        <v>-537199351.13</v>
      </c>
      <c r="F88" s="19">
        <v>537199351.13</v>
      </c>
      <c r="G88" s="19">
        <v>87204981</v>
      </c>
      <c r="H88" s="19">
        <v>-87204981</v>
      </c>
      <c r="I88" s="37">
        <f>+G88/7%</f>
        <v>1245785442.8571427</v>
      </c>
      <c r="J88" s="37">
        <f>+I88*7%</f>
        <v>87204981</v>
      </c>
      <c r="K88" t="s">
        <v>17</v>
      </c>
      <c r="N88" s="14"/>
      <c r="O88" s="296"/>
    </row>
    <row r="89" spans="1:15">
      <c r="A89" s="9">
        <v>251905050507</v>
      </c>
      <c r="B89" s="9">
        <v>811013636</v>
      </c>
      <c r="C89" t="s">
        <v>246</v>
      </c>
      <c r="D89" t="s">
        <v>195</v>
      </c>
      <c r="E89" s="19">
        <v>-533249918.13</v>
      </c>
      <c r="F89" s="19">
        <v>533249918.13</v>
      </c>
      <c r="G89" s="19">
        <v>87204981</v>
      </c>
      <c r="H89" s="19">
        <v>-87204981</v>
      </c>
      <c r="I89" s="37"/>
      <c r="J89" s="37"/>
      <c r="K89" s="130"/>
      <c r="N89" s="14"/>
      <c r="O89" s="296"/>
    </row>
    <row r="90" spans="1:15">
      <c r="A90" s="9">
        <v>251905050507</v>
      </c>
      <c r="B90" s="9">
        <v>900871479</v>
      </c>
      <c r="C90" t="s">
        <v>271</v>
      </c>
      <c r="D90" t="s">
        <v>195</v>
      </c>
      <c r="E90" s="19">
        <v>-3949433</v>
      </c>
      <c r="F90" s="19">
        <v>3949433</v>
      </c>
      <c r="G90" s="19">
        <v>0</v>
      </c>
      <c r="H90" s="19">
        <v>0</v>
      </c>
      <c r="I90" s="37"/>
      <c r="J90" s="37"/>
      <c r="K90" s="130"/>
      <c r="N90" s="14"/>
      <c r="O90" s="296"/>
    </row>
    <row r="91" spans="1:15">
      <c r="A91" s="9">
        <v>2519050590</v>
      </c>
      <c r="B91" s="9" t="s">
        <v>75</v>
      </c>
      <c r="C91" t="s">
        <v>96</v>
      </c>
      <c r="D91" t="s">
        <v>195</v>
      </c>
      <c r="E91" s="19">
        <v>-71939</v>
      </c>
      <c r="F91" s="19">
        <v>71939</v>
      </c>
      <c r="G91" s="19">
        <v>0</v>
      </c>
      <c r="H91" s="19">
        <v>0</v>
      </c>
      <c r="I91" s="37"/>
      <c r="J91" s="37"/>
      <c r="K91" s="130"/>
      <c r="N91" s="14"/>
      <c r="O91" s="296"/>
    </row>
    <row r="92" spans="1:15">
      <c r="A92" s="9">
        <v>251905059005</v>
      </c>
      <c r="B92" s="9" t="s">
        <v>75</v>
      </c>
      <c r="C92" t="s">
        <v>97</v>
      </c>
      <c r="D92" t="s">
        <v>195</v>
      </c>
      <c r="E92" s="19">
        <v>-71939</v>
      </c>
      <c r="F92" s="19">
        <v>71939</v>
      </c>
      <c r="G92" s="19">
        <v>0</v>
      </c>
      <c r="H92" s="19">
        <v>0</v>
      </c>
      <c r="I92" s="37"/>
      <c r="J92" s="37"/>
      <c r="N92" s="14"/>
      <c r="O92" s="296"/>
    </row>
    <row r="93" spans="1:15">
      <c r="A93" s="9">
        <v>251905059005</v>
      </c>
      <c r="B93" s="9">
        <v>811013636</v>
      </c>
      <c r="C93" t="s">
        <v>246</v>
      </c>
      <c r="D93" t="s">
        <v>195</v>
      </c>
      <c r="E93" s="19">
        <v>-3308.5</v>
      </c>
      <c r="F93" s="19">
        <v>3308.5</v>
      </c>
      <c r="G93" s="19">
        <v>0</v>
      </c>
      <c r="H93" s="19">
        <v>0</v>
      </c>
      <c r="I93" s="21"/>
      <c r="J93" s="21"/>
      <c r="N93" s="14"/>
      <c r="O93" s="296"/>
    </row>
    <row r="94" spans="1:15">
      <c r="A94" s="9">
        <v>251905059005</v>
      </c>
      <c r="B94" s="9">
        <v>900871479</v>
      </c>
      <c r="C94" t="s">
        <v>271</v>
      </c>
      <c r="D94" t="s">
        <v>195</v>
      </c>
      <c r="E94" s="19">
        <v>-3308.5</v>
      </c>
      <c r="F94" s="19">
        <v>3308.5</v>
      </c>
      <c r="G94" s="19">
        <v>0</v>
      </c>
      <c r="H94" s="19">
        <v>0</v>
      </c>
      <c r="I94" s="37"/>
      <c r="J94" s="37"/>
      <c r="K94" s="130"/>
      <c r="N94" s="14"/>
      <c r="O94" s="296"/>
    </row>
    <row r="95" spans="1:15">
      <c r="A95" s="9">
        <v>251905059005</v>
      </c>
      <c r="B95" s="9">
        <v>900978303</v>
      </c>
      <c r="C95" t="s">
        <v>131</v>
      </c>
      <c r="D95" t="s">
        <v>195</v>
      </c>
      <c r="E95" s="19">
        <v>-65322</v>
      </c>
      <c r="F95" s="19">
        <v>65322</v>
      </c>
      <c r="G95" s="19">
        <v>0</v>
      </c>
      <c r="H95" s="19">
        <v>0</v>
      </c>
      <c r="I95" s="37"/>
      <c r="J95" s="37"/>
      <c r="K95" s="130"/>
      <c r="N95" s="14"/>
      <c r="O95" s="296"/>
    </row>
    <row r="96" spans="1:15">
      <c r="A96" s="9">
        <v>2519050599</v>
      </c>
      <c r="B96" s="9" t="s">
        <v>75</v>
      </c>
      <c r="C96" t="s">
        <v>14</v>
      </c>
      <c r="D96" t="s">
        <v>195</v>
      </c>
      <c r="E96" s="19">
        <v>529365807.13</v>
      </c>
      <c r="F96" s="19">
        <v>7905000</v>
      </c>
      <c r="G96" s="19">
        <v>537271290.13</v>
      </c>
      <c r="H96" s="19">
        <v>-483</v>
      </c>
      <c r="I96" s="37"/>
      <c r="J96" s="37"/>
      <c r="K96" s="130"/>
      <c r="N96" s="14"/>
      <c r="O96" s="296"/>
    </row>
    <row r="97" spans="1:15">
      <c r="A97" s="9">
        <v>251905059905</v>
      </c>
      <c r="B97" s="9" t="s">
        <v>75</v>
      </c>
      <c r="C97" t="s">
        <v>14</v>
      </c>
      <c r="D97" t="s">
        <v>195</v>
      </c>
      <c r="E97" s="19">
        <v>529365807.13</v>
      </c>
      <c r="F97" s="19">
        <v>7905000</v>
      </c>
      <c r="G97" s="19">
        <v>537271290.13</v>
      </c>
      <c r="H97" s="19">
        <v>-483</v>
      </c>
      <c r="I97" s="37"/>
      <c r="J97" s="37"/>
      <c r="K97" s="130"/>
      <c r="N97" s="14"/>
      <c r="O97" s="296"/>
    </row>
    <row r="98" spans="1:15">
      <c r="A98" s="9">
        <v>251905059905</v>
      </c>
      <c r="B98" s="9">
        <v>800197268</v>
      </c>
      <c r="C98" t="s">
        <v>101</v>
      </c>
      <c r="D98" t="s">
        <v>195</v>
      </c>
      <c r="E98" s="19">
        <v>529365807.13</v>
      </c>
      <c r="F98" s="19">
        <v>7905000</v>
      </c>
      <c r="G98" s="19">
        <v>537271290.13</v>
      </c>
      <c r="H98" s="19">
        <v>-483</v>
      </c>
      <c r="I98" s="37"/>
      <c r="J98" s="37"/>
      <c r="K98" s="130"/>
      <c r="N98" s="14"/>
      <c r="O98" s="296"/>
    </row>
    <row r="99" spans="1:15">
      <c r="A99" s="9" t="s">
        <v>0</v>
      </c>
      <c r="B99" s="9" t="s">
        <v>1</v>
      </c>
      <c r="C99" s="12">
        <v>45691.865277777775</v>
      </c>
      <c r="D99" t="s">
        <v>166</v>
      </c>
      <c r="E99" s="19" t="s">
        <v>2</v>
      </c>
      <c r="F99" s="19" t="s">
        <v>3</v>
      </c>
      <c r="G99" s="19">
        <v>2001</v>
      </c>
      <c r="H99" s="19" t="s">
        <v>4</v>
      </c>
      <c r="I99" s="37"/>
      <c r="J99" s="37"/>
      <c r="K99" s="130"/>
      <c r="N99" s="14"/>
      <c r="O99" s="296"/>
    </row>
    <row r="100" spans="1:15">
      <c r="A100" s="9">
        <v>2</v>
      </c>
      <c r="B100" s="9" t="s">
        <v>75</v>
      </c>
      <c r="C100" t="s">
        <v>8</v>
      </c>
      <c r="D100" t="s">
        <v>166</v>
      </c>
      <c r="E100" s="19">
        <v>-3622272</v>
      </c>
      <c r="F100" s="19">
        <v>87017763</v>
      </c>
      <c r="G100" s="19">
        <v>87106828</v>
      </c>
      <c r="H100" s="19">
        <v>-3711337</v>
      </c>
      <c r="I100" s="37"/>
      <c r="J100" s="37"/>
      <c r="N100" s="14"/>
      <c r="O100" s="296"/>
    </row>
    <row r="101" spans="1:15">
      <c r="A101" s="9">
        <v>25</v>
      </c>
      <c r="B101" s="9" t="s">
        <v>75</v>
      </c>
      <c r="C101" t="s">
        <v>9</v>
      </c>
      <c r="D101" t="s">
        <v>166</v>
      </c>
      <c r="E101" s="19">
        <v>-3622272</v>
      </c>
      <c r="F101" s="19">
        <v>87017763</v>
      </c>
      <c r="G101" s="19">
        <v>87106828</v>
      </c>
      <c r="H101" s="19">
        <v>-3711337</v>
      </c>
      <c r="I101" s="37"/>
      <c r="J101" s="37"/>
      <c r="N101" s="14"/>
      <c r="O101" s="296"/>
    </row>
    <row r="102" spans="1:15">
      <c r="A102" s="167">
        <v>2519</v>
      </c>
      <c r="B102" s="167" t="s">
        <v>75</v>
      </c>
      <c r="C102" s="168" t="s">
        <v>10</v>
      </c>
      <c r="D102" s="168" t="s">
        <v>166</v>
      </c>
      <c r="E102" s="170">
        <v>-3622272</v>
      </c>
      <c r="F102" s="170">
        <v>87017763</v>
      </c>
      <c r="G102" s="170">
        <v>87106828</v>
      </c>
      <c r="H102" s="170">
        <v>-3711337</v>
      </c>
      <c r="I102" s="37"/>
      <c r="J102" s="37"/>
      <c r="N102" s="14"/>
      <c r="O102" s="296"/>
    </row>
    <row r="103" spans="1:15">
      <c r="A103" s="9">
        <v>251905</v>
      </c>
      <c r="B103" s="9" t="s">
        <v>75</v>
      </c>
      <c r="C103" t="s">
        <v>11</v>
      </c>
      <c r="D103" t="s">
        <v>166</v>
      </c>
      <c r="E103" s="19">
        <v>-3622272</v>
      </c>
      <c r="F103" s="19">
        <v>87017763</v>
      </c>
      <c r="G103" s="19">
        <v>87106828</v>
      </c>
      <c r="H103" s="19">
        <v>-3711337</v>
      </c>
      <c r="I103" s="37"/>
      <c r="J103" s="37"/>
      <c r="N103" s="14"/>
      <c r="O103" s="296"/>
    </row>
    <row r="104" spans="1:15">
      <c r="A104" s="9">
        <v>25190505</v>
      </c>
      <c r="B104" s="9" t="s">
        <v>75</v>
      </c>
      <c r="C104" t="s">
        <v>76</v>
      </c>
      <c r="D104" t="s">
        <v>166</v>
      </c>
      <c r="E104" s="19">
        <v>-3622272</v>
      </c>
      <c r="F104" s="19">
        <v>87017763</v>
      </c>
      <c r="G104" s="19">
        <v>87106828</v>
      </c>
      <c r="H104" s="19">
        <v>-3711337</v>
      </c>
      <c r="I104" s="37"/>
      <c r="J104" s="37"/>
      <c r="K104" s="130"/>
      <c r="N104" s="14"/>
      <c r="O104" s="296"/>
    </row>
    <row r="105" spans="1:15">
      <c r="A105" s="9">
        <v>2519050510</v>
      </c>
      <c r="B105" s="9" t="s">
        <v>75</v>
      </c>
      <c r="C105" t="s">
        <v>12</v>
      </c>
      <c r="D105" t="s">
        <v>166</v>
      </c>
      <c r="E105" s="19">
        <v>-83395763</v>
      </c>
      <c r="F105" s="19">
        <v>83395763</v>
      </c>
      <c r="G105" s="19">
        <v>3711065</v>
      </c>
      <c r="H105" s="19">
        <v>-3711065</v>
      </c>
      <c r="I105" s="37"/>
      <c r="J105" s="37"/>
      <c r="K105" s="130"/>
      <c r="N105" s="14"/>
      <c r="O105" s="296"/>
    </row>
    <row r="106" spans="1:15">
      <c r="A106" s="9">
        <v>251905051005</v>
      </c>
      <c r="B106" s="9" t="s">
        <v>75</v>
      </c>
      <c r="C106" t="s">
        <v>13</v>
      </c>
      <c r="D106" t="s">
        <v>166</v>
      </c>
      <c r="E106" s="19">
        <v>-83395763</v>
      </c>
      <c r="F106" s="19">
        <v>83395763</v>
      </c>
      <c r="G106" s="19">
        <v>3711065</v>
      </c>
      <c r="H106" s="19">
        <v>-3711065</v>
      </c>
      <c r="I106" s="37"/>
      <c r="J106" s="37"/>
      <c r="N106" s="14"/>
      <c r="O106" s="296"/>
    </row>
    <row r="107" spans="1:15">
      <c r="A107" s="9">
        <v>251905051005</v>
      </c>
      <c r="B107" s="9">
        <v>800175087</v>
      </c>
      <c r="C107" t="s">
        <v>182</v>
      </c>
      <c r="D107" t="s">
        <v>166</v>
      </c>
      <c r="E107" s="19">
        <v>-27466916</v>
      </c>
      <c r="F107" s="19">
        <v>27466916</v>
      </c>
      <c r="G107" s="19">
        <v>0</v>
      </c>
      <c r="H107" s="19">
        <v>0</v>
      </c>
      <c r="I107" s="37"/>
      <c r="J107" s="37"/>
      <c r="K107" s="130"/>
      <c r="N107" s="14"/>
      <c r="O107" s="296"/>
    </row>
    <row r="108" spans="1:15">
      <c r="A108" s="9">
        <v>251905051005</v>
      </c>
      <c r="B108" s="9">
        <v>901388243</v>
      </c>
      <c r="C108" t="s">
        <v>167</v>
      </c>
      <c r="D108" t="s">
        <v>166</v>
      </c>
      <c r="E108" s="19">
        <v>-55928847</v>
      </c>
      <c r="F108" s="19">
        <v>55928847</v>
      </c>
      <c r="G108" s="19">
        <v>3711065</v>
      </c>
      <c r="H108" s="19">
        <v>-3711065</v>
      </c>
      <c r="I108" s="37">
        <f>+G108/11%</f>
        <v>33736954.545454547</v>
      </c>
      <c r="J108" s="37">
        <f>+I108*11%</f>
        <v>3711065</v>
      </c>
      <c r="K108" t="s">
        <v>12</v>
      </c>
      <c r="N108" s="14"/>
      <c r="O108" s="296"/>
    </row>
    <row r="109" spans="1:15">
      <c r="A109" s="9">
        <v>2519050599</v>
      </c>
      <c r="B109" s="9" t="s">
        <v>75</v>
      </c>
      <c r="C109" t="s">
        <v>14</v>
      </c>
      <c r="D109" t="s">
        <v>166</v>
      </c>
      <c r="E109" s="19">
        <v>79773491</v>
      </c>
      <c r="F109" s="19">
        <v>3622000</v>
      </c>
      <c r="G109" s="19">
        <v>83395763</v>
      </c>
      <c r="H109" s="19">
        <v>-272</v>
      </c>
      <c r="I109" s="37"/>
      <c r="J109" s="37"/>
      <c r="K109" s="130"/>
      <c r="N109" s="14"/>
      <c r="O109" s="296"/>
    </row>
    <row r="110" spans="1:15">
      <c r="A110" s="9">
        <v>251905059905</v>
      </c>
      <c r="B110" s="9" t="s">
        <v>75</v>
      </c>
      <c r="C110" t="s">
        <v>14</v>
      </c>
      <c r="D110" t="s">
        <v>166</v>
      </c>
      <c r="E110" s="19">
        <v>79773491</v>
      </c>
      <c r="F110" s="19">
        <v>3622000</v>
      </c>
      <c r="G110" s="19">
        <v>83395763</v>
      </c>
      <c r="H110" s="19">
        <v>-272</v>
      </c>
      <c r="I110" s="37"/>
      <c r="J110" s="37"/>
      <c r="K110" s="130"/>
      <c r="N110" s="14"/>
      <c r="O110" s="296"/>
    </row>
    <row r="111" spans="1:15">
      <c r="A111" s="9">
        <v>251905059905</v>
      </c>
      <c r="B111" s="9">
        <v>800197268</v>
      </c>
      <c r="C111" t="s">
        <v>101</v>
      </c>
      <c r="D111" t="s">
        <v>166</v>
      </c>
      <c r="E111" s="19">
        <v>79773491</v>
      </c>
      <c r="F111" s="19">
        <v>3622000</v>
      </c>
      <c r="G111" s="19">
        <v>83395763</v>
      </c>
      <c r="H111" s="19">
        <v>-272</v>
      </c>
      <c r="I111" s="37"/>
      <c r="J111" s="37"/>
      <c r="K111" s="130"/>
      <c r="N111" s="14"/>
      <c r="O111" s="296"/>
    </row>
    <row r="112" spans="1:15">
      <c r="A112" s="9" t="s">
        <v>0</v>
      </c>
      <c r="B112" s="9" t="s">
        <v>1</v>
      </c>
      <c r="C112" s="12">
        <v>45691.865277777775</v>
      </c>
      <c r="D112" t="s">
        <v>21</v>
      </c>
      <c r="E112" s="19" t="s">
        <v>2</v>
      </c>
      <c r="F112" s="19" t="s">
        <v>3</v>
      </c>
      <c r="G112" s="19">
        <v>2001</v>
      </c>
      <c r="H112" s="19" t="s">
        <v>4</v>
      </c>
      <c r="I112" s="37"/>
      <c r="J112" s="37"/>
      <c r="K112" s="130"/>
      <c r="N112" s="14"/>
      <c r="O112" s="296"/>
    </row>
    <row r="113" spans="1:15">
      <c r="A113" s="9">
        <v>2</v>
      </c>
      <c r="B113" s="9" t="s">
        <v>75</v>
      </c>
      <c r="C113" t="s">
        <v>8</v>
      </c>
      <c r="D113" t="s">
        <v>21</v>
      </c>
      <c r="E113" s="19">
        <v>-1915049</v>
      </c>
      <c r="F113" s="19">
        <v>17622177.91</v>
      </c>
      <c r="G113" s="19">
        <v>15709145.91</v>
      </c>
      <c r="H113" s="19">
        <v>-2017</v>
      </c>
      <c r="I113" s="21"/>
      <c r="J113" s="21"/>
      <c r="N113" s="14"/>
      <c r="O113" s="296"/>
    </row>
    <row r="114" spans="1:15">
      <c r="A114" s="9">
        <v>25</v>
      </c>
      <c r="B114" s="9" t="s">
        <v>75</v>
      </c>
      <c r="C114" t="s">
        <v>9</v>
      </c>
      <c r="D114" t="s">
        <v>21</v>
      </c>
      <c r="E114" s="19">
        <v>-1915049</v>
      </c>
      <c r="F114" s="19">
        <v>17622177.91</v>
      </c>
      <c r="G114" s="19">
        <v>15709145.91</v>
      </c>
      <c r="H114" s="19">
        <v>-2017</v>
      </c>
      <c r="I114" s="37"/>
      <c r="J114" s="37"/>
      <c r="K114" s="130"/>
      <c r="N114" s="14"/>
      <c r="O114" s="296"/>
    </row>
    <row r="115" spans="1:15">
      <c r="A115" s="167">
        <v>2519</v>
      </c>
      <c r="B115" s="167" t="s">
        <v>75</v>
      </c>
      <c r="C115" s="168" t="s">
        <v>10</v>
      </c>
      <c r="D115" s="168" t="s">
        <v>21</v>
      </c>
      <c r="E115" s="170">
        <v>-1915049</v>
      </c>
      <c r="F115" s="170">
        <v>17622177.91</v>
      </c>
      <c r="G115" s="170">
        <v>15709145.91</v>
      </c>
      <c r="H115" s="170">
        <v>-2017</v>
      </c>
      <c r="I115" s="21"/>
      <c r="J115" s="21"/>
      <c r="N115" s="14"/>
      <c r="O115" s="296"/>
    </row>
    <row r="116" spans="1:15">
      <c r="A116" s="9">
        <v>251905</v>
      </c>
      <c r="B116" s="9" t="s">
        <v>75</v>
      </c>
      <c r="C116" t="s">
        <v>11</v>
      </c>
      <c r="D116" t="s">
        <v>21</v>
      </c>
      <c r="E116" s="19">
        <v>-1915049</v>
      </c>
      <c r="F116" s="19">
        <v>17622177.91</v>
      </c>
      <c r="G116" s="19">
        <v>15709145.91</v>
      </c>
      <c r="H116" s="19">
        <v>-2017</v>
      </c>
      <c r="I116" s="37"/>
      <c r="J116" s="37"/>
      <c r="K116" s="130"/>
      <c r="N116" s="14"/>
      <c r="O116" s="296"/>
    </row>
    <row r="117" spans="1:15">
      <c r="A117" s="9">
        <v>25190505</v>
      </c>
      <c r="B117" s="9" t="s">
        <v>75</v>
      </c>
      <c r="C117" t="s">
        <v>76</v>
      </c>
      <c r="D117" t="s">
        <v>21</v>
      </c>
      <c r="E117" s="19">
        <v>-1915049</v>
      </c>
      <c r="F117" s="19">
        <v>17622177.91</v>
      </c>
      <c r="G117" s="19">
        <v>15709145.91</v>
      </c>
      <c r="H117" s="19">
        <v>-2017</v>
      </c>
      <c r="I117" s="37"/>
      <c r="J117" s="37"/>
      <c r="K117" s="130"/>
      <c r="N117" s="14"/>
      <c r="O117" s="296"/>
    </row>
    <row r="118" spans="1:15">
      <c r="A118" s="9">
        <v>2519050510</v>
      </c>
      <c r="B118" s="9" t="s">
        <v>75</v>
      </c>
      <c r="C118" t="s">
        <v>12</v>
      </c>
      <c r="D118" t="s">
        <v>21</v>
      </c>
      <c r="E118" s="19">
        <v>-3773000</v>
      </c>
      <c r="F118" s="19">
        <v>3773000</v>
      </c>
      <c r="G118" s="19">
        <v>0</v>
      </c>
      <c r="H118" s="19">
        <v>0</v>
      </c>
      <c r="I118" s="37"/>
      <c r="J118" s="37"/>
      <c r="K118" s="130"/>
      <c r="N118" s="14"/>
      <c r="O118" s="296"/>
    </row>
    <row r="119" spans="1:15">
      <c r="A119" s="9">
        <v>251905051005</v>
      </c>
      <c r="B119" s="9" t="s">
        <v>75</v>
      </c>
      <c r="C119" t="s">
        <v>13</v>
      </c>
      <c r="D119" t="s">
        <v>21</v>
      </c>
      <c r="E119" s="19">
        <v>-3773000</v>
      </c>
      <c r="F119" s="19">
        <v>3773000</v>
      </c>
      <c r="G119" s="19">
        <v>0</v>
      </c>
      <c r="H119" s="19">
        <v>0</v>
      </c>
      <c r="I119" s="37"/>
      <c r="J119" s="37"/>
      <c r="N119" s="14"/>
      <c r="O119" s="296"/>
    </row>
    <row r="120" spans="1:15">
      <c r="A120" s="9">
        <v>251905051005</v>
      </c>
      <c r="B120" s="9">
        <v>31151782</v>
      </c>
      <c r="C120" t="s">
        <v>255</v>
      </c>
      <c r="D120" t="s">
        <v>21</v>
      </c>
      <c r="E120" s="19">
        <v>-3773000</v>
      </c>
      <c r="F120" s="19">
        <v>3773000</v>
      </c>
      <c r="G120" s="19">
        <v>0</v>
      </c>
      <c r="H120" s="19">
        <v>0</v>
      </c>
      <c r="I120" s="37"/>
      <c r="J120" s="37"/>
      <c r="N120" s="14"/>
      <c r="O120" s="296"/>
    </row>
    <row r="121" spans="1:15">
      <c r="A121" s="9">
        <v>2519050515</v>
      </c>
      <c r="B121" s="9" t="s">
        <v>75</v>
      </c>
      <c r="C121" t="s">
        <v>15</v>
      </c>
      <c r="D121" t="s">
        <v>21</v>
      </c>
      <c r="E121" s="19">
        <v>-7952906.7699999996</v>
      </c>
      <c r="F121" s="19">
        <v>10484360.300000001</v>
      </c>
      <c r="G121" s="19">
        <v>2533470.5299999998</v>
      </c>
      <c r="H121" s="19">
        <v>-2017</v>
      </c>
      <c r="I121" s="37"/>
      <c r="J121" s="37"/>
      <c r="K121" s="130"/>
      <c r="N121" s="14"/>
      <c r="O121" s="296"/>
    </row>
    <row r="122" spans="1:15">
      <c r="A122" s="9">
        <v>251905051510</v>
      </c>
      <c r="B122" s="9" t="s">
        <v>75</v>
      </c>
      <c r="C122" t="s">
        <v>22</v>
      </c>
      <c r="D122" t="s">
        <v>21</v>
      </c>
      <c r="E122" s="19">
        <v>-40476.300000000003</v>
      </c>
      <c r="F122" s="19">
        <v>40476.300000000003</v>
      </c>
      <c r="G122" s="19">
        <v>0</v>
      </c>
      <c r="H122" s="19">
        <v>0</v>
      </c>
      <c r="I122" s="37"/>
      <c r="J122" s="37"/>
      <c r="K122" s="130"/>
      <c r="N122" s="14"/>
      <c r="O122" s="296"/>
    </row>
    <row r="123" spans="1:15">
      <c r="A123" s="9">
        <v>251905051510</v>
      </c>
      <c r="B123" s="9">
        <v>830514823</v>
      </c>
      <c r="C123" t="s">
        <v>193</v>
      </c>
      <c r="D123" t="s">
        <v>21</v>
      </c>
      <c r="E123" s="19">
        <v>-459.3</v>
      </c>
      <c r="F123" s="19">
        <v>459.3</v>
      </c>
      <c r="G123" s="19">
        <v>0</v>
      </c>
      <c r="H123" s="19">
        <v>0</v>
      </c>
      <c r="I123" s="37"/>
      <c r="J123" s="37"/>
      <c r="K123" s="130"/>
      <c r="N123" s="14"/>
      <c r="O123" s="296"/>
    </row>
    <row r="124" spans="1:15">
      <c r="A124" s="9">
        <v>251905051510</v>
      </c>
      <c r="B124" s="9">
        <v>900647706</v>
      </c>
      <c r="C124" t="s">
        <v>136</v>
      </c>
      <c r="D124" t="s">
        <v>21</v>
      </c>
      <c r="E124" s="19">
        <v>-40017</v>
      </c>
      <c r="F124" s="19">
        <v>40017</v>
      </c>
      <c r="G124" s="19">
        <v>0</v>
      </c>
      <c r="H124" s="19">
        <v>0</v>
      </c>
      <c r="I124" s="37"/>
      <c r="J124" s="37"/>
      <c r="K124" s="130"/>
      <c r="N124" s="14"/>
      <c r="O124" s="296"/>
    </row>
    <row r="125" spans="1:15">
      <c r="A125" s="9">
        <v>251905051520</v>
      </c>
      <c r="B125" s="9" t="s">
        <v>75</v>
      </c>
      <c r="C125" t="s">
        <v>16</v>
      </c>
      <c r="D125" t="s">
        <v>21</v>
      </c>
      <c r="E125" s="19">
        <v>-7912430.4699999997</v>
      </c>
      <c r="F125" s="19">
        <v>10443884</v>
      </c>
      <c r="G125" s="19">
        <v>2533470.5299999998</v>
      </c>
      <c r="H125" s="19">
        <v>-2017</v>
      </c>
      <c r="I125" s="37">
        <f>-(E125+F125-G125)/4%</f>
        <v>50424.999999988358</v>
      </c>
      <c r="J125" s="37">
        <f>+I125*4%</f>
        <v>2016.9999999995343</v>
      </c>
      <c r="K125" t="s">
        <v>15</v>
      </c>
      <c r="N125" s="14"/>
      <c r="O125" s="296"/>
    </row>
    <row r="126" spans="1:15">
      <c r="A126" s="9">
        <v>251905051520</v>
      </c>
      <c r="B126" s="9">
        <v>800035076</v>
      </c>
      <c r="C126" t="s">
        <v>139</v>
      </c>
      <c r="D126" t="s">
        <v>21</v>
      </c>
      <c r="E126" s="19">
        <v>-1366226.8</v>
      </c>
      <c r="F126" s="19">
        <v>1366226.8</v>
      </c>
      <c r="G126" s="19">
        <v>0</v>
      </c>
      <c r="H126" s="19">
        <v>0</v>
      </c>
      <c r="I126" s="37"/>
      <c r="J126" s="37"/>
      <c r="K126" s="130"/>
      <c r="N126" s="14"/>
      <c r="O126" s="296"/>
    </row>
    <row r="127" spans="1:15">
      <c r="A127" s="9">
        <v>251905051520</v>
      </c>
      <c r="B127" s="9">
        <v>806008050</v>
      </c>
      <c r="C127" t="s">
        <v>170</v>
      </c>
      <c r="D127" t="s">
        <v>21</v>
      </c>
      <c r="E127" s="19">
        <v>-220294</v>
      </c>
      <c r="F127" s="19">
        <v>220294</v>
      </c>
      <c r="G127" s="19">
        <v>0</v>
      </c>
      <c r="H127" s="19">
        <v>0</v>
      </c>
      <c r="I127" s="37"/>
      <c r="J127" s="37"/>
      <c r="K127" s="130"/>
      <c r="N127" s="14"/>
      <c r="O127" s="296"/>
    </row>
    <row r="128" spans="1:15">
      <c r="A128" s="9">
        <v>251905051520</v>
      </c>
      <c r="B128" s="9">
        <v>810000481</v>
      </c>
      <c r="C128" t="s">
        <v>110</v>
      </c>
      <c r="D128" t="s">
        <v>21</v>
      </c>
      <c r="E128" s="19">
        <v>-71000</v>
      </c>
      <c r="F128" s="19">
        <v>71000</v>
      </c>
      <c r="G128" s="19">
        <v>0</v>
      </c>
      <c r="H128" s="19">
        <v>0</v>
      </c>
      <c r="I128" s="37"/>
      <c r="J128" s="37"/>
      <c r="K128" s="130"/>
      <c r="N128" s="14"/>
      <c r="O128" s="296"/>
    </row>
    <row r="129" spans="1:15">
      <c r="A129" s="9">
        <v>251905051520</v>
      </c>
      <c r="B129" s="9">
        <v>830095192</v>
      </c>
      <c r="C129" t="s">
        <v>286</v>
      </c>
      <c r="D129" t="s">
        <v>21</v>
      </c>
      <c r="E129" s="19">
        <v>-110000</v>
      </c>
      <c r="F129" s="19">
        <v>110000</v>
      </c>
      <c r="G129" s="19">
        <v>0</v>
      </c>
      <c r="H129" s="19">
        <v>0</v>
      </c>
      <c r="I129" s="37"/>
      <c r="J129" s="37"/>
      <c r="K129" s="130"/>
      <c r="N129" s="14"/>
      <c r="O129" s="296"/>
    </row>
    <row r="130" spans="1:15">
      <c r="A130" s="9">
        <v>251905051520</v>
      </c>
      <c r="B130" s="9">
        <v>830514418</v>
      </c>
      <c r="C130" t="s">
        <v>164</v>
      </c>
      <c r="D130" t="s">
        <v>21</v>
      </c>
      <c r="E130" s="19">
        <v>-1021017</v>
      </c>
      <c r="F130" s="19">
        <v>1021017</v>
      </c>
      <c r="G130" s="19">
        <v>0</v>
      </c>
      <c r="H130" s="19">
        <v>0</v>
      </c>
      <c r="I130" s="21"/>
      <c r="J130" s="21"/>
      <c r="N130" s="14"/>
      <c r="O130" s="296"/>
    </row>
    <row r="131" spans="1:15">
      <c r="A131" s="9">
        <v>251905051520</v>
      </c>
      <c r="B131" s="9">
        <v>860523122</v>
      </c>
      <c r="C131" t="s">
        <v>177</v>
      </c>
      <c r="D131" t="s">
        <v>21</v>
      </c>
      <c r="E131" s="19">
        <v>-81606</v>
      </c>
      <c r="F131" s="19">
        <v>81606</v>
      </c>
      <c r="G131" s="19">
        <v>0</v>
      </c>
      <c r="H131" s="19">
        <v>0</v>
      </c>
      <c r="I131" s="37"/>
      <c r="J131" s="37"/>
      <c r="K131" s="130"/>
      <c r="N131" s="14"/>
      <c r="O131" s="296"/>
    </row>
    <row r="132" spans="1:15">
      <c r="A132" s="9">
        <v>251905051520</v>
      </c>
      <c r="B132" s="9">
        <v>860535490</v>
      </c>
      <c r="C132" t="s">
        <v>178</v>
      </c>
      <c r="D132" t="s">
        <v>21</v>
      </c>
      <c r="E132" s="19">
        <v>-78068</v>
      </c>
      <c r="F132" s="19">
        <v>78068</v>
      </c>
      <c r="G132" s="19">
        <v>0</v>
      </c>
      <c r="H132" s="19">
        <v>0</v>
      </c>
      <c r="I132" s="37"/>
      <c r="J132" s="37"/>
      <c r="N132" s="14"/>
      <c r="O132" s="296"/>
    </row>
    <row r="133" spans="1:15">
      <c r="A133" s="9">
        <v>251905051520</v>
      </c>
      <c r="B133" s="9">
        <v>900134674</v>
      </c>
      <c r="C133" t="s">
        <v>171</v>
      </c>
      <c r="D133" t="s">
        <v>21</v>
      </c>
      <c r="E133" s="19">
        <v>-22320</v>
      </c>
      <c r="F133" s="19">
        <v>22320</v>
      </c>
      <c r="G133" s="19">
        <v>0</v>
      </c>
      <c r="H133" s="19">
        <v>0</v>
      </c>
      <c r="I133" s="37"/>
      <c r="J133" s="37"/>
      <c r="K133" s="130"/>
      <c r="N133" s="14"/>
      <c r="O133" s="296"/>
    </row>
    <row r="134" spans="1:15">
      <c r="A134" s="9">
        <v>251905051520</v>
      </c>
      <c r="B134" s="9">
        <v>900388592</v>
      </c>
      <c r="C134" t="s">
        <v>142</v>
      </c>
      <c r="D134" t="s">
        <v>21</v>
      </c>
      <c r="E134" s="19">
        <v>-13800</v>
      </c>
      <c r="F134" s="19">
        <v>13800</v>
      </c>
      <c r="G134" s="19">
        <v>0</v>
      </c>
      <c r="H134" s="19">
        <v>0</v>
      </c>
      <c r="I134" s="37"/>
      <c r="J134" s="37"/>
      <c r="K134" s="130"/>
      <c r="N134" s="14"/>
      <c r="O134" s="296"/>
    </row>
    <row r="135" spans="1:15">
      <c r="A135" s="9">
        <v>251905051520</v>
      </c>
      <c r="B135" s="9">
        <v>900414279</v>
      </c>
      <c r="C135" t="s">
        <v>303</v>
      </c>
      <c r="D135" t="s">
        <v>21</v>
      </c>
      <c r="E135" s="19">
        <v>0</v>
      </c>
      <c r="F135" s="19">
        <v>0</v>
      </c>
      <c r="G135" s="19">
        <v>2017</v>
      </c>
      <c r="H135" s="19">
        <v>-2017</v>
      </c>
      <c r="I135" s="37"/>
      <c r="J135" s="37"/>
      <c r="K135" s="130"/>
      <c r="N135" s="14"/>
      <c r="O135" s="296"/>
    </row>
    <row r="136" spans="1:15">
      <c r="A136" s="9">
        <v>251905051520</v>
      </c>
      <c r="B136" s="9">
        <v>900424200</v>
      </c>
      <c r="C136" t="s">
        <v>140</v>
      </c>
      <c r="D136" t="s">
        <v>21</v>
      </c>
      <c r="E136" s="19">
        <v>2531453.5299999998</v>
      </c>
      <c r="F136" s="19">
        <v>0</v>
      </c>
      <c r="G136" s="19">
        <v>2531453.5299999998</v>
      </c>
      <c r="H136" s="19">
        <v>0</v>
      </c>
      <c r="I136" s="37"/>
      <c r="J136" s="37"/>
      <c r="N136" s="14"/>
      <c r="O136" s="296"/>
    </row>
    <row r="137" spans="1:15">
      <c r="A137" s="9">
        <v>251905051520</v>
      </c>
      <c r="B137" s="9">
        <v>900553310</v>
      </c>
      <c r="C137" t="s">
        <v>147</v>
      </c>
      <c r="D137" t="s">
        <v>21</v>
      </c>
      <c r="E137" s="19">
        <v>-125120.08</v>
      </c>
      <c r="F137" s="19">
        <v>125120.08</v>
      </c>
      <c r="G137" s="19">
        <v>0</v>
      </c>
      <c r="H137" s="19">
        <v>0</v>
      </c>
      <c r="I137" s="37"/>
      <c r="J137" s="37"/>
      <c r="K137" s="130"/>
      <c r="N137" s="14"/>
      <c r="O137" s="296"/>
    </row>
    <row r="138" spans="1:15">
      <c r="A138" s="9">
        <v>251905051520</v>
      </c>
      <c r="B138" s="9">
        <v>900631499</v>
      </c>
      <c r="C138" t="s">
        <v>129</v>
      </c>
      <c r="D138" t="s">
        <v>21</v>
      </c>
      <c r="E138" s="19">
        <v>-228295</v>
      </c>
      <c r="F138" s="19">
        <v>228295</v>
      </c>
      <c r="G138" s="19">
        <v>0</v>
      </c>
      <c r="H138" s="19">
        <v>0</v>
      </c>
      <c r="I138" s="37"/>
      <c r="J138" s="37"/>
      <c r="K138" s="130"/>
      <c r="N138" s="14"/>
      <c r="O138" s="296"/>
    </row>
    <row r="139" spans="1:15">
      <c r="A139" s="9">
        <v>251905051520</v>
      </c>
      <c r="B139" s="9">
        <v>900637442</v>
      </c>
      <c r="C139" t="s">
        <v>162</v>
      </c>
      <c r="D139" t="s">
        <v>21</v>
      </c>
      <c r="E139" s="19">
        <v>-5471125.7599999998</v>
      </c>
      <c r="F139" s="19">
        <v>5471125.7599999998</v>
      </c>
      <c r="G139" s="19">
        <v>0</v>
      </c>
      <c r="H139" s="19">
        <v>0</v>
      </c>
      <c r="I139" s="37"/>
      <c r="J139" s="37"/>
      <c r="K139" s="130"/>
      <c r="N139" s="14"/>
      <c r="O139" s="296"/>
    </row>
    <row r="140" spans="1:15">
      <c r="A140" s="9">
        <v>251905051520</v>
      </c>
      <c r="B140" s="9">
        <v>900637907</v>
      </c>
      <c r="C140" t="s">
        <v>234</v>
      </c>
      <c r="D140" t="s">
        <v>21</v>
      </c>
      <c r="E140" s="19">
        <v>-145672</v>
      </c>
      <c r="F140" s="19">
        <v>145672</v>
      </c>
      <c r="G140" s="19">
        <v>0</v>
      </c>
      <c r="H140" s="19">
        <v>0</v>
      </c>
      <c r="I140" s="37"/>
      <c r="J140" s="37"/>
      <c r="N140" s="14"/>
      <c r="O140" s="296"/>
    </row>
    <row r="141" spans="1:15">
      <c r="A141" s="9">
        <v>251905051520</v>
      </c>
      <c r="B141" s="9">
        <v>900647706</v>
      </c>
      <c r="C141" t="s">
        <v>136</v>
      </c>
      <c r="D141" t="s">
        <v>21</v>
      </c>
      <c r="E141" s="19">
        <v>-120437.36</v>
      </c>
      <c r="F141" s="19">
        <v>120437.36</v>
      </c>
      <c r="G141" s="19">
        <v>0</v>
      </c>
      <c r="H141" s="19">
        <v>0</v>
      </c>
      <c r="I141" s="37"/>
      <c r="J141" s="37"/>
      <c r="N141" s="14"/>
      <c r="O141" s="296"/>
    </row>
    <row r="142" spans="1:15">
      <c r="A142" s="9">
        <v>251905051520</v>
      </c>
      <c r="B142" s="9">
        <v>900685897</v>
      </c>
      <c r="C142" t="s">
        <v>158</v>
      </c>
      <c r="D142" t="s">
        <v>21</v>
      </c>
      <c r="E142" s="19">
        <v>-10400</v>
      </c>
      <c r="F142" s="19">
        <v>10400</v>
      </c>
      <c r="G142" s="19">
        <v>0</v>
      </c>
      <c r="H142" s="19">
        <v>0</v>
      </c>
      <c r="I142" s="37"/>
      <c r="J142" s="37"/>
      <c r="K142" s="130"/>
      <c r="N142" s="14"/>
      <c r="O142" s="296"/>
    </row>
    <row r="143" spans="1:15">
      <c r="A143" s="9">
        <v>251905051520</v>
      </c>
      <c r="B143" s="9">
        <v>900838509</v>
      </c>
      <c r="C143" t="s">
        <v>143</v>
      </c>
      <c r="D143" t="s">
        <v>21</v>
      </c>
      <c r="E143" s="19">
        <v>-249599</v>
      </c>
      <c r="F143" s="19">
        <v>249599</v>
      </c>
      <c r="G143" s="19">
        <v>0</v>
      </c>
      <c r="H143" s="19">
        <v>0</v>
      </c>
      <c r="I143" s="37"/>
      <c r="J143" s="37"/>
      <c r="K143" s="130"/>
      <c r="N143" s="14"/>
      <c r="O143" s="296"/>
    </row>
    <row r="144" spans="1:15">
      <c r="A144" s="9">
        <v>251905051520</v>
      </c>
      <c r="B144" s="9">
        <v>901159545</v>
      </c>
      <c r="C144" t="s">
        <v>124</v>
      </c>
      <c r="D144" t="s">
        <v>21</v>
      </c>
      <c r="E144" s="19">
        <v>-75475</v>
      </c>
      <c r="F144" s="19">
        <v>75475</v>
      </c>
      <c r="G144" s="19">
        <v>0</v>
      </c>
      <c r="H144" s="19">
        <v>0</v>
      </c>
      <c r="I144" s="37"/>
      <c r="J144" s="37"/>
      <c r="K144" s="130"/>
      <c r="N144" s="14"/>
      <c r="O144" s="296"/>
    </row>
    <row r="145" spans="1:15">
      <c r="A145" s="9">
        <v>251905051520</v>
      </c>
      <c r="B145" s="9">
        <v>901183982</v>
      </c>
      <c r="C145" t="s">
        <v>160</v>
      </c>
      <c r="D145" t="s">
        <v>21</v>
      </c>
      <c r="E145" s="19">
        <v>-61600</v>
      </c>
      <c r="F145" s="19">
        <v>61600</v>
      </c>
      <c r="G145" s="19">
        <v>0</v>
      </c>
      <c r="H145" s="19">
        <v>0</v>
      </c>
      <c r="I145" s="37"/>
      <c r="J145" s="37"/>
      <c r="K145" s="130"/>
      <c r="N145" s="14"/>
      <c r="O145" s="296"/>
    </row>
    <row r="146" spans="1:15">
      <c r="A146" s="9">
        <v>251905051520</v>
      </c>
      <c r="B146" s="9">
        <v>901247800</v>
      </c>
      <c r="C146" t="s">
        <v>194</v>
      </c>
      <c r="D146" t="s">
        <v>21</v>
      </c>
      <c r="E146" s="19">
        <v>-768945</v>
      </c>
      <c r="F146" s="19">
        <v>768945</v>
      </c>
      <c r="G146" s="19">
        <v>0</v>
      </c>
      <c r="H146" s="19">
        <v>0</v>
      </c>
      <c r="I146" s="37"/>
      <c r="J146" s="37"/>
      <c r="N146" s="14"/>
      <c r="O146" s="296"/>
    </row>
    <row r="147" spans="1:15">
      <c r="A147" s="9">
        <v>251905051520</v>
      </c>
      <c r="B147" s="9">
        <v>901252608</v>
      </c>
      <c r="C147" t="s">
        <v>172</v>
      </c>
      <c r="D147" t="s">
        <v>21</v>
      </c>
      <c r="E147" s="19">
        <v>-148483</v>
      </c>
      <c r="F147" s="19">
        <v>148483</v>
      </c>
      <c r="G147" s="19">
        <v>0</v>
      </c>
      <c r="H147" s="19">
        <v>0</v>
      </c>
      <c r="I147" s="37"/>
      <c r="J147" s="37"/>
      <c r="K147" s="130"/>
      <c r="N147" s="14"/>
      <c r="O147" s="296"/>
    </row>
    <row r="148" spans="1:15">
      <c r="A148" s="9">
        <v>251905051520</v>
      </c>
      <c r="B148" s="9">
        <v>901406402</v>
      </c>
      <c r="C148" t="s">
        <v>163</v>
      </c>
      <c r="D148" t="s">
        <v>21</v>
      </c>
      <c r="E148" s="19">
        <v>-30800</v>
      </c>
      <c r="F148" s="19">
        <v>30800</v>
      </c>
      <c r="G148" s="19">
        <v>0</v>
      </c>
      <c r="H148" s="19">
        <v>0</v>
      </c>
      <c r="I148" s="37"/>
      <c r="J148" s="37"/>
      <c r="K148" s="130"/>
      <c r="N148" s="14"/>
      <c r="O148" s="296"/>
    </row>
    <row r="149" spans="1:15">
      <c r="A149" s="9">
        <v>251905051520</v>
      </c>
      <c r="B149" s="9">
        <v>901533005</v>
      </c>
      <c r="C149" t="s">
        <v>235</v>
      </c>
      <c r="D149" t="s">
        <v>21</v>
      </c>
      <c r="E149" s="19">
        <v>-23600</v>
      </c>
      <c r="F149" s="19">
        <v>23600</v>
      </c>
      <c r="G149" s="19">
        <v>0</v>
      </c>
      <c r="H149" s="19">
        <v>0</v>
      </c>
      <c r="I149" s="37"/>
      <c r="J149" s="37"/>
      <c r="K149" s="130"/>
      <c r="N149" s="14"/>
      <c r="O149" s="296"/>
    </row>
    <row r="150" spans="1:15">
      <c r="A150" s="9">
        <v>2519050525</v>
      </c>
      <c r="B150" s="9" t="s">
        <v>75</v>
      </c>
      <c r="C150" t="s">
        <v>24</v>
      </c>
      <c r="D150" t="s">
        <v>21</v>
      </c>
      <c r="E150" s="19">
        <v>-1449817.61</v>
      </c>
      <c r="F150" s="19">
        <v>1449817.61</v>
      </c>
      <c r="G150" s="19">
        <v>0</v>
      </c>
      <c r="H150" s="19">
        <v>0</v>
      </c>
      <c r="I150" s="37"/>
      <c r="J150" s="37"/>
      <c r="K150" s="130"/>
      <c r="N150" s="14"/>
      <c r="O150" s="296"/>
    </row>
    <row r="151" spans="1:15">
      <c r="A151" s="9">
        <v>251905052505</v>
      </c>
      <c r="B151" s="9" t="s">
        <v>75</v>
      </c>
      <c r="C151" t="s">
        <v>25</v>
      </c>
      <c r="D151" t="s">
        <v>21</v>
      </c>
      <c r="E151" s="19">
        <v>-1449817.61</v>
      </c>
      <c r="F151" s="19">
        <v>1449817.61</v>
      </c>
      <c r="G151" s="19">
        <v>0</v>
      </c>
      <c r="H151" s="19">
        <v>0</v>
      </c>
      <c r="I151" s="37"/>
      <c r="J151" s="37"/>
      <c r="K151" s="130"/>
      <c r="N151" s="14"/>
      <c r="O151" s="296"/>
    </row>
    <row r="152" spans="1:15">
      <c r="A152" s="9">
        <v>251905052505</v>
      </c>
      <c r="B152" s="9">
        <v>806008050</v>
      </c>
      <c r="C152" t="s">
        <v>170</v>
      </c>
      <c r="D152" t="s">
        <v>21</v>
      </c>
      <c r="E152" s="19">
        <v>-7496</v>
      </c>
      <c r="F152" s="19">
        <v>7496</v>
      </c>
      <c r="G152" s="19">
        <v>0</v>
      </c>
      <c r="H152" s="19">
        <v>0</v>
      </c>
      <c r="I152" s="37"/>
      <c r="J152" s="37"/>
      <c r="N152" s="14"/>
      <c r="O152" s="296"/>
    </row>
    <row r="153" spans="1:15">
      <c r="A153" s="9">
        <v>251905052505</v>
      </c>
      <c r="B153" s="9">
        <v>830514418</v>
      </c>
      <c r="C153" t="s">
        <v>164</v>
      </c>
      <c r="D153" t="s">
        <v>21</v>
      </c>
      <c r="E153" s="19">
        <v>-1215100.6000000001</v>
      </c>
      <c r="F153" s="19">
        <v>1215100.6000000001</v>
      </c>
      <c r="G153" s="19">
        <v>0</v>
      </c>
      <c r="H153" s="19">
        <v>0</v>
      </c>
      <c r="I153" s="37"/>
      <c r="J153" s="37"/>
      <c r="K153" s="130"/>
      <c r="N153" s="14"/>
      <c r="O153" s="296"/>
    </row>
    <row r="154" spans="1:15">
      <c r="A154" s="9">
        <v>251905052505</v>
      </c>
      <c r="B154" s="9">
        <v>860535490</v>
      </c>
      <c r="C154" t="s">
        <v>178</v>
      </c>
      <c r="D154" t="s">
        <v>21</v>
      </c>
      <c r="E154" s="19">
        <v>-12430</v>
      </c>
      <c r="F154" s="19">
        <v>12430</v>
      </c>
      <c r="G154" s="19">
        <v>0</v>
      </c>
      <c r="H154" s="19">
        <v>0</v>
      </c>
      <c r="I154" s="37"/>
      <c r="J154" s="37"/>
      <c r="K154" s="130"/>
      <c r="N154" s="14"/>
      <c r="O154" s="296"/>
    </row>
    <row r="155" spans="1:15">
      <c r="A155" s="9">
        <v>251905052505</v>
      </c>
      <c r="B155" s="9">
        <v>900632941</v>
      </c>
      <c r="C155" t="s">
        <v>144</v>
      </c>
      <c r="D155" t="s">
        <v>21</v>
      </c>
      <c r="E155" s="19">
        <v>-214791.01</v>
      </c>
      <c r="F155" s="19">
        <v>214791.01</v>
      </c>
      <c r="G155" s="19">
        <v>0</v>
      </c>
      <c r="H155" s="19">
        <v>0</v>
      </c>
      <c r="I155" s="37"/>
      <c r="J155" s="37"/>
      <c r="K155" s="130"/>
      <c r="N155" s="14"/>
      <c r="O155" s="296"/>
    </row>
    <row r="156" spans="1:15">
      <c r="A156" s="9">
        <v>2519050599</v>
      </c>
      <c r="B156" s="9" t="s">
        <v>75</v>
      </c>
      <c r="C156" t="s">
        <v>14</v>
      </c>
      <c r="D156" t="s">
        <v>21</v>
      </c>
      <c r="E156" s="19">
        <v>11260675.380000001</v>
      </c>
      <c r="F156" s="19">
        <v>1915000</v>
      </c>
      <c r="G156" s="19">
        <v>13175675.380000001</v>
      </c>
      <c r="H156" s="19">
        <v>0</v>
      </c>
      <c r="I156" s="37"/>
      <c r="J156" s="37"/>
      <c r="K156" s="130"/>
      <c r="N156" s="14"/>
      <c r="O156" s="296"/>
    </row>
    <row r="157" spans="1:15">
      <c r="A157" s="9">
        <v>251905059905</v>
      </c>
      <c r="B157" s="9" t="s">
        <v>75</v>
      </c>
      <c r="C157" t="s">
        <v>14</v>
      </c>
      <c r="D157" t="s">
        <v>21</v>
      </c>
      <c r="E157" s="19">
        <v>11260675.380000001</v>
      </c>
      <c r="F157" s="19">
        <v>1915000</v>
      </c>
      <c r="G157" s="19">
        <v>13175675.380000001</v>
      </c>
      <c r="H157" s="19">
        <v>0</v>
      </c>
      <c r="I157" s="37"/>
      <c r="J157" s="37"/>
      <c r="K157" s="130"/>
      <c r="N157" s="14"/>
      <c r="O157" s="296"/>
    </row>
    <row r="158" spans="1:15">
      <c r="A158" s="9">
        <v>251905059905</v>
      </c>
      <c r="B158" s="9">
        <v>800197268</v>
      </c>
      <c r="C158" t="s">
        <v>101</v>
      </c>
      <c r="D158" t="s">
        <v>21</v>
      </c>
      <c r="E158" s="19">
        <v>11260675.380000001</v>
      </c>
      <c r="F158" s="19">
        <v>1915000</v>
      </c>
      <c r="G158" s="19">
        <v>13175675.380000001</v>
      </c>
      <c r="H158" s="19">
        <v>0</v>
      </c>
      <c r="I158" s="37"/>
      <c r="J158" s="37"/>
      <c r="K158" s="130"/>
      <c r="N158" s="14"/>
      <c r="O158" s="296"/>
    </row>
    <row r="159" spans="1:15">
      <c r="A159" s="9" t="s">
        <v>0</v>
      </c>
      <c r="B159" s="9" t="s">
        <v>1</v>
      </c>
      <c r="C159" s="12">
        <v>45691.865277777775</v>
      </c>
      <c r="D159" t="s">
        <v>256</v>
      </c>
      <c r="E159" s="19" t="s">
        <v>2</v>
      </c>
      <c r="F159" s="19" t="s">
        <v>3</v>
      </c>
      <c r="G159" s="19">
        <v>2001</v>
      </c>
      <c r="H159" s="19" t="s">
        <v>4</v>
      </c>
      <c r="I159" s="37"/>
      <c r="J159" s="37"/>
      <c r="N159" s="14"/>
      <c r="O159" s="296"/>
    </row>
    <row r="160" spans="1:15">
      <c r="A160" s="9">
        <v>2</v>
      </c>
      <c r="B160" s="9" t="s">
        <v>75</v>
      </c>
      <c r="C160" t="s">
        <v>8</v>
      </c>
      <c r="D160" t="s">
        <v>256</v>
      </c>
      <c r="E160" s="19">
        <v>-605811</v>
      </c>
      <c r="F160" s="19">
        <v>6064628.9500000002</v>
      </c>
      <c r="G160" s="19">
        <v>5629217.9500000002</v>
      </c>
      <c r="H160" s="19">
        <v>-170400</v>
      </c>
      <c r="I160" s="37"/>
      <c r="J160" s="37"/>
      <c r="N160" s="14"/>
      <c r="O160" s="296"/>
    </row>
    <row r="161" spans="1:15">
      <c r="A161" s="9">
        <v>25</v>
      </c>
      <c r="B161" s="9" t="s">
        <v>75</v>
      </c>
      <c r="C161" t="s">
        <v>9</v>
      </c>
      <c r="D161" t="s">
        <v>256</v>
      </c>
      <c r="E161" s="19">
        <v>-605811</v>
      </c>
      <c r="F161" s="19">
        <v>6064628.9500000002</v>
      </c>
      <c r="G161" s="19">
        <v>5629217.9500000002</v>
      </c>
      <c r="H161" s="19">
        <v>-170400</v>
      </c>
      <c r="I161" s="37"/>
      <c r="J161" s="37"/>
      <c r="N161" s="14"/>
      <c r="O161" s="296"/>
    </row>
    <row r="162" spans="1:15">
      <c r="A162" s="167">
        <v>2519</v>
      </c>
      <c r="B162" s="167" t="s">
        <v>75</v>
      </c>
      <c r="C162" s="168" t="s">
        <v>10</v>
      </c>
      <c r="D162" s="168" t="s">
        <v>256</v>
      </c>
      <c r="E162" s="170">
        <v>-605811</v>
      </c>
      <c r="F162" s="170">
        <v>6064628.9500000002</v>
      </c>
      <c r="G162" s="170">
        <v>5629217.9500000002</v>
      </c>
      <c r="H162" s="170">
        <v>-170400</v>
      </c>
      <c r="I162" s="37"/>
      <c r="J162" s="37"/>
      <c r="K162" s="130"/>
      <c r="N162" s="14"/>
      <c r="O162" s="296"/>
    </row>
    <row r="163" spans="1:15">
      <c r="A163" s="9">
        <v>251905</v>
      </c>
      <c r="B163" s="9" t="s">
        <v>75</v>
      </c>
      <c r="C163" t="s">
        <v>11</v>
      </c>
      <c r="D163" t="s">
        <v>256</v>
      </c>
      <c r="E163" s="19">
        <v>-605811</v>
      </c>
      <c r="F163" s="19">
        <v>6064628.9500000002</v>
      </c>
      <c r="G163" s="19">
        <v>5629217.9500000002</v>
      </c>
      <c r="H163" s="19">
        <v>-170400</v>
      </c>
      <c r="I163" s="37"/>
      <c r="J163" s="37"/>
      <c r="K163" s="130"/>
      <c r="N163" s="14"/>
      <c r="O163" s="296"/>
    </row>
    <row r="164" spans="1:15">
      <c r="A164" s="9">
        <v>25190505</v>
      </c>
      <c r="B164" s="9" t="s">
        <v>75</v>
      </c>
      <c r="C164" t="s">
        <v>76</v>
      </c>
      <c r="D164" t="s">
        <v>256</v>
      </c>
      <c r="E164" s="19">
        <v>-605811</v>
      </c>
      <c r="F164" s="19">
        <v>6064628.9500000002</v>
      </c>
      <c r="G164" s="19">
        <v>5629217.9500000002</v>
      </c>
      <c r="H164" s="19">
        <v>-170400</v>
      </c>
      <c r="I164" s="37"/>
      <c r="J164" s="37"/>
      <c r="K164" s="130"/>
      <c r="N164" s="14"/>
      <c r="O164" s="296"/>
    </row>
    <row r="165" spans="1:15">
      <c r="A165" s="9">
        <v>2519050510</v>
      </c>
      <c r="B165" s="9" t="s">
        <v>75</v>
      </c>
      <c r="C165" t="s">
        <v>12</v>
      </c>
      <c r="D165" t="s">
        <v>256</v>
      </c>
      <c r="E165" s="19">
        <v>-1155000</v>
      </c>
      <c r="F165" s="19">
        <v>1155000</v>
      </c>
      <c r="G165" s="19">
        <v>0</v>
      </c>
      <c r="H165" s="19">
        <v>0</v>
      </c>
      <c r="I165" s="37"/>
      <c r="J165" s="37"/>
      <c r="K165" s="130"/>
      <c r="N165" s="14"/>
      <c r="O165" s="296"/>
    </row>
    <row r="166" spans="1:15">
      <c r="A166" s="9">
        <v>251905051005</v>
      </c>
      <c r="B166" s="9" t="s">
        <v>75</v>
      </c>
      <c r="C166" t="s">
        <v>13</v>
      </c>
      <c r="D166" t="s">
        <v>256</v>
      </c>
      <c r="E166" s="19">
        <v>-1155000</v>
      </c>
      <c r="F166" s="19">
        <v>1155000</v>
      </c>
      <c r="G166" s="19">
        <v>0</v>
      </c>
      <c r="H166" s="19">
        <v>0</v>
      </c>
      <c r="I166" s="37"/>
      <c r="J166" s="37"/>
      <c r="K166" s="130"/>
      <c r="N166" s="14"/>
      <c r="O166" s="296"/>
    </row>
    <row r="167" spans="1:15">
      <c r="A167" s="9">
        <v>251905051005</v>
      </c>
      <c r="B167" s="9">
        <v>31151782</v>
      </c>
      <c r="C167" t="s">
        <v>255</v>
      </c>
      <c r="D167" t="s">
        <v>256</v>
      </c>
      <c r="E167" s="19">
        <v>-1155000</v>
      </c>
      <c r="F167" s="19">
        <v>1155000</v>
      </c>
      <c r="G167" s="19">
        <v>0</v>
      </c>
      <c r="H167" s="19">
        <v>0</v>
      </c>
      <c r="I167" s="37"/>
      <c r="J167" s="37"/>
      <c r="N167" s="14"/>
      <c r="O167" s="296"/>
    </row>
    <row r="168" spans="1:15">
      <c r="A168" s="9">
        <v>2519050515</v>
      </c>
      <c r="B168" s="9" t="s">
        <v>75</v>
      </c>
      <c r="C168" t="s">
        <v>15</v>
      </c>
      <c r="D168" t="s">
        <v>256</v>
      </c>
      <c r="E168" s="19">
        <v>-3627218</v>
      </c>
      <c r="F168" s="19">
        <v>3627218</v>
      </c>
      <c r="G168" s="19">
        <v>170400</v>
      </c>
      <c r="H168" s="19">
        <v>-170400</v>
      </c>
      <c r="I168" s="21"/>
      <c r="J168" s="21"/>
      <c r="N168" s="14"/>
      <c r="O168" s="296"/>
    </row>
    <row r="169" spans="1:15">
      <c r="A169" s="9">
        <v>251905051520</v>
      </c>
      <c r="B169" s="9" t="s">
        <v>75</v>
      </c>
      <c r="C169" t="s">
        <v>16</v>
      </c>
      <c r="D169" t="s">
        <v>256</v>
      </c>
      <c r="E169" s="19">
        <v>-3627218</v>
      </c>
      <c r="F169" s="19">
        <v>3627218</v>
      </c>
      <c r="G169" s="19">
        <v>170400</v>
      </c>
      <c r="H169" s="19">
        <v>-170400</v>
      </c>
      <c r="I169" s="37">
        <f>+G169/4%</f>
        <v>4260000</v>
      </c>
      <c r="J169" s="37">
        <f>+I169*4%</f>
        <v>170400</v>
      </c>
      <c r="K169" t="s">
        <v>15</v>
      </c>
      <c r="N169" s="14"/>
      <c r="O169" s="296"/>
    </row>
    <row r="170" spans="1:15">
      <c r="A170" s="9">
        <v>251905051520</v>
      </c>
      <c r="B170" s="9">
        <v>31151782</v>
      </c>
      <c r="C170" t="s">
        <v>255</v>
      </c>
      <c r="D170" t="s">
        <v>256</v>
      </c>
      <c r="E170" s="19">
        <v>-144000</v>
      </c>
      <c r="F170" s="19">
        <v>144000</v>
      </c>
      <c r="G170" s="19">
        <v>0</v>
      </c>
      <c r="H170" s="19">
        <v>0</v>
      </c>
      <c r="I170" s="37"/>
      <c r="J170" s="37"/>
      <c r="K170" s="130"/>
      <c r="N170" s="14"/>
      <c r="O170" s="296"/>
    </row>
    <row r="171" spans="1:15">
      <c r="A171" s="9">
        <v>251905051520</v>
      </c>
      <c r="B171" s="9">
        <v>806008050</v>
      </c>
      <c r="C171" t="s">
        <v>170</v>
      </c>
      <c r="D171" t="s">
        <v>256</v>
      </c>
      <c r="E171" s="19">
        <v>-51114</v>
      </c>
      <c r="F171" s="19">
        <v>51114</v>
      </c>
      <c r="G171" s="19">
        <v>0</v>
      </c>
      <c r="H171" s="19">
        <v>0</v>
      </c>
      <c r="I171" s="37"/>
      <c r="J171" s="37"/>
      <c r="K171" s="130"/>
      <c r="N171" s="14"/>
      <c r="O171" s="296"/>
    </row>
    <row r="172" spans="1:15">
      <c r="A172" s="9">
        <v>251905051520</v>
      </c>
      <c r="B172" s="9">
        <v>830095192</v>
      </c>
      <c r="C172" t="s">
        <v>286</v>
      </c>
      <c r="D172" t="s">
        <v>256</v>
      </c>
      <c r="E172" s="19">
        <v>-28772</v>
      </c>
      <c r="F172" s="19">
        <v>28772</v>
      </c>
      <c r="G172" s="19">
        <v>0</v>
      </c>
      <c r="H172" s="19">
        <v>0</v>
      </c>
      <c r="I172" s="37"/>
      <c r="J172" s="37"/>
      <c r="K172" s="130"/>
      <c r="N172" s="14"/>
      <c r="O172" s="296"/>
    </row>
    <row r="173" spans="1:15">
      <c r="A173" s="9">
        <v>251905051520</v>
      </c>
      <c r="B173" s="9">
        <v>860523122</v>
      </c>
      <c r="C173" t="s">
        <v>177</v>
      </c>
      <c r="D173" t="s">
        <v>256</v>
      </c>
      <c r="E173" s="19">
        <v>-75641</v>
      </c>
      <c r="F173" s="19">
        <v>75641</v>
      </c>
      <c r="G173" s="19">
        <v>0</v>
      </c>
      <c r="H173" s="19">
        <v>0</v>
      </c>
      <c r="I173" s="37"/>
      <c r="J173" s="37"/>
      <c r="K173" s="130"/>
      <c r="N173" s="14"/>
      <c r="O173" s="296"/>
    </row>
    <row r="174" spans="1:15">
      <c r="A174" s="9">
        <v>251905051520</v>
      </c>
      <c r="B174" s="9">
        <v>860535490</v>
      </c>
      <c r="C174" t="s">
        <v>178</v>
      </c>
      <c r="D174" t="s">
        <v>256</v>
      </c>
      <c r="E174" s="19">
        <v>-2922331</v>
      </c>
      <c r="F174" s="19">
        <v>2922331</v>
      </c>
      <c r="G174" s="19">
        <v>0</v>
      </c>
      <c r="H174" s="19">
        <v>0</v>
      </c>
      <c r="I174" s="21"/>
      <c r="J174" s="21"/>
      <c r="N174" s="14"/>
      <c r="O174" s="296"/>
    </row>
    <row r="175" spans="1:15">
      <c r="A175" s="9">
        <v>251905051520</v>
      </c>
      <c r="B175" s="9">
        <v>900524572</v>
      </c>
      <c r="C175" t="s">
        <v>257</v>
      </c>
      <c r="D175" t="s">
        <v>256</v>
      </c>
      <c r="E175" s="19">
        <v>-141716</v>
      </c>
      <c r="F175" s="19">
        <v>141716</v>
      </c>
      <c r="G175" s="19">
        <v>0</v>
      </c>
      <c r="H175" s="19">
        <v>0</v>
      </c>
      <c r="I175" s="37"/>
      <c r="J175" s="37"/>
      <c r="K175" s="130"/>
      <c r="N175" s="14"/>
      <c r="O175" s="296"/>
    </row>
    <row r="176" spans="1:15">
      <c r="A176" s="9">
        <v>251905051520</v>
      </c>
      <c r="B176" s="9">
        <v>900637442</v>
      </c>
      <c r="C176" t="s">
        <v>162</v>
      </c>
      <c r="D176" t="s">
        <v>256</v>
      </c>
      <c r="E176" s="19">
        <v>-143922</v>
      </c>
      <c r="F176" s="19">
        <v>143922</v>
      </c>
      <c r="G176" s="19">
        <v>0</v>
      </c>
      <c r="H176" s="19">
        <v>0</v>
      </c>
      <c r="I176" s="37"/>
      <c r="J176" s="37"/>
      <c r="N176" s="14"/>
      <c r="O176" s="296"/>
    </row>
    <row r="177" spans="1:15">
      <c r="A177" s="9">
        <v>251905051520</v>
      </c>
      <c r="B177" s="9">
        <v>900838509</v>
      </c>
      <c r="C177" t="s">
        <v>143</v>
      </c>
      <c r="D177" t="s">
        <v>256</v>
      </c>
      <c r="E177" s="19">
        <v>-33722</v>
      </c>
      <c r="F177" s="19">
        <v>33722</v>
      </c>
      <c r="G177" s="19">
        <v>0</v>
      </c>
      <c r="H177" s="19">
        <v>0</v>
      </c>
      <c r="I177" s="37"/>
      <c r="J177" s="37"/>
      <c r="K177" s="130"/>
      <c r="N177" s="14"/>
      <c r="O177" s="296"/>
    </row>
    <row r="178" spans="1:15">
      <c r="A178" s="9">
        <v>251905051520</v>
      </c>
      <c r="B178" s="9">
        <v>901218339</v>
      </c>
      <c r="C178" t="s">
        <v>304</v>
      </c>
      <c r="D178" t="s">
        <v>256</v>
      </c>
      <c r="E178" s="19">
        <v>0</v>
      </c>
      <c r="F178" s="19">
        <v>0</v>
      </c>
      <c r="G178" s="19">
        <v>170400</v>
      </c>
      <c r="H178" s="19">
        <v>-170400</v>
      </c>
      <c r="I178" s="37"/>
      <c r="J178" s="37"/>
      <c r="K178" s="130"/>
      <c r="N178" s="14"/>
      <c r="O178" s="296"/>
    </row>
    <row r="179" spans="1:15">
      <c r="A179" s="9">
        <v>251905051520</v>
      </c>
      <c r="B179" s="9">
        <v>901279514</v>
      </c>
      <c r="C179" t="s">
        <v>258</v>
      </c>
      <c r="D179" t="s">
        <v>256</v>
      </c>
      <c r="E179" s="19">
        <v>-86000</v>
      </c>
      <c r="F179" s="19">
        <v>86000</v>
      </c>
      <c r="G179" s="19">
        <v>0</v>
      </c>
      <c r="H179" s="19">
        <v>0</v>
      </c>
      <c r="I179" s="37"/>
      <c r="J179" s="37"/>
      <c r="K179" s="130"/>
      <c r="N179" s="14"/>
      <c r="O179" s="296"/>
    </row>
    <row r="180" spans="1:15">
      <c r="A180" s="9">
        <v>2519050525</v>
      </c>
      <c r="B180" s="9" t="s">
        <v>75</v>
      </c>
      <c r="C180" t="s">
        <v>24</v>
      </c>
      <c r="D180" t="s">
        <v>256</v>
      </c>
      <c r="E180" s="19">
        <v>-676410.95</v>
      </c>
      <c r="F180" s="19">
        <v>676410.95</v>
      </c>
      <c r="G180" s="19">
        <v>0</v>
      </c>
      <c r="H180" s="19">
        <v>0</v>
      </c>
      <c r="I180" s="37"/>
      <c r="J180" s="37"/>
      <c r="N180" s="14"/>
      <c r="O180" s="296"/>
    </row>
    <row r="181" spans="1:15">
      <c r="A181" s="9">
        <v>251905052505</v>
      </c>
      <c r="B181" s="9" t="s">
        <v>75</v>
      </c>
      <c r="C181" t="s">
        <v>25</v>
      </c>
      <c r="D181" t="s">
        <v>256</v>
      </c>
      <c r="E181" s="19">
        <v>-676410.95</v>
      </c>
      <c r="F181" s="19">
        <v>676410.95</v>
      </c>
      <c r="G181" s="19">
        <v>0</v>
      </c>
      <c r="H181" s="19">
        <v>0</v>
      </c>
      <c r="I181" s="37"/>
      <c r="J181" s="37"/>
      <c r="K181" s="130"/>
      <c r="N181" s="14"/>
      <c r="O181" s="296"/>
    </row>
    <row r="182" spans="1:15">
      <c r="A182" s="9">
        <v>251905052505</v>
      </c>
      <c r="B182" s="9">
        <v>900870033</v>
      </c>
      <c r="C182" t="s">
        <v>259</v>
      </c>
      <c r="D182" t="s">
        <v>256</v>
      </c>
      <c r="E182" s="19">
        <v>-9063.4500000000007</v>
      </c>
      <c r="F182" s="19">
        <v>9063.4500000000007</v>
      </c>
      <c r="G182" s="19">
        <v>0</v>
      </c>
      <c r="H182" s="19">
        <v>0</v>
      </c>
      <c r="I182" s="37"/>
      <c r="J182" s="37"/>
      <c r="K182" s="130"/>
      <c r="N182" s="14"/>
      <c r="O182" s="296"/>
    </row>
    <row r="183" spans="1:15">
      <c r="A183" s="9">
        <v>251905052505</v>
      </c>
      <c r="B183" s="9">
        <v>901279514</v>
      </c>
      <c r="C183" t="s">
        <v>258</v>
      </c>
      <c r="D183" t="s">
        <v>256</v>
      </c>
      <c r="E183" s="19">
        <v>-667347.5</v>
      </c>
      <c r="F183" s="19">
        <v>667347.5</v>
      </c>
      <c r="G183" s="19">
        <v>0</v>
      </c>
      <c r="H183" s="19">
        <v>0</v>
      </c>
      <c r="I183" s="37"/>
      <c r="J183" s="37"/>
      <c r="N183" s="14"/>
      <c r="O183" s="296"/>
    </row>
    <row r="184" spans="1:15">
      <c r="A184" s="9">
        <v>2519050599</v>
      </c>
      <c r="B184" s="9" t="s">
        <v>75</v>
      </c>
      <c r="C184" t="s">
        <v>14</v>
      </c>
      <c r="D184" t="s">
        <v>256</v>
      </c>
      <c r="E184" s="19">
        <v>4852817.95</v>
      </c>
      <c r="F184" s="19">
        <v>606000</v>
      </c>
      <c r="G184" s="19">
        <v>5458817.9500000002</v>
      </c>
      <c r="H184" s="19">
        <v>0</v>
      </c>
      <c r="I184" s="37"/>
      <c r="J184" s="37"/>
      <c r="N184" s="14"/>
      <c r="O184" s="296"/>
    </row>
    <row r="185" spans="1:15">
      <c r="A185" s="9">
        <v>251905059905</v>
      </c>
      <c r="B185" s="9" t="s">
        <v>75</v>
      </c>
      <c r="C185" t="s">
        <v>14</v>
      </c>
      <c r="D185" t="s">
        <v>256</v>
      </c>
      <c r="E185" s="19">
        <v>4852817.95</v>
      </c>
      <c r="F185" s="19">
        <v>606000</v>
      </c>
      <c r="G185" s="19">
        <v>5458817.9500000002</v>
      </c>
      <c r="H185" s="19">
        <v>0</v>
      </c>
      <c r="I185" s="37"/>
      <c r="J185" s="37"/>
      <c r="K185" s="130"/>
      <c r="N185" s="14"/>
      <c r="O185" s="296"/>
    </row>
    <row r="186" spans="1:15">
      <c r="A186" s="9">
        <v>251905059905</v>
      </c>
      <c r="B186" s="9">
        <v>800197268</v>
      </c>
      <c r="C186" t="s">
        <v>101</v>
      </c>
      <c r="D186" t="s">
        <v>256</v>
      </c>
      <c r="E186" s="19">
        <v>4852817.95</v>
      </c>
      <c r="F186" s="19">
        <v>606000</v>
      </c>
      <c r="G186" s="19">
        <v>5458817.9500000002</v>
      </c>
      <c r="H186" s="19">
        <v>0</v>
      </c>
      <c r="I186" s="37"/>
      <c r="J186" s="37"/>
      <c r="N186" s="14"/>
      <c r="O186" s="296"/>
    </row>
    <row r="187" spans="1:15">
      <c r="A187" s="9" t="s">
        <v>0</v>
      </c>
      <c r="B187" s="9" t="s">
        <v>1</v>
      </c>
      <c r="C187" s="12">
        <v>45691.865277777775</v>
      </c>
      <c r="D187" t="s">
        <v>78</v>
      </c>
      <c r="E187" s="19" t="s">
        <v>2</v>
      </c>
      <c r="F187" s="19" t="s">
        <v>3</v>
      </c>
      <c r="G187" s="19">
        <v>2001</v>
      </c>
      <c r="H187" s="19" t="s">
        <v>4</v>
      </c>
      <c r="I187" s="37"/>
      <c r="J187" s="37"/>
      <c r="K187" s="130"/>
      <c r="N187" s="14"/>
      <c r="O187" s="296"/>
    </row>
    <row r="188" spans="1:15">
      <c r="A188" s="9">
        <v>2</v>
      </c>
      <c r="B188" s="9" t="s">
        <v>75</v>
      </c>
      <c r="C188" t="s">
        <v>8</v>
      </c>
      <c r="D188" t="s">
        <v>78</v>
      </c>
      <c r="E188" s="19">
        <v>-20123594</v>
      </c>
      <c r="F188" s="19">
        <v>95749581.109999999</v>
      </c>
      <c r="G188" s="19">
        <v>78721987.109999999</v>
      </c>
      <c r="H188" s="19">
        <v>-3096000</v>
      </c>
      <c r="I188" s="37"/>
      <c r="J188" s="37"/>
      <c r="K188" s="20"/>
      <c r="N188" s="14"/>
      <c r="O188" s="296"/>
    </row>
    <row r="189" spans="1:15">
      <c r="A189" s="9">
        <v>25</v>
      </c>
      <c r="B189" s="9" t="s">
        <v>75</v>
      </c>
      <c r="C189" t="s">
        <v>9</v>
      </c>
      <c r="D189" t="s">
        <v>78</v>
      </c>
      <c r="E189" s="19">
        <v>-20123594</v>
      </c>
      <c r="F189" s="19">
        <v>95749581.109999999</v>
      </c>
      <c r="G189" s="19">
        <v>78721987.109999999</v>
      </c>
      <c r="H189" s="19">
        <v>-3096000</v>
      </c>
      <c r="I189" s="37"/>
      <c r="J189" s="37"/>
      <c r="K189" s="130"/>
      <c r="N189" s="14"/>
      <c r="O189" s="296"/>
    </row>
    <row r="190" spans="1:15">
      <c r="A190" s="167">
        <v>2519</v>
      </c>
      <c r="B190" s="167" t="s">
        <v>75</v>
      </c>
      <c r="C190" s="168" t="s">
        <v>10</v>
      </c>
      <c r="D190" s="168" t="s">
        <v>78</v>
      </c>
      <c r="E190" s="170">
        <v>-20123594</v>
      </c>
      <c r="F190" s="170">
        <v>95749581.109999999</v>
      </c>
      <c r="G190" s="170">
        <v>78721987.109999999</v>
      </c>
      <c r="H190" s="170">
        <v>-3096000</v>
      </c>
      <c r="I190" s="37"/>
      <c r="J190" s="37"/>
      <c r="K190" s="130"/>
      <c r="N190" s="14"/>
      <c r="O190" s="296"/>
    </row>
    <row r="191" spans="1:15">
      <c r="A191" s="9">
        <v>251905</v>
      </c>
      <c r="B191" s="9" t="s">
        <v>75</v>
      </c>
      <c r="C191" t="s">
        <v>11</v>
      </c>
      <c r="D191" t="s">
        <v>78</v>
      </c>
      <c r="E191" s="19">
        <v>-20123594</v>
      </c>
      <c r="F191" s="19">
        <v>95749581.109999999</v>
      </c>
      <c r="G191" s="19">
        <v>78721987.109999999</v>
      </c>
      <c r="H191" s="19">
        <v>-3096000</v>
      </c>
      <c r="I191" s="37"/>
      <c r="J191" s="37"/>
      <c r="K191" s="130"/>
      <c r="N191" s="14"/>
      <c r="O191" s="296"/>
    </row>
    <row r="192" spans="1:15">
      <c r="A192" s="9">
        <v>25190505</v>
      </c>
      <c r="B192" s="9" t="s">
        <v>75</v>
      </c>
      <c r="C192" t="s">
        <v>76</v>
      </c>
      <c r="D192" t="s">
        <v>78</v>
      </c>
      <c r="E192" s="19">
        <v>-20123594</v>
      </c>
      <c r="F192" s="19">
        <v>95749581.109999999</v>
      </c>
      <c r="G192" s="19">
        <v>78721987.109999999</v>
      </c>
      <c r="H192" s="19">
        <v>-3096000</v>
      </c>
      <c r="I192" s="37"/>
      <c r="J192" s="37"/>
      <c r="K192" s="130"/>
      <c r="N192" s="14"/>
      <c r="O192" s="296"/>
    </row>
    <row r="193" spans="1:15">
      <c r="A193" s="9">
        <v>2519050510</v>
      </c>
      <c r="B193" s="9" t="s">
        <v>75</v>
      </c>
      <c r="C193" t="s">
        <v>12</v>
      </c>
      <c r="D193" t="s">
        <v>78</v>
      </c>
      <c r="E193" s="19">
        <v>-38500</v>
      </c>
      <c r="F193" s="19">
        <v>38500</v>
      </c>
      <c r="G193" s="19">
        <v>0</v>
      </c>
      <c r="H193" s="19">
        <v>0</v>
      </c>
      <c r="I193" s="37"/>
      <c r="J193" s="37"/>
      <c r="N193" s="14"/>
      <c r="O193" s="296"/>
    </row>
    <row r="194" spans="1:15">
      <c r="A194" s="9">
        <v>251905051005</v>
      </c>
      <c r="B194" s="9" t="s">
        <v>75</v>
      </c>
      <c r="C194" t="s">
        <v>13</v>
      </c>
      <c r="D194" t="s">
        <v>78</v>
      </c>
      <c r="E194" s="19">
        <v>-38500</v>
      </c>
      <c r="F194" s="19">
        <v>38500</v>
      </c>
      <c r="G194" s="19">
        <v>0</v>
      </c>
      <c r="H194" s="19">
        <v>0</v>
      </c>
      <c r="I194" s="37"/>
      <c r="J194" s="37"/>
      <c r="N194" s="14"/>
      <c r="O194" s="296"/>
    </row>
    <row r="195" spans="1:15">
      <c r="A195" s="9">
        <v>251905051005</v>
      </c>
      <c r="B195" s="9">
        <v>800035076</v>
      </c>
      <c r="C195" t="s">
        <v>139</v>
      </c>
      <c r="D195" t="s">
        <v>78</v>
      </c>
      <c r="E195" s="19">
        <v>-38500</v>
      </c>
      <c r="F195" s="19">
        <v>38500</v>
      </c>
      <c r="G195" s="19">
        <v>0</v>
      </c>
      <c r="H195" s="19">
        <v>0</v>
      </c>
      <c r="I195" s="37"/>
      <c r="J195" s="37"/>
      <c r="K195" s="130"/>
      <c r="N195" s="14"/>
      <c r="O195" s="296"/>
    </row>
    <row r="196" spans="1:15">
      <c r="A196" s="9">
        <v>2519050515</v>
      </c>
      <c r="B196" s="9" t="s">
        <v>75</v>
      </c>
      <c r="C196" t="s">
        <v>15</v>
      </c>
      <c r="D196" t="s">
        <v>78</v>
      </c>
      <c r="E196" s="19">
        <v>-52101691.329999998</v>
      </c>
      <c r="F196" s="19">
        <v>69288282.329999998</v>
      </c>
      <c r="G196" s="19">
        <v>20230710</v>
      </c>
      <c r="H196" s="19">
        <v>-3044119</v>
      </c>
      <c r="I196" s="37"/>
      <c r="J196" s="37"/>
      <c r="N196" s="14"/>
      <c r="O196" s="296"/>
    </row>
    <row r="197" spans="1:15">
      <c r="A197" s="9">
        <v>251905051505</v>
      </c>
      <c r="B197" s="9" t="s">
        <v>75</v>
      </c>
      <c r="C197" t="s">
        <v>305</v>
      </c>
      <c r="D197" t="s">
        <v>78</v>
      </c>
      <c r="E197" s="19">
        <v>0</v>
      </c>
      <c r="F197" s="19">
        <v>0</v>
      </c>
      <c r="G197" s="19">
        <v>2500</v>
      </c>
      <c r="H197" s="19">
        <v>-2500</v>
      </c>
      <c r="I197" s="37">
        <f>-(E197+F197-G197)/1%</f>
        <v>250000</v>
      </c>
      <c r="J197" s="37">
        <f>+I197*1%</f>
        <v>2500</v>
      </c>
      <c r="K197" t="s">
        <v>15</v>
      </c>
      <c r="N197" s="14"/>
      <c r="O197" s="296"/>
    </row>
    <row r="198" spans="1:15">
      <c r="A198" s="9">
        <v>251905051505</v>
      </c>
      <c r="B198" s="9">
        <v>901269341</v>
      </c>
      <c r="C198" t="s">
        <v>82</v>
      </c>
      <c r="D198" t="s">
        <v>78</v>
      </c>
      <c r="E198" s="19">
        <v>0</v>
      </c>
      <c r="F198" s="19">
        <v>0</v>
      </c>
      <c r="G198" s="19">
        <v>2500</v>
      </c>
      <c r="H198" s="19">
        <v>-2500</v>
      </c>
      <c r="I198" s="21"/>
      <c r="J198" s="21"/>
      <c r="N198" s="14"/>
      <c r="O198" s="296"/>
    </row>
    <row r="199" spans="1:15">
      <c r="A199" s="9">
        <v>251905051510</v>
      </c>
      <c r="B199" s="9" t="s">
        <v>75</v>
      </c>
      <c r="C199" t="s">
        <v>22</v>
      </c>
      <c r="D199" t="s">
        <v>78</v>
      </c>
      <c r="E199" s="19">
        <v>-7420427.9000000004</v>
      </c>
      <c r="F199" s="19">
        <v>7420427.9000000004</v>
      </c>
      <c r="G199" s="19">
        <v>138281</v>
      </c>
      <c r="H199" s="19">
        <v>-138281</v>
      </c>
      <c r="I199" s="37">
        <f>-(E199+F199-G199)/2%</f>
        <v>6914050</v>
      </c>
      <c r="J199" s="37">
        <f>+I199*2%</f>
        <v>138281</v>
      </c>
      <c r="K199" t="s">
        <v>15</v>
      </c>
      <c r="N199" s="14"/>
      <c r="O199" s="296"/>
    </row>
    <row r="200" spans="1:15">
      <c r="A200" s="9">
        <v>251905051510</v>
      </c>
      <c r="B200" s="9">
        <v>805003633</v>
      </c>
      <c r="C200" t="s">
        <v>159</v>
      </c>
      <c r="D200" t="s">
        <v>78</v>
      </c>
      <c r="E200" s="19">
        <v>-21182</v>
      </c>
      <c r="F200" s="19">
        <v>21182</v>
      </c>
      <c r="G200" s="19">
        <v>0</v>
      </c>
      <c r="H200" s="19">
        <v>0</v>
      </c>
      <c r="I200" s="37"/>
      <c r="J200" s="37"/>
      <c r="K200" s="130"/>
      <c r="N200" s="14"/>
      <c r="O200" s="296"/>
    </row>
    <row r="201" spans="1:15">
      <c r="A201" s="9">
        <v>251905051510</v>
      </c>
      <c r="B201" s="9">
        <v>830514823</v>
      </c>
      <c r="C201" t="s">
        <v>193</v>
      </c>
      <c r="D201" t="s">
        <v>78</v>
      </c>
      <c r="E201" s="19">
        <v>-65303.9</v>
      </c>
      <c r="F201" s="19">
        <v>65303.9</v>
      </c>
      <c r="G201" s="19">
        <v>0</v>
      </c>
      <c r="H201" s="19">
        <v>0</v>
      </c>
      <c r="I201" s="37"/>
      <c r="J201" s="37"/>
      <c r="N201" s="14"/>
      <c r="O201" s="296"/>
    </row>
    <row r="202" spans="1:15">
      <c r="A202" s="9">
        <v>251905051510</v>
      </c>
      <c r="B202" s="9">
        <v>901378469</v>
      </c>
      <c r="C202" t="s">
        <v>135</v>
      </c>
      <c r="D202" t="s">
        <v>78</v>
      </c>
      <c r="E202" s="19">
        <v>-7333942</v>
      </c>
      <c r="F202" s="19">
        <v>7333942</v>
      </c>
      <c r="G202" s="19">
        <v>0</v>
      </c>
      <c r="H202" s="19">
        <v>0</v>
      </c>
      <c r="I202" s="21"/>
      <c r="J202" s="21"/>
      <c r="N202" s="14"/>
      <c r="O202" s="296"/>
    </row>
    <row r="203" spans="1:15">
      <c r="A203" s="9">
        <v>251905051510</v>
      </c>
      <c r="B203" s="9">
        <v>901887487</v>
      </c>
      <c r="C203" t="s">
        <v>306</v>
      </c>
      <c r="D203" t="s">
        <v>78</v>
      </c>
      <c r="E203" s="19">
        <v>0</v>
      </c>
      <c r="F203" s="19">
        <v>0</v>
      </c>
      <c r="G203" s="19">
        <v>138281</v>
      </c>
      <c r="H203" s="19">
        <v>-138281</v>
      </c>
      <c r="I203" s="37"/>
      <c r="J203" s="37"/>
      <c r="N203" s="14"/>
      <c r="O203" s="296"/>
    </row>
    <row r="204" spans="1:15">
      <c r="A204" s="9">
        <v>251905051520</v>
      </c>
      <c r="B204" s="9" t="s">
        <v>75</v>
      </c>
      <c r="C204" t="s">
        <v>16</v>
      </c>
      <c r="D204" t="s">
        <v>78</v>
      </c>
      <c r="E204" s="19">
        <v>-44540863.43</v>
      </c>
      <c r="F204" s="19">
        <v>61727454.43</v>
      </c>
      <c r="G204" s="19">
        <v>20089929</v>
      </c>
      <c r="H204" s="19">
        <v>-2903338</v>
      </c>
      <c r="I204" s="37">
        <f>-(E204+F204-G204)/4%</f>
        <v>72583450</v>
      </c>
      <c r="J204" s="37">
        <f>+I204*4%</f>
        <v>2903338</v>
      </c>
      <c r="K204" t="s">
        <v>15</v>
      </c>
      <c r="N204" s="14"/>
      <c r="O204" s="296"/>
    </row>
    <row r="205" spans="1:15">
      <c r="A205" s="9">
        <v>251905051520</v>
      </c>
      <c r="B205" s="9">
        <v>6376737</v>
      </c>
      <c r="C205" t="s">
        <v>247</v>
      </c>
      <c r="D205" t="s">
        <v>78</v>
      </c>
      <c r="E205" s="19">
        <v>-689640</v>
      </c>
      <c r="F205" s="19">
        <v>727050</v>
      </c>
      <c r="G205" s="19">
        <v>234582</v>
      </c>
      <c r="H205" s="19">
        <v>-197172</v>
      </c>
      <c r="I205" s="37">
        <f>-(E200+F200-G200)/2%</f>
        <v>0</v>
      </c>
      <c r="J205" s="37"/>
      <c r="K205" s="130"/>
      <c r="N205" s="14"/>
      <c r="O205" s="296"/>
    </row>
    <row r="206" spans="1:15">
      <c r="A206" s="9">
        <v>251905051520</v>
      </c>
      <c r="B206" s="9">
        <v>800035076</v>
      </c>
      <c r="C206" t="s">
        <v>139</v>
      </c>
      <c r="D206" t="s">
        <v>78</v>
      </c>
      <c r="E206" s="19">
        <v>-2072035.52</v>
      </c>
      <c r="F206" s="19">
        <v>2271778.52</v>
      </c>
      <c r="G206" s="19">
        <v>232355</v>
      </c>
      <c r="H206" s="19">
        <v>-32612</v>
      </c>
      <c r="I206" s="37"/>
      <c r="J206" s="37"/>
      <c r="K206" s="130"/>
      <c r="N206" s="14"/>
      <c r="O206" s="296"/>
    </row>
    <row r="207" spans="1:15">
      <c r="A207" s="9">
        <v>251905051520</v>
      </c>
      <c r="B207" s="9">
        <v>800079939</v>
      </c>
      <c r="C207" t="s">
        <v>79</v>
      </c>
      <c r="D207" t="s">
        <v>78</v>
      </c>
      <c r="E207" s="19">
        <v>-30400</v>
      </c>
      <c r="F207" s="19">
        <v>30400</v>
      </c>
      <c r="G207" s="19">
        <v>3800</v>
      </c>
      <c r="H207" s="19">
        <v>-3800</v>
      </c>
      <c r="I207" s="37"/>
      <c r="J207" s="37"/>
      <c r="K207" s="130"/>
      <c r="N207" s="14"/>
      <c r="O207" s="296"/>
    </row>
    <row r="208" spans="1:15">
      <c r="A208" s="9">
        <v>251905051520</v>
      </c>
      <c r="B208" s="9">
        <v>805003633</v>
      </c>
      <c r="C208" t="s">
        <v>159</v>
      </c>
      <c r="D208" t="s">
        <v>78</v>
      </c>
      <c r="E208" s="19">
        <v>-705236</v>
      </c>
      <c r="F208" s="19">
        <v>705236</v>
      </c>
      <c r="G208" s="19">
        <v>0</v>
      </c>
      <c r="H208" s="19">
        <v>0</v>
      </c>
      <c r="I208" s="37"/>
      <c r="J208" s="37"/>
      <c r="K208" s="130"/>
      <c r="N208" s="14"/>
      <c r="O208" s="296"/>
    </row>
    <row r="209" spans="1:15">
      <c r="A209" s="9">
        <v>251905051520</v>
      </c>
      <c r="B209" s="9">
        <v>805012769</v>
      </c>
      <c r="C209" t="s">
        <v>88</v>
      </c>
      <c r="D209" t="s">
        <v>78</v>
      </c>
      <c r="E209" s="19">
        <v>-6740540.6399999997</v>
      </c>
      <c r="F209" s="19">
        <v>6740540.6399999997</v>
      </c>
      <c r="G209" s="19">
        <v>188120</v>
      </c>
      <c r="H209" s="19">
        <v>-188120</v>
      </c>
      <c r="I209" s="37"/>
      <c r="J209" s="37">
        <f>+I209*4%</f>
        <v>0</v>
      </c>
      <c r="N209" s="14"/>
      <c r="O209" s="296"/>
    </row>
    <row r="210" spans="1:15">
      <c r="A210" s="9">
        <v>251905051520</v>
      </c>
      <c r="B210" s="9">
        <v>805017950</v>
      </c>
      <c r="C210" t="s">
        <v>165</v>
      </c>
      <c r="D210" t="s">
        <v>78</v>
      </c>
      <c r="E210" s="19">
        <v>-2759474.76</v>
      </c>
      <c r="F210" s="19">
        <v>2759474.76</v>
      </c>
      <c r="G210" s="19">
        <v>0</v>
      </c>
      <c r="H210" s="19">
        <v>0</v>
      </c>
      <c r="I210" s="37"/>
      <c r="J210" s="37"/>
      <c r="K210" s="130"/>
      <c r="N210" s="14"/>
      <c r="O210" s="296"/>
    </row>
    <row r="211" spans="1:15">
      <c r="A211" s="9">
        <v>251905051520</v>
      </c>
      <c r="B211" s="9">
        <v>805019647</v>
      </c>
      <c r="C211" t="s">
        <v>77</v>
      </c>
      <c r="D211" t="s">
        <v>78</v>
      </c>
      <c r="E211" s="19">
        <v>-12800</v>
      </c>
      <c r="F211" s="19">
        <v>12800</v>
      </c>
      <c r="G211" s="19">
        <v>0</v>
      </c>
      <c r="H211" s="19">
        <v>0</v>
      </c>
      <c r="I211" s="37"/>
      <c r="J211" s="37"/>
      <c r="K211" s="130"/>
      <c r="N211" s="14"/>
      <c r="O211" s="296"/>
    </row>
    <row r="212" spans="1:15">
      <c r="A212" s="9">
        <v>251905051520</v>
      </c>
      <c r="B212" s="9">
        <v>805020089</v>
      </c>
      <c r="C212" t="s">
        <v>179</v>
      </c>
      <c r="D212" t="s">
        <v>78</v>
      </c>
      <c r="E212" s="19">
        <v>-16100</v>
      </c>
      <c r="F212" s="19">
        <v>16100</v>
      </c>
      <c r="G212" s="19">
        <v>0</v>
      </c>
      <c r="H212" s="19">
        <v>0</v>
      </c>
      <c r="I212" s="37"/>
      <c r="J212" s="37"/>
      <c r="N212" s="14"/>
      <c r="O212" s="296"/>
    </row>
    <row r="213" spans="1:15">
      <c r="A213" s="9">
        <v>251905051520</v>
      </c>
      <c r="B213" s="9">
        <v>805028734</v>
      </c>
      <c r="C213" t="s">
        <v>173</v>
      </c>
      <c r="D213" t="s">
        <v>78</v>
      </c>
      <c r="E213" s="19">
        <v>-26400</v>
      </c>
      <c r="F213" s="19">
        <v>26400</v>
      </c>
      <c r="G213" s="19">
        <v>0</v>
      </c>
      <c r="H213" s="19">
        <v>0</v>
      </c>
      <c r="I213" s="37"/>
      <c r="J213" s="37"/>
      <c r="K213" s="130"/>
      <c r="N213" s="14"/>
      <c r="O213" s="296"/>
    </row>
    <row r="214" spans="1:15">
      <c r="A214" s="9">
        <v>251905051520</v>
      </c>
      <c r="B214" s="9">
        <v>805030488</v>
      </c>
      <c r="C214" t="s">
        <v>248</v>
      </c>
      <c r="D214" t="s">
        <v>78</v>
      </c>
      <c r="E214" s="19">
        <v>-440000</v>
      </c>
      <c r="F214" s="19">
        <v>440000</v>
      </c>
      <c r="G214" s="19">
        <v>0</v>
      </c>
      <c r="H214" s="19">
        <v>0</v>
      </c>
      <c r="I214" s="37"/>
      <c r="J214" s="37"/>
      <c r="K214" s="130"/>
      <c r="N214" s="14"/>
      <c r="O214" s="296"/>
    </row>
    <row r="215" spans="1:15">
      <c r="A215" s="9">
        <v>251905051520</v>
      </c>
      <c r="B215" s="9">
        <v>810000481</v>
      </c>
      <c r="C215" t="s">
        <v>110</v>
      </c>
      <c r="D215" t="s">
        <v>78</v>
      </c>
      <c r="E215" s="19">
        <v>-11112725</v>
      </c>
      <c r="F215" s="19">
        <v>27668673</v>
      </c>
      <c r="G215" s="19">
        <v>16555948</v>
      </c>
      <c r="H215" s="19">
        <v>0</v>
      </c>
      <c r="I215" s="37"/>
      <c r="J215" s="37"/>
      <c r="K215" s="130"/>
      <c r="N215" s="14"/>
      <c r="O215" s="296"/>
    </row>
    <row r="216" spans="1:15">
      <c r="A216" s="9">
        <v>251905051520</v>
      </c>
      <c r="B216" s="9">
        <v>890300327</v>
      </c>
      <c r="C216" t="s">
        <v>80</v>
      </c>
      <c r="D216" t="s">
        <v>78</v>
      </c>
      <c r="E216" s="19">
        <v>-3605387.68</v>
      </c>
      <c r="F216" s="19">
        <v>3605387.68</v>
      </c>
      <c r="G216" s="19">
        <v>797937</v>
      </c>
      <c r="H216" s="19">
        <v>-797937</v>
      </c>
      <c r="I216" s="37"/>
      <c r="J216" s="37"/>
      <c r="N216" s="14"/>
      <c r="O216" s="296"/>
    </row>
    <row r="217" spans="1:15">
      <c r="A217" s="9">
        <v>251905051520</v>
      </c>
      <c r="B217" s="9">
        <v>900209442</v>
      </c>
      <c r="C217" t="s">
        <v>89</v>
      </c>
      <c r="D217" t="s">
        <v>78</v>
      </c>
      <c r="E217" s="19">
        <v>-2593804.7200000002</v>
      </c>
      <c r="F217" s="19">
        <v>2593804.7200000002</v>
      </c>
      <c r="G217" s="19">
        <v>140800</v>
      </c>
      <c r="H217" s="19">
        <v>-140800</v>
      </c>
      <c r="I217" s="37"/>
      <c r="J217" s="37"/>
      <c r="K217" s="130"/>
      <c r="N217" s="14"/>
      <c r="O217" s="296"/>
    </row>
    <row r="218" spans="1:15">
      <c r="A218" s="9">
        <v>251905051520</v>
      </c>
      <c r="B218" s="9">
        <v>900331918</v>
      </c>
      <c r="C218" t="s">
        <v>81</v>
      </c>
      <c r="D218" t="s">
        <v>78</v>
      </c>
      <c r="E218" s="19">
        <v>-301042.12</v>
      </c>
      <c r="F218" s="19">
        <v>301042.12</v>
      </c>
      <c r="G218" s="19">
        <v>45242</v>
      </c>
      <c r="H218" s="19">
        <v>-45242</v>
      </c>
      <c r="I218" s="37"/>
      <c r="J218" s="37"/>
      <c r="K218" s="130"/>
      <c r="N218" s="14"/>
      <c r="O218" s="296"/>
    </row>
    <row r="219" spans="1:15">
      <c r="A219" s="9">
        <v>251905051520</v>
      </c>
      <c r="B219" s="9">
        <v>900343021</v>
      </c>
      <c r="C219" t="s">
        <v>148</v>
      </c>
      <c r="D219" t="s">
        <v>78</v>
      </c>
      <c r="E219" s="19">
        <v>-227477.6</v>
      </c>
      <c r="F219" s="19">
        <v>227477.6</v>
      </c>
      <c r="G219" s="19">
        <v>0</v>
      </c>
      <c r="H219" s="19">
        <v>0</v>
      </c>
      <c r="I219" s="37"/>
      <c r="J219" s="37"/>
      <c r="N219" s="14"/>
      <c r="O219" s="296"/>
    </row>
    <row r="220" spans="1:15">
      <c r="A220" s="9">
        <v>251905051520</v>
      </c>
      <c r="B220" s="9">
        <v>900363376</v>
      </c>
      <c r="C220" t="s">
        <v>174</v>
      </c>
      <c r="D220" t="s">
        <v>78</v>
      </c>
      <c r="E220" s="19">
        <v>-286258</v>
      </c>
      <c r="F220" s="19">
        <v>286258</v>
      </c>
      <c r="G220" s="19">
        <v>0</v>
      </c>
      <c r="H220" s="19">
        <v>0</v>
      </c>
      <c r="I220" s="37"/>
      <c r="J220" s="37"/>
      <c r="N220" s="14"/>
      <c r="O220" s="296"/>
    </row>
    <row r="221" spans="1:15">
      <c r="A221" s="9">
        <v>251905051520</v>
      </c>
      <c r="B221" s="9">
        <v>900637442</v>
      </c>
      <c r="C221" t="s">
        <v>162</v>
      </c>
      <c r="D221" t="s">
        <v>78</v>
      </c>
      <c r="E221" s="19">
        <v>-5468716.6699999999</v>
      </c>
      <c r="F221" s="19">
        <v>5763406.6699999999</v>
      </c>
      <c r="G221" s="19">
        <v>536708</v>
      </c>
      <c r="H221" s="19">
        <v>-242018</v>
      </c>
      <c r="I221" s="37"/>
      <c r="J221" s="37"/>
      <c r="N221" s="14"/>
      <c r="O221" s="296"/>
    </row>
    <row r="222" spans="1:15">
      <c r="A222" s="9">
        <v>251905051520</v>
      </c>
      <c r="B222" s="9">
        <v>900647706</v>
      </c>
      <c r="C222" t="s">
        <v>136</v>
      </c>
      <c r="D222" t="s">
        <v>78</v>
      </c>
      <c r="E222" s="19">
        <v>-1493934</v>
      </c>
      <c r="F222" s="19">
        <v>1493934</v>
      </c>
      <c r="G222" s="19">
        <v>0</v>
      </c>
      <c r="H222" s="19">
        <v>0</v>
      </c>
      <c r="I222" s="37"/>
      <c r="J222" s="37"/>
      <c r="N222" s="14"/>
      <c r="O222" s="296"/>
    </row>
    <row r="223" spans="1:15">
      <c r="A223" s="9">
        <v>251905051520</v>
      </c>
      <c r="B223" s="9">
        <v>900718634</v>
      </c>
      <c r="C223" t="s">
        <v>87</v>
      </c>
      <c r="D223" t="s">
        <v>78</v>
      </c>
      <c r="E223" s="19">
        <v>-79247.64</v>
      </c>
      <c r="F223" s="19">
        <v>79247.64</v>
      </c>
      <c r="G223" s="19">
        <v>0</v>
      </c>
      <c r="H223" s="19">
        <v>0</v>
      </c>
      <c r="I223" s="37"/>
      <c r="J223" s="37"/>
      <c r="K223" s="130"/>
      <c r="N223" s="14"/>
      <c r="O223" s="296"/>
    </row>
    <row r="224" spans="1:15">
      <c r="A224" s="9">
        <v>251905051520</v>
      </c>
      <c r="B224" s="9">
        <v>900911119</v>
      </c>
      <c r="C224" t="s">
        <v>240</v>
      </c>
      <c r="D224" t="s">
        <v>78</v>
      </c>
      <c r="E224" s="19">
        <v>-240000</v>
      </c>
      <c r="F224" s="19">
        <v>240000</v>
      </c>
      <c r="G224" s="19">
        <v>0</v>
      </c>
      <c r="H224" s="19">
        <v>0</v>
      </c>
      <c r="I224" s="37"/>
      <c r="J224" s="37"/>
      <c r="K224" s="130"/>
      <c r="N224" s="14"/>
      <c r="O224" s="296"/>
    </row>
    <row r="225" spans="1:15">
      <c r="A225" s="9">
        <v>251905051520</v>
      </c>
      <c r="B225" s="9">
        <v>900915366</v>
      </c>
      <c r="C225" t="s">
        <v>241</v>
      </c>
      <c r="D225" t="s">
        <v>78</v>
      </c>
      <c r="E225" s="19">
        <v>-203462</v>
      </c>
      <c r="F225" s="19">
        <v>203462</v>
      </c>
      <c r="G225" s="19">
        <v>0</v>
      </c>
      <c r="H225" s="19">
        <v>0</v>
      </c>
      <c r="I225" s="37"/>
      <c r="J225" s="37"/>
      <c r="K225" s="130"/>
      <c r="N225" s="14"/>
      <c r="O225" s="296"/>
    </row>
    <row r="226" spans="1:15">
      <c r="A226" s="9">
        <v>251905051520</v>
      </c>
      <c r="B226" s="9">
        <v>901001215</v>
      </c>
      <c r="C226" t="s">
        <v>133</v>
      </c>
      <c r="D226" t="s">
        <v>78</v>
      </c>
      <c r="E226" s="19">
        <v>-114800</v>
      </c>
      <c r="F226" s="19">
        <v>114800</v>
      </c>
      <c r="G226" s="19">
        <v>0</v>
      </c>
      <c r="H226" s="19">
        <v>0</v>
      </c>
      <c r="I226" s="37"/>
      <c r="J226" s="37"/>
      <c r="N226" s="14"/>
      <c r="O226" s="296"/>
    </row>
    <row r="227" spans="1:15">
      <c r="A227" s="9">
        <v>251905051520</v>
      </c>
      <c r="B227" s="9">
        <v>901048973</v>
      </c>
      <c r="C227" t="s">
        <v>236</v>
      </c>
      <c r="D227" t="s">
        <v>78</v>
      </c>
      <c r="E227" s="19">
        <v>-4400</v>
      </c>
      <c r="F227" s="19">
        <v>8800</v>
      </c>
      <c r="G227" s="19">
        <v>4400</v>
      </c>
      <c r="H227" s="19">
        <v>0</v>
      </c>
      <c r="I227" s="37"/>
      <c r="J227" s="37"/>
      <c r="K227" s="130"/>
      <c r="N227" s="14"/>
      <c r="O227" s="296"/>
    </row>
    <row r="228" spans="1:15">
      <c r="A228" s="9">
        <v>251905051520</v>
      </c>
      <c r="B228" s="9">
        <v>901057678</v>
      </c>
      <c r="C228" t="s">
        <v>116</v>
      </c>
      <c r="D228" t="s">
        <v>78</v>
      </c>
      <c r="E228" s="19">
        <v>-186200</v>
      </c>
      <c r="F228" s="19">
        <v>186200</v>
      </c>
      <c r="G228" s="19">
        <v>0</v>
      </c>
      <c r="H228" s="19">
        <v>0</v>
      </c>
      <c r="I228" s="37"/>
      <c r="J228" s="37"/>
      <c r="K228" s="130"/>
      <c r="N228" s="14"/>
      <c r="O228" s="296"/>
    </row>
    <row r="229" spans="1:15">
      <c r="A229" s="9">
        <v>251905051520</v>
      </c>
      <c r="B229" s="9">
        <v>901122888</v>
      </c>
      <c r="C229" t="s">
        <v>249</v>
      </c>
      <c r="D229" t="s">
        <v>78</v>
      </c>
      <c r="E229" s="19">
        <v>-561643</v>
      </c>
      <c r="F229" s="19">
        <v>561643</v>
      </c>
      <c r="G229" s="19">
        <v>0</v>
      </c>
      <c r="H229" s="19">
        <v>0</v>
      </c>
      <c r="I229" s="37"/>
      <c r="J229" s="37"/>
      <c r="K229" s="130"/>
      <c r="N229" s="14"/>
      <c r="O229" s="296"/>
    </row>
    <row r="230" spans="1:15">
      <c r="A230" s="9">
        <v>251905051520</v>
      </c>
      <c r="B230" s="9">
        <v>901167320</v>
      </c>
      <c r="C230" t="s">
        <v>149</v>
      </c>
      <c r="D230" t="s">
        <v>78</v>
      </c>
      <c r="E230" s="19">
        <v>-1702235.08</v>
      </c>
      <c r="F230" s="19">
        <v>1702235.08</v>
      </c>
      <c r="G230" s="19">
        <v>0</v>
      </c>
      <c r="H230" s="19">
        <v>0</v>
      </c>
      <c r="I230" s="37"/>
      <c r="J230" s="37"/>
      <c r="K230" s="130"/>
      <c r="N230" s="14"/>
      <c r="O230" s="296"/>
    </row>
    <row r="231" spans="1:15">
      <c r="A231" s="9">
        <v>251905051520</v>
      </c>
      <c r="B231" s="9">
        <v>901183982</v>
      </c>
      <c r="C231" t="s">
        <v>160</v>
      </c>
      <c r="D231" t="s">
        <v>78</v>
      </c>
      <c r="E231" s="19">
        <v>-1492760</v>
      </c>
      <c r="F231" s="19">
        <v>1492760</v>
      </c>
      <c r="G231" s="19">
        <v>248437</v>
      </c>
      <c r="H231" s="19">
        <v>-248437</v>
      </c>
      <c r="I231" s="37"/>
      <c r="J231" s="37"/>
      <c r="K231" s="130"/>
      <c r="N231" s="14"/>
      <c r="O231" s="296"/>
    </row>
    <row r="232" spans="1:15">
      <c r="A232" s="9">
        <v>251905051520</v>
      </c>
      <c r="B232" s="9">
        <v>901225367</v>
      </c>
      <c r="C232" t="s">
        <v>137</v>
      </c>
      <c r="D232" t="s">
        <v>78</v>
      </c>
      <c r="E232" s="19">
        <v>-318120</v>
      </c>
      <c r="F232" s="19">
        <v>374120</v>
      </c>
      <c r="G232" s="19">
        <v>511200</v>
      </c>
      <c r="H232" s="19">
        <v>-455200</v>
      </c>
      <c r="I232" s="37"/>
      <c r="J232" s="37"/>
      <c r="K232" s="130"/>
      <c r="N232" s="14"/>
      <c r="O232" s="296"/>
    </row>
    <row r="233" spans="1:15">
      <c r="A233" s="9">
        <v>251905051520</v>
      </c>
      <c r="B233" s="9">
        <v>901269341</v>
      </c>
      <c r="C233" t="s">
        <v>82</v>
      </c>
      <c r="D233" t="s">
        <v>78</v>
      </c>
      <c r="E233" s="19">
        <v>-732600</v>
      </c>
      <c r="F233" s="19">
        <v>771000</v>
      </c>
      <c r="G233" s="19">
        <v>66800</v>
      </c>
      <c r="H233" s="19">
        <v>-28400</v>
      </c>
      <c r="I233" s="37"/>
      <c r="J233" s="37"/>
      <c r="N233" s="14"/>
      <c r="O233" s="296"/>
    </row>
    <row r="234" spans="1:15">
      <c r="A234" s="9">
        <v>251905051520</v>
      </c>
      <c r="B234" s="9">
        <v>901342975</v>
      </c>
      <c r="C234" t="s">
        <v>307</v>
      </c>
      <c r="D234" t="s">
        <v>78</v>
      </c>
      <c r="E234" s="19">
        <v>0</v>
      </c>
      <c r="F234" s="19">
        <v>0</v>
      </c>
      <c r="G234" s="19">
        <v>87600</v>
      </c>
      <c r="H234" s="19">
        <v>-87600</v>
      </c>
      <c r="I234" s="37"/>
      <c r="J234" s="37"/>
      <c r="K234" s="130"/>
      <c r="N234" s="14"/>
      <c r="O234" s="296"/>
    </row>
    <row r="235" spans="1:15">
      <c r="A235" s="9">
        <v>251905051520</v>
      </c>
      <c r="B235" s="9">
        <v>901378469</v>
      </c>
      <c r="C235" t="s">
        <v>135</v>
      </c>
      <c r="D235" t="s">
        <v>78</v>
      </c>
      <c r="E235" s="19">
        <v>-163800</v>
      </c>
      <c r="F235" s="19">
        <v>163800</v>
      </c>
      <c r="G235" s="19">
        <v>0</v>
      </c>
      <c r="H235" s="19">
        <v>0</v>
      </c>
      <c r="I235" s="37"/>
      <c r="J235" s="37"/>
      <c r="N235" s="14"/>
      <c r="O235" s="296"/>
    </row>
    <row r="236" spans="1:15">
      <c r="A236" s="9">
        <v>251905051520</v>
      </c>
      <c r="B236" s="9">
        <v>901671208</v>
      </c>
      <c r="C236" t="s">
        <v>145</v>
      </c>
      <c r="D236" t="s">
        <v>78</v>
      </c>
      <c r="E236" s="19">
        <v>-156623</v>
      </c>
      <c r="F236" s="19">
        <v>156623</v>
      </c>
      <c r="G236" s="19">
        <v>436000</v>
      </c>
      <c r="H236" s="19">
        <v>-436000</v>
      </c>
      <c r="I236" s="37"/>
      <c r="J236" s="37"/>
      <c r="K236" s="130"/>
      <c r="N236" s="14"/>
      <c r="O236" s="296"/>
    </row>
    <row r="237" spans="1:15">
      <c r="A237" s="9">
        <v>251905051520</v>
      </c>
      <c r="B237" s="9">
        <v>1114878928</v>
      </c>
      <c r="C237" t="s">
        <v>175</v>
      </c>
      <c r="D237" t="s">
        <v>78</v>
      </c>
      <c r="E237" s="19">
        <v>-3000</v>
      </c>
      <c r="F237" s="19">
        <v>3000</v>
      </c>
      <c r="G237" s="19">
        <v>0</v>
      </c>
      <c r="H237" s="19">
        <v>0</v>
      </c>
      <c r="I237" s="37"/>
      <c r="J237" s="37"/>
      <c r="N237" s="14"/>
      <c r="O237" s="296"/>
    </row>
    <row r="238" spans="1:15">
      <c r="A238" s="9">
        <v>251905051525</v>
      </c>
      <c r="B238" s="9" t="s">
        <v>75</v>
      </c>
      <c r="C238" t="s">
        <v>23</v>
      </c>
      <c r="D238" t="s">
        <v>78</v>
      </c>
      <c r="E238" s="19">
        <v>-140400</v>
      </c>
      <c r="F238" s="19">
        <v>140400</v>
      </c>
      <c r="G238" s="19">
        <v>0</v>
      </c>
      <c r="H238" s="19">
        <v>0</v>
      </c>
      <c r="I238" s="37"/>
      <c r="J238" s="37"/>
      <c r="K238" s="130"/>
      <c r="N238" s="14"/>
      <c r="O238" s="296"/>
    </row>
    <row r="239" spans="1:15">
      <c r="A239" s="9">
        <v>251905051525</v>
      </c>
      <c r="B239" s="9">
        <v>1113660276</v>
      </c>
      <c r="C239" t="s">
        <v>260</v>
      </c>
      <c r="D239" t="s">
        <v>78</v>
      </c>
      <c r="E239" s="19">
        <v>-140400</v>
      </c>
      <c r="F239" s="19">
        <v>140400</v>
      </c>
      <c r="G239" s="19">
        <v>0</v>
      </c>
      <c r="H239" s="19">
        <v>0</v>
      </c>
      <c r="I239" s="37"/>
      <c r="J239" s="37"/>
      <c r="K239" s="130"/>
      <c r="N239" s="14"/>
      <c r="O239" s="296"/>
    </row>
    <row r="240" spans="1:15">
      <c r="A240" s="9">
        <v>2519050525</v>
      </c>
      <c r="B240" s="9" t="s">
        <v>75</v>
      </c>
      <c r="C240" t="s">
        <v>24</v>
      </c>
      <c r="D240" t="s">
        <v>78</v>
      </c>
      <c r="E240" s="19">
        <v>-6290720.7800000003</v>
      </c>
      <c r="F240" s="19">
        <v>6298798.7800000003</v>
      </c>
      <c r="G240" s="19">
        <v>59553</v>
      </c>
      <c r="H240" s="19">
        <v>-51475</v>
      </c>
      <c r="I240" s="37"/>
      <c r="J240" s="37"/>
      <c r="K240" s="130"/>
      <c r="N240" s="14"/>
      <c r="O240" s="296"/>
    </row>
    <row r="241" spans="1:15">
      <c r="A241" s="9">
        <v>251905052505</v>
      </c>
      <c r="B241" s="9" t="s">
        <v>75</v>
      </c>
      <c r="C241" t="s">
        <v>25</v>
      </c>
      <c r="D241" t="s">
        <v>78</v>
      </c>
      <c r="E241" s="19">
        <v>-6282720.7800000003</v>
      </c>
      <c r="F241" s="19">
        <v>6290798.7800000003</v>
      </c>
      <c r="G241" s="19">
        <v>58221</v>
      </c>
      <c r="H241" s="19">
        <v>-50143</v>
      </c>
      <c r="I241" s="37">
        <f>-(E241+F241-G241)/2.5%</f>
        <v>2005720</v>
      </c>
      <c r="J241" s="37">
        <f>+I241*2.5%</f>
        <v>50143</v>
      </c>
      <c r="K241" t="s">
        <v>24</v>
      </c>
      <c r="N241" s="14"/>
      <c r="O241" s="296"/>
    </row>
    <row r="242" spans="1:15">
      <c r="A242" s="9">
        <v>251905052505</v>
      </c>
      <c r="B242" s="9">
        <v>800035076</v>
      </c>
      <c r="C242" t="s">
        <v>139</v>
      </c>
      <c r="D242" t="s">
        <v>78</v>
      </c>
      <c r="E242" s="19">
        <v>-4725</v>
      </c>
      <c r="F242" s="19">
        <v>4725</v>
      </c>
      <c r="G242" s="19">
        <v>7368</v>
      </c>
      <c r="H242" s="19">
        <v>-7368</v>
      </c>
      <c r="I242" s="37"/>
      <c r="J242" s="37"/>
      <c r="K242" s="130"/>
      <c r="N242" s="14"/>
      <c r="O242" s="296"/>
    </row>
    <row r="243" spans="1:15">
      <c r="A243" s="9">
        <v>251905052505</v>
      </c>
      <c r="B243" s="9">
        <v>800079939</v>
      </c>
      <c r="C243" t="s">
        <v>79</v>
      </c>
      <c r="D243" t="s">
        <v>78</v>
      </c>
      <c r="E243" s="19">
        <v>-52826</v>
      </c>
      <c r="F243" s="19">
        <v>52826</v>
      </c>
      <c r="G243" s="19">
        <v>0</v>
      </c>
      <c r="H243" s="19">
        <v>0</v>
      </c>
      <c r="I243" s="37"/>
      <c r="J243" s="37"/>
      <c r="N243" s="14"/>
      <c r="O243" s="296"/>
    </row>
    <row r="244" spans="1:15">
      <c r="A244" s="9">
        <v>251905052505</v>
      </c>
      <c r="B244" s="9">
        <v>805012769</v>
      </c>
      <c r="C244" t="s">
        <v>88</v>
      </c>
      <c r="D244" t="s">
        <v>78</v>
      </c>
      <c r="E244" s="19">
        <v>-2226179.0299999998</v>
      </c>
      <c r="F244" s="19">
        <v>2226179.0299999998</v>
      </c>
      <c r="G244" s="19">
        <v>0</v>
      </c>
      <c r="H244" s="19">
        <v>0</v>
      </c>
      <c r="I244" s="37"/>
      <c r="J244" s="37"/>
      <c r="K244" s="130"/>
      <c r="N244" s="14"/>
      <c r="O244" s="296"/>
    </row>
    <row r="245" spans="1:15">
      <c r="A245" s="9">
        <v>251905052505</v>
      </c>
      <c r="B245" s="9">
        <v>805020089</v>
      </c>
      <c r="C245" t="s">
        <v>179</v>
      </c>
      <c r="D245" t="s">
        <v>78</v>
      </c>
      <c r="E245" s="19">
        <v>-16100</v>
      </c>
      <c r="F245" s="19">
        <v>16100</v>
      </c>
      <c r="G245" s="19">
        <v>0</v>
      </c>
      <c r="H245" s="19">
        <v>0</v>
      </c>
      <c r="I245" s="37"/>
      <c r="J245" s="37"/>
      <c r="N245" s="14"/>
      <c r="O245" s="296"/>
    </row>
    <row r="246" spans="1:15">
      <c r="A246" s="9">
        <v>251905052505</v>
      </c>
      <c r="B246" s="9">
        <v>830506491</v>
      </c>
      <c r="C246" t="s">
        <v>134</v>
      </c>
      <c r="D246" t="s">
        <v>78</v>
      </c>
      <c r="E246" s="19">
        <v>-583650</v>
      </c>
      <c r="F246" s="19">
        <v>583650</v>
      </c>
      <c r="G246" s="19">
        <v>0</v>
      </c>
      <c r="H246" s="19">
        <v>0</v>
      </c>
      <c r="I246" s="21"/>
      <c r="J246" s="21"/>
      <c r="N246" s="14"/>
      <c r="O246" s="296"/>
    </row>
    <row r="247" spans="1:15">
      <c r="A247" s="9">
        <v>251905052505</v>
      </c>
      <c r="B247" s="9">
        <v>900209442</v>
      </c>
      <c r="C247" t="s">
        <v>89</v>
      </c>
      <c r="D247" t="s">
        <v>78</v>
      </c>
      <c r="E247" s="19">
        <v>-302615</v>
      </c>
      <c r="F247" s="19">
        <v>302615</v>
      </c>
      <c r="G247" s="19">
        <v>0</v>
      </c>
      <c r="H247" s="19">
        <v>0</v>
      </c>
      <c r="I247" s="37"/>
      <c r="J247" s="37"/>
      <c r="N247" s="14"/>
      <c r="O247" s="296"/>
    </row>
    <row r="248" spans="1:15">
      <c r="A248" s="9">
        <v>251905052505</v>
      </c>
      <c r="B248" s="9">
        <v>900363376</v>
      </c>
      <c r="C248" t="s">
        <v>174</v>
      </c>
      <c r="D248" t="s">
        <v>78</v>
      </c>
      <c r="E248" s="19">
        <v>-228400</v>
      </c>
      <c r="F248" s="19">
        <v>228400</v>
      </c>
      <c r="G248" s="19">
        <v>0</v>
      </c>
      <c r="H248" s="19">
        <v>0</v>
      </c>
      <c r="I248" s="37"/>
      <c r="J248" s="37"/>
      <c r="K248" s="130"/>
      <c r="N248" s="14"/>
      <c r="O248" s="296"/>
    </row>
    <row r="249" spans="1:15">
      <c r="A249" s="9">
        <v>251905052505</v>
      </c>
      <c r="B249" s="9">
        <v>900395408</v>
      </c>
      <c r="C249" t="s">
        <v>261</v>
      </c>
      <c r="D249" t="s">
        <v>78</v>
      </c>
      <c r="E249" s="19">
        <v>-186506</v>
      </c>
      <c r="F249" s="19">
        <v>186506</v>
      </c>
      <c r="G249" s="19">
        <v>0</v>
      </c>
      <c r="H249" s="19">
        <v>0</v>
      </c>
      <c r="I249" s="37"/>
      <c r="J249" s="37"/>
      <c r="K249" s="130"/>
      <c r="N249" s="14"/>
      <c r="O249" s="296"/>
    </row>
    <row r="250" spans="1:15">
      <c r="A250" s="9">
        <v>251905052505</v>
      </c>
      <c r="B250" s="9">
        <v>900405827</v>
      </c>
      <c r="C250" t="s">
        <v>300</v>
      </c>
      <c r="D250" t="s">
        <v>78</v>
      </c>
      <c r="E250" s="19">
        <v>-5078</v>
      </c>
      <c r="F250" s="19">
        <v>10156</v>
      </c>
      <c r="G250" s="19">
        <v>5078</v>
      </c>
      <c r="H250" s="19">
        <v>0</v>
      </c>
      <c r="I250" s="37"/>
      <c r="J250" s="37"/>
      <c r="K250" s="130"/>
      <c r="N250" s="14"/>
      <c r="O250" s="296"/>
    </row>
    <row r="251" spans="1:15">
      <c r="A251" s="9">
        <v>251905052505</v>
      </c>
      <c r="B251" s="9">
        <v>900501232</v>
      </c>
      <c r="C251" t="s">
        <v>250</v>
      </c>
      <c r="D251" t="s">
        <v>78</v>
      </c>
      <c r="E251" s="19">
        <v>-5500</v>
      </c>
      <c r="F251" s="19">
        <v>5500</v>
      </c>
      <c r="G251" s="19">
        <v>0</v>
      </c>
      <c r="H251" s="19">
        <v>0</v>
      </c>
      <c r="I251" s="37"/>
      <c r="J251" s="37"/>
      <c r="K251" s="130"/>
      <c r="N251" s="14"/>
      <c r="O251" s="296"/>
    </row>
    <row r="252" spans="1:15">
      <c r="A252" s="9">
        <v>251905052505</v>
      </c>
      <c r="B252" s="9">
        <v>900915366</v>
      </c>
      <c r="C252" t="s">
        <v>241</v>
      </c>
      <c r="D252" t="s">
        <v>78</v>
      </c>
      <c r="E252" s="19">
        <v>-74076</v>
      </c>
      <c r="F252" s="19">
        <v>74076</v>
      </c>
      <c r="G252" s="19">
        <v>0</v>
      </c>
      <c r="H252" s="19">
        <v>0</v>
      </c>
      <c r="I252" s="37"/>
      <c r="J252" s="37"/>
      <c r="K252" s="130"/>
      <c r="N252" s="14"/>
      <c r="O252" s="296"/>
    </row>
    <row r="253" spans="1:15">
      <c r="A253" s="9">
        <v>251905052505</v>
      </c>
      <c r="B253" s="9">
        <v>901048973</v>
      </c>
      <c r="C253" t="s">
        <v>236</v>
      </c>
      <c r="D253" t="s">
        <v>78</v>
      </c>
      <c r="E253" s="19">
        <v>-59034</v>
      </c>
      <c r="F253" s="19">
        <v>59034</v>
      </c>
      <c r="G253" s="19">
        <v>0</v>
      </c>
      <c r="H253" s="19">
        <v>0</v>
      </c>
      <c r="I253" s="37"/>
      <c r="J253" s="37"/>
      <c r="K253" s="130"/>
      <c r="N253" s="14"/>
      <c r="O253" s="296"/>
    </row>
    <row r="254" spans="1:15">
      <c r="A254" s="9">
        <v>251905052505</v>
      </c>
      <c r="B254" s="9">
        <v>901050260</v>
      </c>
      <c r="C254" t="s">
        <v>242</v>
      </c>
      <c r="D254" t="s">
        <v>78</v>
      </c>
      <c r="E254" s="19">
        <v>-47140</v>
      </c>
      <c r="F254" s="19">
        <v>47140</v>
      </c>
      <c r="G254" s="19">
        <v>0</v>
      </c>
      <c r="H254" s="19">
        <v>0</v>
      </c>
      <c r="I254" s="37"/>
      <c r="J254" s="37"/>
      <c r="K254" s="130"/>
      <c r="N254" s="14"/>
      <c r="O254" s="296"/>
    </row>
    <row r="255" spans="1:15">
      <c r="A255" s="9">
        <v>251905052505</v>
      </c>
      <c r="B255" s="9">
        <v>901057678</v>
      </c>
      <c r="C255" t="s">
        <v>116</v>
      </c>
      <c r="D255" t="s">
        <v>78</v>
      </c>
      <c r="E255" s="19">
        <v>-917835.65</v>
      </c>
      <c r="F255" s="19">
        <v>917835.65</v>
      </c>
      <c r="G255" s="19">
        <v>0</v>
      </c>
      <c r="H255" s="19">
        <v>0</v>
      </c>
      <c r="I255" s="37"/>
      <c r="J255" s="37"/>
      <c r="K255" s="130"/>
      <c r="N255" s="14"/>
      <c r="O255" s="296"/>
    </row>
    <row r="256" spans="1:15">
      <c r="A256" s="9">
        <v>251905052505</v>
      </c>
      <c r="B256" s="9">
        <v>901143671</v>
      </c>
      <c r="C256" t="s">
        <v>180</v>
      </c>
      <c r="D256" t="s">
        <v>78</v>
      </c>
      <c r="E256" s="19">
        <v>-219780.1</v>
      </c>
      <c r="F256" s="19">
        <v>219780.1</v>
      </c>
      <c r="G256" s="19">
        <v>0</v>
      </c>
      <c r="H256" s="19">
        <v>0</v>
      </c>
      <c r="I256" s="37"/>
      <c r="J256" s="37"/>
      <c r="K256" s="130"/>
      <c r="N256" s="14"/>
      <c r="O256" s="296"/>
    </row>
    <row r="257" spans="1:15">
      <c r="A257" s="9">
        <v>251905052505</v>
      </c>
      <c r="B257" s="9">
        <v>901183982</v>
      </c>
      <c r="C257" t="s">
        <v>160</v>
      </c>
      <c r="D257" t="s">
        <v>78</v>
      </c>
      <c r="E257" s="19">
        <v>-519228</v>
      </c>
      <c r="F257" s="19">
        <v>519228</v>
      </c>
      <c r="G257" s="19">
        <v>0</v>
      </c>
      <c r="H257" s="19">
        <v>0</v>
      </c>
      <c r="I257" s="37"/>
      <c r="J257" s="37"/>
      <c r="N257" s="14"/>
      <c r="O257" s="296"/>
    </row>
    <row r="258" spans="1:15">
      <c r="A258" s="9">
        <v>251905052505</v>
      </c>
      <c r="B258" s="9">
        <v>901269341</v>
      </c>
      <c r="C258" t="s">
        <v>82</v>
      </c>
      <c r="D258" t="s">
        <v>78</v>
      </c>
      <c r="E258" s="19">
        <v>-720250</v>
      </c>
      <c r="F258" s="19">
        <v>723250</v>
      </c>
      <c r="G258" s="19">
        <v>35500</v>
      </c>
      <c r="H258" s="19">
        <v>-32500</v>
      </c>
      <c r="I258" s="37"/>
      <c r="J258" s="37"/>
      <c r="K258" s="130"/>
      <c r="N258" s="14"/>
      <c r="O258" s="296"/>
    </row>
    <row r="259" spans="1:15">
      <c r="A259" s="9">
        <v>251905052505</v>
      </c>
      <c r="B259" s="9">
        <v>901342975</v>
      </c>
      <c r="C259" t="s">
        <v>307</v>
      </c>
      <c r="D259" t="s">
        <v>78</v>
      </c>
      <c r="E259" s="19">
        <v>0</v>
      </c>
      <c r="F259" s="19">
        <v>0</v>
      </c>
      <c r="G259" s="19">
        <v>10275</v>
      </c>
      <c r="H259" s="19">
        <v>-10275</v>
      </c>
      <c r="I259" s="37"/>
      <c r="J259" s="37"/>
      <c r="K259" s="130"/>
      <c r="N259" s="14"/>
      <c r="O259" s="296"/>
    </row>
    <row r="260" spans="1:15">
      <c r="A260" s="9">
        <v>251905052505</v>
      </c>
      <c r="B260" s="9">
        <v>901507524</v>
      </c>
      <c r="C260" t="s">
        <v>243</v>
      </c>
      <c r="D260" t="s">
        <v>78</v>
      </c>
      <c r="E260" s="19">
        <v>-110798</v>
      </c>
      <c r="F260" s="19">
        <v>110798</v>
      </c>
      <c r="G260" s="19">
        <v>0</v>
      </c>
      <c r="H260" s="19">
        <v>0</v>
      </c>
      <c r="I260" s="37"/>
      <c r="J260" s="37"/>
      <c r="N260" s="14"/>
      <c r="O260" s="296"/>
    </row>
    <row r="261" spans="1:15">
      <c r="A261" s="9">
        <v>251905052505</v>
      </c>
      <c r="B261" s="9">
        <v>1114878928</v>
      </c>
      <c r="C261" t="s">
        <v>175</v>
      </c>
      <c r="D261" t="s">
        <v>78</v>
      </c>
      <c r="E261" s="19">
        <v>-3000</v>
      </c>
      <c r="F261" s="19">
        <v>3000</v>
      </c>
      <c r="G261" s="19">
        <v>0</v>
      </c>
      <c r="H261" s="19">
        <v>0</v>
      </c>
      <c r="I261" s="37"/>
      <c r="J261" s="37"/>
      <c r="K261" s="130"/>
      <c r="N261" s="14"/>
      <c r="O261" s="296"/>
    </row>
    <row r="262" spans="1:15">
      <c r="A262" s="9">
        <v>251905052510</v>
      </c>
      <c r="B262" s="9" t="s">
        <v>75</v>
      </c>
      <c r="C262" t="s">
        <v>28</v>
      </c>
      <c r="D262" t="s">
        <v>78</v>
      </c>
      <c r="E262" s="19">
        <v>-8000</v>
      </c>
      <c r="F262" s="19">
        <v>8000</v>
      </c>
      <c r="G262" s="19">
        <v>1332</v>
      </c>
      <c r="H262" s="19">
        <v>-1332</v>
      </c>
      <c r="I262" s="37">
        <f>-(E262+F262-G262)/0.1%</f>
        <v>1332000</v>
      </c>
      <c r="J262" s="37">
        <f>+I262*0.1%</f>
        <v>1332</v>
      </c>
      <c r="K262" t="s">
        <v>24</v>
      </c>
      <c r="N262" s="14"/>
      <c r="O262" s="296"/>
    </row>
    <row r="263" spans="1:15">
      <c r="A263" s="9">
        <v>251905052510</v>
      </c>
      <c r="B263" s="9">
        <v>901269341</v>
      </c>
      <c r="C263" t="s">
        <v>82</v>
      </c>
      <c r="D263" t="s">
        <v>78</v>
      </c>
      <c r="E263" s="19">
        <v>-8000</v>
      </c>
      <c r="F263" s="19">
        <v>8000</v>
      </c>
      <c r="G263" s="19">
        <v>1332</v>
      </c>
      <c r="H263" s="19">
        <v>-1332</v>
      </c>
      <c r="I263" s="37"/>
      <c r="J263" s="37"/>
      <c r="K263" s="130"/>
      <c r="N263" s="14"/>
      <c r="O263" s="296"/>
    </row>
    <row r="264" spans="1:15">
      <c r="A264" s="9">
        <v>2519050599</v>
      </c>
      <c r="B264" s="9" t="s">
        <v>75</v>
      </c>
      <c r="C264" t="s">
        <v>14</v>
      </c>
      <c r="D264" t="s">
        <v>78</v>
      </c>
      <c r="E264" s="19">
        <v>38307318.109999999</v>
      </c>
      <c r="F264" s="19">
        <v>20124000</v>
      </c>
      <c r="G264" s="19">
        <v>58431724.109999999</v>
      </c>
      <c r="H264" s="19">
        <v>-406</v>
      </c>
      <c r="I264" s="37"/>
      <c r="J264" s="37"/>
      <c r="K264" s="130"/>
      <c r="N264" s="14"/>
      <c r="O264" s="296"/>
    </row>
    <row r="265" spans="1:15">
      <c r="A265" s="9">
        <v>251905059905</v>
      </c>
      <c r="B265" s="9" t="s">
        <v>75</v>
      </c>
      <c r="C265" t="s">
        <v>14</v>
      </c>
      <c r="D265" t="s">
        <v>78</v>
      </c>
      <c r="E265" s="19">
        <v>38307318.109999999</v>
      </c>
      <c r="F265" s="19">
        <v>20124000</v>
      </c>
      <c r="G265" s="19">
        <v>58431724.109999999</v>
      </c>
      <c r="H265" s="19">
        <v>-406</v>
      </c>
      <c r="I265" s="37"/>
      <c r="J265" s="37"/>
      <c r="N265" s="14"/>
      <c r="O265" s="296"/>
    </row>
    <row r="266" spans="1:15">
      <c r="A266" s="9">
        <v>251905059905</v>
      </c>
      <c r="B266" s="9">
        <v>800197268</v>
      </c>
      <c r="C266" t="s">
        <v>101</v>
      </c>
      <c r="D266" t="s">
        <v>78</v>
      </c>
      <c r="E266" s="19">
        <v>38307318.109999999</v>
      </c>
      <c r="F266" s="19">
        <v>20124000</v>
      </c>
      <c r="G266" s="19">
        <v>58431724.109999999</v>
      </c>
      <c r="H266" s="19">
        <v>-406</v>
      </c>
      <c r="I266" s="37"/>
      <c r="J266" s="37"/>
      <c r="K266" s="130"/>
      <c r="N266" s="14"/>
      <c r="O266" s="296"/>
    </row>
    <row r="267" spans="1:15">
      <c r="A267" s="9" t="s">
        <v>0</v>
      </c>
      <c r="B267" s="9" t="s">
        <v>1</v>
      </c>
      <c r="C267" s="12">
        <v>45691.865277777775</v>
      </c>
      <c r="D267" t="s">
        <v>308</v>
      </c>
      <c r="E267" s="19" t="s">
        <v>2</v>
      </c>
      <c r="F267" s="19" t="s">
        <v>3</v>
      </c>
      <c r="G267" s="19">
        <v>2001</v>
      </c>
      <c r="H267" s="19" t="s">
        <v>4</v>
      </c>
      <c r="I267" s="21"/>
      <c r="J267" s="21"/>
      <c r="N267" s="14"/>
      <c r="O267" s="296"/>
    </row>
    <row r="268" spans="1:15">
      <c r="A268" s="9">
        <v>2</v>
      </c>
      <c r="B268" s="9" t="s">
        <v>75</v>
      </c>
      <c r="C268" t="s">
        <v>8</v>
      </c>
      <c r="D268" t="s">
        <v>308</v>
      </c>
      <c r="E268" s="19">
        <v>-680901</v>
      </c>
      <c r="F268" s="19">
        <v>9257940</v>
      </c>
      <c r="G268" s="19">
        <v>9285921</v>
      </c>
      <c r="H268" s="19">
        <v>-708882</v>
      </c>
      <c r="I268" s="37"/>
      <c r="J268" s="37"/>
      <c r="K268" s="130"/>
      <c r="N268" s="14"/>
      <c r="O268" s="296"/>
    </row>
    <row r="269" spans="1:15">
      <c r="A269" s="9">
        <v>25</v>
      </c>
      <c r="B269" s="9" t="s">
        <v>75</v>
      </c>
      <c r="C269" t="s">
        <v>9</v>
      </c>
      <c r="D269" t="s">
        <v>308</v>
      </c>
      <c r="E269" s="19">
        <v>-680901</v>
      </c>
      <c r="F269" s="19">
        <v>9257940</v>
      </c>
      <c r="G269" s="19">
        <v>9285921</v>
      </c>
      <c r="H269" s="19">
        <v>-708882</v>
      </c>
      <c r="I269" s="37"/>
      <c r="J269" s="37"/>
      <c r="K269" s="130"/>
      <c r="N269" s="14"/>
      <c r="O269" s="296"/>
    </row>
    <row r="270" spans="1:15">
      <c r="A270" s="167">
        <v>2519</v>
      </c>
      <c r="B270" s="167" t="s">
        <v>75</v>
      </c>
      <c r="C270" s="168" t="s">
        <v>10</v>
      </c>
      <c r="D270" s="168" t="s">
        <v>308</v>
      </c>
      <c r="E270" s="170">
        <v>-680901</v>
      </c>
      <c r="F270" s="170">
        <v>9257940</v>
      </c>
      <c r="G270" s="170">
        <v>9285921</v>
      </c>
      <c r="H270" s="170">
        <v>-708882</v>
      </c>
      <c r="I270" s="37"/>
      <c r="J270" s="37"/>
      <c r="K270" s="130"/>
      <c r="N270" s="14"/>
      <c r="O270" s="296"/>
    </row>
    <row r="271" spans="1:15">
      <c r="A271" s="9">
        <v>251905</v>
      </c>
      <c r="B271" s="9" t="s">
        <v>75</v>
      </c>
      <c r="C271" t="s">
        <v>11</v>
      </c>
      <c r="D271" t="s">
        <v>308</v>
      </c>
      <c r="E271" s="19">
        <v>-680901</v>
      </c>
      <c r="F271" s="19">
        <v>9257940</v>
      </c>
      <c r="G271" s="19">
        <v>9285921</v>
      </c>
      <c r="H271" s="19">
        <v>-708882</v>
      </c>
      <c r="I271" s="37"/>
      <c r="J271" s="37"/>
      <c r="N271" s="14"/>
      <c r="O271" s="296"/>
    </row>
    <row r="272" spans="1:15">
      <c r="A272" s="9">
        <v>25190505</v>
      </c>
      <c r="B272" s="9" t="s">
        <v>75</v>
      </c>
      <c r="C272" t="s">
        <v>76</v>
      </c>
      <c r="D272" t="s">
        <v>308</v>
      </c>
      <c r="E272" s="19">
        <v>-680901</v>
      </c>
      <c r="F272" s="19">
        <v>9257940</v>
      </c>
      <c r="G272" s="19">
        <v>9285921</v>
      </c>
      <c r="H272" s="19">
        <v>-708882</v>
      </c>
      <c r="I272" s="37"/>
      <c r="J272" s="37"/>
      <c r="N272" s="14"/>
      <c r="O272" s="296"/>
    </row>
    <row r="273" spans="1:15">
      <c r="A273" s="9">
        <v>2519050590</v>
      </c>
      <c r="B273" s="9" t="s">
        <v>75</v>
      </c>
      <c r="C273" t="s">
        <v>96</v>
      </c>
      <c r="D273" t="s">
        <v>308</v>
      </c>
      <c r="E273" s="19">
        <v>-8576940</v>
      </c>
      <c r="F273" s="19">
        <v>8576940</v>
      </c>
      <c r="G273" s="19">
        <v>708882</v>
      </c>
      <c r="H273" s="19">
        <v>-708882</v>
      </c>
      <c r="I273" s="21"/>
      <c r="J273" s="21"/>
      <c r="N273" s="14"/>
      <c r="O273" s="296"/>
    </row>
    <row r="274" spans="1:15">
      <c r="A274" s="9">
        <v>251905059005</v>
      </c>
      <c r="B274" s="9" t="s">
        <v>75</v>
      </c>
      <c r="C274" t="s">
        <v>97</v>
      </c>
      <c r="D274" t="s">
        <v>308</v>
      </c>
      <c r="E274" s="19">
        <v>-8576940</v>
      </c>
      <c r="F274" s="19">
        <v>8576940</v>
      </c>
      <c r="G274" s="19">
        <v>708882</v>
      </c>
      <c r="H274" s="19">
        <v>-708882</v>
      </c>
      <c r="I274" s="37">
        <f>+G274/2.5%</f>
        <v>28355280</v>
      </c>
      <c r="J274" s="37">
        <f>+I274*2.5%</f>
        <v>708882</v>
      </c>
      <c r="K274" t="s">
        <v>97</v>
      </c>
      <c r="N274" s="14"/>
      <c r="O274" s="296"/>
    </row>
    <row r="275" spans="1:15">
      <c r="A275" s="9">
        <v>251905059005</v>
      </c>
      <c r="B275" s="9">
        <v>900978303</v>
      </c>
      <c r="C275" t="s">
        <v>131</v>
      </c>
      <c r="D275" t="s">
        <v>308</v>
      </c>
      <c r="E275" s="19">
        <v>-8576940</v>
      </c>
      <c r="F275" s="19">
        <v>8576940</v>
      </c>
      <c r="G275" s="19">
        <v>708882</v>
      </c>
      <c r="H275" s="19">
        <v>-708882</v>
      </c>
      <c r="I275" s="21"/>
      <c r="J275" s="21"/>
      <c r="N275" s="14"/>
      <c r="O275" s="296"/>
    </row>
    <row r="276" spans="1:15">
      <c r="A276" s="9">
        <v>2519050599</v>
      </c>
      <c r="B276" s="9" t="s">
        <v>75</v>
      </c>
      <c r="C276" t="s">
        <v>14</v>
      </c>
      <c r="D276" t="s">
        <v>308</v>
      </c>
      <c r="E276" s="19">
        <v>7896039</v>
      </c>
      <c r="F276" s="19">
        <v>681000</v>
      </c>
      <c r="G276" s="19">
        <v>8577039</v>
      </c>
      <c r="H276" s="19">
        <v>0</v>
      </c>
      <c r="I276" s="37"/>
      <c r="J276" s="37"/>
      <c r="N276" s="14"/>
      <c r="O276" s="296"/>
    </row>
    <row r="277" spans="1:15">
      <c r="A277" s="9">
        <v>251905059905</v>
      </c>
      <c r="B277" s="9" t="s">
        <v>75</v>
      </c>
      <c r="C277" t="s">
        <v>14</v>
      </c>
      <c r="D277" t="s">
        <v>308</v>
      </c>
      <c r="E277" s="19">
        <v>7896039</v>
      </c>
      <c r="F277" s="19">
        <v>681000</v>
      </c>
      <c r="G277" s="19">
        <v>8577039</v>
      </c>
      <c r="H277" s="19">
        <v>0</v>
      </c>
      <c r="I277" s="37"/>
      <c r="J277" s="37"/>
      <c r="N277" s="14"/>
      <c r="O277" s="296"/>
    </row>
    <row r="278" spans="1:15">
      <c r="A278" s="9">
        <v>251905059905</v>
      </c>
      <c r="B278" s="9">
        <v>800197268</v>
      </c>
      <c r="C278" t="s">
        <v>101</v>
      </c>
      <c r="D278" t="s">
        <v>308</v>
      </c>
      <c r="E278" s="19">
        <v>7896039</v>
      </c>
      <c r="F278" s="19">
        <v>681000</v>
      </c>
      <c r="G278" s="19">
        <v>8577039</v>
      </c>
      <c r="H278" s="19">
        <v>0</v>
      </c>
      <c r="I278" s="37"/>
      <c r="J278" s="37"/>
      <c r="N278" s="14"/>
      <c r="O278" s="296"/>
    </row>
    <row r="279" spans="1:15">
      <c r="A279" s="9" t="s">
        <v>0</v>
      </c>
      <c r="B279" t="s">
        <v>1</v>
      </c>
      <c r="C279" s="12">
        <v>45702.609722222223</v>
      </c>
      <c r="D279" t="s">
        <v>238</v>
      </c>
      <c r="E279" s="172" t="s">
        <v>2</v>
      </c>
      <c r="F279" s="172" t="s">
        <v>3</v>
      </c>
      <c r="G279" s="172">
        <v>2001</v>
      </c>
      <c r="H279" s="172" t="s">
        <v>4</v>
      </c>
      <c r="I279" s="37"/>
      <c r="J279" s="37"/>
      <c r="N279" s="14"/>
      <c r="O279" s="296"/>
    </row>
    <row r="280" spans="1:15">
      <c r="A280" s="9">
        <v>2</v>
      </c>
      <c r="B280" s="9" t="s">
        <v>75</v>
      </c>
      <c r="C280" t="s">
        <v>8</v>
      </c>
      <c r="D280" t="s">
        <v>238</v>
      </c>
      <c r="E280" s="172">
        <v>-115895960</v>
      </c>
      <c r="F280" s="172">
        <v>923775998.55999994</v>
      </c>
      <c r="G280" s="172">
        <v>868762038.55999994</v>
      </c>
      <c r="H280" s="172">
        <v>-60882000</v>
      </c>
      <c r="I280" s="37"/>
      <c r="J280" s="37"/>
      <c r="N280" s="14"/>
      <c r="O280" s="296"/>
    </row>
    <row r="281" spans="1:15">
      <c r="A281" s="9">
        <v>25</v>
      </c>
      <c r="B281" s="9" t="s">
        <v>75</v>
      </c>
      <c r="C281" t="s">
        <v>9</v>
      </c>
      <c r="D281" t="s">
        <v>238</v>
      </c>
      <c r="E281" s="172">
        <v>-115895960</v>
      </c>
      <c r="F281" s="172">
        <v>923775998.55999994</v>
      </c>
      <c r="G281" s="172">
        <v>868762038.55999994</v>
      </c>
      <c r="H281" s="172">
        <v>-60882000</v>
      </c>
      <c r="I281" s="37"/>
      <c r="J281" s="37"/>
      <c r="N281" s="14"/>
      <c r="O281" s="296"/>
    </row>
    <row r="282" spans="1:15">
      <c r="A282" s="9">
        <v>2519</v>
      </c>
      <c r="B282" t="s">
        <v>75</v>
      </c>
      <c r="C282" t="s">
        <v>10</v>
      </c>
      <c r="D282" t="s">
        <v>238</v>
      </c>
      <c r="E282" s="172">
        <v>-115895960</v>
      </c>
      <c r="F282" s="172">
        <v>923775998.55999994</v>
      </c>
      <c r="G282" s="172">
        <v>868762038.55999994</v>
      </c>
      <c r="H282" s="172">
        <v>-60882000</v>
      </c>
      <c r="I282" s="37"/>
      <c r="J282" s="37"/>
      <c r="N282" s="14"/>
      <c r="O282" s="296"/>
    </row>
    <row r="283" spans="1:15">
      <c r="A283" s="9">
        <v>251905</v>
      </c>
      <c r="B283" t="s">
        <v>75</v>
      </c>
      <c r="C283" t="s">
        <v>11</v>
      </c>
      <c r="D283" t="s">
        <v>238</v>
      </c>
      <c r="E283" s="172">
        <v>-115895960</v>
      </c>
      <c r="F283" s="172">
        <v>923775998.55999994</v>
      </c>
      <c r="G283" s="172">
        <v>868762038.55999994</v>
      </c>
      <c r="H283" s="172">
        <v>-60882000</v>
      </c>
      <c r="I283" s="37"/>
      <c r="J283" s="37"/>
      <c r="N283" s="14"/>
      <c r="O283" s="296"/>
    </row>
    <row r="284" spans="1:15">
      <c r="A284" s="9">
        <v>25190505</v>
      </c>
      <c r="B284" t="s">
        <v>75</v>
      </c>
      <c r="C284" t="s">
        <v>76</v>
      </c>
      <c r="D284" t="s">
        <v>238</v>
      </c>
      <c r="E284" s="172">
        <v>-115895960</v>
      </c>
      <c r="F284" s="172">
        <v>923775998.55999994</v>
      </c>
      <c r="G284" s="172">
        <v>868762038.55999994</v>
      </c>
      <c r="H284" s="172">
        <v>-60882000</v>
      </c>
      <c r="I284" s="37"/>
      <c r="J284" s="37"/>
      <c r="N284" s="14"/>
      <c r="O284" s="296"/>
    </row>
    <row r="285" spans="1:15">
      <c r="A285" s="9">
        <v>2519050505</v>
      </c>
      <c r="B285" t="s">
        <v>75</v>
      </c>
      <c r="C285" t="s">
        <v>17</v>
      </c>
      <c r="D285" t="s">
        <v>238</v>
      </c>
      <c r="E285" s="172">
        <v>-42764960</v>
      </c>
      <c r="F285" s="172">
        <v>42764960</v>
      </c>
      <c r="G285" s="172">
        <v>0</v>
      </c>
      <c r="H285" s="172">
        <v>0</v>
      </c>
      <c r="I285" s="37"/>
      <c r="J285" s="37"/>
      <c r="N285" s="14"/>
      <c r="O285" s="296"/>
    </row>
    <row r="286" spans="1:15">
      <c r="A286" s="9">
        <v>251905050502</v>
      </c>
      <c r="B286" t="s">
        <v>75</v>
      </c>
      <c r="C286" t="s">
        <v>395</v>
      </c>
      <c r="D286" t="s">
        <v>238</v>
      </c>
      <c r="E286" s="172">
        <v>-42764960</v>
      </c>
      <c r="F286" s="172">
        <v>42764960</v>
      </c>
      <c r="G286" s="172">
        <v>0</v>
      </c>
      <c r="H286" s="172">
        <v>0</v>
      </c>
      <c r="I286" s="37"/>
      <c r="J286" s="37"/>
      <c r="N286" s="14"/>
      <c r="O286" s="296"/>
    </row>
    <row r="287" spans="1:15">
      <c r="A287" s="9">
        <v>251905050502</v>
      </c>
      <c r="B287">
        <v>900871479</v>
      </c>
      <c r="C287" t="s">
        <v>271</v>
      </c>
      <c r="D287" t="s">
        <v>238</v>
      </c>
      <c r="E287" s="172">
        <v>-42764960</v>
      </c>
      <c r="F287" s="172">
        <v>42764960</v>
      </c>
      <c r="G287" s="172">
        <v>0</v>
      </c>
      <c r="H287" s="172">
        <v>0</v>
      </c>
      <c r="I287" s="37"/>
      <c r="J287" s="37"/>
      <c r="N287" s="14"/>
      <c r="O287" s="296"/>
    </row>
    <row r="288" spans="1:15">
      <c r="A288" s="9">
        <v>2519050520</v>
      </c>
      <c r="B288" t="s">
        <v>75</v>
      </c>
      <c r="C288" t="s">
        <v>19</v>
      </c>
      <c r="D288" t="s">
        <v>238</v>
      </c>
      <c r="E288" s="172">
        <v>-765105649.55999994</v>
      </c>
      <c r="F288" s="172">
        <v>765105649.55999994</v>
      </c>
      <c r="G288" s="172">
        <v>60882000</v>
      </c>
      <c r="H288" s="172">
        <v>-60882000</v>
      </c>
      <c r="I288" s="37"/>
      <c r="J288" s="37"/>
      <c r="N288" s="14"/>
      <c r="O288" s="296"/>
    </row>
    <row r="289" spans="1:15">
      <c r="A289" s="9">
        <v>251905052005</v>
      </c>
      <c r="B289" t="s">
        <v>75</v>
      </c>
      <c r="C289" t="s">
        <v>84</v>
      </c>
      <c r="D289" t="s">
        <v>238</v>
      </c>
      <c r="E289" s="172">
        <v>-740972353</v>
      </c>
      <c r="F289" s="172">
        <v>740972353</v>
      </c>
      <c r="G289" s="172">
        <v>58972000</v>
      </c>
      <c r="H289" s="172">
        <v>-58972000</v>
      </c>
      <c r="I289" s="37">
        <f>+G289/15%</f>
        <v>393146666.66666669</v>
      </c>
      <c r="J289" s="37">
        <f>+I289*15%</f>
        <v>58972000</v>
      </c>
      <c r="K289" t="s">
        <v>84</v>
      </c>
      <c r="N289" s="14"/>
      <c r="O289" s="296"/>
    </row>
    <row r="290" spans="1:15">
      <c r="A290" s="9">
        <v>251905052005</v>
      </c>
      <c r="B290">
        <v>2462</v>
      </c>
      <c r="C290" t="s">
        <v>396</v>
      </c>
      <c r="D290" t="s">
        <v>238</v>
      </c>
      <c r="E290" s="172">
        <v>-103735529</v>
      </c>
      <c r="F290" s="172">
        <v>103735529</v>
      </c>
      <c r="G290" s="172">
        <v>8256000</v>
      </c>
      <c r="H290" s="172">
        <v>-8256000</v>
      </c>
      <c r="I290" s="37"/>
      <c r="J290" s="37"/>
      <c r="N290" s="14"/>
      <c r="O290" s="296"/>
    </row>
    <row r="291" spans="1:15">
      <c r="A291" s="9">
        <v>251905052005</v>
      </c>
      <c r="B291">
        <v>3592</v>
      </c>
      <c r="C291" t="s">
        <v>397</v>
      </c>
      <c r="D291" t="s">
        <v>238</v>
      </c>
      <c r="E291" s="172">
        <v>-163014118</v>
      </c>
      <c r="F291" s="172">
        <v>163014118</v>
      </c>
      <c r="G291" s="172">
        <v>12974000</v>
      </c>
      <c r="H291" s="172">
        <v>-12974000</v>
      </c>
      <c r="I291" s="37"/>
      <c r="J291" s="37"/>
      <c r="N291" s="14"/>
      <c r="O291" s="296"/>
    </row>
    <row r="292" spans="1:15">
      <c r="A292" s="9">
        <v>251905052005</v>
      </c>
      <c r="B292">
        <v>236670</v>
      </c>
      <c r="C292" t="s">
        <v>398</v>
      </c>
      <c r="D292" t="s">
        <v>238</v>
      </c>
      <c r="E292" s="172">
        <v>-237111353</v>
      </c>
      <c r="F292" s="172">
        <v>237111353</v>
      </c>
      <c r="G292" s="172">
        <v>18871000</v>
      </c>
      <c r="H292" s="172">
        <v>-18871000</v>
      </c>
      <c r="I292" s="37"/>
      <c r="J292" s="37"/>
      <c r="N292" s="14"/>
      <c r="O292" s="296"/>
    </row>
    <row r="293" spans="1:15">
      <c r="A293" s="9">
        <v>251905052005</v>
      </c>
      <c r="B293">
        <v>236677</v>
      </c>
      <c r="C293" t="s">
        <v>399</v>
      </c>
      <c r="D293" t="s">
        <v>238</v>
      </c>
      <c r="E293" s="172">
        <v>-237111353</v>
      </c>
      <c r="F293" s="172">
        <v>237111353</v>
      </c>
      <c r="G293" s="172">
        <v>18871000</v>
      </c>
      <c r="H293" s="172">
        <v>-18871000</v>
      </c>
      <c r="I293" s="37"/>
      <c r="J293" s="37"/>
      <c r="N293" s="14"/>
      <c r="O293" s="296"/>
    </row>
    <row r="294" spans="1:15">
      <c r="A294" s="9">
        <v>251905052015</v>
      </c>
      <c r="B294" t="s">
        <v>75</v>
      </c>
      <c r="C294" t="s">
        <v>111</v>
      </c>
      <c r="D294" t="s">
        <v>238</v>
      </c>
      <c r="E294" s="172">
        <v>-24133296.559999999</v>
      </c>
      <c r="F294" s="172">
        <v>24133296.559999999</v>
      </c>
      <c r="G294" s="172">
        <v>1910000</v>
      </c>
      <c r="H294" s="172">
        <v>-1910000</v>
      </c>
      <c r="I294" s="37">
        <f>+G294/19%</f>
        <v>10052631.578947369</v>
      </c>
      <c r="J294" s="37">
        <f>+I294*19%</f>
        <v>1910000.0000000002</v>
      </c>
      <c r="K294" t="s">
        <v>111</v>
      </c>
      <c r="N294" s="14"/>
      <c r="O294" s="296"/>
    </row>
    <row r="295" spans="1:15">
      <c r="A295" s="9">
        <v>251905052015</v>
      </c>
      <c r="B295">
        <v>236670</v>
      </c>
      <c r="C295" t="s">
        <v>398</v>
      </c>
      <c r="D295" t="s">
        <v>238</v>
      </c>
      <c r="E295" s="172">
        <v>-33548.78</v>
      </c>
      <c r="F295" s="172">
        <v>33548.78</v>
      </c>
      <c r="G295" s="172">
        <v>0</v>
      </c>
      <c r="H295" s="172">
        <v>0</v>
      </c>
      <c r="I295" s="37"/>
      <c r="J295" s="37"/>
      <c r="N295" s="14"/>
      <c r="O295" s="296"/>
    </row>
    <row r="296" spans="1:15">
      <c r="A296" s="9">
        <v>251905052015</v>
      </c>
      <c r="B296">
        <v>236677</v>
      </c>
      <c r="C296" t="s">
        <v>399</v>
      </c>
      <c r="D296" t="s">
        <v>238</v>
      </c>
      <c r="E296" s="172">
        <v>-33548.78</v>
      </c>
      <c r="F296" s="172">
        <v>33548.78</v>
      </c>
      <c r="G296" s="172">
        <v>0</v>
      </c>
      <c r="H296" s="172">
        <v>0</v>
      </c>
      <c r="I296" s="37"/>
      <c r="J296" s="37"/>
      <c r="N296" s="14"/>
      <c r="O296" s="296"/>
    </row>
    <row r="297" spans="1:15">
      <c r="A297" s="9">
        <v>251905052015</v>
      </c>
      <c r="B297">
        <v>113670657</v>
      </c>
      <c r="C297" t="s">
        <v>400</v>
      </c>
      <c r="D297" t="s">
        <v>238</v>
      </c>
      <c r="E297" s="172">
        <v>-24066199</v>
      </c>
      <c r="F297" s="172">
        <v>24066199</v>
      </c>
      <c r="G297" s="172">
        <v>1910000</v>
      </c>
      <c r="H297" s="172">
        <v>-1910000</v>
      </c>
      <c r="I297" s="37"/>
      <c r="J297" s="37"/>
      <c r="N297" s="14"/>
      <c r="O297" s="296"/>
    </row>
    <row r="298" spans="1:15">
      <c r="A298" s="9">
        <v>2519050590</v>
      </c>
      <c r="B298" t="s">
        <v>75</v>
      </c>
      <c r="C298" t="s">
        <v>96</v>
      </c>
      <c r="D298" t="s">
        <v>238</v>
      </c>
      <c r="E298" s="172">
        <v>-9389</v>
      </c>
      <c r="F298" s="172">
        <v>9389</v>
      </c>
      <c r="G298" s="172">
        <v>0</v>
      </c>
      <c r="H298" s="172">
        <v>0</v>
      </c>
      <c r="I298" s="37"/>
      <c r="J298" s="37"/>
      <c r="N298" s="14"/>
      <c r="O298" s="296"/>
    </row>
    <row r="299" spans="1:15">
      <c r="A299" s="9">
        <v>251905059005</v>
      </c>
      <c r="B299" t="s">
        <v>75</v>
      </c>
      <c r="C299" t="s">
        <v>97</v>
      </c>
      <c r="D299" t="s">
        <v>238</v>
      </c>
      <c r="E299" s="172">
        <v>-9389</v>
      </c>
      <c r="F299" s="172">
        <v>9389</v>
      </c>
      <c r="G299" s="172">
        <v>0</v>
      </c>
      <c r="H299" s="172">
        <v>0</v>
      </c>
      <c r="I299" s="37"/>
      <c r="J299" s="37"/>
      <c r="N299" s="14"/>
      <c r="O299" s="296"/>
    </row>
    <row r="300" spans="1:15">
      <c r="A300" s="9">
        <v>251905059005</v>
      </c>
      <c r="B300">
        <v>900978303</v>
      </c>
      <c r="C300" t="s">
        <v>131</v>
      </c>
      <c r="D300" t="s">
        <v>238</v>
      </c>
      <c r="E300" s="172">
        <v>-9389</v>
      </c>
      <c r="F300" s="172">
        <v>9389</v>
      </c>
      <c r="G300" s="172">
        <v>0</v>
      </c>
      <c r="H300" s="172">
        <v>0</v>
      </c>
      <c r="I300" s="37"/>
      <c r="J300" s="37"/>
      <c r="N300" s="14"/>
      <c r="O300" s="296"/>
    </row>
    <row r="301" spans="1:15">
      <c r="A301" s="9">
        <v>2519050599</v>
      </c>
      <c r="B301" t="s">
        <v>75</v>
      </c>
      <c r="C301" t="s">
        <v>14</v>
      </c>
      <c r="D301" t="s">
        <v>238</v>
      </c>
      <c r="E301" s="172">
        <v>691984038.55999994</v>
      </c>
      <c r="F301" s="172">
        <v>115896000</v>
      </c>
      <c r="G301" s="172">
        <v>807880038.55999994</v>
      </c>
      <c r="H301" s="172">
        <v>0</v>
      </c>
      <c r="I301" s="37"/>
      <c r="J301" s="37"/>
      <c r="N301" s="14"/>
      <c r="O301" s="296"/>
    </row>
    <row r="302" spans="1:15">
      <c r="A302" s="9">
        <v>251905059905</v>
      </c>
      <c r="B302" t="s">
        <v>75</v>
      </c>
      <c r="C302" t="s">
        <v>14</v>
      </c>
      <c r="D302" t="s">
        <v>238</v>
      </c>
      <c r="E302" s="172">
        <v>691984038.55999994</v>
      </c>
      <c r="F302" s="172">
        <v>115896000</v>
      </c>
      <c r="G302" s="172">
        <v>807880038.55999994</v>
      </c>
      <c r="H302" s="172">
        <v>0</v>
      </c>
      <c r="I302" s="37"/>
      <c r="J302" s="37"/>
      <c r="N302" s="14"/>
      <c r="O302" s="296"/>
    </row>
    <row r="303" spans="1:15">
      <c r="A303" s="9">
        <v>251905059905</v>
      </c>
      <c r="B303">
        <v>800197268</v>
      </c>
      <c r="C303" t="s">
        <v>101</v>
      </c>
      <c r="D303" t="s">
        <v>238</v>
      </c>
      <c r="E303" s="172">
        <v>691984038.55999994</v>
      </c>
      <c r="F303" s="172">
        <v>115896000</v>
      </c>
      <c r="G303" s="172">
        <v>807880038.55999994</v>
      </c>
      <c r="H303" s="172">
        <v>0</v>
      </c>
      <c r="I303" s="37"/>
      <c r="J303" s="37"/>
      <c r="N303" s="14"/>
      <c r="O303" s="296"/>
    </row>
  </sheetData>
  <conditionalFormatting sqref="E30:H50">
    <cfRule type="cellIs" dxfId="2" priority="2" operator="lessThan">
      <formula>0</formula>
    </cfRule>
  </conditionalFormatting>
  <conditionalFormatting sqref="E133:H153">
    <cfRule type="cellIs" dxfId="1" priority="3" operator="lessThan">
      <formula>0</formula>
    </cfRule>
  </conditionalFormatting>
  <conditionalFormatting sqref="E279:H303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Q331"/>
  <sheetViews>
    <sheetView tabSelected="1" topLeftCell="H309" zoomScale="90" zoomScaleNormal="90" workbookViewId="0">
      <selection activeCell="J326" activeCellId="1" sqref="J324 J326"/>
    </sheetView>
  </sheetViews>
  <sheetFormatPr baseColWidth="10" defaultRowHeight="15"/>
  <cols>
    <col min="1" max="1" width="17" style="9" customWidth="1"/>
    <col min="2" max="2" width="12.5703125" style="9" customWidth="1"/>
    <col min="3" max="3" width="43" customWidth="1"/>
    <col min="4" max="4" width="22.5703125" customWidth="1"/>
    <col min="5" max="7" width="17.5703125" style="16" bestFit="1" customWidth="1"/>
    <col min="8" max="8" width="17.28515625" style="16" customWidth="1"/>
    <col min="9" max="9" width="17.5703125" style="21" bestFit="1" customWidth="1"/>
    <col min="10" max="10" width="16" style="21" bestFit="1" customWidth="1"/>
    <col min="11" max="11" width="37.140625" customWidth="1"/>
    <col min="12" max="12" width="28.85546875" customWidth="1"/>
    <col min="13" max="13" width="59.42578125" bestFit="1" customWidth="1"/>
    <col min="14" max="14" width="13.28515625" style="14" bestFit="1" customWidth="1"/>
    <col min="15" max="15" width="19.28515625" style="14" bestFit="1" customWidth="1"/>
    <col min="16" max="16" width="16" bestFit="1" customWidth="1"/>
  </cols>
  <sheetData>
    <row r="1" spans="1:16">
      <c r="A1" s="159" t="s">
        <v>0</v>
      </c>
      <c r="B1" s="159" t="s">
        <v>1</v>
      </c>
      <c r="C1" s="160" t="s">
        <v>113</v>
      </c>
      <c r="D1" s="161" t="s">
        <v>86</v>
      </c>
      <c r="E1" s="165" t="s">
        <v>114</v>
      </c>
      <c r="F1" s="165" t="s">
        <v>6</v>
      </c>
      <c r="G1" s="165" t="s">
        <v>7</v>
      </c>
      <c r="H1" s="165" t="s">
        <v>58</v>
      </c>
      <c r="I1" s="162" t="s">
        <v>30</v>
      </c>
      <c r="J1" s="162" t="s">
        <v>99</v>
      </c>
      <c r="K1" s="163" t="s">
        <v>34</v>
      </c>
      <c r="L1" s="54"/>
      <c r="M1" s="283"/>
      <c r="N1" s="283" t="s">
        <v>85</v>
      </c>
      <c r="O1" s="283"/>
    </row>
    <row r="2" spans="1:16">
      <c r="A2" s="9" t="s">
        <v>0</v>
      </c>
      <c r="B2" s="9" t="s">
        <v>1</v>
      </c>
      <c r="C2" s="12">
        <v>45701.452777777777</v>
      </c>
      <c r="D2" t="s">
        <v>104</v>
      </c>
      <c r="E2" s="166" t="s">
        <v>2</v>
      </c>
      <c r="F2" s="166" t="s">
        <v>3</v>
      </c>
      <c r="G2" s="166">
        <v>2001</v>
      </c>
      <c r="H2" s="166" t="s">
        <v>4</v>
      </c>
      <c r="I2" s="37"/>
      <c r="J2" s="37"/>
      <c r="K2" s="130"/>
      <c r="M2" s="283" t="s">
        <v>59</v>
      </c>
      <c r="N2" s="284" t="s">
        <v>61</v>
      </c>
      <c r="O2" s="283" t="s">
        <v>100</v>
      </c>
    </row>
    <row r="3" spans="1:16">
      <c r="A3" s="9">
        <v>2</v>
      </c>
      <c r="B3" s="9" t="s">
        <v>75</v>
      </c>
      <c r="C3" t="s">
        <v>8</v>
      </c>
      <c r="D3" t="s">
        <v>104</v>
      </c>
      <c r="E3" s="166">
        <v>-22342112.109999999</v>
      </c>
      <c r="F3" s="166">
        <v>266029777.22999999</v>
      </c>
      <c r="G3" s="166">
        <v>269674447.47000003</v>
      </c>
      <c r="H3" s="166">
        <v>-25986782.350000001</v>
      </c>
      <c r="I3" s="37"/>
      <c r="J3" s="37"/>
      <c r="K3" s="130"/>
      <c r="M3" s="285" t="s">
        <v>94</v>
      </c>
      <c r="N3" s="284">
        <v>110322385</v>
      </c>
      <c r="O3" s="284">
        <v>22064477</v>
      </c>
    </row>
    <row r="4" spans="1:16">
      <c r="A4" s="9">
        <v>25</v>
      </c>
      <c r="B4" s="9" t="s">
        <v>75</v>
      </c>
      <c r="C4" t="s">
        <v>9</v>
      </c>
      <c r="D4" t="s">
        <v>104</v>
      </c>
      <c r="E4" s="166">
        <v>-22342112.109999999</v>
      </c>
      <c r="F4" s="166">
        <v>266029777.22999999</v>
      </c>
      <c r="G4" s="166">
        <v>269674447.47000003</v>
      </c>
      <c r="H4" s="166">
        <v>-25986782.350000001</v>
      </c>
      <c r="I4" s="37"/>
      <c r="J4" s="37"/>
      <c r="K4" s="130"/>
      <c r="M4" s="285" t="s">
        <v>111</v>
      </c>
      <c r="N4" s="284">
        <v>40617396.578947365</v>
      </c>
      <c r="O4" s="284">
        <v>7717305.3499999996</v>
      </c>
    </row>
    <row r="5" spans="1:16">
      <c r="A5" s="167">
        <v>2519</v>
      </c>
      <c r="B5" s="167" t="s">
        <v>75</v>
      </c>
      <c r="C5" s="168" t="s">
        <v>10</v>
      </c>
      <c r="D5" s="168" t="s">
        <v>104</v>
      </c>
      <c r="E5" s="169">
        <v>-22342112.109999999</v>
      </c>
      <c r="F5" s="169">
        <v>266029777.22999999</v>
      </c>
      <c r="G5" s="169">
        <v>269674447.47000003</v>
      </c>
      <c r="H5" s="169">
        <v>-25986782.350000001</v>
      </c>
      <c r="I5" s="37"/>
      <c r="J5" s="37"/>
      <c r="K5" s="130"/>
      <c r="M5" s="285" t="s">
        <v>12</v>
      </c>
      <c r="N5" s="284">
        <v>33736954.545454547</v>
      </c>
      <c r="O5" s="284">
        <v>3711065</v>
      </c>
    </row>
    <row r="6" spans="1:16">
      <c r="A6" s="9">
        <v>251905</v>
      </c>
      <c r="B6" s="9" t="s">
        <v>75</v>
      </c>
      <c r="C6" t="s">
        <v>11</v>
      </c>
      <c r="D6" t="s">
        <v>104</v>
      </c>
      <c r="E6" s="166">
        <v>-22342112.109999999</v>
      </c>
      <c r="F6" s="166">
        <v>266029777.22999999</v>
      </c>
      <c r="G6" s="166">
        <v>269674447.47000003</v>
      </c>
      <c r="H6" s="166">
        <v>-25986782.350000001</v>
      </c>
      <c r="I6" s="37"/>
      <c r="J6" s="37"/>
      <c r="K6" s="130"/>
      <c r="M6" s="285" t="s">
        <v>17</v>
      </c>
      <c r="N6" s="284">
        <v>1245785442.8571427</v>
      </c>
      <c r="O6" s="284">
        <v>87204981</v>
      </c>
    </row>
    <row r="7" spans="1:16">
      <c r="A7" s="9">
        <v>25190505</v>
      </c>
      <c r="B7" s="9" t="s">
        <v>75</v>
      </c>
      <c r="C7" t="s">
        <v>76</v>
      </c>
      <c r="D7" t="s">
        <v>104</v>
      </c>
      <c r="E7" s="166">
        <v>-22342112.109999999</v>
      </c>
      <c r="F7" s="166">
        <v>266029777.22999999</v>
      </c>
      <c r="G7" s="166">
        <v>269674447.47000003</v>
      </c>
      <c r="H7" s="166">
        <v>-25986782.350000001</v>
      </c>
      <c r="I7" s="37"/>
      <c r="J7" s="37"/>
      <c r="K7" s="130"/>
      <c r="M7" s="285" t="s">
        <v>15</v>
      </c>
      <c r="N7" s="284">
        <v>563502075</v>
      </c>
      <c r="O7" s="284">
        <v>22371988</v>
      </c>
    </row>
    <row r="8" spans="1:16">
      <c r="A8" s="9">
        <v>2519050510</v>
      </c>
      <c r="B8" s="9" t="s">
        <v>75</v>
      </c>
      <c r="C8" t="s">
        <v>12</v>
      </c>
      <c r="D8" t="s">
        <v>104</v>
      </c>
      <c r="E8" s="166">
        <v>-5643924</v>
      </c>
      <c r="F8" s="166">
        <v>5643924</v>
      </c>
      <c r="G8" s="166">
        <v>0</v>
      </c>
      <c r="H8" s="166">
        <v>0</v>
      </c>
      <c r="I8" s="37"/>
      <c r="J8" s="37"/>
      <c r="M8" s="285" t="s">
        <v>169</v>
      </c>
      <c r="N8" s="284"/>
      <c r="O8" s="284">
        <v>-215719852</v>
      </c>
      <c r="P8" s="55"/>
    </row>
    <row r="9" spans="1:16">
      <c r="A9" s="9">
        <v>251905051005</v>
      </c>
      <c r="B9" s="9" t="s">
        <v>75</v>
      </c>
      <c r="C9" t="s">
        <v>13</v>
      </c>
      <c r="D9" t="s">
        <v>104</v>
      </c>
      <c r="E9" s="166">
        <v>-5643924</v>
      </c>
      <c r="F9" s="166">
        <v>5643924</v>
      </c>
      <c r="G9" s="166">
        <v>0</v>
      </c>
      <c r="H9" s="166">
        <v>0</v>
      </c>
      <c r="I9" s="37"/>
      <c r="J9" s="37"/>
      <c r="M9" s="285" t="s">
        <v>97</v>
      </c>
      <c r="N9" s="284">
        <v>28355280</v>
      </c>
      <c r="O9" s="284">
        <v>708882</v>
      </c>
    </row>
    <row r="10" spans="1:16">
      <c r="A10" s="9">
        <v>251905051005</v>
      </c>
      <c r="B10" s="9">
        <v>3382</v>
      </c>
      <c r="C10" t="s">
        <v>105</v>
      </c>
      <c r="D10" t="s">
        <v>104</v>
      </c>
      <c r="E10" s="166">
        <v>-2934843</v>
      </c>
      <c r="F10" s="166">
        <v>2934843</v>
      </c>
      <c r="G10" s="166">
        <v>0</v>
      </c>
      <c r="H10" s="166">
        <v>0</v>
      </c>
      <c r="I10" s="37"/>
      <c r="J10" s="37"/>
      <c r="M10" s="285" t="s">
        <v>84</v>
      </c>
      <c r="N10" s="284">
        <v>1712480000.0000002</v>
      </c>
      <c r="O10" s="284">
        <v>256872000.00000003</v>
      </c>
    </row>
    <row r="11" spans="1:16">
      <c r="A11" s="9">
        <v>251905051005</v>
      </c>
      <c r="B11" s="9">
        <v>3715</v>
      </c>
      <c r="C11" t="s">
        <v>106</v>
      </c>
      <c r="D11" t="s">
        <v>104</v>
      </c>
      <c r="E11" s="166">
        <v>-2370447</v>
      </c>
      <c r="F11" s="166">
        <v>2370447</v>
      </c>
      <c r="G11" s="166">
        <v>0</v>
      </c>
      <c r="H11" s="166">
        <v>0</v>
      </c>
      <c r="I11" s="37"/>
      <c r="J11" s="37"/>
      <c r="M11" s="285" t="s">
        <v>24</v>
      </c>
      <c r="N11" s="284">
        <v>3337720</v>
      </c>
      <c r="O11" s="284">
        <v>51475</v>
      </c>
    </row>
    <row r="12" spans="1:16">
      <c r="A12" s="9">
        <v>251905051005</v>
      </c>
      <c r="B12" s="9">
        <v>4675</v>
      </c>
      <c r="C12" t="s">
        <v>117</v>
      </c>
      <c r="D12" t="s">
        <v>104</v>
      </c>
      <c r="E12" s="166">
        <v>-338634</v>
      </c>
      <c r="F12" s="166">
        <v>338634</v>
      </c>
      <c r="G12" s="166">
        <v>0</v>
      </c>
      <c r="H12" s="166">
        <v>0</v>
      </c>
      <c r="I12" s="37"/>
      <c r="J12" s="37"/>
      <c r="K12" s="130"/>
      <c r="L12" s="54"/>
      <c r="M12" s="285" t="s">
        <v>411</v>
      </c>
      <c r="N12" s="284">
        <v>489971274.99999994</v>
      </c>
      <c r="O12" s="284">
        <v>17282586</v>
      </c>
    </row>
    <row r="13" spans="1:16">
      <c r="A13" s="9">
        <v>2519050520</v>
      </c>
      <c r="B13" s="9" t="s">
        <v>75</v>
      </c>
      <c r="C13" t="s">
        <v>19</v>
      </c>
      <c r="D13" t="s">
        <v>104</v>
      </c>
      <c r="E13" s="166">
        <v>-237957163.12</v>
      </c>
      <c r="F13" s="166">
        <v>237957163.12</v>
      </c>
      <c r="G13" s="166">
        <v>25986782.350000001</v>
      </c>
      <c r="H13" s="166">
        <v>-25986782.350000001</v>
      </c>
      <c r="I13" s="37"/>
      <c r="J13" s="37"/>
      <c r="M13" s="285" t="s">
        <v>60</v>
      </c>
      <c r="N13" s="286">
        <v>4228108528.9815445</v>
      </c>
      <c r="O13" s="286">
        <v>202264907.35000002</v>
      </c>
      <c r="P13" s="22"/>
    </row>
    <row r="14" spans="1:16">
      <c r="A14" s="9">
        <v>251905052010</v>
      </c>
      <c r="B14" s="9" t="s">
        <v>75</v>
      </c>
      <c r="C14" t="s">
        <v>94</v>
      </c>
      <c r="D14" t="s">
        <v>104</v>
      </c>
      <c r="E14" s="166">
        <v>-198083152.80000001</v>
      </c>
      <c r="F14" s="166">
        <v>198083152.80000001</v>
      </c>
      <c r="G14" s="166">
        <v>20179477</v>
      </c>
      <c r="H14" s="166">
        <v>-20179477</v>
      </c>
      <c r="I14" s="37">
        <f>+G14/20%</f>
        <v>100897385</v>
      </c>
      <c r="J14" s="37">
        <f>+I14*20%</f>
        <v>20179477</v>
      </c>
      <c r="K14" t="s">
        <v>94</v>
      </c>
      <c r="N14"/>
      <c r="O14" s="55">
        <f>$H$329</f>
        <v>-202266071.34999999</v>
      </c>
    </row>
    <row r="15" spans="1:16">
      <c r="A15" s="9">
        <v>251905052010</v>
      </c>
      <c r="B15" s="9">
        <v>3382</v>
      </c>
      <c r="C15" t="s">
        <v>105</v>
      </c>
      <c r="D15" t="s">
        <v>104</v>
      </c>
      <c r="E15" s="166">
        <v>-62238123.219999999</v>
      </c>
      <c r="F15" s="166">
        <v>62238123.219999999</v>
      </c>
      <c r="G15" s="166">
        <v>4930651</v>
      </c>
      <c r="H15" s="166">
        <v>-4930651</v>
      </c>
      <c r="I15" s="37"/>
      <c r="J15" s="37"/>
      <c r="K15" s="130"/>
      <c r="N15"/>
      <c r="O15" s="22">
        <f>+O13+O14</f>
        <v>-1163.9999999701977</v>
      </c>
      <c r="P15" s="22"/>
    </row>
    <row r="16" spans="1:16">
      <c r="A16" s="9">
        <v>251905052010</v>
      </c>
      <c r="B16" s="9">
        <v>3715</v>
      </c>
      <c r="C16" t="s">
        <v>106</v>
      </c>
      <c r="D16" t="s">
        <v>104</v>
      </c>
      <c r="E16" s="166">
        <v>-9764757.1999999993</v>
      </c>
      <c r="F16" s="166">
        <v>9764757.1999999993</v>
      </c>
      <c r="G16" s="166">
        <v>0</v>
      </c>
      <c r="H16" s="166">
        <v>0</v>
      </c>
      <c r="I16" s="37"/>
      <c r="J16" s="37"/>
      <c r="K16" s="130"/>
      <c r="N16" s="16"/>
      <c r="O16" s="29"/>
      <c r="P16" s="13"/>
    </row>
    <row r="17" spans="1:15">
      <c r="A17" s="9">
        <v>251905052010</v>
      </c>
      <c r="B17" s="9">
        <v>4675</v>
      </c>
      <c r="C17" t="s">
        <v>117</v>
      </c>
      <c r="D17" t="s">
        <v>104</v>
      </c>
      <c r="E17" s="166">
        <v>-1426035.28</v>
      </c>
      <c r="F17" s="166">
        <v>1426035.28</v>
      </c>
      <c r="G17" s="166">
        <v>0</v>
      </c>
      <c r="H17" s="166">
        <v>0</v>
      </c>
      <c r="I17" s="37"/>
      <c r="J17" s="37"/>
      <c r="N17" s="16"/>
      <c r="O17" s="56"/>
    </row>
    <row r="18" spans="1:15">
      <c r="A18" s="9">
        <v>251905052010</v>
      </c>
      <c r="B18" s="9">
        <v>843880675</v>
      </c>
      <c r="C18" t="s">
        <v>112</v>
      </c>
      <c r="D18" t="s">
        <v>104</v>
      </c>
      <c r="E18" s="166">
        <v>-124654237.09999999</v>
      </c>
      <c r="F18" s="166">
        <v>124654237.09999999</v>
      </c>
      <c r="G18" s="166">
        <v>15248826</v>
      </c>
      <c r="H18" s="166">
        <v>-15248826</v>
      </c>
      <c r="I18" s="37"/>
      <c r="J18" s="37"/>
      <c r="K18" s="130"/>
      <c r="N18"/>
      <c r="O18" s="17"/>
    </row>
    <row r="19" spans="1:15">
      <c r="A19" s="9">
        <v>251905052015</v>
      </c>
      <c r="B19" s="9" t="s">
        <v>75</v>
      </c>
      <c r="C19" t="s">
        <v>111</v>
      </c>
      <c r="D19" t="s">
        <v>104</v>
      </c>
      <c r="E19" s="166">
        <v>-39874010.32</v>
      </c>
      <c r="F19" s="166">
        <v>39874010.32</v>
      </c>
      <c r="G19" s="166">
        <v>5807305.3499999996</v>
      </c>
      <c r="H19" s="166">
        <v>-5807305.3499999996</v>
      </c>
      <c r="I19" s="37">
        <f>+G19/19%</f>
        <v>30564764.999999996</v>
      </c>
      <c r="J19" s="37">
        <f>+I19*19%</f>
        <v>5807305.3499999996</v>
      </c>
      <c r="K19" t="s">
        <v>111</v>
      </c>
      <c r="N19"/>
      <c r="O19"/>
    </row>
    <row r="20" spans="1:15">
      <c r="A20" s="9">
        <v>251905052015</v>
      </c>
      <c r="B20" s="9">
        <v>3382</v>
      </c>
      <c r="C20" t="s">
        <v>105</v>
      </c>
      <c r="D20" t="s">
        <v>104</v>
      </c>
      <c r="E20" s="166">
        <v>-14300200.789999999</v>
      </c>
      <c r="F20" s="166">
        <v>14300200.789999999</v>
      </c>
      <c r="G20" s="166">
        <v>0</v>
      </c>
      <c r="H20" s="166">
        <v>0</v>
      </c>
      <c r="I20" s="37"/>
      <c r="J20" s="37"/>
      <c r="K20" s="130"/>
      <c r="M20" s="287" t="s">
        <v>0</v>
      </c>
      <c r="N20" s="288">
        <v>2519</v>
      </c>
      <c r="O20" s="22"/>
    </row>
    <row r="21" spans="1:15">
      <c r="A21" s="9">
        <v>251905052015</v>
      </c>
      <c r="B21" s="9">
        <v>3715</v>
      </c>
      <c r="C21" t="s">
        <v>106</v>
      </c>
      <c r="D21" t="s">
        <v>104</v>
      </c>
      <c r="E21" s="166">
        <v>-11528453.109999999</v>
      </c>
      <c r="F21" s="166">
        <v>11528453.109999999</v>
      </c>
      <c r="G21" s="166">
        <v>0</v>
      </c>
      <c r="H21" s="166">
        <v>0</v>
      </c>
      <c r="I21" s="37"/>
      <c r="J21" s="37"/>
      <c r="K21" s="130"/>
      <c r="N21"/>
      <c r="O21"/>
    </row>
    <row r="22" spans="1:15">
      <c r="A22" s="9">
        <v>251905052015</v>
      </c>
      <c r="B22" s="9">
        <v>4675</v>
      </c>
      <c r="C22" t="s">
        <v>117</v>
      </c>
      <c r="D22" t="s">
        <v>104</v>
      </c>
      <c r="E22" s="166">
        <v>-1676439.88</v>
      </c>
      <c r="F22" s="166">
        <v>1676439.88</v>
      </c>
      <c r="G22" s="166">
        <v>0</v>
      </c>
      <c r="H22" s="166">
        <v>0</v>
      </c>
      <c r="I22" s="37"/>
      <c r="J22" s="37"/>
      <c r="M22" s="289" t="s">
        <v>123</v>
      </c>
      <c r="N22" s="290"/>
      <c r="O22"/>
    </row>
    <row r="23" spans="1:15">
      <c r="A23" s="9">
        <v>251905052015</v>
      </c>
      <c r="B23" s="9">
        <v>843880675</v>
      </c>
      <c r="C23" t="s">
        <v>112</v>
      </c>
      <c r="D23" t="s">
        <v>104</v>
      </c>
      <c r="E23" s="166">
        <v>-12368916.539999999</v>
      </c>
      <c r="F23" s="166">
        <v>12368916.539999999</v>
      </c>
      <c r="G23" s="166">
        <v>5807305.3499999996</v>
      </c>
      <c r="H23" s="166">
        <v>-5807305.3499999996</v>
      </c>
      <c r="I23" s="37"/>
      <c r="J23" s="37"/>
      <c r="M23" s="289" t="s">
        <v>86</v>
      </c>
      <c r="N23" s="290" t="s">
        <v>118</v>
      </c>
      <c r="O23"/>
    </row>
    <row r="24" spans="1:15">
      <c r="A24" s="9">
        <v>2519050590</v>
      </c>
      <c r="B24" s="9" t="s">
        <v>75</v>
      </c>
      <c r="C24" t="s">
        <v>96</v>
      </c>
      <c r="D24" t="s">
        <v>104</v>
      </c>
      <c r="E24" s="166">
        <v>-86578</v>
      </c>
      <c r="F24" s="166">
        <v>86578</v>
      </c>
      <c r="G24" s="166">
        <v>0</v>
      </c>
      <c r="H24" s="166">
        <v>0</v>
      </c>
      <c r="I24" s="37"/>
      <c r="J24" s="37"/>
      <c r="M24" s="289" t="s">
        <v>104</v>
      </c>
      <c r="N24" s="293">
        <v>-25986782.350000001</v>
      </c>
      <c r="O24" s="22"/>
    </row>
    <row r="25" spans="1:15">
      <c r="A25" s="9">
        <v>251905059005</v>
      </c>
      <c r="B25" s="9" t="s">
        <v>75</v>
      </c>
      <c r="C25" t="s">
        <v>97</v>
      </c>
      <c r="D25" t="s">
        <v>104</v>
      </c>
      <c r="E25" s="166">
        <v>-86578</v>
      </c>
      <c r="F25" s="166">
        <v>86578</v>
      </c>
      <c r="G25" s="166">
        <v>0</v>
      </c>
      <c r="H25" s="166">
        <v>0</v>
      </c>
      <c r="I25" s="37"/>
      <c r="J25" s="37"/>
      <c r="K25" s="130"/>
      <c r="M25" s="291" t="s">
        <v>107</v>
      </c>
      <c r="N25" s="294">
        <v>0</v>
      </c>
      <c r="O25" s="22"/>
    </row>
    <row r="26" spans="1:15">
      <c r="A26" s="9">
        <v>251905059005</v>
      </c>
      <c r="B26" s="9">
        <v>900978303</v>
      </c>
      <c r="C26" t="s">
        <v>131</v>
      </c>
      <c r="D26" t="s">
        <v>104</v>
      </c>
      <c r="E26" s="166">
        <v>-86578</v>
      </c>
      <c r="F26" s="166">
        <v>86578</v>
      </c>
      <c r="G26" s="166">
        <v>0</v>
      </c>
      <c r="H26" s="166">
        <v>0</v>
      </c>
      <c r="I26" s="37"/>
      <c r="J26" s="37"/>
      <c r="K26" s="130"/>
      <c r="M26" s="291" t="s">
        <v>115</v>
      </c>
      <c r="N26" s="294">
        <v>-136823</v>
      </c>
      <c r="O26" s="22"/>
    </row>
    <row r="27" spans="1:15">
      <c r="A27" s="9">
        <v>2519050599</v>
      </c>
      <c r="B27" s="9" t="s">
        <v>75</v>
      </c>
      <c r="C27" t="s">
        <v>14</v>
      </c>
      <c r="D27" t="s">
        <v>104</v>
      </c>
      <c r="E27" s="166">
        <v>221345553.00999999</v>
      </c>
      <c r="F27" s="166">
        <v>22342112.109999999</v>
      </c>
      <c r="G27" s="166">
        <v>243687665.12</v>
      </c>
      <c r="H27" s="166">
        <v>0</v>
      </c>
      <c r="I27" s="37"/>
      <c r="J27" s="37"/>
      <c r="K27" s="130"/>
      <c r="M27" s="291" t="s">
        <v>126</v>
      </c>
      <c r="N27" s="294">
        <v>-86714</v>
      </c>
      <c r="O27" s="22"/>
    </row>
    <row r="28" spans="1:15">
      <c r="A28" s="9">
        <v>251905059905</v>
      </c>
      <c r="B28" s="9" t="s">
        <v>75</v>
      </c>
      <c r="C28" t="s">
        <v>14</v>
      </c>
      <c r="D28" t="s">
        <v>104</v>
      </c>
      <c r="E28" s="166">
        <v>221345553.00999999</v>
      </c>
      <c r="F28" s="166">
        <v>22342112.109999999</v>
      </c>
      <c r="G28" s="166">
        <v>243687665.12</v>
      </c>
      <c r="H28" s="166">
        <v>0</v>
      </c>
      <c r="I28" s="37"/>
      <c r="J28" s="37"/>
      <c r="M28" s="291" t="s">
        <v>238</v>
      </c>
      <c r="N28" s="294">
        <v>-60882000</v>
      </c>
      <c r="O28" s="22"/>
    </row>
    <row r="29" spans="1:15">
      <c r="A29" s="9">
        <v>251905059905</v>
      </c>
      <c r="B29" s="9">
        <v>800197268</v>
      </c>
      <c r="C29" t="s">
        <v>101</v>
      </c>
      <c r="D29" t="s">
        <v>104</v>
      </c>
      <c r="E29" s="166">
        <v>221345553.00999999</v>
      </c>
      <c r="F29" s="166">
        <v>22342112.109999999</v>
      </c>
      <c r="G29" s="166">
        <v>243687665.12</v>
      </c>
      <c r="H29" s="166">
        <v>0</v>
      </c>
      <c r="I29" s="37"/>
      <c r="J29" s="37"/>
      <c r="K29" s="20"/>
      <c r="M29" s="291" t="s">
        <v>195</v>
      </c>
      <c r="N29" s="294">
        <v>-87205464</v>
      </c>
      <c r="O29" s="22"/>
    </row>
    <row r="30" spans="1:15">
      <c r="A30" s="167">
        <v>2519</v>
      </c>
      <c r="B30" s="168" t="s">
        <v>75</v>
      </c>
      <c r="C30" s="168" t="s">
        <v>10</v>
      </c>
      <c r="D30" s="168" t="s">
        <v>107</v>
      </c>
      <c r="E30" s="169">
        <v>0</v>
      </c>
      <c r="F30" s="169">
        <v>3442982331.4000001</v>
      </c>
      <c r="G30" s="169">
        <v>3442982331.4000001</v>
      </c>
      <c r="H30" s="169">
        <v>0</v>
      </c>
      <c r="I30" s="37"/>
      <c r="J30" s="37"/>
      <c r="K30" s="130"/>
      <c r="M30" s="291" t="s">
        <v>166</v>
      </c>
      <c r="N30" s="294">
        <v>-3711337</v>
      </c>
      <c r="O30" s="22"/>
    </row>
    <row r="31" spans="1:15">
      <c r="A31" s="9">
        <v>251905</v>
      </c>
      <c r="B31" t="s">
        <v>75</v>
      </c>
      <c r="C31" t="s">
        <v>11</v>
      </c>
      <c r="D31" t="s">
        <v>107</v>
      </c>
      <c r="E31" s="166">
        <v>0</v>
      </c>
      <c r="F31" s="166">
        <v>3442982331.4000001</v>
      </c>
      <c r="G31" s="166">
        <v>3442982331.4000001</v>
      </c>
      <c r="H31" s="166">
        <v>0</v>
      </c>
      <c r="I31" s="37"/>
      <c r="J31" s="37"/>
      <c r="K31" s="130"/>
      <c r="M31" s="291" t="s">
        <v>308</v>
      </c>
      <c r="N31" s="294">
        <v>-708882</v>
      </c>
      <c r="O31" s="22"/>
    </row>
    <row r="32" spans="1:15">
      <c r="A32" s="9">
        <v>25190505</v>
      </c>
      <c r="B32" t="s">
        <v>75</v>
      </c>
      <c r="C32" t="s">
        <v>76</v>
      </c>
      <c r="D32" t="s">
        <v>107</v>
      </c>
      <c r="E32" s="166">
        <v>0</v>
      </c>
      <c r="F32" s="166">
        <v>3442932831.4000001</v>
      </c>
      <c r="G32" s="166">
        <v>3442932831.4000001</v>
      </c>
      <c r="H32" s="166">
        <v>0</v>
      </c>
      <c r="I32" s="37"/>
      <c r="J32" s="37"/>
      <c r="K32" s="130"/>
      <c r="M32" s="291" t="s">
        <v>21</v>
      </c>
      <c r="N32" s="294">
        <v>-2017</v>
      </c>
      <c r="O32" s="22"/>
    </row>
    <row r="33" spans="1:16">
      <c r="A33" s="9">
        <v>2519050510</v>
      </c>
      <c r="B33" t="s">
        <v>75</v>
      </c>
      <c r="C33" t="s">
        <v>12</v>
      </c>
      <c r="D33" t="s">
        <v>107</v>
      </c>
      <c r="E33" s="166">
        <v>-8216836</v>
      </c>
      <c r="F33" s="166">
        <v>8216836</v>
      </c>
      <c r="G33" s="166">
        <v>0</v>
      </c>
      <c r="H33" s="166">
        <v>0</v>
      </c>
      <c r="I33" s="37"/>
      <c r="J33" s="37"/>
      <c r="K33" s="130"/>
      <c r="M33" s="291" t="s">
        <v>410</v>
      </c>
      <c r="N33" s="294">
        <v>-20279652</v>
      </c>
      <c r="O33" s="22"/>
    </row>
    <row r="34" spans="1:16">
      <c r="A34" s="9">
        <v>251905051005</v>
      </c>
      <c r="B34" t="s">
        <v>75</v>
      </c>
      <c r="C34" t="s">
        <v>13</v>
      </c>
      <c r="D34" t="s">
        <v>107</v>
      </c>
      <c r="E34" s="166">
        <v>-8216836</v>
      </c>
      <c r="F34" s="166">
        <v>8216836</v>
      </c>
      <c r="G34" s="166">
        <v>0</v>
      </c>
      <c r="H34" s="166">
        <v>0</v>
      </c>
      <c r="I34" s="37"/>
      <c r="J34" s="37"/>
      <c r="K34" s="130"/>
      <c r="M34" s="291" t="s">
        <v>256</v>
      </c>
      <c r="N34" s="294">
        <v>-170400</v>
      </c>
      <c r="O34" s="22"/>
    </row>
    <row r="35" spans="1:16">
      <c r="A35" s="9">
        <v>251905051005</v>
      </c>
      <c r="B35">
        <v>900978303</v>
      </c>
      <c r="C35" t="s">
        <v>131</v>
      </c>
      <c r="D35" t="s">
        <v>107</v>
      </c>
      <c r="E35" s="166">
        <v>-8216836</v>
      </c>
      <c r="F35" s="166">
        <v>8216836</v>
      </c>
      <c r="G35" s="166">
        <v>0</v>
      </c>
      <c r="H35" s="166">
        <v>0</v>
      </c>
      <c r="I35" s="37"/>
      <c r="J35" s="37"/>
      <c r="K35" s="130"/>
      <c r="M35" s="291" t="s">
        <v>78</v>
      </c>
      <c r="N35" s="294">
        <v>-3096000</v>
      </c>
      <c r="O35" s="22"/>
    </row>
    <row r="36" spans="1:16">
      <c r="A36" s="9">
        <v>2519050515</v>
      </c>
      <c r="B36" t="s">
        <v>75</v>
      </c>
      <c r="C36" t="s">
        <v>15</v>
      </c>
      <c r="D36" t="s">
        <v>107</v>
      </c>
      <c r="E36" s="166">
        <v>-238207225</v>
      </c>
      <c r="F36" s="166">
        <v>238207225</v>
      </c>
      <c r="G36" s="166">
        <v>15934852</v>
      </c>
      <c r="H36" s="166">
        <v>-15934852</v>
      </c>
      <c r="I36" s="37"/>
      <c r="J36" s="37"/>
      <c r="K36" s="130"/>
      <c r="M36" s="292" t="s">
        <v>60</v>
      </c>
      <c r="N36" s="295">
        <v>-202266071.34999999</v>
      </c>
      <c r="O36"/>
    </row>
    <row r="37" spans="1:16">
      <c r="A37" s="9">
        <v>251905051520</v>
      </c>
      <c r="B37" t="s">
        <v>75</v>
      </c>
      <c r="C37" t="s">
        <v>16</v>
      </c>
      <c r="D37" t="s">
        <v>107</v>
      </c>
      <c r="E37" s="166">
        <v>-238207225</v>
      </c>
      <c r="F37" s="166">
        <v>238207225</v>
      </c>
      <c r="G37" s="166">
        <v>15934852</v>
      </c>
      <c r="H37" s="166">
        <v>-15934852</v>
      </c>
      <c r="I37" s="37">
        <f>+G37/4%</f>
        <v>398371300</v>
      </c>
      <c r="J37" s="37">
        <f>+I37*4%</f>
        <v>15934852</v>
      </c>
      <c r="K37" t="s">
        <v>15</v>
      </c>
      <c r="N37"/>
      <c r="O37"/>
    </row>
    <row r="38" spans="1:16">
      <c r="A38" s="9">
        <v>251905051520</v>
      </c>
      <c r="B38">
        <v>830022818</v>
      </c>
      <c r="C38" t="s">
        <v>125</v>
      </c>
      <c r="D38" t="s">
        <v>107</v>
      </c>
      <c r="E38" s="166">
        <v>-901814</v>
      </c>
      <c r="F38" s="166">
        <v>901814</v>
      </c>
      <c r="G38" s="166">
        <v>0</v>
      </c>
      <c r="H38" s="166">
        <v>0</v>
      </c>
      <c r="I38" s="37"/>
      <c r="J38" s="37"/>
      <c r="K38" s="130"/>
      <c r="N38" s="37">
        <f>$O$14</f>
        <v>-202266071.34999999</v>
      </c>
      <c r="O38"/>
    </row>
    <row r="39" spans="1:16">
      <c r="A39" s="9">
        <v>251905051520</v>
      </c>
      <c r="B39">
        <v>901499962</v>
      </c>
      <c r="C39" t="s">
        <v>109</v>
      </c>
      <c r="D39" t="s">
        <v>107</v>
      </c>
      <c r="E39" s="166">
        <v>-237305411</v>
      </c>
      <c r="F39" s="166">
        <v>237305411</v>
      </c>
      <c r="G39" s="166">
        <v>15934852</v>
      </c>
      <c r="H39" s="166">
        <v>-15934852</v>
      </c>
      <c r="N39"/>
      <c r="O39"/>
    </row>
    <row r="40" spans="1:16">
      <c r="A40" s="9">
        <v>2519050520</v>
      </c>
      <c r="B40" t="s">
        <v>75</v>
      </c>
      <c r="C40" t="s">
        <v>19</v>
      </c>
      <c r="D40" t="s">
        <v>107</v>
      </c>
      <c r="E40" s="166">
        <v>-2980788918.4000001</v>
      </c>
      <c r="F40" s="166">
        <v>2980788918.4000001</v>
      </c>
      <c r="G40" s="166">
        <v>199785000</v>
      </c>
      <c r="H40" s="166">
        <v>-199785000</v>
      </c>
      <c r="I40" s="37"/>
      <c r="J40" s="37"/>
      <c r="N40" s="22">
        <f>+N36-N38</f>
        <v>0</v>
      </c>
      <c r="O40"/>
    </row>
    <row r="41" spans="1:16">
      <c r="A41" s="9">
        <v>251905052005</v>
      </c>
      <c r="B41" t="s">
        <v>75</v>
      </c>
      <c r="C41" t="s">
        <v>84</v>
      </c>
      <c r="D41" t="s">
        <v>107</v>
      </c>
      <c r="E41" s="166">
        <v>-2967214296.25</v>
      </c>
      <c r="F41" s="166">
        <v>2967214296.25</v>
      </c>
      <c r="G41" s="166">
        <v>197900000</v>
      </c>
      <c r="H41" s="166">
        <v>-197900000</v>
      </c>
      <c r="I41" s="37">
        <f>+G41/15%</f>
        <v>1319333333.3333335</v>
      </c>
      <c r="J41" s="37">
        <f>+I41*15%</f>
        <v>197900000.00000003</v>
      </c>
      <c r="K41" t="s">
        <v>84</v>
      </c>
      <c r="N41"/>
      <c r="O41" s="55"/>
      <c r="P41" s="22"/>
    </row>
    <row r="42" spans="1:16">
      <c r="A42" s="9">
        <v>251905052005</v>
      </c>
      <c r="B42">
        <v>5809814</v>
      </c>
      <c r="C42" t="s">
        <v>108</v>
      </c>
      <c r="D42" t="s">
        <v>107</v>
      </c>
      <c r="E42" s="166">
        <v>-2967214296.25</v>
      </c>
      <c r="F42" s="166">
        <v>2967214296.25</v>
      </c>
      <c r="G42" s="166">
        <v>197900000</v>
      </c>
      <c r="H42" s="166">
        <v>-197900000</v>
      </c>
      <c r="N42"/>
      <c r="O42"/>
    </row>
    <row r="43" spans="1:16">
      <c r="A43" s="9">
        <v>251905052010</v>
      </c>
      <c r="B43" t="s">
        <v>75</v>
      </c>
      <c r="C43" t="s">
        <v>94</v>
      </c>
      <c r="D43" t="s">
        <v>107</v>
      </c>
      <c r="E43" s="166">
        <v>-13574622.15</v>
      </c>
      <c r="F43" s="166">
        <v>13574622.15</v>
      </c>
      <c r="G43" s="166">
        <v>1885000</v>
      </c>
      <c r="H43" s="166">
        <v>-1885000</v>
      </c>
      <c r="I43" s="37">
        <f>+G43/20%</f>
        <v>9425000</v>
      </c>
      <c r="J43" s="37">
        <f>+I43*20%</f>
        <v>1885000</v>
      </c>
      <c r="K43" t="s">
        <v>94</v>
      </c>
      <c r="M43" s="173"/>
      <c r="N43" s="175"/>
      <c r="O43"/>
    </row>
    <row r="44" spans="1:16">
      <c r="A44" s="9">
        <v>251905052010</v>
      </c>
      <c r="B44">
        <v>5809814</v>
      </c>
      <c r="C44" t="s">
        <v>108</v>
      </c>
      <c r="D44" t="s">
        <v>107</v>
      </c>
      <c r="E44" s="166">
        <v>-13574622.15</v>
      </c>
      <c r="F44" s="166">
        <v>13574622.15</v>
      </c>
      <c r="G44" s="166">
        <v>1885000</v>
      </c>
      <c r="H44" s="166">
        <v>-1885000</v>
      </c>
      <c r="I44" s="37"/>
      <c r="J44" s="37"/>
      <c r="M44" s="174"/>
      <c r="N44" s="176"/>
      <c r="O44"/>
    </row>
    <row r="45" spans="1:16">
      <c r="A45" s="9">
        <v>2519050595</v>
      </c>
      <c r="B45" t="s">
        <v>75</v>
      </c>
      <c r="C45" t="s">
        <v>169</v>
      </c>
      <c r="D45" t="s">
        <v>107</v>
      </c>
      <c r="E45" s="166">
        <v>2077519950.6800001</v>
      </c>
      <c r="F45" s="166">
        <v>215719852</v>
      </c>
      <c r="G45" s="166">
        <v>2077519950.6800001</v>
      </c>
      <c r="H45" s="166">
        <v>215719852</v>
      </c>
      <c r="M45" s="174"/>
      <c r="N45" s="176"/>
      <c r="O45"/>
    </row>
    <row r="46" spans="1:16">
      <c r="A46" s="9">
        <v>251905059505</v>
      </c>
      <c r="B46" t="s">
        <v>75</v>
      </c>
      <c r="C46" t="s">
        <v>169</v>
      </c>
      <c r="D46" t="s">
        <v>107</v>
      </c>
      <c r="E46" s="166">
        <v>2077519950.6800001</v>
      </c>
      <c r="F46" s="166">
        <v>215719852</v>
      </c>
      <c r="G46" s="166">
        <v>2077519950.6800001</v>
      </c>
      <c r="H46" s="166">
        <v>215719852</v>
      </c>
      <c r="I46" s="37"/>
      <c r="J46" s="37">
        <f>-H46</f>
        <v>-215719852</v>
      </c>
      <c r="K46" t="s">
        <v>169</v>
      </c>
      <c r="N46"/>
      <c r="O46"/>
    </row>
    <row r="47" spans="1:16">
      <c r="A47" s="9">
        <v>251905059505</v>
      </c>
      <c r="B47">
        <v>800197268</v>
      </c>
      <c r="C47" t="s">
        <v>101</v>
      </c>
      <c r="D47" t="s">
        <v>107</v>
      </c>
      <c r="E47" s="166">
        <v>2077519950.6800001</v>
      </c>
      <c r="F47" s="166">
        <v>215719852</v>
      </c>
      <c r="G47" s="166">
        <v>2077519950.6800001</v>
      </c>
      <c r="H47" s="166">
        <v>215719852</v>
      </c>
      <c r="I47" s="37"/>
      <c r="J47" s="37"/>
      <c r="K47" s="130"/>
      <c r="N47"/>
      <c r="O47"/>
    </row>
    <row r="48" spans="1:16">
      <c r="A48" s="9">
        <v>2519050599</v>
      </c>
      <c r="B48" t="s">
        <v>75</v>
      </c>
      <c r="C48" t="s">
        <v>14</v>
      </c>
      <c r="D48" t="s">
        <v>107</v>
      </c>
      <c r="E48" s="166">
        <v>1149693028.72</v>
      </c>
      <c r="F48" s="166">
        <v>0</v>
      </c>
      <c r="G48" s="166">
        <v>1149693028.72</v>
      </c>
      <c r="H48" s="166">
        <v>0</v>
      </c>
      <c r="N48"/>
      <c r="O48"/>
    </row>
    <row r="49" spans="1:15">
      <c r="A49" s="9">
        <v>251905059905</v>
      </c>
      <c r="B49" t="s">
        <v>75</v>
      </c>
      <c r="C49" t="s">
        <v>14</v>
      </c>
      <c r="D49" t="s">
        <v>107</v>
      </c>
      <c r="E49" s="166">
        <v>1149693028.72</v>
      </c>
      <c r="F49" s="166">
        <v>0</v>
      </c>
      <c r="G49" s="166">
        <v>1149693028.72</v>
      </c>
      <c r="H49" s="166">
        <v>0</v>
      </c>
      <c r="I49" s="37"/>
      <c r="J49" s="37"/>
      <c r="N49"/>
      <c r="O49"/>
    </row>
    <row r="50" spans="1:15">
      <c r="A50" s="9">
        <v>251905059905</v>
      </c>
      <c r="B50">
        <v>800197268</v>
      </c>
      <c r="C50" t="s">
        <v>101</v>
      </c>
      <c r="D50" t="s">
        <v>107</v>
      </c>
      <c r="E50" s="166">
        <v>1149693028.72</v>
      </c>
      <c r="F50" s="166">
        <v>0</v>
      </c>
      <c r="G50" s="166">
        <v>1149693028.72</v>
      </c>
      <c r="H50" s="166">
        <v>0</v>
      </c>
      <c r="I50" s="37"/>
      <c r="J50" s="37"/>
      <c r="N50"/>
      <c r="O50"/>
    </row>
    <row r="51" spans="1:15">
      <c r="A51" s="9" t="s">
        <v>0</v>
      </c>
      <c r="B51" s="9" t="s">
        <v>1</v>
      </c>
      <c r="C51" s="12">
        <v>45691.865277777775</v>
      </c>
      <c r="D51" t="s">
        <v>115</v>
      </c>
      <c r="E51" s="19" t="s">
        <v>2</v>
      </c>
      <c r="F51" s="19" t="s">
        <v>3</v>
      </c>
      <c r="G51" s="19">
        <v>2001</v>
      </c>
      <c r="H51" s="19" t="s">
        <v>4</v>
      </c>
      <c r="N51"/>
      <c r="O51"/>
    </row>
    <row r="52" spans="1:15">
      <c r="A52" s="9">
        <v>2</v>
      </c>
      <c r="B52" s="9" t="s">
        <v>75</v>
      </c>
      <c r="C52" t="s">
        <v>8</v>
      </c>
      <c r="D52" t="s">
        <v>115</v>
      </c>
      <c r="E52" s="19">
        <v>-150992</v>
      </c>
      <c r="F52" s="19">
        <v>2577564</v>
      </c>
      <c r="G52" s="19">
        <v>2563395</v>
      </c>
      <c r="H52" s="19">
        <v>-136823</v>
      </c>
      <c r="I52" s="37"/>
      <c r="J52" s="37"/>
      <c r="K52" s="130"/>
      <c r="N52"/>
      <c r="O52"/>
    </row>
    <row r="53" spans="1:15">
      <c r="A53" s="9">
        <v>25</v>
      </c>
      <c r="B53" s="9" t="s">
        <v>75</v>
      </c>
      <c r="C53" t="s">
        <v>9</v>
      </c>
      <c r="D53" t="s">
        <v>115</v>
      </c>
      <c r="E53" s="19">
        <v>-150992</v>
      </c>
      <c r="F53" s="19">
        <v>2577564</v>
      </c>
      <c r="G53" s="19">
        <v>2563395</v>
      </c>
      <c r="H53" s="19">
        <v>-136823</v>
      </c>
      <c r="I53" s="37"/>
      <c r="J53" s="37"/>
      <c r="N53"/>
      <c r="O53"/>
    </row>
    <row r="54" spans="1:15">
      <c r="A54" s="167">
        <v>2519</v>
      </c>
      <c r="B54" s="167" t="s">
        <v>75</v>
      </c>
      <c r="C54" s="168" t="s">
        <v>10</v>
      </c>
      <c r="D54" s="168" t="s">
        <v>115</v>
      </c>
      <c r="E54" s="170">
        <v>-150992</v>
      </c>
      <c r="F54" s="170">
        <v>2577564</v>
      </c>
      <c r="G54" s="170">
        <v>2563395</v>
      </c>
      <c r="H54" s="170">
        <v>-136823</v>
      </c>
      <c r="N54"/>
      <c r="O54"/>
    </row>
    <row r="55" spans="1:15">
      <c r="A55" s="9">
        <v>251905</v>
      </c>
      <c r="B55" s="9" t="s">
        <v>75</v>
      </c>
      <c r="C55" t="s">
        <v>11</v>
      </c>
      <c r="D55" t="s">
        <v>115</v>
      </c>
      <c r="E55" s="19">
        <v>-150992</v>
      </c>
      <c r="F55" s="19">
        <v>2577564</v>
      </c>
      <c r="G55" s="19">
        <v>2563395</v>
      </c>
      <c r="H55" s="19">
        <v>-136823</v>
      </c>
      <c r="I55" s="37"/>
      <c r="J55" s="37"/>
      <c r="N55"/>
      <c r="O55" s="57"/>
    </row>
    <row r="56" spans="1:15">
      <c r="A56" s="9">
        <v>25190505</v>
      </c>
      <c r="B56" s="9" t="s">
        <v>75</v>
      </c>
      <c r="C56" t="s">
        <v>76</v>
      </c>
      <c r="D56" t="s">
        <v>115</v>
      </c>
      <c r="E56" s="19">
        <v>-150992</v>
      </c>
      <c r="F56" s="19">
        <v>2577564</v>
      </c>
      <c r="G56" s="19">
        <v>2563395</v>
      </c>
      <c r="H56" s="19">
        <v>-136823</v>
      </c>
      <c r="I56" s="37"/>
      <c r="J56" s="37"/>
      <c r="N56"/>
      <c r="O56"/>
    </row>
    <row r="57" spans="1:15">
      <c r="A57" s="9">
        <v>2519050515</v>
      </c>
      <c r="B57" s="9" t="s">
        <v>75</v>
      </c>
      <c r="C57" t="s">
        <v>15</v>
      </c>
      <c r="D57" t="s">
        <v>115</v>
      </c>
      <c r="E57" s="19">
        <v>-2348198</v>
      </c>
      <c r="F57" s="19">
        <v>2348198</v>
      </c>
      <c r="G57" s="19">
        <v>136823</v>
      </c>
      <c r="H57" s="19">
        <v>-136823</v>
      </c>
      <c r="I57" s="37"/>
      <c r="J57" s="37"/>
      <c r="K57" s="130"/>
      <c r="N57"/>
      <c r="O57"/>
    </row>
    <row r="58" spans="1:15">
      <c r="A58" s="9">
        <v>251905051520</v>
      </c>
      <c r="B58" s="9" t="s">
        <v>75</v>
      </c>
      <c r="C58" t="s">
        <v>16</v>
      </c>
      <c r="D58" t="s">
        <v>115</v>
      </c>
      <c r="E58" s="19">
        <v>-2348198</v>
      </c>
      <c r="F58" s="19">
        <v>2348198</v>
      </c>
      <c r="G58" s="19">
        <v>136823</v>
      </c>
      <c r="H58" s="19">
        <v>-136823</v>
      </c>
      <c r="I58" s="37">
        <f>+G58/4%</f>
        <v>3420575</v>
      </c>
      <c r="J58" s="37">
        <f>+I58*4%</f>
        <v>136823</v>
      </c>
      <c r="K58" t="s">
        <v>15</v>
      </c>
      <c r="O58"/>
    </row>
    <row r="59" spans="1:15">
      <c r="A59" s="9">
        <v>251905051520</v>
      </c>
      <c r="B59" s="9">
        <v>900981985</v>
      </c>
      <c r="C59" t="s">
        <v>103</v>
      </c>
      <c r="D59" t="s">
        <v>115</v>
      </c>
      <c r="E59" s="19">
        <v>-2348198</v>
      </c>
      <c r="F59" s="19">
        <v>2348198</v>
      </c>
      <c r="G59" s="19">
        <v>136823</v>
      </c>
      <c r="H59" s="19">
        <v>-136823</v>
      </c>
      <c r="I59" s="37"/>
      <c r="J59" s="37"/>
      <c r="K59" s="130"/>
      <c r="N59" s="22"/>
      <c r="O59"/>
    </row>
    <row r="60" spans="1:15">
      <c r="A60" s="9">
        <v>2519050590</v>
      </c>
      <c r="B60" s="9" t="s">
        <v>75</v>
      </c>
      <c r="C60" t="s">
        <v>96</v>
      </c>
      <c r="D60" t="s">
        <v>115</v>
      </c>
      <c r="E60" s="19">
        <v>-78366</v>
      </c>
      <c r="F60" s="19">
        <v>78366</v>
      </c>
      <c r="G60" s="19">
        <v>0</v>
      </c>
      <c r="H60" s="19">
        <v>0</v>
      </c>
      <c r="I60" s="37"/>
      <c r="J60" s="37"/>
      <c r="K60" s="130"/>
      <c r="N60" s="22"/>
      <c r="O60"/>
    </row>
    <row r="61" spans="1:15">
      <c r="A61" s="9">
        <v>251905059005</v>
      </c>
      <c r="B61" s="9" t="s">
        <v>75</v>
      </c>
      <c r="C61" t="s">
        <v>97</v>
      </c>
      <c r="D61" t="s">
        <v>115</v>
      </c>
      <c r="E61" s="19">
        <v>-78366</v>
      </c>
      <c r="F61" s="19">
        <v>78366</v>
      </c>
      <c r="G61" s="19">
        <v>0</v>
      </c>
      <c r="H61" s="19">
        <v>0</v>
      </c>
      <c r="I61" s="37"/>
      <c r="J61" s="37"/>
      <c r="N61"/>
      <c r="O61"/>
    </row>
    <row r="62" spans="1:15">
      <c r="A62" s="9">
        <v>251905059005</v>
      </c>
      <c r="B62" s="9">
        <v>900978303</v>
      </c>
      <c r="C62" t="s">
        <v>131</v>
      </c>
      <c r="D62" t="s">
        <v>115</v>
      </c>
      <c r="E62" s="19">
        <v>-78366</v>
      </c>
      <c r="F62" s="19">
        <v>78366</v>
      </c>
      <c r="G62" s="19">
        <v>0</v>
      </c>
      <c r="H62" s="19">
        <v>0</v>
      </c>
      <c r="N62"/>
      <c r="O62"/>
    </row>
    <row r="63" spans="1:15">
      <c r="A63" s="9">
        <v>2519050599</v>
      </c>
      <c r="B63" s="9" t="s">
        <v>75</v>
      </c>
      <c r="C63" t="s">
        <v>14</v>
      </c>
      <c r="D63" t="s">
        <v>115</v>
      </c>
      <c r="E63" s="19">
        <v>2275572</v>
      </c>
      <c r="F63" s="19">
        <v>151000</v>
      </c>
      <c r="G63" s="19">
        <v>2426572</v>
      </c>
      <c r="H63" s="19">
        <v>0</v>
      </c>
      <c r="N63"/>
      <c r="O63"/>
    </row>
    <row r="64" spans="1:15">
      <c r="A64" s="9">
        <v>251905059905</v>
      </c>
      <c r="B64" s="9" t="s">
        <v>75</v>
      </c>
      <c r="C64" t="s">
        <v>14</v>
      </c>
      <c r="D64" t="s">
        <v>115</v>
      </c>
      <c r="E64" s="19">
        <v>2275572</v>
      </c>
      <c r="F64" s="19">
        <v>151000</v>
      </c>
      <c r="G64" s="19">
        <v>2426572</v>
      </c>
      <c r="H64" s="19">
        <v>0</v>
      </c>
      <c r="I64" s="37"/>
      <c r="J64" s="37"/>
      <c r="K64" s="130"/>
      <c r="N64" s="22"/>
      <c r="O64"/>
    </row>
    <row r="65" spans="1:17">
      <c r="A65" s="9">
        <v>251905059905</v>
      </c>
      <c r="B65" s="9">
        <v>800197268</v>
      </c>
      <c r="C65" t="s">
        <v>101</v>
      </c>
      <c r="D65" t="s">
        <v>115</v>
      </c>
      <c r="E65" s="19">
        <v>2275572</v>
      </c>
      <c r="F65" s="19">
        <v>151000</v>
      </c>
      <c r="G65" s="19">
        <v>2426572</v>
      </c>
      <c r="H65" s="19">
        <v>0</v>
      </c>
      <c r="I65" s="37"/>
      <c r="J65" s="37"/>
      <c r="K65" s="130"/>
      <c r="N65"/>
      <c r="O65"/>
    </row>
    <row r="66" spans="1:17">
      <c r="A66" s="9" t="s">
        <v>0</v>
      </c>
      <c r="B66" s="9" t="s">
        <v>1</v>
      </c>
      <c r="C66" s="12">
        <v>45691.865277777775</v>
      </c>
      <c r="D66" t="s">
        <v>126</v>
      </c>
      <c r="E66" s="19" t="s">
        <v>2</v>
      </c>
      <c r="F66" s="19" t="s">
        <v>3</v>
      </c>
      <c r="G66" s="19">
        <v>2001</v>
      </c>
      <c r="H66" s="19" t="s">
        <v>4</v>
      </c>
      <c r="I66" s="37"/>
      <c r="J66" s="37"/>
      <c r="K66" s="130"/>
      <c r="N66" s="22"/>
      <c r="O66"/>
    </row>
    <row r="67" spans="1:17">
      <c r="A67" s="9">
        <v>2</v>
      </c>
      <c r="B67" s="9" t="s">
        <v>75</v>
      </c>
      <c r="C67" t="s">
        <v>8</v>
      </c>
      <c r="D67" t="s">
        <v>126</v>
      </c>
      <c r="E67" s="19">
        <v>-90638</v>
      </c>
      <c r="F67" s="19">
        <v>1901499</v>
      </c>
      <c r="G67" s="19">
        <v>1897575</v>
      </c>
      <c r="H67" s="19">
        <v>-86714</v>
      </c>
      <c r="I67" s="37"/>
      <c r="J67" s="37"/>
      <c r="K67" s="130"/>
      <c r="N67"/>
      <c r="O67"/>
    </row>
    <row r="68" spans="1:17">
      <c r="A68" s="9">
        <v>25</v>
      </c>
      <c r="B68" s="9" t="s">
        <v>75</v>
      </c>
      <c r="C68" t="s">
        <v>9</v>
      </c>
      <c r="D68" t="s">
        <v>126</v>
      </c>
      <c r="E68" s="19">
        <v>-90638</v>
      </c>
      <c r="F68" s="19">
        <v>1901499</v>
      </c>
      <c r="G68" s="19">
        <v>1897575</v>
      </c>
      <c r="H68" s="19">
        <v>-86714</v>
      </c>
      <c r="I68" s="37"/>
      <c r="J68" s="37"/>
      <c r="K68" s="130"/>
      <c r="N68"/>
      <c r="O68"/>
    </row>
    <row r="69" spans="1:17">
      <c r="A69" s="167">
        <v>2519</v>
      </c>
      <c r="B69" s="167" t="s">
        <v>75</v>
      </c>
      <c r="C69" s="168" t="s">
        <v>10</v>
      </c>
      <c r="D69" s="168" t="s">
        <v>126</v>
      </c>
      <c r="E69" s="170">
        <v>-90638</v>
      </c>
      <c r="F69" s="170">
        <v>1901499</v>
      </c>
      <c r="G69" s="170">
        <v>1897575</v>
      </c>
      <c r="H69" s="170">
        <v>-86714</v>
      </c>
      <c r="I69" s="37"/>
      <c r="J69" s="37"/>
      <c r="K69" s="130"/>
      <c r="L69" s="15"/>
      <c r="N69"/>
      <c r="O69"/>
    </row>
    <row r="70" spans="1:17">
      <c r="A70" s="9">
        <v>251905</v>
      </c>
      <c r="B70" s="9" t="s">
        <v>75</v>
      </c>
      <c r="C70" t="s">
        <v>11</v>
      </c>
      <c r="D70" t="s">
        <v>126</v>
      </c>
      <c r="E70" s="19">
        <v>-90638</v>
      </c>
      <c r="F70" s="19">
        <v>1901499</v>
      </c>
      <c r="G70" s="19">
        <v>1897575</v>
      </c>
      <c r="H70" s="19">
        <v>-86714</v>
      </c>
      <c r="I70" s="37"/>
      <c r="J70" s="37"/>
      <c r="N70"/>
      <c r="O70"/>
      <c r="P70" s="14"/>
      <c r="Q70" s="14"/>
    </row>
    <row r="71" spans="1:17">
      <c r="A71" s="9">
        <v>25190505</v>
      </c>
      <c r="B71" s="9" t="s">
        <v>75</v>
      </c>
      <c r="C71" t="s">
        <v>76</v>
      </c>
      <c r="D71" t="s">
        <v>126</v>
      </c>
      <c r="E71" s="19">
        <v>-90638</v>
      </c>
      <c r="F71" s="19">
        <v>1901499</v>
      </c>
      <c r="G71" s="19">
        <v>1897575</v>
      </c>
      <c r="H71" s="19">
        <v>-86714</v>
      </c>
      <c r="I71" s="37"/>
      <c r="J71" s="37"/>
      <c r="N71"/>
      <c r="O71"/>
      <c r="P71" s="14"/>
      <c r="Q71" s="14"/>
    </row>
    <row r="72" spans="1:17">
      <c r="A72" s="9">
        <v>2519050515</v>
      </c>
      <c r="B72" s="9" t="s">
        <v>75</v>
      </c>
      <c r="C72" t="s">
        <v>15</v>
      </c>
      <c r="D72" t="s">
        <v>126</v>
      </c>
      <c r="E72" s="19">
        <v>-1614959</v>
      </c>
      <c r="F72" s="19">
        <v>1614959</v>
      </c>
      <c r="G72" s="19">
        <v>86714</v>
      </c>
      <c r="H72" s="19">
        <v>-86714</v>
      </c>
      <c r="I72" s="37"/>
      <c r="J72" s="37"/>
      <c r="K72" s="130"/>
      <c r="N72"/>
      <c r="O72" s="22"/>
      <c r="P72" s="14"/>
      <c r="Q72" s="14"/>
    </row>
    <row r="73" spans="1:17">
      <c r="A73" s="9">
        <v>251905051520</v>
      </c>
      <c r="B73" s="9" t="s">
        <v>75</v>
      </c>
      <c r="C73" t="s">
        <v>16</v>
      </c>
      <c r="D73" t="s">
        <v>126</v>
      </c>
      <c r="E73" s="19">
        <v>-1614959</v>
      </c>
      <c r="F73" s="19">
        <v>1614959</v>
      </c>
      <c r="G73" s="19">
        <v>86714</v>
      </c>
      <c r="H73" s="19">
        <v>-86714</v>
      </c>
      <c r="I73" s="37">
        <f>+G73/4%</f>
        <v>2167850</v>
      </c>
      <c r="J73" s="37">
        <f>+I73*4%</f>
        <v>86714</v>
      </c>
      <c r="K73" t="s">
        <v>15</v>
      </c>
      <c r="N73"/>
      <c r="O73"/>
      <c r="P73" s="14"/>
      <c r="Q73" s="14"/>
    </row>
    <row r="74" spans="1:17">
      <c r="A74" s="9">
        <v>251905051520</v>
      </c>
      <c r="B74" s="9">
        <v>900981985</v>
      </c>
      <c r="C74" t="s">
        <v>103</v>
      </c>
      <c r="D74" t="s">
        <v>126</v>
      </c>
      <c r="E74" s="19">
        <v>-1614959</v>
      </c>
      <c r="F74" s="19">
        <v>1614959</v>
      </c>
      <c r="G74" s="19">
        <v>86714</v>
      </c>
      <c r="H74" s="19">
        <v>-86714</v>
      </c>
      <c r="I74" s="37"/>
      <c r="J74" s="37"/>
      <c r="K74" s="130"/>
      <c r="N74"/>
      <c r="O74"/>
      <c r="P74" s="14"/>
      <c r="Q74" s="14"/>
    </row>
    <row r="75" spans="1:17">
      <c r="A75" s="9">
        <v>2519050590</v>
      </c>
      <c r="B75" s="9" t="s">
        <v>75</v>
      </c>
      <c r="C75" t="s">
        <v>96</v>
      </c>
      <c r="D75" t="s">
        <v>126</v>
      </c>
      <c r="E75" s="19">
        <v>-195540</v>
      </c>
      <c r="F75" s="19">
        <v>195540</v>
      </c>
      <c r="G75" s="19">
        <v>0</v>
      </c>
      <c r="H75" s="19">
        <v>0</v>
      </c>
      <c r="I75" s="37"/>
      <c r="J75" s="37"/>
      <c r="N75"/>
      <c r="O75"/>
      <c r="P75" s="14"/>
      <c r="Q75" s="14"/>
    </row>
    <row r="76" spans="1:17">
      <c r="A76" s="9">
        <v>251905059005</v>
      </c>
      <c r="B76" s="9" t="s">
        <v>75</v>
      </c>
      <c r="C76" t="s">
        <v>97</v>
      </c>
      <c r="D76" t="s">
        <v>126</v>
      </c>
      <c r="E76" s="19">
        <v>-195540</v>
      </c>
      <c r="F76" s="19">
        <v>195540</v>
      </c>
      <c r="G76" s="19">
        <v>0</v>
      </c>
      <c r="H76" s="19">
        <v>0</v>
      </c>
      <c r="I76" s="37"/>
      <c r="J76" s="37"/>
      <c r="K76" s="130"/>
      <c r="N76"/>
      <c r="O76"/>
      <c r="P76" s="14"/>
      <c r="Q76" s="14"/>
    </row>
    <row r="77" spans="1:17">
      <c r="A77" s="9">
        <v>251905059005</v>
      </c>
      <c r="B77" s="9">
        <v>900978303</v>
      </c>
      <c r="C77" t="s">
        <v>131</v>
      </c>
      <c r="D77" t="s">
        <v>126</v>
      </c>
      <c r="E77" s="19">
        <v>-195540</v>
      </c>
      <c r="F77" s="19">
        <v>195540</v>
      </c>
      <c r="G77" s="19">
        <v>0</v>
      </c>
      <c r="H77" s="19">
        <v>0</v>
      </c>
      <c r="I77" s="37"/>
      <c r="J77" s="37"/>
      <c r="K77" s="130"/>
      <c r="N77"/>
      <c r="O77"/>
      <c r="P77" s="14"/>
      <c r="Q77" s="14"/>
    </row>
    <row r="78" spans="1:17">
      <c r="A78" s="9">
        <v>2519050599</v>
      </c>
      <c r="B78" s="9" t="s">
        <v>75</v>
      </c>
      <c r="C78" t="s">
        <v>14</v>
      </c>
      <c r="D78" t="s">
        <v>126</v>
      </c>
      <c r="E78" s="19">
        <v>1719861</v>
      </c>
      <c r="F78" s="19">
        <v>91000</v>
      </c>
      <c r="G78" s="19">
        <v>1810861</v>
      </c>
      <c r="H78" s="19">
        <v>0</v>
      </c>
      <c r="N78"/>
      <c r="O78"/>
    </row>
    <row r="79" spans="1:17">
      <c r="A79" s="9">
        <v>251905059905</v>
      </c>
      <c r="B79" s="9" t="s">
        <v>75</v>
      </c>
      <c r="C79" t="s">
        <v>14</v>
      </c>
      <c r="D79" t="s">
        <v>126</v>
      </c>
      <c r="E79" s="19">
        <v>1719861</v>
      </c>
      <c r="F79" s="19">
        <v>91000</v>
      </c>
      <c r="G79" s="19">
        <v>1810861</v>
      </c>
      <c r="H79" s="19">
        <v>0</v>
      </c>
      <c r="I79" s="37"/>
      <c r="J79" s="37"/>
      <c r="K79" s="130"/>
      <c r="N79"/>
      <c r="O79"/>
    </row>
    <row r="80" spans="1:17">
      <c r="A80" s="9">
        <v>251905059905</v>
      </c>
      <c r="B80" s="9">
        <v>800197268</v>
      </c>
      <c r="C80" t="s">
        <v>101</v>
      </c>
      <c r="D80" t="s">
        <v>126</v>
      </c>
      <c r="E80" s="19">
        <v>1719861</v>
      </c>
      <c r="F80" s="19">
        <v>91000</v>
      </c>
      <c r="G80" s="19">
        <v>1810861</v>
      </c>
      <c r="H80" s="19">
        <v>0</v>
      </c>
      <c r="I80" s="37"/>
      <c r="J80" s="37"/>
      <c r="K80" s="130"/>
      <c r="N80"/>
      <c r="O80"/>
    </row>
    <row r="81" spans="1:15">
      <c r="A81" s="9" t="s">
        <v>0</v>
      </c>
      <c r="B81" s="9" t="s">
        <v>1</v>
      </c>
      <c r="C81" s="12">
        <v>45691.865277777775</v>
      </c>
      <c r="D81" t="s">
        <v>195</v>
      </c>
      <c r="E81" s="19" t="s">
        <v>2</v>
      </c>
      <c r="F81" s="19" t="s">
        <v>3</v>
      </c>
      <c r="G81" s="19">
        <v>2001</v>
      </c>
      <c r="H81" s="19" t="s">
        <v>4</v>
      </c>
      <c r="I81" s="37"/>
      <c r="J81" s="37"/>
      <c r="K81" s="130"/>
      <c r="N81"/>
      <c r="O81"/>
    </row>
    <row r="82" spans="1:15">
      <c r="A82" s="9">
        <v>2</v>
      </c>
      <c r="B82" s="9" t="s">
        <v>75</v>
      </c>
      <c r="C82" t="s">
        <v>8</v>
      </c>
      <c r="D82" t="s">
        <v>195</v>
      </c>
      <c r="E82" s="19">
        <v>-7905483</v>
      </c>
      <c r="F82" s="19">
        <v>545176290.13</v>
      </c>
      <c r="G82" s="19">
        <v>624476271.13</v>
      </c>
      <c r="H82" s="19">
        <v>-87205464</v>
      </c>
      <c r="I82" s="37"/>
      <c r="J82" s="37"/>
    </row>
    <row r="83" spans="1:15">
      <c r="A83" s="9">
        <v>25</v>
      </c>
      <c r="B83" s="9" t="s">
        <v>75</v>
      </c>
      <c r="C83" t="s">
        <v>9</v>
      </c>
      <c r="D83" t="s">
        <v>195</v>
      </c>
      <c r="E83" s="19">
        <v>-7905483</v>
      </c>
      <c r="F83" s="19">
        <v>545176290.13</v>
      </c>
      <c r="G83" s="19">
        <v>624476271.13</v>
      </c>
      <c r="H83" s="19">
        <v>-87205464</v>
      </c>
      <c r="I83" s="37"/>
      <c r="J83" s="37"/>
      <c r="K83" s="130"/>
    </row>
    <row r="84" spans="1:15">
      <c r="A84" s="167">
        <v>2519</v>
      </c>
      <c r="B84" s="167" t="s">
        <v>75</v>
      </c>
      <c r="C84" s="168" t="s">
        <v>10</v>
      </c>
      <c r="D84" s="168" t="s">
        <v>195</v>
      </c>
      <c r="E84" s="170">
        <v>-7905483</v>
      </c>
      <c r="F84" s="170">
        <v>545176290.13</v>
      </c>
      <c r="G84" s="170">
        <v>624476271.13</v>
      </c>
      <c r="H84" s="170">
        <v>-87205464</v>
      </c>
      <c r="I84" s="37"/>
      <c r="J84" s="37"/>
      <c r="K84" s="130"/>
    </row>
    <row r="85" spans="1:15">
      <c r="A85" s="9">
        <v>251905</v>
      </c>
      <c r="B85" s="9" t="s">
        <v>75</v>
      </c>
      <c r="C85" t="s">
        <v>11</v>
      </c>
      <c r="D85" t="s">
        <v>195</v>
      </c>
      <c r="E85" s="19">
        <v>-7905483</v>
      </c>
      <c r="F85" s="19">
        <v>545176290.13</v>
      </c>
      <c r="G85" s="19">
        <v>624476271.13</v>
      </c>
      <c r="H85" s="19">
        <v>-87205464</v>
      </c>
      <c r="I85" s="37"/>
      <c r="J85" s="37"/>
    </row>
    <row r="86" spans="1:15">
      <c r="A86" s="9">
        <v>25190505</v>
      </c>
      <c r="B86" s="9" t="s">
        <v>75</v>
      </c>
      <c r="C86" t="s">
        <v>76</v>
      </c>
      <c r="D86" t="s">
        <v>195</v>
      </c>
      <c r="E86" s="19">
        <v>-7905483</v>
      </c>
      <c r="F86" s="19">
        <v>545176290.13</v>
      </c>
      <c r="G86" s="19">
        <v>624476271.13</v>
      </c>
      <c r="H86" s="19">
        <v>-87205464</v>
      </c>
      <c r="I86" s="37"/>
      <c r="J86" s="37"/>
    </row>
    <row r="87" spans="1:15">
      <c r="A87" s="9">
        <v>2519050505</v>
      </c>
      <c r="B87" s="9" t="s">
        <v>75</v>
      </c>
      <c r="C87" t="s">
        <v>17</v>
      </c>
      <c r="D87" t="s">
        <v>195</v>
      </c>
      <c r="E87" s="19">
        <v>-537199351.13</v>
      </c>
      <c r="F87" s="19">
        <v>537199351.13</v>
      </c>
      <c r="G87" s="19">
        <v>87204981</v>
      </c>
      <c r="H87" s="19">
        <v>-87204981</v>
      </c>
      <c r="I87" s="37"/>
      <c r="J87" s="37"/>
      <c r="K87" s="130"/>
    </row>
    <row r="88" spans="1:15">
      <c r="A88" s="9">
        <v>251905050507</v>
      </c>
      <c r="B88" s="9" t="s">
        <v>75</v>
      </c>
      <c r="C88" t="s">
        <v>18</v>
      </c>
      <c r="D88" t="s">
        <v>195</v>
      </c>
      <c r="E88" s="19">
        <v>-537199351.13</v>
      </c>
      <c r="F88" s="19">
        <v>537199351.13</v>
      </c>
      <c r="G88" s="19">
        <v>87204981</v>
      </c>
      <c r="H88" s="19">
        <v>-87204981</v>
      </c>
      <c r="I88" s="37">
        <f>+G88/7%</f>
        <v>1245785442.8571427</v>
      </c>
      <c r="J88" s="37">
        <f>+I88*7%</f>
        <v>87204981</v>
      </c>
      <c r="K88" t="s">
        <v>17</v>
      </c>
    </row>
    <row r="89" spans="1:15">
      <c r="A89" s="9">
        <v>251905050507</v>
      </c>
      <c r="B89" s="9">
        <v>811013636</v>
      </c>
      <c r="C89" t="s">
        <v>246</v>
      </c>
      <c r="D89" t="s">
        <v>195</v>
      </c>
      <c r="E89" s="19">
        <v>-533249918.13</v>
      </c>
      <c r="F89" s="19">
        <v>533249918.13</v>
      </c>
      <c r="G89" s="19">
        <v>87204981</v>
      </c>
      <c r="H89" s="19">
        <v>-87204981</v>
      </c>
      <c r="I89" s="37"/>
      <c r="J89" s="37"/>
      <c r="K89" s="130"/>
    </row>
    <row r="90" spans="1:15">
      <c r="A90" s="9">
        <v>251905050507</v>
      </c>
      <c r="B90" s="9">
        <v>900871479</v>
      </c>
      <c r="C90" t="s">
        <v>271</v>
      </c>
      <c r="D90" t="s">
        <v>195</v>
      </c>
      <c r="E90" s="19">
        <v>-3949433</v>
      </c>
      <c r="F90" s="19">
        <v>3949433</v>
      </c>
      <c r="G90" s="19">
        <v>0</v>
      </c>
      <c r="H90" s="19">
        <v>0</v>
      </c>
      <c r="I90" s="37"/>
      <c r="J90" s="37"/>
      <c r="K90" s="130"/>
    </row>
    <row r="91" spans="1:15">
      <c r="A91" s="9">
        <v>2519050590</v>
      </c>
      <c r="B91" s="9" t="s">
        <v>75</v>
      </c>
      <c r="C91" t="s">
        <v>96</v>
      </c>
      <c r="D91" t="s">
        <v>195</v>
      </c>
      <c r="E91" s="19">
        <v>-71939</v>
      </c>
      <c r="F91" s="19">
        <v>71939</v>
      </c>
      <c r="G91" s="19">
        <v>0</v>
      </c>
      <c r="H91" s="19">
        <v>0</v>
      </c>
      <c r="I91" s="37"/>
      <c r="J91" s="37"/>
      <c r="K91" s="130"/>
    </row>
    <row r="92" spans="1:15">
      <c r="A92" s="9">
        <v>251905059005</v>
      </c>
      <c r="B92" s="9" t="s">
        <v>75</v>
      </c>
      <c r="C92" t="s">
        <v>97</v>
      </c>
      <c r="D92" t="s">
        <v>195</v>
      </c>
      <c r="E92" s="19">
        <v>-71939</v>
      </c>
      <c r="F92" s="19">
        <v>71939</v>
      </c>
      <c r="G92" s="19">
        <v>0</v>
      </c>
      <c r="H92" s="19">
        <v>0</v>
      </c>
      <c r="I92" s="37"/>
      <c r="J92" s="37"/>
    </row>
    <row r="93" spans="1:15">
      <c r="A93" s="9">
        <v>251905059005</v>
      </c>
      <c r="B93" s="9">
        <v>811013636</v>
      </c>
      <c r="C93" t="s">
        <v>246</v>
      </c>
      <c r="D93" t="s">
        <v>195</v>
      </c>
      <c r="E93" s="19">
        <v>-3308.5</v>
      </c>
      <c r="F93" s="19">
        <v>3308.5</v>
      </c>
      <c r="G93" s="19">
        <v>0</v>
      </c>
      <c r="H93" s="19">
        <v>0</v>
      </c>
    </row>
    <row r="94" spans="1:15">
      <c r="A94" s="9">
        <v>251905059005</v>
      </c>
      <c r="B94" s="9">
        <v>900871479</v>
      </c>
      <c r="C94" t="s">
        <v>271</v>
      </c>
      <c r="D94" t="s">
        <v>195</v>
      </c>
      <c r="E94" s="19">
        <v>-3308.5</v>
      </c>
      <c r="F94" s="19">
        <v>3308.5</v>
      </c>
      <c r="G94" s="19">
        <v>0</v>
      </c>
      <c r="H94" s="19">
        <v>0</v>
      </c>
      <c r="I94" s="37"/>
      <c r="J94" s="37"/>
      <c r="K94" s="130"/>
    </row>
    <row r="95" spans="1:15">
      <c r="A95" s="9">
        <v>251905059005</v>
      </c>
      <c r="B95" s="9">
        <v>900978303</v>
      </c>
      <c r="C95" t="s">
        <v>131</v>
      </c>
      <c r="D95" t="s">
        <v>195</v>
      </c>
      <c r="E95" s="19">
        <v>-65322</v>
      </c>
      <c r="F95" s="19">
        <v>65322</v>
      </c>
      <c r="G95" s="19">
        <v>0</v>
      </c>
      <c r="H95" s="19">
        <v>0</v>
      </c>
      <c r="I95" s="37"/>
      <c r="J95" s="37"/>
      <c r="K95" s="130"/>
    </row>
    <row r="96" spans="1:15">
      <c r="A96" s="9">
        <v>2519050599</v>
      </c>
      <c r="B96" s="9" t="s">
        <v>75</v>
      </c>
      <c r="C96" t="s">
        <v>14</v>
      </c>
      <c r="D96" t="s">
        <v>195</v>
      </c>
      <c r="E96" s="19">
        <v>529365807.13</v>
      </c>
      <c r="F96" s="19">
        <v>7905000</v>
      </c>
      <c r="G96" s="19">
        <v>537271290.13</v>
      </c>
      <c r="H96" s="19">
        <v>-483</v>
      </c>
      <c r="I96" s="37"/>
      <c r="J96" s="37"/>
      <c r="K96" s="130"/>
    </row>
    <row r="97" spans="1:11">
      <c r="A97" s="9">
        <v>251905059905</v>
      </c>
      <c r="B97" s="9" t="s">
        <v>75</v>
      </c>
      <c r="C97" t="s">
        <v>14</v>
      </c>
      <c r="D97" t="s">
        <v>195</v>
      </c>
      <c r="E97" s="19">
        <v>529365807.13</v>
      </c>
      <c r="F97" s="19">
        <v>7905000</v>
      </c>
      <c r="G97" s="19">
        <v>537271290.13</v>
      </c>
      <c r="H97" s="19">
        <v>-483</v>
      </c>
      <c r="I97" s="37"/>
      <c r="J97" s="37"/>
      <c r="K97" s="130"/>
    </row>
    <row r="98" spans="1:11">
      <c r="A98" s="9">
        <v>251905059905</v>
      </c>
      <c r="B98" s="9">
        <v>800197268</v>
      </c>
      <c r="C98" t="s">
        <v>101</v>
      </c>
      <c r="D98" t="s">
        <v>195</v>
      </c>
      <c r="E98" s="19">
        <v>529365807.13</v>
      </c>
      <c r="F98" s="19">
        <v>7905000</v>
      </c>
      <c r="G98" s="19">
        <v>537271290.13</v>
      </c>
      <c r="H98" s="19">
        <v>-483</v>
      </c>
      <c r="I98" s="37"/>
      <c r="J98" s="37"/>
      <c r="K98" s="130"/>
    </row>
    <row r="99" spans="1:11">
      <c r="A99" s="9" t="s">
        <v>0</v>
      </c>
      <c r="B99" s="9" t="s">
        <v>1</v>
      </c>
      <c r="C99" s="12">
        <v>45691.865277777775</v>
      </c>
      <c r="D99" t="s">
        <v>166</v>
      </c>
      <c r="E99" s="19" t="s">
        <v>2</v>
      </c>
      <c r="F99" s="19" t="s">
        <v>3</v>
      </c>
      <c r="G99" s="19">
        <v>2001</v>
      </c>
      <c r="H99" s="19" t="s">
        <v>4</v>
      </c>
      <c r="I99" s="37"/>
      <c r="J99" s="37"/>
      <c r="K99" s="130"/>
    </row>
    <row r="100" spans="1:11">
      <c r="A100" s="9">
        <v>2</v>
      </c>
      <c r="B100" s="9" t="s">
        <v>75</v>
      </c>
      <c r="C100" t="s">
        <v>8</v>
      </c>
      <c r="D100" t="s">
        <v>166</v>
      </c>
      <c r="E100" s="19">
        <v>-3622272</v>
      </c>
      <c r="F100" s="19">
        <v>87017763</v>
      </c>
      <c r="G100" s="19">
        <v>87106828</v>
      </c>
      <c r="H100" s="19">
        <v>-3711337</v>
      </c>
      <c r="I100" s="37"/>
      <c r="J100" s="37"/>
    </row>
    <row r="101" spans="1:11">
      <c r="A101" s="9">
        <v>25</v>
      </c>
      <c r="B101" s="9" t="s">
        <v>75</v>
      </c>
      <c r="C101" t="s">
        <v>9</v>
      </c>
      <c r="D101" t="s">
        <v>166</v>
      </c>
      <c r="E101" s="19">
        <v>-3622272</v>
      </c>
      <c r="F101" s="19">
        <v>87017763</v>
      </c>
      <c r="G101" s="19">
        <v>87106828</v>
      </c>
      <c r="H101" s="19">
        <v>-3711337</v>
      </c>
      <c r="I101" s="37"/>
      <c r="J101" s="37"/>
    </row>
    <row r="102" spans="1:11">
      <c r="A102" s="167">
        <v>2519</v>
      </c>
      <c r="B102" s="167" t="s">
        <v>75</v>
      </c>
      <c r="C102" s="168" t="s">
        <v>10</v>
      </c>
      <c r="D102" s="168" t="s">
        <v>166</v>
      </c>
      <c r="E102" s="170">
        <v>-3622272</v>
      </c>
      <c r="F102" s="170">
        <v>87017763</v>
      </c>
      <c r="G102" s="170">
        <v>87106828</v>
      </c>
      <c r="H102" s="170">
        <v>-3711337</v>
      </c>
      <c r="I102" s="37"/>
      <c r="J102" s="37"/>
    </row>
    <row r="103" spans="1:11">
      <c r="A103" s="9">
        <v>251905</v>
      </c>
      <c r="B103" s="9" t="s">
        <v>75</v>
      </c>
      <c r="C103" t="s">
        <v>11</v>
      </c>
      <c r="D103" t="s">
        <v>166</v>
      </c>
      <c r="E103" s="19">
        <v>-3622272</v>
      </c>
      <c r="F103" s="19">
        <v>87017763</v>
      </c>
      <c r="G103" s="19">
        <v>87106828</v>
      </c>
      <c r="H103" s="19">
        <v>-3711337</v>
      </c>
      <c r="I103" s="37"/>
      <c r="J103" s="37"/>
    </row>
    <row r="104" spans="1:11">
      <c r="A104" s="9">
        <v>25190505</v>
      </c>
      <c r="B104" s="9" t="s">
        <v>75</v>
      </c>
      <c r="C104" t="s">
        <v>76</v>
      </c>
      <c r="D104" t="s">
        <v>166</v>
      </c>
      <c r="E104" s="19">
        <v>-3622272</v>
      </c>
      <c r="F104" s="19">
        <v>87017763</v>
      </c>
      <c r="G104" s="19">
        <v>87106828</v>
      </c>
      <c r="H104" s="19">
        <v>-3711337</v>
      </c>
      <c r="I104" s="37"/>
      <c r="J104" s="37"/>
      <c r="K104" s="130"/>
    </row>
    <row r="105" spans="1:11">
      <c r="A105" s="9">
        <v>2519050510</v>
      </c>
      <c r="B105" s="9" t="s">
        <v>75</v>
      </c>
      <c r="C105" t="s">
        <v>12</v>
      </c>
      <c r="D105" t="s">
        <v>166</v>
      </c>
      <c r="E105" s="19">
        <v>-83395763</v>
      </c>
      <c r="F105" s="19">
        <v>83395763</v>
      </c>
      <c r="G105" s="19">
        <v>3711065</v>
      </c>
      <c r="H105" s="19">
        <v>-3711065</v>
      </c>
      <c r="I105" s="37"/>
      <c r="J105" s="37"/>
      <c r="K105" s="130"/>
    </row>
    <row r="106" spans="1:11">
      <c r="A106" s="9">
        <v>251905051005</v>
      </c>
      <c r="B106" s="9" t="s">
        <v>75</v>
      </c>
      <c r="C106" t="s">
        <v>13</v>
      </c>
      <c r="D106" t="s">
        <v>166</v>
      </c>
      <c r="E106" s="19">
        <v>-83395763</v>
      </c>
      <c r="F106" s="19">
        <v>83395763</v>
      </c>
      <c r="G106" s="19">
        <v>3711065</v>
      </c>
      <c r="H106" s="19">
        <v>-3711065</v>
      </c>
      <c r="I106" s="37"/>
      <c r="J106" s="37"/>
    </row>
    <row r="107" spans="1:11">
      <c r="A107" s="9">
        <v>251905051005</v>
      </c>
      <c r="B107" s="9">
        <v>800175087</v>
      </c>
      <c r="C107" t="s">
        <v>182</v>
      </c>
      <c r="D107" t="s">
        <v>166</v>
      </c>
      <c r="E107" s="19">
        <v>-27466916</v>
      </c>
      <c r="F107" s="19">
        <v>27466916</v>
      </c>
      <c r="G107" s="19">
        <v>0</v>
      </c>
      <c r="H107" s="19">
        <v>0</v>
      </c>
      <c r="I107" s="37"/>
      <c r="J107" s="37"/>
      <c r="K107" s="130"/>
    </row>
    <row r="108" spans="1:11">
      <c r="A108" s="9">
        <v>251905051005</v>
      </c>
      <c r="B108" s="9">
        <v>901388243</v>
      </c>
      <c r="C108" t="s">
        <v>167</v>
      </c>
      <c r="D108" t="s">
        <v>166</v>
      </c>
      <c r="E108" s="19">
        <v>-55928847</v>
      </c>
      <c r="F108" s="19">
        <v>55928847</v>
      </c>
      <c r="G108" s="19">
        <v>3711065</v>
      </c>
      <c r="H108" s="19">
        <v>-3711065</v>
      </c>
      <c r="I108" s="37">
        <f>+G108/11%</f>
        <v>33736954.545454547</v>
      </c>
      <c r="J108" s="37">
        <f>+I108*11%</f>
        <v>3711065</v>
      </c>
      <c r="K108" t="s">
        <v>12</v>
      </c>
    </row>
    <row r="109" spans="1:11">
      <c r="A109" s="9">
        <v>2519050599</v>
      </c>
      <c r="B109" s="9" t="s">
        <v>75</v>
      </c>
      <c r="C109" t="s">
        <v>14</v>
      </c>
      <c r="D109" t="s">
        <v>166</v>
      </c>
      <c r="E109" s="19">
        <v>79773491</v>
      </c>
      <c r="F109" s="19">
        <v>3622000</v>
      </c>
      <c r="G109" s="19">
        <v>83395763</v>
      </c>
      <c r="H109" s="19">
        <v>-272</v>
      </c>
      <c r="I109" s="37"/>
      <c r="J109" s="37"/>
      <c r="K109" s="130"/>
    </row>
    <row r="110" spans="1:11">
      <c r="A110" s="9">
        <v>251905059905</v>
      </c>
      <c r="B110" s="9" t="s">
        <v>75</v>
      </c>
      <c r="C110" t="s">
        <v>14</v>
      </c>
      <c r="D110" t="s">
        <v>166</v>
      </c>
      <c r="E110" s="19">
        <v>79773491</v>
      </c>
      <c r="F110" s="19">
        <v>3622000</v>
      </c>
      <c r="G110" s="19">
        <v>83395763</v>
      </c>
      <c r="H110" s="19">
        <v>-272</v>
      </c>
      <c r="I110" s="37"/>
      <c r="J110" s="37"/>
      <c r="K110" s="130"/>
    </row>
    <row r="111" spans="1:11">
      <c r="A111" s="9">
        <v>251905059905</v>
      </c>
      <c r="B111" s="9">
        <v>800197268</v>
      </c>
      <c r="C111" t="s">
        <v>101</v>
      </c>
      <c r="D111" t="s">
        <v>166</v>
      </c>
      <c r="E111" s="19">
        <v>79773491</v>
      </c>
      <c r="F111" s="19">
        <v>3622000</v>
      </c>
      <c r="G111" s="19">
        <v>83395763</v>
      </c>
      <c r="H111" s="19">
        <v>-272</v>
      </c>
      <c r="I111" s="37"/>
      <c r="J111" s="37"/>
      <c r="K111" s="130"/>
    </row>
    <row r="112" spans="1:11">
      <c r="A112" s="9" t="s">
        <v>0</v>
      </c>
      <c r="B112" s="9" t="s">
        <v>1</v>
      </c>
      <c r="C112" s="12">
        <v>45691.865277777775</v>
      </c>
      <c r="D112" t="s">
        <v>21</v>
      </c>
      <c r="E112" s="19" t="s">
        <v>2</v>
      </c>
      <c r="F112" s="19" t="s">
        <v>3</v>
      </c>
      <c r="G112" s="19">
        <v>2001</v>
      </c>
      <c r="H112" s="19" t="s">
        <v>4</v>
      </c>
      <c r="I112" s="37"/>
      <c r="J112" s="37"/>
      <c r="K112" s="130"/>
    </row>
    <row r="113" spans="1:11">
      <c r="A113" s="9">
        <v>2</v>
      </c>
      <c r="B113" s="9" t="s">
        <v>75</v>
      </c>
      <c r="C113" t="s">
        <v>8</v>
      </c>
      <c r="D113" t="s">
        <v>21</v>
      </c>
      <c r="E113" s="19">
        <v>-1915049</v>
      </c>
      <c r="F113" s="19">
        <v>17622177.91</v>
      </c>
      <c r="G113" s="19">
        <v>15709145.91</v>
      </c>
      <c r="H113" s="19">
        <v>-2017</v>
      </c>
    </row>
    <row r="114" spans="1:11">
      <c r="A114" s="9">
        <v>25</v>
      </c>
      <c r="B114" s="9" t="s">
        <v>75</v>
      </c>
      <c r="C114" t="s">
        <v>9</v>
      </c>
      <c r="D114" t="s">
        <v>21</v>
      </c>
      <c r="E114" s="19">
        <v>-1915049</v>
      </c>
      <c r="F114" s="19">
        <v>17622177.91</v>
      </c>
      <c r="G114" s="19">
        <v>15709145.91</v>
      </c>
      <c r="H114" s="19">
        <v>-2017</v>
      </c>
      <c r="I114" s="37"/>
      <c r="J114" s="37"/>
      <c r="K114" s="130"/>
    </row>
    <row r="115" spans="1:11">
      <c r="A115" s="167">
        <v>2519</v>
      </c>
      <c r="B115" s="167" t="s">
        <v>75</v>
      </c>
      <c r="C115" s="168" t="s">
        <v>10</v>
      </c>
      <c r="D115" s="168" t="s">
        <v>21</v>
      </c>
      <c r="E115" s="170">
        <v>-1915049</v>
      </c>
      <c r="F115" s="170">
        <v>17622177.91</v>
      </c>
      <c r="G115" s="170">
        <v>15709145.91</v>
      </c>
      <c r="H115" s="170">
        <v>-2017</v>
      </c>
    </row>
    <row r="116" spans="1:11">
      <c r="A116" s="9">
        <v>251905</v>
      </c>
      <c r="B116" s="9" t="s">
        <v>75</v>
      </c>
      <c r="C116" t="s">
        <v>11</v>
      </c>
      <c r="D116" t="s">
        <v>21</v>
      </c>
      <c r="E116" s="19">
        <v>-1915049</v>
      </c>
      <c r="F116" s="19">
        <v>17622177.91</v>
      </c>
      <c r="G116" s="19">
        <v>15709145.91</v>
      </c>
      <c r="H116" s="19">
        <v>-2017</v>
      </c>
      <c r="I116" s="37"/>
      <c r="J116" s="37"/>
      <c r="K116" s="130"/>
    </row>
    <row r="117" spans="1:11">
      <c r="A117" s="9">
        <v>25190505</v>
      </c>
      <c r="B117" s="9" t="s">
        <v>75</v>
      </c>
      <c r="C117" t="s">
        <v>76</v>
      </c>
      <c r="D117" t="s">
        <v>21</v>
      </c>
      <c r="E117" s="19">
        <v>-1915049</v>
      </c>
      <c r="F117" s="19">
        <v>17622177.91</v>
      </c>
      <c r="G117" s="19">
        <v>15709145.91</v>
      </c>
      <c r="H117" s="19">
        <v>-2017</v>
      </c>
      <c r="I117" s="37"/>
      <c r="J117" s="37"/>
      <c r="K117" s="130"/>
    </row>
    <row r="118" spans="1:11">
      <c r="A118" s="9">
        <v>2519050510</v>
      </c>
      <c r="B118" s="9" t="s">
        <v>75</v>
      </c>
      <c r="C118" t="s">
        <v>12</v>
      </c>
      <c r="D118" t="s">
        <v>21</v>
      </c>
      <c r="E118" s="19">
        <v>-3773000</v>
      </c>
      <c r="F118" s="19">
        <v>3773000</v>
      </c>
      <c r="G118" s="19">
        <v>0</v>
      </c>
      <c r="H118" s="19">
        <v>0</v>
      </c>
      <c r="I118" s="37"/>
      <c r="J118" s="37"/>
      <c r="K118" s="130"/>
    </row>
    <row r="119" spans="1:11">
      <c r="A119" s="9">
        <v>251905051005</v>
      </c>
      <c r="B119" s="9" t="s">
        <v>75</v>
      </c>
      <c r="C119" t="s">
        <v>13</v>
      </c>
      <c r="D119" t="s">
        <v>21</v>
      </c>
      <c r="E119" s="19">
        <v>-3773000</v>
      </c>
      <c r="F119" s="19">
        <v>3773000</v>
      </c>
      <c r="G119" s="19">
        <v>0</v>
      </c>
      <c r="H119" s="19">
        <v>0</v>
      </c>
      <c r="I119" s="37"/>
      <c r="J119" s="37"/>
    </row>
    <row r="120" spans="1:11">
      <c r="A120" s="9">
        <v>251905051005</v>
      </c>
      <c r="B120" s="9">
        <v>31151782</v>
      </c>
      <c r="C120" t="s">
        <v>255</v>
      </c>
      <c r="D120" t="s">
        <v>21</v>
      </c>
      <c r="E120" s="19">
        <v>-3773000</v>
      </c>
      <c r="F120" s="19">
        <v>3773000</v>
      </c>
      <c r="G120" s="19">
        <v>0</v>
      </c>
      <c r="H120" s="19">
        <v>0</v>
      </c>
      <c r="I120" s="37"/>
      <c r="J120" s="37"/>
    </row>
    <row r="121" spans="1:11">
      <c r="A121" s="9">
        <v>2519050515</v>
      </c>
      <c r="B121" s="9" t="s">
        <v>75</v>
      </c>
      <c r="C121" t="s">
        <v>15</v>
      </c>
      <c r="D121" t="s">
        <v>21</v>
      </c>
      <c r="E121" s="19">
        <v>-7952906.7699999996</v>
      </c>
      <c r="F121" s="19">
        <v>10484360.300000001</v>
      </c>
      <c r="G121" s="19">
        <v>2533470.5299999998</v>
      </c>
      <c r="H121" s="19">
        <v>-2017</v>
      </c>
      <c r="I121" s="37"/>
      <c r="J121" s="37"/>
      <c r="K121" s="130"/>
    </row>
    <row r="122" spans="1:11">
      <c r="A122" s="9">
        <v>251905051510</v>
      </c>
      <c r="B122" s="9" t="s">
        <v>75</v>
      </c>
      <c r="C122" t="s">
        <v>22</v>
      </c>
      <c r="D122" t="s">
        <v>21</v>
      </c>
      <c r="E122" s="19">
        <v>-40476.300000000003</v>
      </c>
      <c r="F122" s="19">
        <v>40476.300000000003</v>
      </c>
      <c r="G122" s="19">
        <v>0</v>
      </c>
      <c r="H122" s="19">
        <v>0</v>
      </c>
      <c r="I122" s="37"/>
      <c r="J122" s="37"/>
      <c r="K122" s="130"/>
    </row>
    <row r="123" spans="1:11">
      <c r="A123" s="9">
        <v>251905051510</v>
      </c>
      <c r="B123" s="9">
        <v>830514823</v>
      </c>
      <c r="C123" t="s">
        <v>193</v>
      </c>
      <c r="D123" t="s">
        <v>21</v>
      </c>
      <c r="E123" s="19">
        <v>-459.3</v>
      </c>
      <c r="F123" s="19">
        <v>459.3</v>
      </c>
      <c r="G123" s="19">
        <v>0</v>
      </c>
      <c r="H123" s="19">
        <v>0</v>
      </c>
      <c r="I123" s="37"/>
      <c r="J123" s="37"/>
      <c r="K123" s="130"/>
    </row>
    <row r="124" spans="1:11">
      <c r="A124" s="9">
        <v>251905051510</v>
      </c>
      <c r="B124" s="9">
        <v>900647706</v>
      </c>
      <c r="C124" t="s">
        <v>136</v>
      </c>
      <c r="D124" t="s">
        <v>21</v>
      </c>
      <c r="E124" s="19">
        <v>-40017</v>
      </c>
      <c r="F124" s="19">
        <v>40017</v>
      </c>
      <c r="G124" s="19">
        <v>0</v>
      </c>
      <c r="H124" s="19">
        <v>0</v>
      </c>
      <c r="I124" s="37"/>
      <c r="J124" s="37"/>
      <c r="K124" s="130"/>
    </row>
    <row r="125" spans="1:11">
      <c r="A125" s="9">
        <v>251905051520</v>
      </c>
      <c r="B125" s="9" t="s">
        <v>75</v>
      </c>
      <c r="C125" t="s">
        <v>16</v>
      </c>
      <c r="D125" t="s">
        <v>21</v>
      </c>
      <c r="E125" s="19">
        <v>-7912430.4699999997</v>
      </c>
      <c r="F125" s="19">
        <v>10443884</v>
      </c>
      <c r="G125" s="19">
        <v>2533470.5299999998</v>
      </c>
      <c r="H125" s="19">
        <v>-2017</v>
      </c>
      <c r="I125" s="37">
        <f>-(E125+F125-G125)/4%</f>
        <v>50424.999999988358</v>
      </c>
      <c r="J125" s="37">
        <f>+I125*4%</f>
        <v>2016.9999999995343</v>
      </c>
      <c r="K125" t="s">
        <v>15</v>
      </c>
    </row>
    <row r="126" spans="1:11">
      <c r="A126" s="9">
        <v>251905051520</v>
      </c>
      <c r="B126" s="9">
        <v>800035076</v>
      </c>
      <c r="C126" t="s">
        <v>139</v>
      </c>
      <c r="D126" t="s">
        <v>21</v>
      </c>
      <c r="E126" s="19">
        <v>-1366226.8</v>
      </c>
      <c r="F126" s="19">
        <v>1366226.8</v>
      </c>
      <c r="G126" s="19">
        <v>0</v>
      </c>
      <c r="H126" s="19">
        <v>0</v>
      </c>
      <c r="I126" s="37"/>
      <c r="J126" s="37"/>
      <c r="K126" s="130"/>
    </row>
    <row r="127" spans="1:11">
      <c r="A127" s="9">
        <v>251905051520</v>
      </c>
      <c r="B127" s="9">
        <v>806008050</v>
      </c>
      <c r="C127" t="s">
        <v>170</v>
      </c>
      <c r="D127" t="s">
        <v>21</v>
      </c>
      <c r="E127" s="19">
        <v>-220294</v>
      </c>
      <c r="F127" s="19">
        <v>220294</v>
      </c>
      <c r="G127" s="19">
        <v>0</v>
      </c>
      <c r="H127" s="19">
        <v>0</v>
      </c>
      <c r="I127" s="37"/>
      <c r="J127" s="37"/>
      <c r="K127" s="130"/>
    </row>
    <row r="128" spans="1:11">
      <c r="A128" s="9">
        <v>251905051520</v>
      </c>
      <c r="B128" s="9">
        <v>810000481</v>
      </c>
      <c r="C128" t="s">
        <v>110</v>
      </c>
      <c r="D128" t="s">
        <v>21</v>
      </c>
      <c r="E128" s="19">
        <v>-71000</v>
      </c>
      <c r="F128" s="19">
        <v>71000</v>
      </c>
      <c r="G128" s="19">
        <v>0</v>
      </c>
      <c r="H128" s="19">
        <v>0</v>
      </c>
      <c r="I128" s="37"/>
      <c r="J128" s="37"/>
      <c r="K128" s="130"/>
    </row>
    <row r="129" spans="1:11">
      <c r="A129" s="9">
        <v>251905051520</v>
      </c>
      <c r="B129" s="9">
        <v>830095192</v>
      </c>
      <c r="C129" t="s">
        <v>286</v>
      </c>
      <c r="D129" t="s">
        <v>21</v>
      </c>
      <c r="E129" s="19">
        <v>-110000</v>
      </c>
      <c r="F129" s="19">
        <v>110000</v>
      </c>
      <c r="G129" s="19">
        <v>0</v>
      </c>
      <c r="H129" s="19">
        <v>0</v>
      </c>
      <c r="I129" s="37"/>
      <c r="J129" s="37"/>
      <c r="K129" s="130"/>
    </row>
    <row r="130" spans="1:11">
      <c r="A130" s="9">
        <v>251905051520</v>
      </c>
      <c r="B130" s="9">
        <v>830514418</v>
      </c>
      <c r="C130" t="s">
        <v>164</v>
      </c>
      <c r="D130" t="s">
        <v>21</v>
      </c>
      <c r="E130" s="19">
        <v>-1021017</v>
      </c>
      <c r="F130" s="19">
        <v>1021017</v>
      </c>
      <c r="G130" s="19">
        <v>0</v>
      </c>
      <c r="H130" s="19">
        <v>0</v>
      </c>
    </row>
    <row r="131" spans="1:11">
      <c r="A131" s="9">
        <v>251905051520</v>
      </c>
      <c r="B131" s="9">
        <v>860523122</v>
      </c>
      <c r="C131" t="s">
        <v>177</v>
      </c>
      <c r="D131" t="s">
        <v>21</v>
      </c>
      <c r="E131" s="19">
        <v>-81606</v>
      </c>
      <c r="F131" s="19">
        <v>81606</v>
      </c>
      <c r="G131" s="19">
        <v>0</v>
      </c>
      <c r="H131" s="19">
        <v>0</v>
      </c>
      <c r="I131" s="37"/>
      <c r="J131" s="37"/>
      <c r="K131" s="130"/>
    </row>
    <row r="132" spans="1:11">
      <c r="A132" s="9">
        <v>251905051520</v>
      </c>
      <c r="B132" s="9">
        <v>860535490</v>
      </c>
      <c r="C132" t="s">
        <v>178</v>
      </c>
      <c r="D132" t="s">
        <v>21</v>
      </c>
      <c r="E132" s="19">
        <v>-78068</v>
      </c>
      <c r="F132" s="19">
        <v>78068</v>
      </c>
      <c r="G132" s="19">
        <v>0</v>
      </c>
      <c r="H132" s="19">
        <v>0</v>
      </c>
      <c r="I132" s="37"/>
      <c r="J132" s="37"/>
    </row>
    <row r="133" spans="1:11">
      <c r="A133" s="9">
        <v>251905051520</v>
      </c>
      <c r="B133" s="9">
        <v>900134674</v>
      </c>
      <c r="C133" t="s">
        <v>171</v>
      </c>
      <c r="D133" t="s">
        <v>21</v>
      </c>
      <c r="E133" s="19">
        <v>-22320</v>
      </c>
      <c r="F133" s="19">
        <v>22320</v>
      </c>
      <c r="G133" s="19">
        <v>0</v>
      </c>
      <c r="H133" s="19">
        <v>0</v>
      </c>
      <c r="I133" s="37"/>
      <c r="J133" s="37"/>
      <c r="K133" s="130"/>
    </row>
    <row r="134" spans="1:11">
      <c r="A134" s="9">
        <v>251905051520</v>
      </c>
      <c r="B134" s="9">
        <v>900388592</v>
      </c>
      <c r="C134" t="s">
        <v>142</v>
      </c>
      <c r="D134" t="s">
        <v>21</v>
      </c>
      <c r="E134" s="19">
        <v>-13800</v>
      </c>
      <c r="F134" s="19">
        <v>13800</v>
      </c>
      <c r="G134" s="19">
        <v>0</v>
      </c>
      <c r="H134" s="19">
        <v>0</v>
      </c>
      <c r="I134" s="37"/>
      <c r="J134" s="37"/>
      <c r="K134" s="130"/>
    </row>
    <row r="135" spans="1:11">
      <c r="A135" s="9">
        <v>251905051520</v>
      </c>
      <c r="B135" s="9">
        <v>900414279</v>
      </c>
      <c r="C135" t="s">
        <v>303</v>
      </c>
      <c r="D135" t="s">
        <v>21</v>
      </c>
      <c r="E135" s="19">
        <v>0</v>
      </c>
      <c r="F135" s="19">
        <v>0</v>
      </c>
      <c r="G135" s="19">
        <v>2017</v>
      </c>
      <c r="H135" s="19">
        <v>-2017</v>
      </c>
      <c r="I135" s="37"/>
      <c r="J135" s="37"/>
      <c r="K135" s="130"/>
    </row>
    <row r="136" spans="1:11">
      <c r="A136" s="9">
        <v>251905051520</v>
      </c>
      <c r="B136" s="9">
        <v>900424200</v>
      </c>
      <c r="C136" t="s">
        <v>140</v>
      </c>
      <c r="D136" t="s">
        <v>21</v>
      </c>
      <c r="E136" s="19">
        <v>2531453.5299999998</v>
      </c>
      <c r="F136" s="19">
        <v>0</v>
      </c>
      <c r="G136" s="19">
        <v>2531453.5299999998</v>
      </c>
      <c r="H136" s="19">
        <v>0</v>
      </c>
      <c r="I136" s="37"/>
      <c r="J136" s="37"/>
    </row>
    <row r="137" spans="1:11">
      <c r="A137" s="9">
        <v>251905051520</v>
      </c>
      <c r="B137" s="9">
        <v>900553310</v>
      </c>
      <c r="C137" t="s">
        <v>147</v>
      </c>
      <c r="D137" t="s">
        <v>21</v>
      </c>
      <c r="E137" s="19">
        <v>-125120.08</v>
      </c>
      <c r="F137" s="19">
        <v>125120.08</v>
      </c>
      <c r="G137" s="19">
        <v>0</v>
      </c>
      <c r="H137" s="19">
        <v>0</v>
      </c>
      <c r="I137" s="37"/>
      <c r="J137" s="37"/>
      <c r="K137" s="130"/>
    </row>
    <row r="138" spans="1:11">
      <c r="A138" s="9">
        <v>251905051520</v>
      </c>
      <c r="B138" s="9">
        <v>900631499</v>
      </c>
      <c r="C138" t="s">
        <v>129</v>
      </c>
      <c r="D138" t="s">
        <v>21</v>
      </c>
      <c r="E138" s="19">
        <v>-228295</v>
      </c>
      <c r="F138" s="19">
        <v>228295</v>
      </c>
      <c r="G138" s="19">
        <v>0</v>
      </c>
      <c r="H138" s="19">
        <v>0</v>
      </c>
      <c r="I138" s="37"/>
      <c r="J138" s="37"/>
      <c r="K138" s="130"/>
    </row>
    <row r="139" spans="1:11">
      <c r="A139" s="9">
        <v>251905051520</v>
      </c>
      <c r="B139" s="9">
        <v>900637442</v>
      </c>
      <c r="C139" t="s">
        <v>162</v>
      </c>
      <c r="D139" t="s">
        <v>21</v>
      </c>
      <c r="E139" s="19">
        <v>-5471125.7599999998</v>
      </c>
      <c r="F139" s="19">
        <v>5471125.7599999998</v>
      </c>
      <c r="G139" s="19">
        <v>0</v>
      </c>
      <c r="H139" s="19">
        <v>0</v>
      </c>
      <c r="I139" s="37"/>
      <c r="J139" s="37"/>
      <c r="K139" s="130"/>
    </row>
    <row r="140" spans="1:11">
      <c r="A140" s="9">
        <v>251905051520</v>
      </c>
      <c r="B140" s="9">
        <v>900637907</v>
      </c>
      <c r="C140" t="s">
        <v>234</v>
      </c>
      <c r="D140" t="s">
        <v>21</v>
      </c>
      <c r="E140" s="19">
        <v>-145672</v>
      </c>
      <c r="F140" s="19">
        <v>145672</v>
      </c>
      <c r="G140" s="19">
        <v>0</v>
      </c>
      <c r="H140" s="19">
        <v>0</v>
      </c>
      <c r="I140" s="37"/>
      <c r="J140" s="37"/>
    </row>
    <row r="141" spans="1:11">
      <c r="A141" s="9">
        <v>251905051520</v>
      </c>
      <c r="B141" s="9">
        <v>900647706</v>
      </c>
      <c r="C141" t="s">
        <v>136</v>
      </c>
      <c r="D141" t="s">
        <v>21</v>
      </c>
      <c r="E141" s="19">
        <v>-120437.36</v>
      </c>
      <c r="F141" s="19">
        <v>120437.36</v>
      </c>
      <c r="G141" s="19">
        <v>0</v>
      </c>
      <c r="H141" s="19">
        <v>0</v>
      </c>
      <c r="I141" s="37"/>
      <c r="J141" s="37"/>
    </row>
    <row r="142" spans="1:11">
      <c r="A142" s="9">
        <v>251905051520</v>
      </c>
      <c r="B142" s="9">
        <v>900685897</v>
      </c>
      <c r="C142" t="s">
        <v>158</v>
      </c>
      <c r="D142" t="s">
        <v>21</v>
      </c>
      <c r="E142" s="19">
        <v>-10400</v>
      </c>
      <c r="F142" s="19">
        <v>10400</v>
      </c>
      <c r="G142" s="19">
        <v>0</v>
      </c>
      <c r="H142" s="19">
        <v>0</v>
      </c>
      <c r="I142" s="37"/>
      <c r="J142" s="37"/>
      <c r="K142" s="130"/>
    </row>
    <row r="143" spans="1:11">
      <c r="A143" s="9">
        <v>251905051520</v>
      </c>
      <c r="B143" s="9">
        <v>900838509</v>
      </c>
      <c r="C143" t="s">
        <v>143</v>
      </c>
      <c r="D143" t="s">
        <v>21</v>
      </c>
      <c r="E143" s="19">
        <v>-249599</v>
      </c>
      <c r="F143" s="19">
        <v>249599</v>
      </c>
      <c r="G143" s="19">
        <v>0</v>
      </c>
      <c r="H143" s="19">
        <v>0</v>
      </c>
      <c r="I143" s="37"/>
      <c r="J143" s="37"/>
      <c r="K143" s="130"/>
    </row>
    <row r="144" spans="1:11">
      <c r="A144" s="9">
        <v>251905051520</v>
      </c>
      <c r="B144" s="9">
        <v>901159545</v>
      </c>
      <c r="C144" t="s">
        <v>124</v>
      </c>
      <c r="D144" t="s">
        <v>21</v>
      </c>
      <c r="E144" s="19">
        <v>-75475</v>
      </c>
      <c r="F144" s="19">
        <v>75475</v>
      </c>
      <c r="G144" s="19">
        <v>0</v>
      </c>
      <c r="H144" s="19">
        <v>0</v>
      </c>
      <c r="I144" s="37"/>
      <c r="J144" s="37"/>
      <c r="K144" s="130"/>
    </row>
    <row r="145" spans="1:11">
      <c r="A145" s="9">
        <v>251905051520</v>
      </c>
      <c r="B145" s="9">
        <v>901183982</v>
      </c>
      <c r="C145" t="s">
        <v>160</v>
      </c>
      <c r="D145" t="s">
        <v>21</v>
      </c>
      <c r="E145" s="19">
        <v>-61600</v>
      </c>
      <c r="F145" s="19">
        <v>61600</v>
      </c>
      <c r="G145" s="19">
        <v>0</v>
      </c>
      <c r="H145" s="19">
        <v>0</v>
      </c>
      <c r="I145" s="37"/>
      <c r="J145" s="37"/>
      <c r="K145" s="130"/>
    </row>
    <row r="146" spans="1:11">
      <c r="A146" s="9">
        <v>251905051520</v>
      </c>
      <c r="B146" s="9">
        <v>901247800</v>
      </c>
      <c r="C146" t="s">
        <v>194</v>
      </c>
      <c r="D146" t="s">
        <v>21</v>
      </c>
      <c r="E146" s="19">
        <v>-768945</v>
      </c>
      <c r="F146" s="19">
        <v>768945</v>
      </c>
      <c r="G146" s="19">
        <v>0</v>
      </c>
      <c r="H146" s="19">
        <v>0</v>
      </c>
      <c r="I146" s="37"/>
      <c r="J146" s="37"/>
    </row>
    <row r="147" spans="1:11">
      <c r="A147" s="9">
        <v>251905051520</v>
      </c>
      <c r="B147" s="9">
        <v>901252608</v>
      </c>
      <c r="C147" t="s">
        <v>172</v>
      </c>
      <c r="D147" t="s">
        <v>21</v>
      </c>
      <c r="E147" s="19">
        <v>-148483</v>
      </c>
      <c r="F147" s="19">
        <v>148483</v>
      </c>
      <c r="G147" s="19">
        <v>0</v>
      </c>
      <c r="H147" s="19">
        <v>0</v>
      </c>
      <c r="I147" s="37"/>
      <c r="J147" s="37"/>
      <c r="K147" s="130"/>
    </row>
    <row r="148" spans="1:11">
      <c r="A148" s="9">
        <v>251905051520</v>
      </c>
      <c r="B148" s="9">
        <v>901406402</v>
      </c>
      <c r="C148" t="s">
        <v>163</v>
      </c>
      <c r="D148" t="s">
        <v>21</v>
      </c>
      <c r="E148" s="19">
        <v>-30800</v>
      </c>
      <c r="F148" s="19">
        <v>30800</v>
      </c>
      <c r="G148" s="19">
        <v>0</v>
      </c>
      <c r="H148" s="19">
        <v>0</v>
      </c>
      <c r="I148" s="37"/>
      <c r="J148" s="37"/>
      <c r="K148" s="130"/>
    </row>
    <row r="149" spans="1:11">
      <c r="A149" s="9">
        <v>251905051520</v>
      </c>
      <c r="B149" s="9">
        <v>901533005</v>
      </c>
      <c r="C149" t="s">
        <v>235</v>
      </c>
      <c r="D149" t="s">
        <v>21</v>
      </c>
      <c r="E149" s="19">
        <v>-23600</v>
      </c>
      <c r="F149" s="19">
        <v>23600</v>
      </c>
      <c r="G149" s="19">
        <v>0</v>
      </c>
      <c r="H149" s="19">
        <v>0</v>
      </c>
      <c r="I149" s="37"/>
      <c r="J149" s="37"/>
      <c r="K149" s="130"/>
    </row>
    <row r="150" spans="1:11">
      <c r="A150" s="9">
        <v>2519050525</v>
      </c>
      <c r="B150" s="9" t="s">
        <v>75</v>
      </c>
      <c r="C150" t="s">
        <v>24</v>
      </c>
      <c r="D150" t="s">
        <v>21</v>
      </c>
      <c r="E150" s="19">
        <v>-1449817.61</v>
      </c>
      <c r="F150" s="19">
        <v>1449817.61</v>
      </c>
      <c r="G150" s="19">
        <v>0</v>
      </c>
      <c r="H150" s="19">
        <v>0</v>
      </c>
      <c r="I150" s="37"/>
      <c r="J150" s="37"/>
      <c r="K150" s="130"/>
    </row>
    <row r="151" spans="1:11">
      <c r="A151" s="9">
        <v>251905052505</v>
      </c>
      <c r="B151" s="9" t="s">
        <v>75</v>
      </c>
      <c r="C151" t="s">
        <v>25</v>
      </c>
      <c r="D151" t="s">
        <v>21</v>
      </c>
      <c r="E151" s="19">
        <v>-1449817.61</v>
      </c>
      <c r="F151" s="19">
        <v>1449817.61</v>
      </c>
      <c r="G151" s="19">
        <v>0</v>
      </c>
      <c r="H151" s="19">
        <v>0</v>
      </c>
      <c r="I151" s="37"/>
      <c r="J151" s="37"/>
      <c r="K151" s="130"/>
    </row>
    <row r="152" spans="1:11">
      <c r="A152" s="9">
        <v>251905052505</v>
      </c>
      <c r="B152" s="9">
        <v>806008050</v>
      </c>
      <c r="C152" t="s">
        <v>170</v>
      </c>
      <c r="D152" t="s">
        <v>21</v>
      </c>
      <c r="E152" s="19">
        <v>-7496</v>
      </c>
      <c r="F152" s="19">
        <v>7496</v>
      </c>
      <c r="G152" s="19">
        <v>0</v>
      </c>
      <c r="H152" s="19">
        <v>0</v>
      </c>
      <c r="I152" s="37"/>
      <c r="J152" s="37"/>
    </row>
    <row r="153" spans="1:11">
      <c r="A153" s="9">
        <v>251905052505</v>
      </c>
      <c r="B153" s="9">
        <v>830514418</v>
      </c>
      <c r="C153" t="s">
        <v>164</v>
      </c>
      <c r="D153" t="s">
        <v>21</v>
      </c>
      <c r="E153" s="19">
        <v>-1215100.6000000001</v>
      </c>
      <c r="F153" s="19">
        <v>1215100.6000000001</v>
      </c>
      <c r="G153" s="19">
        <v>0</v>
      </c>
      <c r="H153" s="19">
        <v>0</v>
      </c>
      <c r="I153" s="37"/>
      <c r="J153" s="37"/>
      <c r="K153" s="130"/>
    </row>
    <row r="154" spans="1:11">
      <c r="A154" s="9">
        <v>251905052505</v>
      </c>
      <c r="B154" s="9">
        <v>860535490</v>
      </c>
      <c r="C154" t="s">
        <v>178</v>
      </c>
      <c r="D154" t="s">
        <v>21</v>
      </c>
      <c r="E154" s="19">
        <v>-12430</v>
      </c>
      <c r="F154" s="19">
        <v>12430</v>
      </c>
      <c r="G154" s="19">
        <v>0</v>
      </c>
      <c r="H154" s="19">
        <v>0</v>
      </c>
      <c r="I154" s="37"/>
      <c r="J154" s="37"/>
      <c r="K154" s="130"/>
    </row>
    <row r="155" spans="1:11">
      <c r="A155" s="9">
        <v>251905052505</v>
      </c>
      <c r="B155" s="9">
        <v>900632941</v>
      </c>
      <c r="C155" t="s">
        <v>144</v>
      </c>
      <c r="D155" t="s">
        <v>21</v>
      </c>
      <c r="E155" s="19">
        <v>-214791.01</v>
      </c>
      <c r="F155" s="19">
        <v>214791.01</v>
      </c>
      <c r="G155" s="19">
        <v>0</v>
      </c>
      <c r="H155" s="19">
        <v>0</v>
      </c>
      <c r="I155" s="37"/>
      <c r="J155" s="37"/>
      <c r="K155" s="130"/>
    </row>
    <row r="156" spans="1:11">
      <c r="A156" s="9">
        <v>2519050599</v>
      </c>
      <c r="B156" s="9" t="s">
        <v>75</v>
      </c>
      <c r="C156" t="s">
        <v>14</v>
      </c>
      <c r="D156" t="s">
        <v>21</v>
      </c>
      <c r="E156" s="19">
        <v>11260675.380000001</v>
      </c>
      <c r="F156" s="19">
        <v>1915000</v>
      </c>
      <c r="G156" s="19">
        <v>13175675.380000001</v>
      </c>
      <c r="H156" s="19">
        <v>0</v>
      </c>
      <c r="I156" s="37"/>
      <c r="J156" s="37"/>
      <c r="K156" s="130"/>
    </row>
    <row r="157" spans="1:11">
      <c r="A157" s="9">
        <v>251905059905</v>
      </c>
      <c r="B157" s="9" t="s">
        <v>75</v>
      </c>
      <c r="C157" t="s">
        <v>14</v>
      </c>
      <c r="D157" t="s">
        <v>21</v>
      </c>
      <c r="E157" s="19">
        <v>11260675.380000001</v>
      </c>
      <c r="F157" s="19">
        <v>1915000</v>
      </c>
      <c r="G157" s="19">
        <v>13175675.380000001</v>
      </c>
      <c r="H157" s="19">
        <v>0</v>
      </c>
      <c r="I157" s="37"/>
      <c r="J157" s="37"/>
      <c r="K157" s="130"/>
    </row>
    <row r="158" spans="1:11">
      <c r="A158" s="9">
        <v>251905059905</v>
      </c>
      <c r="B158" s="9">
        <v>800197268</v>
      </c>
      <c r="C158" t="s">
        <v>101</v>
      </c>
      <c r="D158" t="s">
        <v>21</v>
      </c>
      <c r="E158" s="19">
        <v>11260675.380000001</v>
      </c>
      <c r="F158" s="19">
        <v>1915000</v>
      </c>
      <c r="G158" s="19">
        <v>13175675.380000001</v>
      </c>
      <c r="H158" s="19">
        <v>0</v>
      </c>
      <c r="I158" s="37"/>
      <c r="J158" s="37"/>
      <c r="K158" s="130"/>
    </row>
    <row r="159" spans="1:11">
      <c r="A159" s="9" t="s">
        <v>0</v>
      </c>
      <c r="B159" s="9" t="s">
        <v>1</v>
      </c>
      <c r="C159" s="12">
        <v>45691.865277777775</v>
      </c>
      <c r="D159" t="s">
        <v>256</v>
      </c>
      <c r="E159" s="19" t="s">
        <v>2</v>
      </c>
      <c r="F159" s="19" t="s">
        <v>3</v>
      </c>
      <c r="G159" s="19">
        <v>2001</v>
      </c>
      <c r="H159" s="19" t="s">
        <v>4</v>
      </c>
      <c r="I159" s="37"/>
      <c r="J159" s="37"/>
    </row>
    <row r="160" spans="1:11">
      <c r="A160" s="9">
        <v>2</v>
      </c>
      <c r="B160" s="9" t="s">
        <v>75</v>
      </c>
      <c r="C160" t="s">
        <v>8</v>
      </c>
      <c r="D160" t="s">
        <v>256</v>
      </c>
      <c r="E160" s="19">
        <v>-605811</v>
      </c>
      <c r="F160" s="19">
        <v>6064628.9500000002</v>
      </c>
      <c r="G160" s="19">
        <v>5629217.9500000002</v>
      </c>
      <c r="H160" s="19">
        <v>-170400</v>
      </c>
      <c r="I160" s="37"/>
      <c r="J160" s="37"/>
    </row>
    <row r="161" spans="1:11">
      <c r="A161" s="9">
        <v>25</v>
      </c>
      <c r="B161" s="9" t="s">
        <v>75</v>
      </c>
      <c r="C161" t="s">
        <v>9</v>
      </c>
      <c r="D161" t="s">
        <v>256</v>
      </c>
      <c r="E161" s="19">
        <v>-605811</v>
      </c>
      <c r="F161" s="19">
        <v>6064628.9500000002</v>
      </c>
      <c r="G161" s="19">
        <v>5629217.9500000002</v>
      </c>
      <c r="H161" s="19">
        <v>-170400</v>
      </c>
      <c r="I161" s="37"/>
      <c r="J161" s="37"/>
    </row>
    <row r="162" spans="1:11">
      <c r="A162" s="167">
        <v>2519</v>
      </c>
      <c r="B162" s="167" t="s">
        <v>75</v>
      </c>
      <c r="C162" s="168" t="s">
        <v>10</v>
      </c>
      <c r="D162" s="168" t="s">
        <v>256</v>
      </c>
      <c r="E162" s="170">
        <v>-605811</v>
      </c>
      <c r="F162" s="170">
        <v>6064628.9500000002</v>
      </c>
      <c r="G162" s="170">
        <v>5629217.9500000002</v>
      </c>
      <c r="H162" s="170">
        <v>-170400</v>
      </c>
      <c r="I162" s="37"/>
      <c r="J162" s="37"/>
      <c r="K162" s="130"/>
    </row>
    <row r="163" spans="1:11">
      <c r="A163" s="9">
        <v>251905</v>
      </c>
      <c r="B163" s="9" t="s">
        <v>75</v>
      </c>
      <c r="C163" t="s">
        <v>11</v>
      </c>
      <c r="D163" t="s">
        <v>256</v>
      </c>
      <c r="E163" s="19">
        <v>-605811</v>
      </c>
      <c r="F163" s="19">
        <v>6064628.9500000002</v>
      </c>
      <c r="G163" s="19">
        <v>5629217.9500000002</v>
      </c>
      <c r="H163" s="19">
        <v>-170400</v>
      </c>
      <c r="I163" s="37"/>
      <c r="J163" s="37"/>
      <c r="K163" s="130"/>
    </row>
    <row r="164" spans="1:11">
      <c r="A164" s="9">
        <v>25190505</v>
      </c>
      <c r="B164" s="9" t="s">
        <v>75</v>
      </c>
      <c r="C164" t="s">
        <v>76</v>
      </c>
      <c r="D164" t="s">
        <v>256</v>
      </c>
      <c r="E164" s="19">
        <v>-605811</v>
      </c>
      <c r="F164" s="19">
        <v>6064628.9500000002</v>
      </c>
      <c r="G164" s="19">
        <v>5629217.9500000002</v>
      </c>
      <c r="H164" s="19">
        <v>-170400</v>
      </c>
      <c r="I164" s="37"/>
      <c r="J164" s="37"/>
      <c r="K164" s="130"/>
    </row>
    <row r="165" spans="1:11">
      <c r="A165" s="9">
        <v>2519050510</v>
      </c>
      <c r="B165" s="9" t="s">
        <v>75</v>
      </c>
      <c r="C165" t="s">
        <v>12</v>
      </c>
      <c r="D165" t="s">
        <v>256</v>
      </c>
      <c r="E165" s="19">
        <v>-1155000</v>
      </c>
      <c r="F165" s="19">
        <v>1155000</v>
      </c>
      <c r="G165" s="19">
        <v>0</v>
      </c>
      <c r="H165" s="19">
        <v>0</v>
      </c>
      <c r="I165" s="37"/>
      <c r="J165" s="37"/>
      <c r="K165" s="130"/>
    </row>
    <row r="166" spans="1:11">
      <c r="A166" s="9">
        <v>251905051005</v>
      </c>
      <c r="B166" s="9" t="s">
        <v>75</v>
      </c>
      <c r="C166" t="s">
        <v>13</v>
      </c>
      <c r="D166" t="s">
        <v>256</v>
      </c>
      <c r="E166" s="19">
        <v>-1155000</v>
      </c>
      <c r="F166" s="19">
        <v>1155000</v>
      </c>
      <c r="G166" s="19">
        <v>0</v>
      </c>
      <c r="H166" s="19">
        <v>0</v>
      </c>
      <c r="I166" s="37"/>
      <c r="J166" s="37"/>
      <c r="K166" s="130"/>
    </row>
    <row r="167" spans="1:11">
      <c r="A167" s="9">
        <v>251905051005</v>
      </c>
      <c r="B167" s="9">
        <v>31151782</v>
      </c>
      <c r="C167" t="s">
        <v>255</v>
      </c>
      <c r="D167" t="s">
        <v>256</v>
      </c>
      <c r="E167" s="19">
        <v>-1155000</v>
      </c>
      <c r="F167" s="19">
        <v>1155000</v>
      </c>
      <c r="G167" s="19">
        <v>0</v>
      </c>
      <c r="H167" s="19">
        <v>0</v>
      </c>
      <c r="I167" s="37"/>
      <c r="J167" s="37"/>
    </row>
    <row r="168" spans="1:11">
      <c r="A168" s="9">
        <v>2519050515</v>
      </c>
      <c r="B168" s="9" t="s">
        <v>75</v>
      </c>
      <c r="C168" t="s">
        <v>15</v>
      </c>
      <c r="D168" t="s">
        <v>256</v>
      </c>
      <c r="E168" s="19">
        <v>-3627218</v>
      </c>
      <c r="F168" s="19">
        <v>3627218</v>
      </c>
      <c r="G168" s="19">
        <v>170400</v>
      </c>
      <c r="H168" s="19">
        <v>-170400</v>
      </c>
    </row>
    <row r="169" spans="1:11">
      <c r="A169" s="9">
        <v>251905051520</v>
      </c>
      <c r="B169" s="9" t="s">
        <v>75</v>
      </c>
      <c r="C169" t="s">
        <v>16</v>
      </c>
      <c r="D169" t="s">
        <v>256</v>
      </c>
      <c r="E169" s="19">
        <v>-3627218</v>
      </c>
      <c r="F169" s="19">
        <v>3627218</v>
      </c>
      <c r="G169" s="19">
        <v>170400</v>
      </c>
      <c r="H169" s="19">
        <v>-170400</v>
      </c>
      <c r="I169" s="37">
        <f>+G169/4%</f>
        <v>4260000</v>
      </c>
      <c r="J169" s="37">
        <f>+I169*4%</f>
        <v>170400</v>
      </c>
      <c r="K169" t="s">
        <v>15</v>
      </c>
    </row>
    <row r="170" spans="1:11">
      <c r="A170" s="9">
        <v>251905051520</v>
      </c>
      <c r="B170" s="9">
        <v>31151782</v>
      </c>
      <c r="C170" t="s">
        <v>255</v>
      </c>
      <c r="D170" t="s">
        <v>256</v>
      </c>
      <c r="E170" s="19">
        <v>-144000</v>
      </c>
      <c r="F170" s="19">
        <v>144000</v>
      </c>
      <c r="G170" s="19">
        <v>0</v>
      </c>
      <c r="H170" s="19">
        <v>0</v>
      </c>
      <c r="I170" s="37"/>
      <c r="J170" s="37"/>
      <c r="K170" s="130"/>
    </row>
    <row r="171" spans="1:11">
      <c r="A171" s="9">
        <v>251905051520</v>
      </c>
      <c r="B171" s="9">
        <v>806008050</v>
      </c>
      <c r="C171" t="s">
        <v>170</v>
      </c>
      <c r="D171" t="s">
        <v>256</v>
      </c>
      <c r="E171" s="19">
        <v>-51114</v>
      </c>
      <c r="F171" s="19">
        <v>51114</v>
      </c>
      <c r="G171" s="19">
        <v>0</v>
      </c>
      <c r="H171" s="19">
        <v>0</v>
      </c>
      <c r="I171" s="37"/>
      <c r="J171" s="37"/>
      <c r="K171" s="130"/>
    </row>
    <row r="172" spans="1:11">
      <c r="A172" s="9">
        <v>251905051520</v>
      </c>
      <c r="B172" s="9">
        <v>830095192</v>
      </c>
      <c r="C172" t="s">
        <v>286</v>
      </c>
      <c r="D172" t="s">
        <v>256</v>
      </c>
      <c r="E172" s="19">
        <v>-28772</v>
      </c>
      <c r="F172" s="19">
        <v>28772</v>
      </c>
      <c r="G172" s="19">
        <v>0</v>
      </c>
      <c r="H172" s="19">
        <v>0</v>
      </c>
      <c r="I172" s="37"/>
      <c r="J172" s="37"/>
      <c r="K172" s="130"/>
    </row>
    <row r="173" spans="1:11">
      <c r="A173" s="9">
        <v>251905051520</v>
      </c>
      <c r="B173" s="9">
        <v>860523122</v>
      </c>
      <c r="C173" t="s">
        <v>177</v>
      </c>
      <c r="D173" t="s">
        <v>256</v>
      </c>
      <c r="E173" s="19">
        <v>-75641</v>
      </c>
      <c r="F173" s="19">
        <v>75641</v>
      </c>
      <c r="G173" s="19">
        <v>0</v>
      </c>
      <c r="H173" s="19">
        <v>0</v>
      </c>
      <c r="I173" s="37"/>
      <c r="J173" s="37"/>
      <c r="K173" s="130"/>
    </row>
    <row r="174" spans="1:11">
      <c r="A174" s="9">
        <v>251905051520</v>
      </c>
      <c r="B174" s="9">
        <v>860535490</v>
      </c>
      <c r="C174" t="s">
        <v>178</v>
      </c>
      <c r="D174" t="s">
        <v>256</v>
      </c>
      <c r="E174" s="19">
        <v>-2922331</v>
      </c>
      <c r="F174" s="19">
        <v>2922331</v>
      </c>
      <c r="G174" s="19">
        <v>0</v>
      </c>
      <c r="H174" s="19">
        <v>0</v>
      </c>
    </row>
    <row r="175" spans="1:11">
      <c r="A175" s="9">
        <v>251905051520</v>
      </c>
      <c r="B175" s="9">
        <v>900524572</v>
      </c>
      <c r="C175" t="s">
        <v>257</v>
      </c>
      <c r="D175" t="s">
        <v>256</v>
      </c>
      <c r="E175" s="19">
        <v>-141716</v>
      </c>
      <c r="F175" s="19">
        <v>141716</v>
      </c>
      <c r="G175" s="19">
        <v>0</v>
      </c>
      <c r="H175" s="19">
        <v>0</v>
      </c>
      <c r="I175" s="37"/>
      <c r="J175" s="37"/>
      <c r="K175" s="130"/>
    </row>
    <row r="176" spans="1:11">
      <c r="A176" s="9">
        <v>251905051520</v>
      </c>
      <c r="B176" s="9">
        <v>900637442</v>
      </c>
      <c r="C176" t="s">
        <v>162</v>
      </c>
      <c r="D176" t="s">
        <v>256</v>
      </c>
      <c r="E176" s="19">
        <v>-143922</v>
      </c>
      <c r="F176" s="19">
        <v>143922</v>
      </c>
      <c r="G176" s="19">
        <v>0</v>
      </c>
      <c r="H176" s="19">
        <v>0</v>
      </c>
      <c r="I176" s="37"/>
      <c r="J176" s="37"/>
    </row>
    <row r="177" spans="1:11">
      <c r="A177" s="9">
        <v>251905051520</v>
      </c>
      <c r="B177" s="9">
        <v>900838509</v>
      </c>
      <c r="C177" t="s">
        <v>143</v>
      </c>
      <c r="D177" t="s">
        <v>256</v>
      </c>
      <c r="E177" s="19">
        <v>-33722</v>
      </c>
      <c r="F177" s="19">
        <v>33722</v>
      </c>
      <c r="G177" s="19">
        <v>0</v>
      </c>
      <c r="H177" s="19">
        <v>0</v>
      </c>
      <c r="I177" s="37"/>
      <c r="J177" s="37"/>
      <c r="K177" s="130"/>
    </row>
    <row r="178" spans="1:11">
      <c r="A178" s="9">
        <v>251905051520</v>
      </c>
      <c r="B178" s="9">
        <v>901218339</v>
      </c>
      <c r="C178" t="s">
        <v>304</v>
      </c>
      <c r="D178" t="s">
        <v>256</v>
      </c>
      <c r="E178" s="19">
        <v>0</v>
      </c>
      <c r="F178" s="19">
        <v>0</v>
      </c>
      <c r="G178" s="19">
        <v>170400</v>
      </c>
      <c r="H178" s="19">
        <v>-170400</v>
      </c>
      <c r="I178" s="37"/>
      <c r="J178" s="37"/>
      <c r="K178" s="130"/>
    </row>
    <row r="179" spans="1:11">
      <c r="A179" s="9">
        <v>251905051520</v>
      </c>
      <c r="B179" s="9">
        <v>901279514</v>
      </c>
      <c r="C179" t="s">
        <v>258</v>
      </c>
      <c r="D179" t="s">
        <v>256</v>
      </c>
      <c r="E179" s="19">
        <v>-86000</v>
      </c>
      <c r="F179" s="19">
        <v>86000</v>
      </c>
      <c r="G179" s="19">
        <v>0</v>
      </c>
      <c r="H179" s="19">
        <v>0</v>
      </c>
      <c r="I179" s="37"/>
      <c r="J179" s="37"/>
      <c r="K179" s="130"/>
    </row>
    <row r="180" spans="1:11">
      <c r="A180" s="9">
        <v>2519050525</v>
      </c>
      <c r="B180" s="9" t="s">
        <v>75</v>
      </c>
      <c r="C180" t="s">
        <v>24</v>
      </c>
      <c r="D180" t="s">
        <v>256</v>
      </c>
      <c r="E180" s="19">
        <v>-676410.95</v>
      </c>
      <c r="F180" s="19">
        <v>676410.95</v>
      </c>
      <c r="G180" s="19">
        <v>0</v>
      </c>
      <c r="H180" s="19">
        <v>0</v>
      </c>
      <c r="I180" s="37"/>
      <c r="J180" s="37"/>
    </row>
    <row r="181" spans="1:11">
      <c r="A181" s="9">
        <v>251905052505</v>
      </c>
      <c r="B181" s="9" t="s">
        <v>75</v>
      </c>
      <c r="C181" t="s">
        <v>25</v>
      </c>
      <c r="D181" t="s">
        <v>256</v>
      </c>
      <c r="E181" s="19">
        <v>-676410.95</v>
      </c>
      <c r="F181" s="19">
        <v>676410.95</v>
      </c>
      <c r="G181" s="19">
        <v>0</v>
      </c>
      <c r="H181" s="19">
        <v>0</v>
      </c>
      <c r="I181" s="37"/>
      <c r="J181" s="37"/>
      <c r="K181" s="130"/>
    </row>
    <row r="182" spans="1:11">
      <c r="A182" s="9">
        <v>251905052505</v>
      </c>
      <c r="B182" s="9">
        <v>900870033</v>
      </c>
      <c r="C182" t="s">
        <v>259</v>
      </c>
      <c r="D182" t="s">
        <v>256</v>
      </c>
      <c r="E182" s="19">
        <v>-9063.4500000000007</v>
      </c>
      <c r="F182" s="19">
        <v>9063.4500000000007</v>
      </c>
      <c r="G182" s="19">
        <v>0</v>
      </c>
      <c r="H182" s="19">
        <v>0</v>
      </c>
      <c r="I182" s="37"/>
      <c r="J182" s="37"/>
      <c r="K182" s="130"/>
    </row>
    <row r="183" spans="1:11">
      <c r="A183" s="9">
        <v>251905052505</v>
      </c>
      <c r="B183" s="9">
        <v>901279514</v>
      </c>
      <c r="C183" t="s">
        <v>258</v>
      </c>
      <c r="D183" t="s">
        <v>256</v>
      </c>
      <c r="E183" s="19">
        <v>-667347.5</v>
      </c>
      <c r="F183" s="19">
        <v>667347.5</v>
      </c>
      <c r="G183" s="19">
        <v>0</v>
      </c>
      <c r="H183" s="19">
        <v>0</v>
      </c>
      <c r="I183" s="37"/>
      <c r="J183" s="37"/>
    </row>
    <row r="184" spans="1:11">
      <c r="A184" s="9">
        <v>2519050599</v>
      </c>
      <c r="B184" s="9" t="s">
        <v>75</v>
      </c>
      <c r="C184" t="s">
        <v>14</v>
      </c>
      <c r="D184" t="s">
        <v>256</v>
      </c>
      <c r="E184" s="19">
        <v>4852817.95</v>
      </c>
      <c r="F184" s="19">
        <v>606000</v>
      </c>
      <c r="G184" s="19">
        <v>5458817.9500000002</v>
      </c>
      <c r="H184" s="19">
        <v>0</v>
      </c>
      <c r="I184" s="37"/>
      <c r="J184" s="37"/>
    </row>
    <row r="185" spans="1:11">
      <c r="A185" s="9">
        <v>251905059905</v>
      </c>
      <c r="B185" s="9" t="s">
        <v>75</v>
      </c>
      <c r="C185" t="s">
        <v>14</v>
      </c>
      <c r="D185" t="s">
        <v>256</v>
      </c>
      <c r="E185" s="19">
        <v>4852817.95</v>
      </c>
      <c r="F185" s="19">
        <v>606000</v>
      </c>
      <c r="G185" s="19">
        <v>5458817.9500000002</v>
      </c>
      <c r="H185" s="19">
        <v>0</v>
      </c>
      <c r="I185" s="37"/>
      <c r="J185" s="37"/>
      <c r="K185" s="130"/>
    </row>
    <row r="186" spans="1:11">
      <c r="A186" s="9">
        <v>251905059905</v>
      </c>
      <c r="B186" s="9">
        <v>800197268</v>
      </c>
      <c r="C186" t="s">
        <v>101</v>
      </c>
      <c r="D186" t="s">
        <v>256</v>
      </c>
      <c r="E186" s="19">
        <v>4852817.95</v>
      </c>
      <c r="F186" s="19">
        <v>606000</v>
      </c>
      <c r="G186" s="19">
        <v>5458817.9500000002</v>
      </c>
      <c r="H186" s="19">
        <v>0</v>
      </c>
      <c r="I186" s="37"/>
      <c r="J186" s="37"/>
    </row>
    <row r="187" spans="1:11">
      <c r="A187" s="9" t="s">
        <v>0</v>
      </c>
      <c r="B187" s="9" t="s">
        <v>1</v>
      </c>
      <c r="C187" s="12">
        <v>45691.865277777775</v>
      </c>
      <c r="D187" t="s">
        <v>78</v>
      </c>
      <c r="E187" s="19" t="s">
        <v>2</v>
      </c>
      <c r="F187" s="19" t="s">
        <v>3</v>
      </c>
      <c r="G187" s="19">
        <v>2001</v>
      </c>
      <c r="H187" s="19" t="s">
        <v>4</v>
      </c>
      <c r="I187" s="37"/>
      <c r="J187" s="37"/>
      <c r="K187" s="130"/>
    </row>
    <row r="188" spans="1:11">
      <c r="A188" s="9">
        <v>2</v>
      </c>
      <c r="B188" s="9" t="s">
        <v>75</v>
      </c>
      <c r="C188" t="s">
        <v>8</v>
      </c>
      <c r="D188" t="s">
        <v>78</v>
      </c>
      <c r="E188" s="19">
        <v>-20123594</v>
      </c>
      <c r="F188" s="19">
        <v>95749581.109999999</v>
      </c>
      <c r="G188" s="19">
        <v>78721987.109999999</v>
      </c>
      <c r="H188" s="19">
        <v>-3096000</v>
      </c>
      <c r="I188" s="37"/>
      <c r="J188" s="37"/>
      <c r="K188" s="20"/>
    </row>
    <row r="189" spans="1:11">
      <c r="A189" s="9">
        <v>25</v>
      </c>
      <c r="B189" s="9" t="s">
        <v>75</v>
      </c>
      <c r="C189" t="s">
        <v>9</v>
      </c>
      <c r="D189" t="s">
        <v>78</v>
      </c>
      <c r="E189" s="19">
        <v>-20123594</v>
      </c>
      <c r="F189" s="19">
        <v>95749581.109999999</v>
      </c>
      <c r="G189" s="19">
        <v>78721987.109999999</v>
      </c>
      <c r="H189" s="19">
        <v>-3096000</v>
      </c>
      <c r="I189" s="37"/>
      <c r="J189" s="37"/>
      <c r="K189" s="130"/>
    </row>
    <row r="190" spans="1:11">
      <c r="A190" s="167">
        <v>2519</v>
      </c>
      <c r="B190" s="167" t="s">
        <v>75</v>
      </c>
      <c r="C190" s="168" t="s">
        <v>10</v>
      </c>
      <c r="D190" s="168" t="s">
        <v>78</v>
      </c>
      <c r="E190" s="170">
        <v>-20123594</v>
      </c>
      <c r="F190" s="170">
        <v>95749581.109999999</v>
      </c>
      <c r="G190" s="170">
        <v>78721987.109999999</v>
      </c>
      <c r="H190" s="170">
        <v>-3096000</v>
      </c>
      <c r="I190" s="37"/>
      <c r="J190" s="37"/>
      <c r="K190" s="130"/>
    </row>
    <row r="191" spans="1:11">
      <c r="A191" s="9">
        <v>251905</v>
      </c>
      <c r="B191" s="9" t="s">
        <v>75</v>
      </c>
      <c r="C191" t="s">
        <v>11</v>
      </c>
      <c r="D191" t="s">
        <v>78</v>
      </c>
      <c r="E191" s="19">
        <v>-20123594</v>
      </c>
      <c r="F191" s="19">
        <v>95749581.109999999</v>
      </c>
      <c r="G191" s="19">
        <v>78721987.109999999</v>
      </c>
      <c r="H191" s="19">
        <v>-3096000</v>
      </c>
      <c r="I191" s="37"/>
      <c r="J191" s="37"/>
      <c r="K191" s="130"/>
    </row>
    <row r="192" spans="1:11">
      <c r="A192" s="9">
        <v>25190505</v>
      </c>
      <c r="B192" s="9" t="s">
        <v>75</v>
      </c>
      <c r="C192" t="s">
        <v>76</v>
      </c>
      <c r="D192" t="s">
        <v>78</v>
      </c>
      <c r="E192" s="19">
        <v>-20123594</v>
      </c>
      <c r="F192" s="19">
        <v>95749581.109999999</v>
      </c>
      <c r="G192" s="19">
        <v>78721987.109999999</v>
      </c>
      <c r="H192" s="19">
        <v>-3096000</v>
      </c>
      <c r="I192" s="37"/>
      <c r="J192" s="37"/>
      <c r="K192" s="130"/>
    </row>
    <row r="193" spans="1:11">
      <c r="A193" s="9">
        <v>2519050510</v>
      </c>
      <c r="B193" s="9" t="s">
        <v>75</v>
      </c>
      <c r="C193" t="s">
        <v>12</v>
      </c>
      <c r="D193" t="s">
        <v>78</v>
      </c>
      <c r="E193" s="19">
        <v>-38500</v>
      </c>
      <c r="F193" s="19">
        <v>38500</v>
      </c>
      <c r="G193" s="19">
        <v>0</v>
      </c>
      <c r="H193" s="19">
        <v>0</v>
      </c>
      <c r="I193" s="37"/>
      <c r="J193" s="37"/>
    </row>
    <row r="194" spans="1:11">
      <c r="A194" s="9">
        <v>251905051005</v>
      </c>
      <c r="B194" s="9" t="s">
        <v>75</v>
      </c>
      <c r="C194" t="s">
        <v>13</v>
      </c>
      <c r="D194" t="s">
        <v>78</v>
      </c>
      <c r="E194" s="19">
        <v>-38500</v>
      </c>
      <c r="F194" s="19">
        <v>38500</v>
      </c>
      <c r="G194" s="19">
        <v>0</v>
      </c>
      <c r="H194" s="19">
        <v>0</v>
      </c>
      <c r="I194" s="37"/>
      <c r="J194" s="37"/>
    </row>
    <row r="195" spans="1:11">
      <c r="A195" s="9">
        <v>251905051005</v>
      </c>
      <c r="B195" s="9">
        <v>800035076</v>
      </c>
      <c r="C195" t="s">
        <v>139</v>
      </c>
      <c r="D195" t="s">
        <v>78</v>
      </c>
      <c r="E195" s="19">
        <v>-38500</v>
      </c>
      <c r="F195" s="19">
        <v>38500</v>
      </c>
      <c r="G195" s="19">
        <v>0</v>
      </c>
      <c r="H195" s="19">
        <v>0</v>
      </c>
      <c r="I195" s="37"/>
      <c r="J195" s="37"/>
      <c r="K195" s="130"/>
    </row>
    <row r="196" spans="1:11">
      <c r="A196" s="9">
        <v>2519050515</v>
      </c>
      <c r="B196" s="9" t="s">
        <v>75</v>
      </c>
      <c r="C196" t="s">
        <v>15</v>
      </c>
      <c r="D196" t="s">
        <v>78</v>
      </c>
      <c r="E196" s="19">
        <v>-52101691.329999998</v>
      </c>
      <c r="F196" s="19">
        <v>69288282.329999998</v>
      </c>
      <c r="G196" s="19">
        <v>20230710</v>
      </c>
      <c r="H196" s="19">
        <v>-3044119</v>
      </c>
      <c r="I196" s="37"/>
      <c r="J196" s="37"/>
    </row>
    <row r="197" spans="1:11">
      <c r="A197" s="9">
        <v>251905051505</v>
      </c>
      <c r="B197" s="9" t="s">
        <v>75</v>
      </c>
      <c r="C197" t="s">
        <v>305</v>
      </c>
      <c r="D197" t="s">
        <v>78</v>
      </c>
      <c r="E197" s="19">
        <v>0</v>
      </c>
      <c r="F197" s="19">
        <v>0</v>
      </c>
      <c r="G197" s="19">
        <v>2500</v>
      </c>
      <c r="H197" s="19">
        <v>-2500</v>
      </c>
      <c r="I197" s="37">
        <f>-(E197+F197-G197)/1%</f>
        <v>250000</v>
      </c>
      <c r="J197" s="37">
        <f>+I197*1%</f>
        <v>2500</v>
      </c>
      <c r="K197" t="s">
        <v>15</v>
      </c>
    </row>
    <row r="198" spans="1:11">
      <c r="A198" s="9">
        <v>251905051505</v>
      </c>
      <c r="B198" s="9">
        <v>901269341</v>
      </c>
      <c r="C198" t="s">
        <v>82</v>
      </c>
      <c r="D198" t="s">
        <v>78</v>
      </c>
      <c r="E198" s="19">
        <v>0</v>
      </c>
      <c r="F198" s="19">
        <v>0</v>
      </c>
      <c r="G198" s="19">
        <v>2500</v>
      </c>
      <c r="H198" s="19">
        <v>-2500</v>
      </c>
    </row>
    <row r="199" spans="1:11">
      <c r="A199" s="9">
        <v>251905051510</v>
      </c>
      <c r="B199" s="9" t="s">
        <v>75</v>
      </c>
      <c r="C199" t="s">
        <v>22</v>
      </c>
      <c r="D199" t="s">
        <v>78</v>
      </c>
      <c r="E199" s="19">
        <v>-7420427.9000000004</v>
      </c>
      <c r="F199" s="19">
        <v>7420427.9000000004</v>
      </c>
      <c r="G199" s="19">
        <v>138281</v>
      </c>
      <c r="H199" s="19">
        <v>-138281</v>
      </c>
      <c r="I199" s="37">
        <f>-(E199+F199-G199)/2%</f>
        <v>6914050</v>
      </c>
      <c r="J199" s="37">
        <f>+I199*2%</f>
        <v>138281</v>
      </c>
      <c r="K199" t="s">
        <v>15</v>
      </c>
    </row>
    <row r="200" spans="1:11">
      <c r="A200" s="9">
        <v>251905051510</v>
      </c>
      <c r="B200" s="9">
        <v>805003633</v>
      </c>
      <c r="C200" t="s">
        <v>159</v>
      </c>
      <c r="D200" t="s">
        <v>78</v>
      </c>
      <c r="E200" s="19">
        <v>-21182</v>
      </c>
      <c r="F200" s="19">
        <v>21182</v>
      </c>
      <c r="G200" s="19">
        <v>0</v>
      </c>
      <c r="H200" s="19">
        <v>0</v>
      </c>
      <c r="I200" s="37"/>
      <c r="J200" s="37"/>
      <c r="K200" s="130"/>
    </row>
    <row r="201" spans="1:11">
      <c r="A201" s="9">
        <v>251905051510</v>
      </c>
      <c r="B201" s="9">
        <v>830514823</v>
      </c>
      <c r="C201" t="s">
        <v>193</v>
      </c>
      <c r="D201" t="s">
        <v>78</v>
      </c>
      <c r="E201" s="19">
        <v>-65303.9</v>
      </c>
      <c r="F201" s="19">
        <v>65303.9</v>
      </c>
      <c r="G201" s="19">
        <v>0</v>
      </c>
      <c r="H201" s="19">
        <v>0</v>
      </c>
      <c r="I201" s="37"/>
      <c r="J201" s="37"/>
    </row>
    <row r="202" spans="1:11">
      <c r="A202" s="9">
        <v>251905051510</v>
      </c>
      <c r="B202" s="9">
        <v>901378469</v>
      </c>
      <c r="C202" t="s">
        <v>135</v>
      </c>
      <c r="D202" t="s">
        <v>78</v>
      </c>
      <c r="E202" s="19">
        <v>-7333942</v>
      </c>
      <c r="F202" s="19">
        <v>7333942</v>
      </c>
      <c r="G202" s="19">
        <v>0</v>
      </c>
      <c r="H202" s="19">
        <v>0</v>
      </c>
    </row>
    <row r="203" spans="1:11">
      <c r="A203" s="9">
        <v>251905051510</v>
      </c>
      <c r="B203" s="9">
        <v>901887487</v>
      </c>
      <c r="C203" t="s">
        <v>306</v>
      </c>
      <c r="D203" t="s">
        <v>78</v>
      </c>
      <c r="E203" s="19">
        <v>0</v>
      </c>
      <c r="F203" s="19">
        <v>0</v>
      </c>
      <c r="G203" s="19">
        <v>138281</v>
      </c>
      <c r="H203" s="19">
        <v>-138281</v>
      </c>
      <c r="I203" s="37"/>
      <c r="J203" s="37"/>
    </row>
    <row r="204" spans="1:11">
      <c r="A204" s="9">
        <v>251905051520</v>
      </c>
      <c r="B204" s="9" t="s">
        <v>75</v>
      </c>
      <c r="C204" t="s">
        <v>16</v>
      </c>
      <c r="D204" t="s">
        <v>78</v>
      </c>
      <c r="E204" s="19">
        <v>-44540863.43</v>
      </c>
      <c r="F204" s="19">
        <v>61727454.43</v>
      </c>
      <c r="G204" s="19">
        <v>20089929</v>
      </c>
      <c r="H204" s="19">
        <v>-2903338</v>
      </c>
      <c r="I204" s="37">
        <f>-(E204+F204-G204)/4%</f>
        <v>72583450</v>
      </c>
      <c r="J204" s="37">
        <f>+I204*4%</f>
        <v>2903338</v>
      </c>
      <c r="K204" t="s">
        <v>15</v>
      </c>
    </row>
    <row r="205" spans="1:11">
      <c r="A205" s="9">
        <v>251905051520</v>
      </c>
      <c r="B205" s="9">
        <v>6376737</v>
      </c>
      <c r="C205" t="s">
        <v>247</v>
      </c>
      <c r="D205" t="s">
        <v>78</v>
      </c>
      <c r="E205" s="19">
        <v>-689640</v>
      </c>
      <c r="F205" s="19">
        <v>727050</v>
      </c>
      <c r="G205" s="19">
        <v>234582</v>
      </c>
      <c r="H205" s="19">
        <v>-197172</v>
      </c>
      <c r="I205" s="37">
        <f>-(E200+F200-G200)/2%</f>
        <v>0</v>
      </c>
      <c r="J205" s="37"/>
      <c r="K205" s="130"/>
    </row>
    <row r="206" spans="1:11">
      <c r="A206" s="9">
        <v>251905051520</v>
      </c>
      <c r="B206" s="9">
        <v>800035076</v>
      </c>
      <c r="C206" t="s">
        <v>139</v>
      </c>
      <c r="D206" t="s">
        <v>78</v>
      </c>
      <c r="E206" s="19">
        <v>-2072035.52</v>
      </c>
      <c r="F206" s="19">
        <v>2271778.52</v>
      </c>
      <c r="G206" s="19">
        <v>232355</v>
      </c>
      <c r="H206" s="19">
        <v>-32612</v>
      </c>
      <c r="I206" s="37"/>
      <c r="J206" s="37"/>
      <c r="K206" s="130"/>
    </row>
    <row r="207" spans="1:11">
      <c r="A207" s="9">
        <v>251905051520</v>
      </c>
      <c r="B207" s="9">
        <v>800079939</v>
      </c>
      <c r="C207" t="s">
        <v>79</v>
      </c>
      <c r="D207" t="s">
        <v>78</v>
      </c>
      <c r="E207" s="19">
        <v>-30400</v>
      </c>
      <c r="F207" s="19">
        <v>30400</v>
      </c>
      <c r="G207" s="19">
        <v>3800</v>
      </c>
      <c r="H207" s="19">
        <v>-3800</v>
      </c>
      <c r="I207" s="37"/>
      <c r="J207" s="37"/>
      <c r="K207" s="130"/>
    </row>
    <row r="208" spans="1:11">
      <c r="A208" s="9">
        <v>251905051520</v>
      </c>
      <c r="B208" s="9">
        <v>805003633</v>
      </c>
      <c r="C208" t="s">
        <v>159</v>
      </c>
      <c r="D208" t="s">
        <v>78</v>
      </c>
      <c r="E208" s="19">
        <v>-705236</v>
      </c>
      <c r="F208" s="19">
        <v>705236</v>
      </c>
      <c r="G208" s="19">
        <v>0</v>
      </c>
      <c r="H208" s="19">
        <v>0</v>
      </c>
      <c r="I208" s="37"/>
      <c r="J208" s="37"/>
      <c r="K208" s="130"/>
    </row>
    <row r="209" spans="1:11">
      <c r="A209" s="9">
        <v>251905051520</v>
      </c>
      <c r="B209" s="9">
        <v>805012769</v>
      </c>
      <c r="C209" t="s">
        <v>88</v>
      </c>
      <c r="D209" t="s">
        <v>78</v>
      </c>
      <c r="E209" s="19">
        <v>-6740540.6399999997</v>
      </c>
      <c r="F209" s="19">
        <v>6740540.6399999997</v>
      </c>
      <c r="G209" s="19">
        <v>188120</v>
      </c>
      <c r="H209" s="19">
        <v>-188120</v>
      </c>
      <c r="I209" s="37"/>
      <c r="J209" s="37">
        <f>+I209*4%</f>
        <v>0</v>
      </c>
    </row>
    <row r="210" spans="1:11">
      <c r="A210" s="9">
        <v>251905051520</v>
      </c>
      <c r="B210" s="9">
        <v>805017950</v>
      </c>
      <c r="C210" t="s">
        <v>165</v>
      </c>
      <c r="D210" t="s">
        <v>78</v>
      </c>
      <c r="E210" s="19">
        <v>-2759474.76</v>
      </c>
      <c r="F210" s="19">
        <v>2759474.76</v>
      </c>
      <c r="G210" s="19">
        <v>0</v>
      </c>
      <c r="H210" s="19">
        <v>0</v>
      </c>
      <c r="I210" s="37"/>
      <c r="J210" s="37"/>
      <c r="K210" s="130"/>
    </row>
    <row r="211" spans="1:11">
      <c r="A211" s="9">
        <v>251905051520</v>
      </c>
      <c r="B211" s="9">
        <v>805019647</v>
      </c>
      <c r="C211" t="s">
        <v>77</v>
      </c>
      <c r="D211" t="s">
        <v>78</v>
      </c>
      <c r="E211" s="19">
        <v>-12800</v>
      </c>
      <c r="F211" s="19">
        <v>12800</v>
      </c>
      <c r="G211" s="19">
        <v>0</v>
      </c>
      <c r="H211" s="19">
        <v>0</v>
      </c>
      <c r="I211" s="37"/>
      <c r="J211" s="37"/>
      <c r="K211" s="130"/>
    </row>
    <row r="212" spans="1:11">
      <c r="A212" s="9">
        <v>251905051520</v>
      </c>
      <c r="B212" s="9">
        <v>805020089</v>
      </c>
      <c r="C212" t="s">
        <v>179</v>
      </c>
      <c r="D212" t="s">
        <v>78</v>
      </c>
      <c r="E212" s="19">
        <v>-16100</v>
      </c>
      <c r="F212" s="19">
        <v>16100</v>
      </c>
      <c r="G212" s="19">
        <v>0</v>
      </c>
      <c r="H212" s="19">
        <v>0</v>
      </c>
      <c r="I212" s="37"/>
      <c r="J212" s="37"/>
    </row>
    <row r="213" spans="1:11">
      <c r="A213" s="9">
        <v>251905051520</v>
      </c>
      <c r="B213" s="9">
        <v>805028734</v>
      </c>
      <c r="C213" t="s">
        <v>173</v>
      </c>
      <c r="D213" t="s">
        <v>78</v>
      </c>
      <c r="E213" s="19">
        <v>-26400</v>
      </c>
      <c r="F213" s="19">
        <v>26400</v>
      </c>
      <c r="G213" s="19">
        <v>0</v>
      </c>
      <c r="H213" s="19">
        <v>0</v>
      </c>
      <c r="I213" s="37"/>
      <c r="J213" s="37"/>
      <c r="K213" s="130"/>
    </row>
    <row r="214" spans="1:11">
      <c r="A214" s="9">
        <v>251905051520</v>
      </c>
      <c r="B214" s="9">
        <v>805030488</v>
      </c>
      <c r="C214" t="s">
        <v>248</v>
      </c>
      <c r="D214" t="s">
        <v>78</v>
      </c>
      <c r="E214" s="19">
        <v>-440000</v>
      </c>
      <c r="F214" s="19">
        <v>440000</v>
      </c>
      <c r="G214" s="19">
        <v>0</v>
      </c>
      <c r="H214" s="19">
        <v>0</v>
      </c>
      <c r="I214" s="37"/>
      <c r="J214" s="37"/>
      <c r="K214" s="130"/>
    </row>
    <row r="215" spans="1:11">
      <c r="A215" s="9">
        <v>251905051520</v>
      </c>
      <c r="B215" s="9">
        <v>810000481</v>
      </c>
      <c r="C215" t="s">
        <v>110</v>
      </c>
      <c r="D215" t="s">
        <v>78</v>
      </c>
      <c r="E215" s="19">
        <v>-11112725</v>
      </c>
      <c r="F215" s="19">
        <v>27668673</v>
      </c>
      <c r="G215" s="19">
        <v>16555948</v>
      </c>
      <c r="H215" s="19">
        <v>0</v>
      </c>
      <c r="I215" s="37"/>
      <c r="J215" s="37"/>
      <c r="K215" s="130"/>
    </row>
    <row r="216" spans="1:11">
      <c r="A216" s="9">
        <v>251905051520</v>
      </c>
      <c r="B216" s="9">
        <v>890300327</v>
      </c>
      <c r="C216" t="s">
        <v>80</v>
      </c>
      <c r="D216" t="s">
        <v>78</v>
      </c>
      <c r="E216" s="19">
        <v>-3605387.68</v>
      </c>
      <c r="F216" s="19">
        <v>3605387.68</v>
      </c>
      <c r="G216" s="19">
        <v>797937</v>
      </c>
      <c r="H216" s="19">
        <v>-797937</v>
      </c>
      <c r="I216" s="37"/>
      <c r="J216" s="37"/>
    </row>
    <row r="217" spans="1:11">
      <c r="A217" s="9">
        <v>251905051520</v>
      </c>
      <c r="B217" s="9">
        <v>900209442</v>
      </c>
      <c r="C217" t="s">
        <v>89</v>
      </c>
      <c r="D217" t="s">
        <v>78</v>
      </c>
      <c r="E217" s="19">
        <v>-2593804.7200000002</v>
      </c>
      <c r="F217" s="19">
        <v>2593804.7200000002</v>
      </c>
      <c r="G217" s="19">
        <v>140800</v>
      </c>
      <c r="H217" s="19">
        <v>-140800</v>
      </c>
      <c r="I217" s="37"/>
      <c r="J217" s="37"/>
      <c r="K217" s="130"/>
    </row>
    <row r="218" spans="1:11">
      <c r="A218" s="9">
        <v>251905051520</v>
      </c>
      <c r="B218" s="9">
        <v>900331918</v>
      </c>
      <c r="C218" t="s">
        <v>81</v>
      </c>
      <c r="D218" t="s">
        <v>78</v>
      </c>
      <c r="E218" s="19">
        <v>-301042.12</v>
      </c>
      <c r="F218" s="19">
        <v>301042.12</v>
      </c>
      <c r="G218" s="19">
        <v>45242</v>
      </c>
      <c r="H218" s="19">
        <v>-45242</v>
      </c>
      <c r="I218" s="37"/>
      <c r="J218" s="37"/>
      <c r="K218" s="130"/>
    </row>
    <row r="219" spans="1:11">
      <c r="A219" s="9">
        <v>251905051520</v>
      </c>
      <c r="B219" s="9">
        <v>900343021</v>
      </c>
      <c r="C219" t="s">
        <v>148</v>
      </c>
      <c r="D219" t="s">
        <v>78</v>
      </c>
      <c r="E219" s="19">
        <v>-227477.6</v>
      </c>
      <c r="F219" s="19">
        <v>227477.6</v>
      </c>
      <c r="G219" s="19">
        <v>0</v>
      </c>
      <c r="H219" s="19">
        <v>0</v>
      </c>
      <c r="I219" s="37"/>
      <c r="J219" s="37"/>
    </row>
    <row r="220" spans="1:11">
      <c r="A220" s="9">
        <v>251905051520</v>
      </c>
      <c r="B220" s="9">
        <v>900363376</v>
      </c>
      <c r="C220" t="s">
        <v>174</v>
      </c>
      <c r="D220" t="s">
        <v>78</v>
      </c>
      <c r="E220" s="19">
        <v>-286258</v>
      </c>
      <c r="F220" s="19">
        <v>286258</v>
      </c>
      <c r="G220" s="19">
        <v>0</v>
      </c>
      <c r="H220" s="19">
        <v>0</v>
      </c>
      <c r="I220" s="37"/>
      <c r="J220" s="37"/>
    </row>
    <row r="221" spans="1:11">
      <c r="A221" s="9">
        <v>251905051520</v>
      </c>
      <c r="B221" s="9">
        <v>900637442</v>
      </c>
      <c r="C221" t="s">
        <v>162</v>
      </c>
      <c r="D221" t="s">
        <v>78</v>
      </c>
      <c r="E221" s="19">
        <v>-5468716.6699999999</v>
      </c>
      <c r="F221" s="19">
        <v>5763406.6699999999</v>
      </c>
      <c r="G221" s="19">
        <v>536708</v>
      </c>
      <c r="H221" s="19">
        <v>-242018</v>
      </c>
      <c r="I221" s="37"/>
      <c r="J221" s="37"/>
    </row>
    <row r="222" spans="1:11">
      <c r="A222" s="9">
        <v>251905051520</v>
      </c>
      <c r="B222" s="9">
        <v>900647706</v>
      </c>
      <c r="C222" t="s">
        <v>136</v>
      </c>
      <c r="D222" t="s">
        <v>78</v>
      </c>
      <c r="E222" s="19">
        <v>-1493934</v>
      </c>
      <c r="F222" s="19">
        <v>1493934</v>
      </c>
      <c r="G222" s="19">
        <v>0</v>
      </c>
      <c r="H222" s="19">
        <v>0</v>
      </c>
      <c r="I222" s="37"/>
      <c r="J222" s="37"/>
    </row>
    <row r="223" spans="1:11">
      <c r="A223" s="9">
        <v>251905051520</v>
      </c>
      <c r="B223" s="9">
        <v>900718634</v>
      </c>
      <c r="C223" t="s">
        <v>87</v>
      </c>
      <c r="D223" t="s">
        <v>78</v>
      </c>
      <c r="E223" s="19">
        <v>-79247.64</v>
      </c>
      <c r="F223" s="19">
        <v>79247.64</v>
      </c>
      <c r="G223" s="19">
        <v>0</v>
      </c>
      <c r="H223" s="19">
        <v>0</v>
      </c>
      <c r="I223" s="37"/>
      <c r="J223" s="37"/>
      <c r="K223" s="130"/>
    </row>
    <row r="224" spans="1:11">
      <c r="A224" s="9">
        <v>251905051520</v>
      </c>
      <c r="B224" s="9">
        <v>900911119</v>
      </c>
      <c r="C224" t="s">
        <v>240</v>
      </c>
      <c r="D224" t="s">
        <v>78</v>
      </c>
      <c r="E224" s="19">
        <v>-240000</v>
      </c>
      <c r="F224" s="19">
        <v>240000</v>
      </c>
      <c r="G224" s="19">
        <v>0</v>
      </c>
      <c r="H224" s="19">
        <v>0</v>
      </c>
      <c r="I224" s="37"/>
      <c r="J224" s="37"/>
      <c r="K224" s="130"/>
    </row>
    <row r="225" spans="1:11">
      <c r="A225" s="9">
        <v>251905051520</v>
      </c>
      <c r="B225" s="9">
        <v>900915366</v>
      </c>
      <c r="C225" t="s">
        <v>241</v>
      </c>
      <c r="D225" t="s">
        <v>78</v>
      </c>
      <c r="E225" s="19">
        <v>-203462</v>
      </c>
      <c r="F225" s="19">
        <v>203462</v>
      </c>
      <c r="G225" s="19">
        <v>0</v>
      </c>
      <c r="H225" s="19">
        <v>0</v>
      </c>
      <c r="I225" s="37"/>
      <c r="J225" s="37"/>
      <c r="K225" s="130"/>
    </row>
    <row r="226" spans="1:11">
      <c r="A226" s="9">
        <v>251905051520</v>
      </c>
      <c r="B226" s="9">
        <v>901001215</v>
      </c>
      <c r="C226" t="s">
        <v>133</v>
      </c>
      <c r="D226" t="s">
        <v>78</v>
      </c>
      <c r="E226" s="19">
        <v>-114800</v>
      </c>
      <c r="F226" s="19">
        <v>114800</v>
      </c>
      <c r="G226" s="19">
        <v>0</v>
      </c>
      <c r="H226" s="19">
        <v>0</v>
      </c>
      <c r="I226" s="37"/>
      <c r="J226" s="37"/>
    </row>
    <row r="227" spans="1:11">
      <c r="A227" s="9">
        <v>251905051520</v>
      </c>
      <c r="B227" s="9">
        <v>901048973</v>
      </c>
      <c r="C227" t="s">
        <v>236</v>
      </c>
      <c r="D227" t="s">
        <v>78</v>
      </c>
      <c r="E227" s="19">
        <v>-4400</v>
      </c>
      <c r="F227" s="19">
        <v>8800</v>
      </c>
      <c r="G227" s="19">
        <v>4400</v>
      </c>
      <c r="H227" s="19">
        <v>0</v>
      </c>
      <c r="I227" s="37"/>
      <c r="J227" s="37"/>
      <c r="K227" s="130"/>
    </row>
    <row r="228" spans="1:11">
      <c r="A228" s="9">
        <v>251905051520</v>
      </c>
      <c r="B228" s="9">
        <v>901057678</v>
      </c>
      <c r="C228" t="s">
        <v>116</v>
      </c>
      <c r="D228" t="s">
        <v>78</v>
      </c>
      <c r="E228" s="19">
        <v>-186200</v>
      </c>
      <c r="F228" s="19">
        <v>186200</v>
      </c>
      <c r="G228" s="19">
        <v>0</v>
      </c>
      <c r="H228" s="19">
        <v>0</v>
      </c>
      <c r="I228" s="37"/>
      <c r="J228" s="37"/>
      <c r="K228" s="130"/>
    </row>
    <row r="229" spans="1:11">
      <c r="A229" s="9">
        <v>251905051520</v>
      </c>
      <c r="B229" s="9">
        <v>901122888</v>
      </c>
      <c r="C229" t="s">
        <v>249</v>
      </c>
      <c r="D229" t="s">
        <v>78</v>
      </c>
      <c r="E229" s="19">
        <v>-561643</v>
      </c>
      <c r="F229" s="19">
        <v>561643</v>
      </c>
      <c r="G229" s="19">
        <v>0</v>
      </c>
      <c r="H229" s="19">
        <v>0</v>
      </c>
      <c r="I229" s="37"/>
      <c r="J229" s="37"/>
      <c r="K229" s="130"/>
    </row>
    <row r="230" spans="1:11">
      <c r="A230" s="9">
        <v>251905051520</v>
      </c>
      <c r="B230" s="9">
        <v>901167320</v>
      </c>
      <c r="C230" t="s">
        <v>149</v>
      </c>
      <c r="D230" t="s">
        <v>78</v>
      </c>
      <c r="E230" s="19">
        <v>-1702235.08</v>
      </c>
      <c r="F230" s="19">
        <v>1702235.08</v>
      </c>
      <c r="G230" s="19">
        <v>0</v>
      </c>
      <c r="H230" s="19">
        <v>0</v>
      </c>
      <c r="I230" s="37"/>
      <c r="J230" s="37"/>
      <c r="K230" s="130"/>
    </row>
    <row r="231" spans="1:11">
      <c r="A231" s="9">
        <v>251905051520</v>
      </c>
      <c r="B231" s="9">
        <v>901183982</v>
      </c>
      <c r="C231" t="s">
        <v>160</v>
      </c>
      <c r="D231" t="s">
        <v>78</v>
      </c>
      <c r="E231" s="19">
        <v>-1492760</v>
      </c>
      <c r="F231" s="19">
        <v>1492760</v>
      </c>
      <c r="G231" s="19">
        <v>248437</v>
      </c>
      <c r="H231" s="19">
        <v>-248437</v>
      </c>
      <c r="I231" s="37"/>
      <c r="J231" s="37"/>
      <c r="K231" s="130"/>
    </row>
    <row r="232" spans="1:11">
      <c r="A232" s="9">
        <v>251905051520</v>
      </c>
      <c r="B232" s="9">
        <v>901225367</v>
      </c>
      <c r="C232" t="s">
        <v>137</v>
      </c>
      <c r="D232" t="s">
        <v>78</v>
      </c>
      <c r="E232" s="19">
        <v>-318120</v>
      </c>
      <c r="F232" s="19">
        <v>374120</v>
      </c>
      <c r="G232" s="19">
        <v>511200</v>
      </c>
      <c r="H232" s="19">
        <v>-455200</v>
      </c>
      <c r="I232" s="37"/>
      <c r="J232" s="37"/>
      <c r="K232" s="130"/>
    </row>
    <row r="233" spans="1:11">
      <c r="A233" s="9">
        <v>251905051520</v>
      </c>
      <c r="B233" s="9">
        <v>901269341</v>
      </c>
      <c r="C233" t="s">
        <v>82</v>
      </c>
      <c r="D233" t="s">
        <v>78</v>
      </c>
      <c r="E233" s="19">
        <v>-732600</v>
      </c>
      <c r="F233" s="19">
        <v>771000</v>
      </c>
      <c r="G233" s="19">
        <v>66800</v>
      </c>
      <c r="H233" s="19">
        <v>-28400</v>
      </c>
      <c r="I233" s="37"/>
      <c r="J233" s="37"/>
    </row>
    <row r="234" spans="1:11">
      <c r="A234" s="9">
        <v>251905051520</v>
      </c>
      <c r="B234" s="9">
        <v>901342975</v>
      </c>
      <c r="C234" t="s">
        <v>307</v>
      </c>
      <c r="D234" t="s">
        <v>78</v>
      </c>
      <c r="E234" s="19">
        <v>0</v>
      </c>
      <c r="F234" s="19">
        <v>0</v>
      </c>
      <c r="G234" s="19">
        <v>87600</v>
      </c>
      <c r="H234" s="19">
        <v>-87600</v>
      </c>
      <c r="I234" s="37"/>
      <c r="J234" s="37"/>
      <c r="K234" s="130"/>
    </row>
    <row r="235" spans="1:11">
      <c r="A235" s="9">
        <v>251905051520</v>
      </c>
      <c r="B235" s="9">
        <v>901378469</v>
      </c>
      <c r="C235" t="s">
        <v>135</v>
      </c>
      <c r="D235" t="s">
        <v>78</v>
      </c>
      <c r="E235" s="19">
        <v>-163800</v>
      </c>
      <c r="F235" s="19">
        <v>163800</v>
      </c>
      <c r="G235" s="19">
        <v>0</v>
      </c>
      <c r="H235" s="19">
        <v>0</v>
      </c>
      <c r="I235" s="37"/>
      <c r="J235" s="37"/>
    </row>
    <row r="236" spans="1:11">
      <c r="A236" s="9">
        <v>251905051520</v>
      </c>
      <c r="B236" s="9">
        <v>901671208</v>
      </c>
      <c r="C236" t="s">
        <v>145</v>
      </c>
      <c r="D236" t="s">
        <v>78</v>
      </c>
      <c r="E236" s="19">
        <v>-156623</v>
      </c>
      <c r="F236" s="19">
        <v>156623</v>
      </c>
      <c r="G236" s="19">
        <v>436000</v>
      </c>
      <c r="H236" s="19">
        <v>-436000</v>
      </c>
      <c r="I236" s="37"/>
      <c r="J236" s="37"/>
      <c r="K236" s="130"/>
    </row>
    <row r="237" spans="1:11">
      <c r="A237" s="9">
        <v>251905051520</v>
      </c>
      <c r="B237" s="9">
        <v>1114878928</v>
      </c>
      <c r="C237" t="s">
        <v>175</v>
      </c>
      <c r="D237" t="s">
        <v>78</v>
      </c>
      <c r="E237" s="19">
        <v>-3000</v>
      </c>
      <c r="F237" s="19">
        <v>3000</v>
      </c>
      <c r="G237" s="19">
        <v>0</v>
      </c>
      <c r="H237" s="19">
        <v>0</v>
      </c>
      <c r="I237" s="37"/>
      <c r="J237" s="37"/>
    </row>
    <row r="238" spans="1:11">
      <c r="A238" s="9">
        <v>251905051525</v>
      </c>
      <c r="B238" s="9" t="s">
        <v>75</v>
      </c>
      <c r="C238" t="s">
        <v>23</v>
      </c>
      <c r="D238" t="s">
        <v>78</v>
      </c>
      <c r="E238" s="19">
        <v>-140400</v>
      </c>
      <c r="F238" s="19">
        <v>140400</v>
      </c>
      <c r="G238" s="19">
        <v>0</v>
      </c>
      <c r="H238" s="19">
        <v>0</v>
      </c>
      <c r="I238" s="37"/>
      <c r="J238" s="37"/>
      <c r="K238" s="130"/>
    </row>
    <row r="239" spans="1:11">
      <c r="A239" s="9">
        <v>251905051525</v>
      </c>
      <c r="B239" s="9">
        <v>1113660276</v>
      </c>
      <c r="C239" t="s">
        <v>260</v>
      </c>
      <c r="D239" t="s">
        <v>78</v>
      </c>
      <c r="E239" s="19">
        <v>-140400</v>
      </c>
      <c r="F239" s="19">
        <v>140400</v>
      </c>
      <c r="G239" s="19">
        <v>0</v>
      </c>
      <c r="H239" s="19">
        <v>0</v>
      </c>
      <c r="I239" s="37"/>
      <c r="J239" s="37"/>
      <c r="K239" s="130"/>
    </row>
    <row r="240" spans="1:11">
      <c r="A240" s="9">
        <v>2519050525</v>
      </c>
      <c r="B240" s="9" t="s">
        <v>75</v>
      </c>
      <c r="C240" t="s">
        <v>24</v>
      </c>
      <c r="D240" t="s">
        <v>78</v>
      </c>
      <c r="E240" s="19">
        <v>-6290720.7800000003</v>
      </c>
      <c r="F240" s="19">
        <v>6298798.7800000003</v>
      </c>
      <c r="G240" s="19">
        <v>59553</v>
      </c>
      <c r="H240" s="19">
        <v>-51475</v>
      </c>
      <c r="I240" s="37"/>
      <c r="J240" s="37"/>
      <c r="K240" s="130"/>
    </row>
    <row r="241" spans="1:11">
      <c r="A241" s="9">
        <v>251905052505</v>
      </c>
      <c r="B241" s="9" t="s">
        <v>75</v>
      </c>
      <c r="C241" t="s">
        <v>25</v>
      </c>
      <c r="D241" t="s">
        <v>78</v>
      </c>
      <c r="E241" s="19">
        <v>-6282720.7800000003</v>
      </c>
      <c r="F241" s="19">
        <v>6290798.7800000003</v>
      </c>
      <c r="G241" s="19">
        <v>58221</v>
      </c>
      <c r="H241" s="19">
        <v>-50143</v>
      </c>
      <c r="I241" s="37">
        <f>-(E241+F241-G241)/2.5%</f>
        <v>2005720</v>
      </c>
      <c r="J241" s="37">
        <f>+I241*2.5%</f>
        <v>50143</v>
      </c>
      <c r="K241" t="s">
        <v>24</v>
      </c>
    </row>
    <row r="242" spans="1:11">
      <c r="A242" s="9">
        <v>251905052505</v>
      </c>
      <c r="B242" s="9">
        <v>800035076</v>
      </c>
      <c r="C242" t="s">
        <v>139</v>
      </c>
      <c r="D242" t="s">
        <v>78</v>
      </c>
      <c r="E242" s="19">
        <v>-4725</v>
      </c>
      <c r="F242" s="19">
        <v>4725</v>
      </c>
      <c r="G242" s="19">
        <v>7368</v>
      </c>
      <c r="H242" s="19">
        <v>-7368</v>
      </c>
      <c r="I242" s="37"/>
      <c r="J242" s="37"/>
      <c r="K242" s="130"/>
    </row>
    <row r="243" spans="1:11">
      <c r="A243" s="9">
        <v>251905052505</v>
      </c>
      <c r="B243" s="9">
        <v>800079939</v>
      </c>
      <c r="C243" t="s">
        <v>79</v>
      </c>
      <c r="D243" t="s">
        <v>78</v>
      </c>
      <c r="E243" s="19">
        <v>-52826</v>
      </c>
      <c r="F243" s="19">
        <v>52826</v>
      </c>
      <c r="G243" s="19">
        <v>0</v>
      </c>
      <c r="H243" s="19">
        <v>0</v>
      </c>
      <c r="I243" s="37"/>
      <c r="J243" s="37"/>
    </row>
    <row r="244" spans="1:11">
      <c r="A244" s="9">
        <v>251905052505</v>
      </c>
      <c r="B244" s="9">
        <v>805012769</v>
      </c>
      <c r="C244" t="s">
        <v>88</v>
      </c>
      <c r="D244" t="s">
        <v>78</v>
      </c>
      <c r="E244" s="19">
        <v>-2226179.0299999998</v>
      </c>
      <c r="F244" s="19">
        <v>2226179.0299999998</v>
      </c>
      <c r="G244" s="19">
        <v>0</v>
      </c>
      <c r="H244" s="19">
        <v>0</v>
      </c>
      <c r="I244" s="37"/>
      <c r="J244" s="37"/>
      <c r="K244" s="130"/>
    </row>
    <row r="245" spans="1:11">
      <c r="A245" s="9">
        <v>251905052505</v>
      </c>
      <c r="B245" s="9">
        <v>805020089</v>
      </c>
      <c r="C245" t="s">
        <v>179</v>
      </c>
      <c r="D245" t="s">
        <v>78</v>
      </c>
      <c r="E245" s="19">
        <v>-16100</v>
      </c>
      <c r="F245" s="19">
        <v>16100</v>
      </c>
      <c r="G245" s="19">
        <v>0</v>
      </c>
      <c r="H245" s="19">
        <v>0</v>
      </c>
      <c r="I245" s="37"/>
      <c r="J245" s="37"/>
    </row>
    <row r="246" spans="1:11">
      <c r="A246" s="9">
        <v>251905052505</v>
      </c>
      <c r="B246" s="9">
        <v>830506491</v>
      </c>
      <c r="C246" t="s">
        <v>134</v>
      </c>
      <c r="D246" t="s">
        <v>78</v>
      </c>
      <c r="E246" s="19">
        <v>-583650</v>
      </c>
      <c r="F246" s="19">
        <v>583650</v>
      </c>
      <c r="G246" s="19">
        <v>0</v>
      </c>
      <c r="H246" s="19">
        <v>0</v>
      </c>
    </row>
    <row r="247" spans="1:11">
      <c r="A247" s="9">
        <v>251905052505</v>
      </c>
      <c r="B247" s="9">
        <v>900209442</v>
      </c>
      <c r="C247" t="s">
        <v>89</v>
      </c>
      <c r="D247" t="s">
        <v>78</v>
      </c>
      <c r="E247" s="19">
        <v>-302615</v>
      </c>
      <c r="F247" s="19">
        <v>302615</v>
      </c>
      <c r="G247" s="19">
        <v>0</v>
      </c>
      <c r="H247" s="19">
        <v>0</v>
      </c>
      <c r="I247" s="37"/>
      <c r="J247" s="37"/>
    </row>
    <row r="248" spans="1:11">
      <c r="A248" s="9">
        <v>251905052505</v>
      </c>
      <c r="B248" s="9">
        <v>900363376</v>
      </c>
      <c r="C248" t="s">
        <v>174</v>
      </c>
      <c r="D248" t="s">
        <v>78</v>
      </c>
      <c r="E248" s="19">
        <v>-228400</v>
      </c>
      <c r="F248" s="19">
        <v>228400</v>
      </c>
      <c r="G248" s="19">
        <v>0</v>
      </c>
      <c r="H248" s="19">
        <v>0</v>
      </c>
      <c r="I248" s="37"/>
      <c r="J248" s="37"/>
      <c r="K248" s="130"/>
    </row>
    <row r="249" spans="1:11">
      <c r="A249" s="9">
        <v>251905052505</v>
      </c>
      <c r="B249" s="9">
        <v>900395408</v>
      </c>
      <c r="C249" t="s">
        <v>261</v>
      </c>
      <c r="D249" t="s">
        <v>78</v>
      </c>
      <c r="E249" s="19">
        <v>-186506</v>
      </c>
      <c r="F249" s="19">
        <v>186506</v>
      </c>
      <c r="G249" s="19">
        <v>0</v>
      </c>
      <c r="H249" s="19">
        <v>0</v>
      </c>
      <c r="I249" s="37"/>
      <c r="J249" s="37"/>
      <c r="K249" s="130"/>
    </row>
    <row r="250" spans="1:11">
      <c r="A250" s="9">
        <v>251905052505</v>
      </c>
      <c r="B250" s="9">
        <v>900405827</v>
      </c>
      <c r="C250" t="s">
        <v>300</v>
      </c>
      <c r="D250" t="s">
        <v>78</v>
      </c>
      <c r="E250" s="19">
        <v>-5078</v>
      </c>
      <c r="F250" s="19">
        <v>10156</v>
      </c>
      <c r="G250" s="19">
        <v>5078</v>
      </c>
      <c r="H250" s="19">
        <v>0</v>
      </c>
      <c r="I250" s="37"/>
      <c r="J250" s="37"/>
      <c r="K250" s="130"/>
    </row>
    <row r="251" spans="1:11">
      <c r="A251" s="9">
        <v>251905052505</v>
      </c>
      <c r="B251" s="9">
        <v>900501232</v>
      </c>
      <c r="C251" t="s">
        <v>250</v>
      </c>
      <c r="D251" t="s">
        <v>78</v>
      </c>
      <c r="E251" s="19">
        <v>-5500</v>
      </c>
      <c r="F251" s="19">
        <v>5500</v>
      </c>
      <c r="G251" s="19">
        <v>0</v>
      </c>
      <c r="H251" s="19">
        <v>0</v>
      </c>
      <c r="I251" s="37"/>
      <c r="J251" s="37"/>
      <c r="K251" s="130"/>
    </row>
    <row r="252" spans="1:11">
      <c r="A252" s="9">
        <v>251905052505</v>
      </c>
      <c r="B252" s="9">
        <v>900915366</v>
      </c>
      <c r="C252" t="s">
        <v>241</v>
      </c>
      <c r="D252" t="s">
        <v>78</v>
      </c>
      <c r="E252" s="19">
        <v>-74076</v>
      </c>
      <c r="F252" s="19">
        <v>74076</v>
      </c>
      <c r="G252" s="19">
        <v>0</v>
      </c>
      <c r="H252" s="19">
        <v>0</v>
      </c>
      <c r="I252" s="37"/>
      <c r="J252" s="37"/>
      <c r="K252" s="130"/>
    </row>
    <row r="253" spans="1:11">
      <c r="A253" s="9">
        <v>251905052505</v>
      </c>
      <c r="B253" s="9">
        <v>901048973</v>
      </c>
      <c r="C253" t="s">
        <v>236</v>
      </c>
      <c r="D253" t="s">
        <v>78</v>
      </c>
      <c r="E253" s="19">
        <v>-59034</v>
      </c>
      <c r="F253" s="19">
        <v>59034</v>
      </c>
      <c r="G253" s="19">
        <v>0</v>
      </c>
      <c r="H253" s="19">
        <v>0</v>
      </c>
      <c r="I253" s="37"/>
      <c r="J253" s="37"/>
      <c r="K253" s="130"/>
    </row>
    <row r="254" spans="1:11">
      <c r="A254" s="9">
        <v>251905052505</v>
      </c>
      <c r="B254" s="9">
        <v>901050260</v>
      </c>
      <c r="C254" t="s">
        <v>242</v>
      </c>
      <c r="D254" t="s">
        <v>78</v>
      </c>
      <c r="E254" s="19">
        <v>-47140</v>
      </c>
      <c r="F254" s="19">
        <v>47140</v>
      </c>
      <c r="G254" s="19">
        <v>0</v>
      </c>
      <c r="H254" s="19">
        <v>0</v>
      </c>
      <c r="I254" s="37"/>
      <c r="J254" s="37"/>
      <c r="K254" s="130"/>
    </row>
    <row r="255" spans="1:11">
      <c r="A255" s="9">
        <v>251905052505</v>
      </c>
      <c r="B255" s="9">
        <v>901057678</v>
      </c>
      <c r="C255" t="s">
        <v>116</v>
      </c>
      <c r="D255" t="s">
        <v>78</v>
      </c>
      <c r="E255" s="19">
        <v>-917835.65</v>
      </c>
      <c r="F255" s="19">
        <v>917835.65</v>
      </c>
      <c r="G255" s="19">
        <v>0</v>
      </c>
      <c r="H255" s="19">
        <v>0</v>
      </c>
      <c r="I255" s="37"/>
      <c r="J255" s="37"/>
      <c r="K255" s="130"/>
    </row>
    <row r="256" spans="1:11">
      <c r="A256" s="9">
        <v>251905052505</v>
      </c>
      <c r="B256" s="9">
        <v>901143671</v>
      </c>
      <c r="C256" t="s">
        <v>180</v>
      </c>
      <c r="D256" t="s">
        <v>78</v>
      </c>
      <c r="E256" s="19">
        <v>-219780.1</v>
      </c>
      <c r="F256" s="19">
        <v>219780.1</v>
      </c>
      <c r="G256" s="19">
        <v>0</v>
      </c>
      <c r="H256" s="19">
        <v>0</v>
      </c>
      <c r="I256" s="37"/>
      <c r="J256" s="37"/>
      <c r="K256" s="130"/>
    </row>
    <row r="257" spans="1:11">
      <c r="A257" s="9">
        <v>251905052505</v>
      </c>
      <c r="B257" s="9">
        <v>901183982</v>
      </c>
      <c r="C257" t="s">
        <v>160</v>
      </c>
      <c r="D257" t="s">
        <v>78</v>
      </c>
      <c r="E257" s="19">
        <v>-519228</v>
      </c>
      <c r="F257" s="19">
        <v>519228</v>
      </c>
      <c r="G257" s="19">
        <v>0</v>
      </c>
      <c r="H257" s="19">
        <v>0</v>
      </c>
      <c r="I257" s="37"/>
      <c r="J257" s="37"/>
    </row>
    <row r="258" spans="1:11">
      <c r="A258" s="9">
        <v>251905052505</v>
      </c>
      <c r="B258" s="9">
        <v>901269341</v>
      </c>
      <c r="C258" t="s">
        <v>82</v>
      </c>
      <c r="D258" t="s">
        <v>78</v>
      </c>
      <c r="E258" s="19">
        <v>-720250</v>
      </c>
      <c r="F258" s="19">
        <v>723250</v>
      </c>
      <c r="G258" s="19">
        <v>35500</v>
      </c>
      <c r="H258" s="19">
        <v>-32500</v>
      </c>
      <c r="I258" s="37"/>
      <c r="J258" s="37"/>
      <c r="K258" s="130"/>
    </row>
    <row r="259" spans="1:11">
      <c r="A259" s="9">
        <v>251905052505</v>
      </c>
      <c r="B259" s="9">
        <v>901342975</v>
      </c>
      <c r="C259" t="s">
        <v>307</v>
      </c>
      <c r="D259" t="s">
        <v>78</v>
      </c>
      <c r="E259" s="19">
        <v>0</v>
      </c>
      <c r="F259" s="19">
        <v>0</v>
      </c>
      <c r="G259" s="19">
        <v>10275</v>
      </c>
      <c r="H259" s="19">
        <v>-10275</v>
      </c>
      <c r="I259" s="37"/>
      <c r="J259" s="37"/>
      <c r="K259" s="130"/>
    </row>
    <row r="260" spans="1:11">
      <c r="A260" s="9">
        <v>251905052505</v>
      </c>
      <c r="B260" s="9">
        <v>901507524</v>
      </c>
      <c r="C260" t="s">
        <v>243</v>
      </c>
      <c r="D260" t="s">
        <v>78</v>
      </c>
      <c r="E260" s="19">
        <v>-110798</v>
      </c>
      <c r="F260" s="19">
        <v>110798</v>
      </c>
      <c r="G260" s="19">
        <v>0</v>
      </c>
      <c r="H260" s="19">
        <v>0</v>
      </c>
      <c r="I260" s="37"/>
      <c r="J260" s="37"/>
    </row>
    <row r="261" spans="1:11">
      <c r="A261" s="9">
        <v>251905052505</v>
      </c>
      <c r="B261" s="9">
        <v>1114878928</v>
      </c>
      <c r="C261" t="s">
        <v>175</v>
      </c>
      <c r="D261" t="s">
        <v>78</v>
      </c>
      <c r="E261" s="19">
        <v>-3000</v>
      </c>
      <c r="F261" s="19">
        <v>3000</v>
      </c>
      <c r="G261" s="19">
        <v>0</v>
      </c>
      <c r="H261" s="19">
        <v>0</v>
      </c>
      <c r="I261" s="37"/>
      <c r="J261" s="37"/>
      <c r="K261" s="130"/>
    </row>
    <row r="262" spans="1:11">
      <c r="A262" s="9">
        <v>251905052510</v>
      </c>
      <c r="B262" s="9" t="s">
        <v>75</v>
      </c>
      <c r="C262" t="s">
        <v>28</v>
      </c>
      <c r="D262" t="s">
        <v>78</v>
      </c>
      <c r="E262" s="19">
        <v>-8000</v>
      </c>
      <c r="F262" s="19">
        <v>8000</v>
      </c>
      <c r="G262" s="19">
        <v>1332</v>
      </c>
      <c r="H262" s="19">
        <v>-1332</v>
      </c>
      <c r="I262" s="37">
        <f>-(E262+F262-G262)/0.1%</f>
        <v>1332000</v>
      </c>
      <c r="J262" s="37">
        <f>+I262*0.1%</f>
        <v>1332</v>
      </c>
      <c r="K262" t="s">
        <v>24</v>
      </c>
    </row>
    <row r="263" spans="1:11">
      <c r="A263" s="9">
        <v>251905052510</v>
      </c>
      <c r="B263" s="9">
        <v>901269341</v>
      </c>
      <c r="C263" t="s">
        <v>82</v>
      </c>
      <c r="D263" t="s">
        <v>78</v>
      </c>
      <c r="E263" s="19">
        <v>-8000</v>
      </c>
      <c r="F263" s="19">
        <v>8000</v>
      </c>
      <c r="G263" s="19">
        <v>1332</v>
      </c>
      <c r="H263" s="19">
        <v>-1332</v>
      </c>
      <c r="I263" s="37"/>
      <c r="J263" s="37"/>
      <c r="K263" s="130"/>
    </row>
    <row r="264" spans="1:11">
      <c r="A264" s="9">
        <v>2519050599</v>
      </c>
      <c r="B264" s="9" t="s">
        <v>75</v>
      </c>
      <c r="C264" t="s">
        <v>14</v>
      </c>
      <c r="D264" t="s">
        <v>78</v>
      </c>
      <c r="E264" s="19">
        <v>38307318.109999999</v>
      </c>
      <c r="F264" s="19">
        <v>20124000</v>
      </c>
      <c r="G264" s="19">
        <v>58431724.109999999</v>
      </c>
      <c r="H264" s="19">
        <v>-406</v>
      </c>
      <c r="I264" s="37"/>
      <c r="J264" s="37"/>
      <c r="K264" s="130"/>
    </row>
    <row r="265" spans="1:11">
      <c r="A265" s="9">
        <v>251905059905</v>
      </c>
      <c r="B265" s="9" t="s">
        <v>75</v>
      </c>
      <c r="C265" t="s">
        <v>14</v>
      </c>
      <c r="D265" t="s">
        <v>78</v>
      </c>
      <c r="E265" s="19">
        <v>38307318.109999999</v>
      </c>
      <c r="F265" s="19">
        <v>20124000</v>
      </c>
      <c r="G265" s="19">
        <v>58431724.109999999</v>
      </c>
      <c r="H265" s="19">
        <v>-406</v>
      </c>
      <c r="I265" s="37"/>
      <c r="J265" s="37"/>
    </row>
    <row r="266" spans="1:11">
      <c r="A266" s="9">
        <v>251905059905</v>
      </c>
      <c r="B266" s="9">
        <v>800197268</v>
      </c>
      <c r="C266" t="s">
        <v>101</v>
      </c>
      <c r="D266" t="s">
        <v>78</v>
      </c>
      <c r="E266" s="19">
        <v>38307318.109999999</v>
      </c>
      <c r="F266" s="19">
        <v>20124000</v>
      </c>
      <c r="G266" s="19">
        <v>58431724.109999999</v>
      </c>
      <c r="H266" s="19">
        <v>-406</v>
      </c>
      <c r="I266" s="37"/>
      <c r="J266" s="37"/>
      <c r="K266" s="130"/>
    </row>
    <row r="267" spans="1:11">
      <c r="A267" s="9" t="s">
        <v>0</v>
      </c>
      <c r="B267" s="9" t="s">
        <v>1</v>
      </c>
      <c r="C267" s="12">
        <v>45691.865277777775</v>
      </c>
      <c r="D267" t="s">
        <v>308</v>
      </c>
      <c r="E267" s="19" t="s">
        <v>2</v>
      </c>
      <c r="F267" s="19" t="s">
        <v>3</v>
      </c>
      <c r="G267" s="19">
        <v>2001</v>
      </c>
      <c r="H267" s="19" t="s">
        <v>4</v>
      </c>
    </row>
    <row r="268" spans="1:11">
      <c r="A268" s="9">
        <v>2</v>
      </c>
      <c r="B268" s="9" t="s">
        <v>75</v>
      </c>
      <c r="C268" t="s">
        <v>8</v>
      </c>
      <c r="D268" t="s">
        <v>308</v>
      </c>
      <c r="E268" s="19">
        <v>-680901</v>
      </c>
      <c r="F268" s="19">
        <v>9257940</v>
      </c>
      <c r="G268" s="19">
        <v>9285921</v>
      </c>
      <c r="H268" s="19">
        <v>-708882</v>
      </c>
      <c r="I268" s="37"/>
      <c r="J268" s="37"/>
      <c r="K268" s="130"/>
    </row>
    <row r="269" spans="1:11">
      <c r="A269" s="9">
        <v>25</v>
      </c>
      <c r="B269" s="9" t="s">
        <v>75</v>
      </c>
      <c r="C269" t="s">
        <v>9</v>
      </c>
      <c r="D269" t="s">
        <v>308</v>
      </c>
      <c r="E269" s="19">
        <v>-680901</v>
      </c>
      <c r="F269" s="19">
        <v>9257940</v>
      </c>
      <c r="G269" s="19">
        <v>9285921</v>
      </c>
      <c r="H269" s="19">
        <v>-708882</v>
      </c>
      <c r="I269" s="37"/>
      <c r="J269" s="37"/>
      <c r="K269" s="130"/>
    </row>
    <row r="270" spans="1:11">
      <c r="A270" s="167">
        <v>2519</v>
      </c>
      <c r="B270" s="167" t="s">
        <v>75</v>
      </c>
      <c r="C270" s="168" t="s">
        <v>10</v>
      </c>
      <c r="D270" s="168" t="s">
        <v>308</v>
      </c>
      <c r="E270" s="170">
        <v>-680901</v>
      </c>
      <c r="F270" s="170">
        <v>9257940</v>
      </c>
      <c r="G270" s="170">
        <v>9285921</v>
      </c>
      <c r="H270" s="170">
        <v>-708882</v>
      </c>
      <c r="I270" s="37"/>
      <c r="J270" s="37"/>
      <c r="K270" s="130"/>
    </row>
    <row r="271" spans="1:11">
      <c r="A271" s="9">
        <v>251905</v>
      </c>
      <c r="B271" s="9" t="s">
        <v>75</v>
      </c>
      <c r="C271" t="s">
        <v>11</v>
      </c>
      <c r="D271" t="s">
        <v>308</v>
      </c>
      <c r="E271" s="19">
        <v>-680901</v>
      </c>
      <c r="F271" s="19">
        <v>9257940</v>
      </c>
      <c r="G271" s="19">
        <v>9285921</v>
      </c>
      <c r="H271" s="19">
        <v>-708882</v>
      </c>
      <c r="I271" s="37"/>
      <c r="J271" s="37"/>
    </row>
    <row r="272" spans="1:11">
      <c r="A272" s="9">
        <v>25190505</v>
      </c>
      <c r="B272" s="9" t="s">
        <v>75</v>
      </c>
      <c r="C272" t="s">
        <v>76</v>
      </c>
      <c r="D272" t="s">
        <v>308</v>
      </c>
      <c r="E272" s="19">
        <v>-680901</v>
      </c>
      <c r="F272" s="19">
        <v>9257940</v>
      </c>
      <c r="G272" s="19">
        <v>9285921</v>
      </c>
      <c r="H272" s="19">
        <v>-708882</v>
      </c>
      <c r="I272" s="37"/>
      <c r="J272" s="37"/>
    </row>
    <row r="273" spans="1:11">
      <c r="A273" s="9">
        <v>2519050590</v>
      </c>
      <c r="B273" s="9" t="s">
        <v>75</v>
      </c>
      <c r="C273" t="s">
        <v>96</v>
      </c>
      <c r="D273" t="s">
        <v>308</v>
      </c>
      <c r="E273" s="19">
        <v>-8576940</v>
      </c>
      <c r="F273" s="19">
        <v>8576940</v>
      </c>
      <c r="G273" s="19">
        <v>708882</v>
      </c>
      <c r="H273" s="19">
        <v>-708882</v>
      </c>
    </row>
    <row r="274" spans="1:11">
      <c r="A274" s="9">
        <v>251905059005</v>
      </c>
      <c r="B274" s="9" t="s">
        <v>75</v>
      </c>
      <c r="C274" t="s">
        <v>97</v>
      </c>
      <c r="D274" t="s">
        <v>308</v>
      </c>
      <c r="E274" s="19">
        <v>-8576940</v>
      </c>
      <c r="F274" s="19">
        <v>8576940</v>
      </c>
      <c r="G274" s="19">
        <v>708882</v>
      </c>
      <c r="H274" s="19">
        <v>-708882</v>
      </c>
      <c r="I274" s="37">
        <f>+G274/2.5%</f>
        <v>28355280</v>
      </c>
      <c r="J274" s="37">
        <f>+I274*2.5%</f>
        <v>708882</v>
      </c>
      <c r="K274" t="s">
        <v>97</v>
      </c>
    </row>
    <row r="275" spans="1:11">
      <c r="A275" s="9">
        <v>251905059005</v>
      </c>
      <c r="B275" s="9">
        <v>900978303</v>
      </c>
      <c r="C275" t="s">
        <v>131</v>
      </c>
      <c r="D275" t="s">
        <v>308</v>
      </c>
      <c r="E275" s="19">
        <v>-8576940</v>
      </c>
      <c r="F275" s="19">
        <v>8576940</v>
      </c>
      <c r="G275" s="19">
        <v>708882</v>
      </c>
      <c r="H275" s="19">
        <v>-708882</v>
      </c>
    </row>
    <row r="276" spans="1:11">
      <c r="A276" s="9">
        <v>2519050599</v>
      </c>
      <c r="B276" s="9" t="s">
        <v>75</v>
      </c>
      <c r="C276" t="s">
        <v>14</v>
      </c>
      <c r="D276" t="s">
        <v>308</v>
      </c>
      <c r="E276" s="19">
        <v>7896039</v>
      </c>
      <c r="F276" s="19">
        <v>681000</v>
      </c>
      <c r="G276" s="19">
        <v>8577039</v>
      </c>
      <c r="H276" s="19">
        <v>0</v>
      </c>
      <c r="I276" s="37"/>
      <c r="J276" s="37"/>
    </row>
    <row r="277" spans="1:11">
      <c r="A277" s="9">
        <v>251905059905</v>
      </c>
      <c r="B277" s="9" t="s">
        <v>75</v>
      </c>
      <c r="C277" t="s">
        <v>14</v>
      </c>
      <c r="D277" t="s">
        <v>308</v>
      </c>
      <c r="E277" s="19">
        <v>7896039</v>
      </c>
      <c r="F277" s="19">
        <v>681000</v>
      </c>
      <c r="G277" s="19">
        <v>8577039</v>
      </c>
      <c r="H277" s="19">
        <v>0</v>
      </c>
      <c r="I277" s="37"/>
      <c r="J277" s="37"/>
    </row>
    <row r="278" spans="1:11">
      <c r="A278" s="9">
        <v>251905059905</v>
      </c>
      <c r="B278" s="9">
        <v>800197268</v>
      </c>
      <c r="C278" t="s">
        <v>101</v>
      </c>
      <c r="D278" t="s">
        <v>308</v>
      </c>
      <c r="E278" s="19">
        <v>7896039</v>
      </c>
      <c r="F278" s="19">
        <v>681000</v>
      </c>
      <c r="G278" s="19">
        <v>8577039</v>
      </c>
      <c r="H278" s="19">
        <v>0</v>
      </c>
      <c r="I278" s="37"/>
      <c r="J278" s="37"/>
    </row>
    <row r="279" spans="1:11">
      <c r="A279" s="9" t="s">
        <v>0</v>
      </c>
      <c r="B279" t="s">
        <v>1</v>
      </c>
      <c r="C279" s="12">
        <v>45702.609722222223</v>
      </c>
      <c r="D279" t="s">
        <v>238</v>
      </c>
      <c r="E279" s="172" t="s">
        <v>2</v>
      </c>
      <c r="F279" s="172" t="s">
        <v>3</v>
      </c>
      <c r="G279" s="172">
        <v>2001</v>
      </c>
      <c r="H279" s="172" t="s">
        <v>4</v>
      </c>
      <c r="I279" s="37"/>
      <c r="J279" s="37"/>
    </row>
    <row r="280" spans="1:11">
      <c r="A280" s="9">
        <v>2</v>
      </c>
      <c r="B280" s="9" t="s">
        <v>75</v>
      </c>
      <c r="C280" t="s">
        <v>8</v>
      </c>
      <c r="D280" t="s">
        <v>238</v>
      </c>
      <c r="E280" s="172">
        <v>-115895960</v>
      </c>
      <c r="F280" s="172">
        <v>923775998.55999994</v>
      </c>
      <c r="G280" s="172">
        <v>868762038.55999994</v>
      </c>
      <c r="H280" s="172">
        <v>-60882000</v>
      </c>
      <c r="I280" s="37"/>
      <c r="J280" s="37"/>
    </row>
    <row r="281" spans="1:11">
      <c r="A281" s="9">
        <v>25</v>
      </c>
      <c r="B281" s="9" t="s">
        <v>75</v>
      </c>
      <c r="C281" t="s">
        <v>9</v>
      </c>
      <c r="D281" t="s">
        <v>238</v>
      </c>
      <c r="E281" s="172">
        <v>-115895960</v>
      </c>
      <c r="F281" s="172">
        <v>923775998.55999994</v>
      </c>
      <c r="G281" s="172">
        <v>868762038.55999994</v>
      </c>
      <c r="H281" s="172">
        <v>-60882000</v>
      </c>
      <c r="I281" s="37"/>
      <c r="J281" s="37"/>
    </row>
    <row r="282" spans="1:11">
      <c r="A282" s="9">
        <v>2519</v>
      </c>
      <c r="B282" t="s">
        <v>75</v>
      </c>
      <c r="C282" t="s">
        <v>10</v>
      </c>
      <c r="D282" t="s">
        <v>238</v>
      </c>
      <c r="E282" s="172">
        <v>-115895960</v>
      </c>
      <c r="F282" s="172">
        <v>923775998.55999994</v>
      </c>
      <c r="G282" s="172">
        <v>868762038.55999994</v>
      </c>
      <c r="H282" s="172">
        <v>-60882000</v>
      </c>
      <c r="I282" s="37"/>
      <c r="J282" s="37"/>
    </row>
    <row r="283" spans="1:11">
      <c r="A283" s="9">
        <v>251905</v>
      </c>
      <c r="B283" t="s">
        <v>75</v>
      </c>
      <c r="C283" t="s">
        <v>11</v>
      </c>
      <c r="D283" t="s">
        <v>238</v>
      </c>
      <c r="E283" s="172">
        <v>-115895960</v>
      </c>
      <c r="F283" s="172">
        <v>923775998.55999994</v>
      </c>
      <c r="G283" s="172">
        <v>868762038.55999994</v>
      </c>
      <c r="H283" s="172">
        <v>-60882000</v>
      </c>
      <c r="I283" s="37"/>
      <c r="J283" s="37"/>
    </row>
    <row r="284" spans="1:11">
      <c r="A284" s="9">
        <v>25190505</v>
      </c>
      <c r="B284" t="s">
        <v>75</v>
      </c>
      <c r="C284" t="s">
        <v>76</v>
      </c>
      <c r="D284" t="s">
        <v>238</v>
      </c>
      <c r="E284" s="172">
        <v>-115895960</v>
      </c>
      <c r="F284" s="172">
        <v>923775998.55999994</v>
      </c>
      <c r="G284" s="172">
        <v>868762038.55999994</v>
      </c>
      <c r="H284" s="172">
        <v>-60882000</v>
      </c>
      <c r="I284" s="37"/>
      <c r="J284" s="37"/>
    </row>
    <row r="285" spans="1:11">
      <c r="A285" s="9">
        <v>2519050505</v>
      </c>
      <c r="B285" t="s">
        <v>75</v>
      </c>
      <c r="C285" t="s">
        <v>17</v>
      </c>
      <c r="D285" t="s">
        <v>238</v>
      </c>
      <c r="E285" s="172">
        <v>-42764960</v>
      </c>
      <c r="F285" s="172">
        <v>42764960</v>
      </c>
      <c r="G285" s="172">
        <v>0</v>
      </c>
      <c r="H285" s="172">
        <v>0</v>
      </c>
      <c r="I285" s="37"/>
      <c r="J285" s="37"/>
    </row>
    <row r="286" spans="1:11">
      <c r="A286" s="9">
        <v>251905050502</v>
      </c>
      <c r="B286" t="s">
        <v>75</v>
      </c>
      <c r="C286" t="s">
        <v>395</v>
      </c>
      <c r="D286" t="s">
        <v>238</v>
      </c>
      <c r="E286" s="172">
        <v>-42764960</v>
      </c>
      <c r="F286" s="172">
        <v>42764960</v>
      </c>
      <c r="G286" s="172">
        <v>0</v>
      </c>
      <c r="H286" s="172">
        <v>0</v>
      </c>
      <c r="I286" s="37"/>
      <c r="J286" s="37"/>
    </row>
    <row r="287" spans="1:11">
      <c r="A287" s="9">
        <v>251905050502</v>
      </c>
      <c r="B287">
        <v>900871479</v>
      </c>
      <c r="C287" t="s">
        <v>271</v>
      </c>
      <c r="D287" t="s">
        <v>238</v>
      </c>
      <c r="E287" s="172">
        <v>-42764960</v>
      </c>
      <c r="F287" s="172">
        <v>42764960</v>
      </c>
      <c r="G287" s="172">
        <v>0</v>
      </c>
      <c r="H287" s="172">
        <v>0</v>
      </c>
      <c r="I287" s="37"/>
      <c r="J287" s="37"/>
    </row>
    <row r="288" spans="1:11">
      <c r="A288" s="9">
        <v>2519050520</v>
      </c>
      <c r="B288" t="s">
        <v>75</v>
      </c>
      <c r="C288" t="s">
        <v>19</v>
      </c>
      <c r="D288" t="s">
        <v>238</v>
      </c>
      <c r="E288" s="172">
        <v>-765105649.55999994</v>
      </c>
      <c r="F288" s="172">
        <v>765105649.55999994</v>
      </c>
      <c r="G288" s="172">
        <v>60882000</v>
      </c>
      <c r="H288" s="172">
        <v>-60882000</v>
      </c>
      <c r="I288" s="37"/>
      <c r="J288" s="37"/>
    </row>
    <row r="289" spans="1:11">
      <c r="A289" s="9">
        <v>251905052005</v>
      </c>
      <c r="B289" t="s">
        <v>75</v>
      </c>
      <c r="C289" t="s">
        <v>84</v>
      </c>
      <c r="D289" t="s">
        <v>238</v>
      </c>
      <c r="E289" s="172">
        <v>-740972353</v>
      </c>
      <c r="F289" s="172">
        <v>740972353</v>
      </c>
      <c r="G289" s="172">
        <v>58972000</v>
      </c>
      <c r="H289" s="172">
        <v>-58972000</v>
      </c>
      <c r="I289" s="37">
        <f>+G289/15%</f>
        <v>393146666.66666669</v>
      </c>
      <c r="J289" s="37">
        <f>+I289*15%</f>
        <v>58972000</v>
      </c>
      <c r="K289" t="s">
        <v>84</v>
      </c>
    </row>
    <row r="290" spans="1:11">
      <c r="A290" s="9">
        <v>251905052005</v>
      </c>
      <c r="B290">
        <v>2462</v>
      </c>
      <c r="C290" t="s">
        <v>396</v>
      </c>
      <c r="D290" t="s">
        <v>238</v>
      </c>
      <c r="E290" s="172">
        <v>-103735529</v>
      </c>
      <c r="F290" s="172">
        <v>103735529</v>
      </c>
      <c r="G290" s="172">
        <v>8256000</v>
      </c>
      <c r="H290" s="172">
        <v>-8256000</v>
      </c>
      <c r="I290" s="37"/>
      <c r="J290" s="37"/>
    </row>
    <row r="291" spans="1:11">
      <c r="A291" s="9">
        <v>251905052005</v>
      </c>
      <c r="B291">
        <v>3592</v>
      </c>
      <c r="C291" t="s">
        <v>397</v>
      </c>
      <c r="D291" t="s">
        <v>238</v>
      </c>
      <c r="E291" s="172">
        <v>-163014118</v>
      </c>
      <c r="F291" s="172">
        <v>163014118</v>
      </c>
      <c r="G291" s="172">
        <v>12974000</v>
      </c>
      <c r="H291" s="172">
        <v>-12974000</v>
      </c>
      <c r="I291" s="37"/>
      <c r="J291" s="37"/>
    </row>
    <row r="292" spans="1:11">
      <c r="A292" s="9">
        <v>251905052005</v>
      </c>
      <c r="B292">
        <v>236670</v>
      </c>
      <c r="C292" t="s">
        <v>398</v>
      </c>
      <c r="D292" t="s">
        <v>238</v>
      </c>
      <c r="E292" s="172">
        <v>-237111353</v>
      </c>
      <c r="F292" s="172">
        <v>237111353</v>
      </c>
      <c r="G292" s="172">
        <v>18871000</v>
      </c>
      <c r="H292" s="172">
        <v>-18871000</v>
      </c>
      <c r="I292" s="37"/>
      <c r="J292" s="37"/>
    </row>
    <row r="293" spans="1:11">
      <c r="A293" s="9">
        <v>251905052005</v>
      </c>
      <c r="B293">
        <v>236677</v>
      </c>
      <c r="C293" t="s">
        <v>399</v>
      </c>
      <c r="D293" t="s">
        <v>238</v>
      </c>
      <c r="E293" s="172">
        <v>-237111353</v>
      </c>
      <c r="F293" s="172">
        <v>237111353</v>
      </c>
      <c r="G293" s="172">
        <v>18871000</v>
      </c>
      <c r="H293" s="172">
        <v>-18871000</v>
      </c>
      <c r="I293" s="37"/>
      <c r="J293" s="37"/>
    </row>
    <row r="294" spans="1:11">
      <c r="A294" s="9">
        <v>251905052015</v>
      </c>
      <c r="B294" t="s">
        <v>75</v>
      </c>
      <c r="C294" t="s">
        <v>111</v>
      </c>
      <c r="D294" t="s">
        <v>238</v>
      </c>
      <c r="E294" s="172">
        <v>-24133296.559999999</v>
      </c>
      <c r="F294" s="172">
        <v>24133296.559999999</v>
      </c>
      <c r="G294" s="172">
        <v>1910000</v>
      </c>
      <c r="H294" s="172">
        <v>-1910000</v>
      </c>
      <c r="I294" s="37">
        <f>+G294/19%</f>
        <v>10052631.578947369</v>
      </c>
      <c r="J294" s="37">
        <f>+I294*19%</f>
        <v>1910000.0000000002</v>
      </c>
      <c r="K294" t="s">
        <v>111</v>
      </c>
    </row>
    <row r="295" spans="1:11">
      <c r="A295" s="9">
        <v>251905052015</v>
      </c>
      <c r="B295">
        <v>236670</v>
      </c>
      <c r="C295" t="s">
        <v>398</v>
      </c>
      <c r="D295" t="s">
        <v>238</v>
      </c>
      <c r="E295" s="172">
        <v>-33548.78</v>
      </c>
      <c r="F295" s="172">
        <v>33548.78</v>
      </c>
      <c r="G295" s="172">
        <v>0</v>
      </c>
      <c r="H295" s="172">
        <v>0</v>
      </c>
      <c r="I295" s="37"/>
      <c r="J295" s="37"/>
    </row>
    <row r="296" spans="1:11">
      <c r="A296" s="9">
        <v>251905052015</v>
      </c>
      <c r="B296">
        <v>236677</v>
      </c>
      <c r="C296" t="s">
        <v>399</v>
      </c>
      <c r="D296" t="s">
        <v>238</v>
      </c>
      <c r="E296" s="172">
        <v>-33548.78</v>
      </c>
      <c r="F296" s="172">
        <v>33548.78</v>
      </c>
      <c r="G296" s="172">
        <v>0</v>
      </c>
      <c r="H296" s="172">
        <v>0</v>
      </c>
      <c r="I296" s="37"/>
      <c r="J296" s="37"/>
    </row>
    <row r="297" spans="1:11">
      <c r="A297" s="9">
        <v>251905052015</v>
      </c>
      <c r="B297">
        <v>113670657</v>
      </c>
      <c r="C297" t="s">
        <v>400</v>
      </c>
      <c r="D297" t="s">
        <v>238</v>
      </c>
      <c r="E297" s="172">
        <v>-24066199</v>
      </c>
      <c r="F297" s="172">
        <v>24066199</v>
      </c>
      <c r="G297" s="172">
        <v>1910000</v>
      </c>
      <c r="H297" s="172">
        <v>-1910000</v>
      </c>
      <c r="I297" s="37"/>
      <c r="J297" s="37"/>
    </row>
    <row r="298" spans="1:11">
      <c r="A298" s="9">
        <v>2519050590</v>
      </c>
      <c r="B298" t="s">
        <v>75</v>
      </c>
      <c r="C298" t="s">
        <v>96</v>
      </c>
      <c r="D298" t="s">
        <v>238</v>
      </c>
      <c r="E298" s="172">
        <v>-9389</v>
      </c>
      <c r="F298" s="172">
        <v>9389</v>
      </c>
      <c r="G298" s="172">
        <v>0</v>
      </c>
      <c r="H298" s="172">
        <v>0</v>
      </c>
      <c r="I298" s="37"/>
      <c r="J298" s="37"/>
    </row>
    <row r="299" spans="1:11">
      <c r="A299" s="9">
        <v>251905059005</v>
      </c>
      <c r="B299" t="s">
        <v>75</v>
      </c>
      <c r="C299" t="s">
        <v>97</v>
      </c>
      <c r="D299" t="s">
        <v>238</v>
      </c>
      <c r="E299" s="172">
        <v>-9389</v>
      </c>
      <c r="F299" s="172">
        <v>9389</v>
      </c>
      <c r="G299" s="172">
        <v>0</v>
      </c>
      <c r="H299" s="172">
        <v>0</v>
      </c>
      <c r="I299" s="37"/>
      <c r="J299" s="37"/>
    </row>
    <row r="300" spans="1:11">
      <c r="A300" s="9">
        <v>251905059005</v>
      </c>
      <c r="B300">
        <v>900978303</v>
      </c>
      <c r="C300" t="s">
        <v>131</v>
      </c>
      <c r="D300" t="s">
        <v>238</v>
      </c>
      <c r="E300" s="172">
        <v>-9389</v>
      </c>
      <c r="F300" s="172">
        <v>9389</v>
      </c>
      <c r="G300" s="172">
        <v>0</v>
      </c>
      <c r="H300" s="172">
        <v>0</v>
      </c>
      <c r="I300" s="37"/>
      <c r="J300" s="37"/>
    </row>
    <row r="301" spans="1:11">
      <c r="A301" s="9">
        <v>2519050599</v>
      </c>
      <c r="B301" t="s">
        <v>75</v>
      </c>
      <c r="C301" t="s">
        <v>14</v>
      </c>
      <c r="D301" t="s">
        <v>238</v>
      </c>
      <c r="E301" s="172">
        <v>691984038.55999994</v>
      </c>
      <c r="F301" s="172">
        <v>115896000</v>
      </c>
      <c r="G301" s="172">
        <v>807880038.55999994</v>
      </c>
      <c r="H301" s="172">
        <v>0</v>
      </c>
      <c r="I301" s="37"/>
      <c r="J301" s="37"/>
    </row>
    <row r="302" spans="1:11">
      <c r="A302" s="9">
        <v>251905059905</v>
      </c>
      <c r="B302" t="s">
        <v>75</v>
      </c>
      <c r="C302" t="s">
        <v>14</v>
      </c>
      <c r="D302" t="s">
        <v>238</v>
      </c>
      <c r="E302" s="172">
        <v>691984038.55999994</v>
      </c>
      <c r="F302" s="172">
        <v>115896000</v>
      </c>
      <c r="G302" s="172">
        <v>807880038.55999994</v>
      </c>
      <c r="H302" s="172">
        <v>0</v>
      </c>
      <c r="I302" s="37"/>
      <c r="J302" s="37"/>
    </row>
    <row r="303" spans="1:11">
      <c r="A303" s="9">
        <v>251905059905</v>
      </c>
      <c r="B303">
        <v>800197268</v>
      </c>
      <c r="C303" t="s">
        <v>101</v>
      </c>
      <c r="D303" t="s">
        <v>238</v>
      </c>
      <c r="E303" s="172">
        <v>691984038.55999994</v>
      </c>
      <c r="F303" s="172">
        <v>115896000</v>
      </c>
      <c r="G303" s="172">
        <v>807880038.55999994</v>
      </c>
      <c r="H303" s="172">
        <v>0</v>
      </c>
      <c r="I303" s="37"/>
      <c r="J303" s="37"/>
    </row>
    <row r="304" spans="1:11">
      <c r="A304" s="181">
        <v>2519</v>
      </c>
      <c r="B304"/>
      <c r="C304" t="s">
        <v>10</v>
      </c>
      <c r="D304" t="s">
        <v>410</v>
      </c>
      <c r="E304" s="172">
        <v>-33424352</v>
      </c>
      <c r="F304" s="172">
        <v>33862020</v>
      </c>
      <c r="G304" s="172">
        <v>20717320</v>
      </c>
      <c r="H304" s="172">
        <v>-20279652</v>
      </c>
      <c r="I304" s="37"/>
      <c r="J304" s="37"/>
    </row>
    <row r="305" spans="1:11">
      <c r="A305" s="181">
        <v>251905</v>
      </c>
      <c r="B305"/>
      <c r="C305" t="s">
        <v>11</v>
      </c>
      <c r="D305" t="s">
        <v>410</v>
      </c>
      <c r="E305" s="172">
        <v>-33424352</v>
      </c>
      <c r="F305" s="172">
        <v>33862020</v>
      </c>
      <c r="G305" s="172">
        <v>20717320</v>
      </c>
      <c r="H305" s="172">
        <v>-20279652</v>
      </c>
      <c r="I305" s="37"/>
      <c r="J305" s="37"/>
    </row>
    <row r="306" spans="1:11">
      <c r="A306" s="181">
        <v>25190501</v>
      </c>
      <c r="B306"/>
      <c r="C306" t="s">
        <v>405</v>
      </c>
      <c r="D306" t="s">
        <v>410</v>
      </c>
      <c r="E306" s="172">
        <v>-527155</v>
      </c>
      <c r="F306" s="172">
        <v>527156</v>
      </c>
      <c r="G306" s="172">
        <v>0</v>
      </c>
      <c r="H306" s="172">
        <v>1</v>
      </c>
      <c r="I306" s="37"/>
      <c r="J306" s="37"/>
    </row>
    <row r="307" spans="1:11">
      <c r="A307" s="181">
        <v>2519050105</v>
      </c>
      <c r="B307"/>
      <c r="C307" t="s">
        <v>405</v>
      </c>
      <c r="D307" t="s">
        <v>410</v>
      </c>
      <c r="E307" s="172">
        <v>-527155</v>
      </c>
      <c r="F307" s="172">
        <v>527156</v>
      </c>
      <c r="G307" s="172">
        <v>0</v>
      </c>
      <c r="H307" s="172">
        <v>1</v>
      </c>
      <c r="I307" s="37"/>
      <c r="J307" s="37"/>
    </row>
    <row r="308" spans="1:11">
      <c r="A308" s="181">
        <v>251905010501</v>
      </c>
      <c r="B308"/>
      <c r="C308" t="s">
        <v>28</v>
      </c>
      <c r="D308" t="s">
        <v>410</v>
      </c>
      <c r="E308" s="172">
        <v>-1</v>
      </c>
      <c r="F308" s="172">
        <v>2</v>
      </c>
      <c r="G308" s="172">
        <v>0</v>
      </c>
      <c r="H308" s="172">
        <v>1</v>
      </c>
      <c r="I308" s="37"/>
      <c r="J308" s="37"/>
    </row>
    <row r="309" spans="1:11">
      <c r="A309" s="181">
        <v>251905010502</v>
      </c>
      <c r="B309"/>
      <c r="C309" t="s">
        <v>406</v>
      </c>
      <c r="D309" t="s">
        <v>410</v>
      </c>
      <c r="E309" s="172">
        <v>0</v>
      </c>
      <c r="F309" s="172">
        <v>0</v>
      </c>
      <c r="G309" s="172">
        <v>0</v>
      </c>
      <c r="H309" s="172">
        <v>0</v>
      </c>
      <c r="I309" s="37"/>
      <c r="J309" s="37"/>
    </row>
    <row r="310" spans="1:11">
      <c r="A310" s="181">
        <v>251905010503</v>
      </c>
      <c r="B310"/>
      <c r="C310" t="s">
        <v>25</v>
      </c>
      <c r="D310" t="s">
        <v>410</v>
      </c>
      <c r="E310" s="172">
        <v>-527154</v>
      </c>
      <c r="F310" s="172">
        <v>527154</v>
      </c>
      <c r="G310" s="172">
        <v>0</v>
      </c>
      <c r="H310" s="172">
        <v>0</v>
      </c>
      <c r="I310" s="37"/>
      <c r="J310" s="37"/>
    </row>
    <row r="311" spans="1:11">
      <c r="A311" s="181">
        <v>251905010504</v>
      </c>
      <c r="B311"/>
      <c r="C311" t="s">
        <v>127</v>
      </c>
      <c r="D311" t="s">
        <v>410</v>
      </c>
      <c r="E311" s="172">
        <v>0</v>
      </c>
      <c r="F311" s="172">
        <v>0</v>
      </c>
      <c r="G311" s="172">
        <v>0</v>
      </c>
      <c r="H311" s="172">
        <v>0</v>
      </c>
      <c r="I311" s="37"/>
      <c r="J311" s="37"/>
    </row>
    <row r="312" spans="1:11">
      <c r="A312" s="181">
        <v>25190505</v>
      </c>
      <c r="B312"/>
      <c r="C312" t="s">
        <v>17</v>
      </c>
      <c r="D312" t="s">
        <v>410</v>
      </c>
      <c r="E312" s="172">
        <v>-33424352</v>
      </c>
      <c r="F312" s="172">
        <v>33862020</v>
      </c>
      <c r="G312" s="172">
        <v>20717320</v>
      </c>
      <c r="H312" s="172">
        <v>-20279652</v>
      </c>
      <c r="I312" s="37"/>
      <c r="J312" s="37"/>
    </row>
    <row r="313" spans="1:11">
      <c r="A313" s="181">
        <v>2519050505</v>
      </c>
      <c r="B313"/>
      <c r="C313" t="s">
        <v>17</v>
      </c>
      <c r="D313" t="s">
        <v>410</v>
      </c>
      <c r="E313" s="172">
        <v>0</v>
      </c>
      <c r="F313" s="172">
        <v>0</v>
      </c>
      <c r="G313" s="172">
        <v>0</v>
      </c>
      <c r="H313" s="172">
        <v>0</v>
      </c>
      <c r="I313" s="37"/>
      <c r="J313" s="37"/>
    </row>
    <row r="314" spans="1:11">
      <c r="A314" s="181">
        <v>251905050507</v>
      </c>
      <c r="B314"/>
      <c r="C314" t="s">
        <v>18</v>
      </c>
      <c r="D314" t="s">
        <v>410</v>
      </c>
      <c r="E314" s="172">
        <v>0</v>
      </c>
      <c r="F314" s="172">
        <v>0</v>
      </c>
      <c r="G314" s="172">
        <v>0</v>
      </c>
      <c r="H314" s="172">
        <v>0</v>
      </c>
      <c r="I314" s="37"/>
      <c r="J314" s="37"/>
    </row>
    <row r="315" spans="1:11">
      <c r="A315" s="181">
        <v>2519050510</v>
      </c>
      <c r="B315"/>
      <c r="C315" t="s">
        <v>12</v>
      </c>
      <c r="D315" t="s">
        <v>410</v>
      </c>
      <c r="E315" s="172">
        <v>-1</v>
      </c>
      <c r="F315" s="172">
        <v>0</v>
      </c>
      <c r="G315" s="172">
        <v>0</v>
      </c>
      <c r="H315" s="172">
        <v>-1</v>
      </c>
      <c r="I315" s="37"/>
      <c r="J315" s="37"/>
    </row>
    <row r="316" spans="1:11">
      <c r="A316" s="181">
        <v>251905051004</v>
      </c>
      <c r="B316"/>
      <c r="C316" t="s">
        <v>407</v>
      </c>
      <c r="D316" t="s">
        <v>410</v>
      </c>
      <c r="E316" s="172">
        <v>0</v>
      </c>
      <c r="F316" s="172">
        <v>0</v>
      </c>
      <c r="G316" s="172">
        <v>0</v>
      </c>
      <c r="H316" s="172">
        <v>0</v>
      </c>
      <c r="I316" s="37"/>
      <c r="J316" s="37"/>
    </row>
    <row r="317" spans="1:11">
      <c r="A317" s="181">
        <v>251905051005</v>
      </c>
      <c r="B317"/>
      <c r="C317" t="s">
        <v>13</v>
      </c>
      <c r="D317" t="s">
        <v>410</v>
      </c>
      <c r="E317" s="172">
        <v>-1</v>
      </c>
      <c r="F317" s="172">
        <v>0</v>
      </c>
      <c r="G317" s="172">
        <v>0</v>
      </c>
      <c r="H317" s="172">
        <v>-1</v>
      </c>
      <c r="I317" s="37"/>
      <c r="J317" s="37"/>
    </row>
    <row r="318" spans="1:11">
      <c r="A318" s="181">
        <v>2519050515</v>
      </c>
      <c r="B318"/>
      <c r="C318" t="s">
        <v>15</v>
      </c>
      <c r="D318" t="s">
        <v>410</v>
      </c>
      <c r="E318" s="172">
        <v>-33424351</v>
      </c>
      <c r="F318" s="172">
        <v>33862020</v>
      </c>
      <c r="G318" s="172">
        <v>20717320</v>
      </c>
      <c r="H318" s="172">
        <v>-20279651</v>
      </c>
      <c r="I318" s="37"/>
      <c r="J318" s="37"/>
    </row>
    <row r="319" spans="1:11">
      <c r="A319" s="181">
        <v>251905051505</v>
      </c>
      <c r="B319"/>
      <c r="C319" t="s">
        <v>408</v>
      </c>
      <c r="D319" t="s">
        <v>410</v>
      </c>
      <c r="E319" s="172">
        <v>0</v>
      </c>
      <c r="F319" s="172">
        <v>0</v>
      </c>
      <c r="G319" s="172">
        <v>0</v>
      </c>
      <c r="H319" s="172">
        <v>0</v>
      </c>
      <c r="I319" s="37"/>
      <c r="J319" s="37"/>
    </row>
    <row r="320" spans="1:11">
      <c r="A320" s="181">
        <v>251905051510</v>
      </c>
      <c r="B320"/>
      <c r="C320" t="s">
        <v>22</v>
      </c>
      <c r="D320" t="s">
        <v>410</v>
      </c>
      <c r="E320" s="172">
        <v>-715497</v>
      </c>
      <c r="F320" s="172">
        <v>715498</v>
      </c>
      <c r="G320" s="172">
        <v>22315</v>
      </c>
      <c r="H320" s="172">
        <v>-22314</v>
      </c>
      <c r="I320" s="37">
        <f>-(E320+F320-G320)/2%</f>
        <v>1115700</v>
      </c>
      <c r="J320" s="37">
        <f>+I320*2%</f>
        <v>22314</v>
      </c>
      <c r="K320" t="s">
        <v>15</v>
      </c>
    </row>
    <row r="321" spans="1:11">
      <c r="A321" s="181">
        <v>251905051515</v>
      </c>
      <c r="B321"/>
      <c r="C321" t="s">
        <v>409</v>
      </c>
      <c r="D321" t="s">
        <v>410</v>
      </c>
      <c r="E321" s="172">
        <v>0</v>
      </c>
      <c r="F321" s="172">
        <v>0</v>
      </c>
      <c r="G321" s="172">
        <v>0</v>
      </c>
      <c r="H321" s="172">
        <v>0</v>
      </c>
      <c r="I321" s="37"/>
      <c r="J321" s="37"/>
    </row>
    <row r="322" spans="1:11">
      <c r="A322" s="181">
        <v>251905051520</v>
      </c>
      <c r="B322"/>
      <c r="C322" t="s">
        <v>16</v>
      </c>
      <c r="D322" t="s">
        <v>410</v>
      </c>
      <c r="E322" s="172">
        <v>-10165778</v>
      </c>
      <c r="F322" s="172">
        <v>10299806</v>
      </c>
      <c r="G322" s="172">
        <v>3108777</v>
      </c>
      <c r="H322" s="172">
        <v>-2974749</v>
      </c>
      <c r="I322" s="37">
        <f>-(E322+F322-G322)/4%</f>
        <v>74368725</v>
      </c>
      <c r="J322" s="37">
        <f>+I322*4%</f>
        <v>2974749</v>
      </c>
      <c r="K322" t="s">
        <v>15</v>
      </c>
    </row>
    <row r="323" spans="1:11">
      <c r="A323" s="181">
        <v>251905051525</v>
      </c>
      <c r="B323"/>
      <c r="C323" t="s">
        <v>23</v>
      </c>
      <c r="D323" t="s">
        <v>410</v>
      </c>
      <c r="E323" s="172">
        <v>-1</v>
      </c>
      <c r="F323" s="172">
        <v>0</v>
      </c>
      <c r="G323" s="172">
        <v>0</v>
      </c>
      <c r="H323" s="172">
        <v>-1</v>
      </c>
      <c r="I323" s="37"/>
      <c r="J323" s="37"/>
    </row>
    <row r="324" spans="1:11">
      <c r="A324" s="181">
        <v>251905051530</v>
      </c>
      <c r="B324"/>
      <c r="C324" t="s">
        <v>27</v>
      </c>
      <c r="D324" t="s">
        <v>410</v>
      </c>
      <c r="E324" s="172">
        <v>-21392120</v>
      </c>
      <c r="F324" s="172">
        <v>21695762</v>
      </c>
      <c r="G324" s="172">
        <v>16517497</v>
      </c>
      <c r="H324" s="172">
        <v>-16213855</v>
      </c>
      <c r="I324" s="37">
        <f>-(E324+F324-G324)/3.5%</f>
        <v>463252999.99999994</v>
      </c>
      <c r="J324" s="37">
        <f>+I324*3.5%</f>
        <v>16213855</v>
      </c>
      <c r="K324" t="s">
        <v>411</v>
      </c>
    </row>
    <row r="325" spans="1:11">
      <c r="A325" s="181">
        <v>251905051531</v>
      </c>
      <c r="B325"/>
      <c r="C325" t="s">
        <v>146</v>
      </c>
      <c r="D325" t="s">
        <v>410</v>
      </c>
      <c r="E325" s="172">
        <v>-1</v>
      </c>
      <c r="F325" s="172">
        <v>0</v>
      </c>
      <c r="G325" s="172">
        <v>0</v>
      </c>
      <c r="H325" s="172">
        <v>-1</v>
      </c>
      <c r="I325" s="37"/>
      <c r="J325" s="37"/>
    </row>
    <row r="326" spans="1:11">
      <c r="A326" s="181">
        <v>251905051535</v>
      </c>
      <c r="B326"/>
      <c r="C326" t="s">
        <v>26</v>
      </c>
      <c r="D326" t="s">
        <v>410</v>
      </c>
      <c r="E326" s="172">
        <v>-1150954</v>
      </c>
      <c r="F326" s="172">
        <v>1150954</v>
      </c>
      <c r="G326" s="172">
        <v>1068731</v>
      </c>
      <c r="H326" s="172">
        <v>-1068731</v>
      </c>
      <c r="I326" s="37">
        <f>-(E326+F326-G326)/4%</f>
        <v>26718275</v>
      </c>
      <c r="J326" s="37">
        <f>+I326*4%</f>
        <v>1068731</v>
      </c>
      <c r="K326" t="s">
        <v>411</v>
      </c>
    </row>
    <row r="327" spans="1:11">
      <c r="I327" s="37"/>
      <c r="J327" s="37"/>
    </row>
    <row r="329" spans="1:11">
      <c r="H329" s="16">
        <f>+H5+H54+H69+H84+H102+H115+H162+H190+H270+H282+H304</f>
        <v>-202266071.34999999</v>
      </c>
      <c r="I329" s="37"/>
      <c r="J329" s="37">
        <f>SUM(J2:J326)</f>
        <v>202264907.35000002</v>
      </c>
    </row>
    <row r="331" spans="1:11">
      <c r="J331" s="21">
        <f>+H329+J329</f>
        <v>-1163.9999999701977</v>
      </c>
    </row>
  </sheetData>
  <autoFilter ref="A1:K331" xr:uid="{00000000-0009-0000-0000-000007000000}"/>
  <phoneticPr fontId="19" type="noConversion"/>
  <conditionalFormatting sqref="E30:H50">
    <cfRule type="cellIs" dxfId="5" priority="40" operator="lessThan">
      <formula>0</formula>
    </cfRule>
  </conditionalFormatting>
  <conditionalFormatting sqref="E133:H153">
    <cfRule type="cellIs" dxfId="4" priority="41" operator="lessThan">
      <formula>0</formula>
    </cfRule>
  </conditionalFormatting>
  <conditionalFormatting sqref="E279:H326">
    <cfRule type="cellIs" dxfId="3" priority="3" operator="lessThan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topLeftCell="C1" workbookViewId="0">
      <selection activeCell="C16" sqref="C16"/>
    </sheetView>
  </sheetViews>
  <sheetFormatPr baseColWidth="10" defaultColWidth="70" defaultRowHeight="15"/>
  <cols>
    <col min="1" max="1" width="16.28515625" style="24" customWidth="1"/>
    <col min="2" max="2" width="71.7109375" style="24" customWidth="1"/>
    <col min="3" max="3" width="17.42578125" style="24" bestFit="1" customWidth="1"/>
    <col min="4" max="4" width="13" style="24" bestFit="1" customWidth="1"/>
    <col min="5" max="5" width="17.42578125" style="24" bestFit="1" customWidth="1"/>
    <col min="6" max="16384" width="70" style="24"/>
  </cols>
  <sheetData>
    <row r="1" spans="1:5" ht="15.75">
      <c r="A1" s="27" t="s">
        <v>120</v>
      </c>
      <c r="B1" s="27" t="s">
        <v>121</v>
      </c>
      <c r="C1" s="27" t="s">
        <v>130</v>
      </c>
      <c r="D1" s="27" t="s">
        <v>122</v>
      </c>
      <c r="E1" s="24">
        <v>-1</v>
      </c>
    </row>
    <row r="2" spans="1:5" hidden="1">
      <c r="A2" s="34">
        <v>251905010503</v>
      </c>
      <c r="B2" s="33" t="s">
        <v>25</v>
      </c>
      <c r="C2" s="61">
        <v>0</v>
      </c>
      <c r="D2" s="62" t="s">
        <v>119</v>
      </c>
    </row>
    <row r="3" spans="1:5" hidden="1">
      <c r="A3" s="34">
        <v>251905010501</v>
      </c>
      <c r="B3" s="33" t="s">
        <v>28</v>
      </c>
      <c r="C3" s="61">
        <v>0</v>
      </c>
      <c r="D3" s="62" t="s">
        <v>176</v>
      </c>
    </row>
    <row r="4" spans="1:5" hidden="1">
      <c r="A4" s="34">
        <v>251905051005</v>
      </c>
      <c r="B4" s="33" t="s">
        <v>13</v>
      </c>
      <c r="C4" s="61">
        <v>0</v>
      </c>
      <c r="D4" s="62" t="s">
        <v>119</v>
      </c>
    </row>
    <row r="5" spans="1:5">
      <c r="A5" s="34">
        <v>251905051510</v>
      </c>
      <c r="B5" s="33" t="s">
        <v>22</v>
      </c>
      <c r="C5" s="61">
        <v>22314</v>
      </c>
      <c r="D5" s="62" t="s">
        <v>119</v>
      </c>
    </row>
    <row r="6" spans="1:5">
      <c r="A6" s="34">
        <v>251905051520</v>
      </c>
      <c r="B6" s="33" t="s">
        <v>16</v>
      </c>
      <c r="C6" s="61">
        <v>2974749</v>
      </c>
      <c r="D6" s="62" t="s">
        <v>119</v>
      </c>
    </row>
    <row r="7" spans="1:5" hidden="1">
      <c r="A7" s="34">
        <v>251905051525</v>
      </c>
      <c r="B7" s="33" t="s">
        <v>23</v>
      </c>
      <c r="C7" s="61">
        <v>0</v>
      </c>
      <c r="D7" s="62" t="s">
        <v>119</v>
      </c>
    </row>
    <row r="8" spans="1:5">
      <c r="A8" s="34">
        <v>251905051530</v>
      </c>
      <c r="B8" s="33" t="s">
        <v>27</v>
      </c>
      <c r="C8" s="61">
        <v>16213855</v>
      </c>
      <c r="D8" s="62" t="s">
        <v>119</v>
      </c>
    </row>
    <row r="9" spans="1:5" hidden="1">
      <c r="A9" s="34">
        <v>251905051531</v>
      </c>
      <c r="B9" s="35" t="s">
        <v>146</v>
      </c>
      <c r="C9" s="61">
        <f>(-IFERROR(VLOOKUP(A9,Generico!A264:H271,8,0),0))*-1</f>
        <v>0</v>
      </c>
      <c r="D9" s="62" t="s">
        <v>176</v>
      </c>
    </row>
    <row r="10" spans="1:5">
      <c r="A10" s="34">
        <v>251905051535</v>
      </c>
      <c r="B10" s="35" t="s">
        <v>26</v>
      </c>
      <c r="C10" s="61">
        <v>1068731</v>
      </c>
      <c r="D10" s="62" t="s">
        <v>119</v>
      </c>
    </row>
    <row r="11" spans="1:5" hidden="1">
      <c r="A11" s="34">
        <v>251905051531</v>
      </c>
      <c r="B11" s="35" t="s">
        <v>146</v>
      </c>
      <c r="C11" s="61">
        <v>0</v>
      </c>
      <c r="D11" s="62" t="s">
        <v>119</v>
      </c>
    </row>
    <row r="12" spans="1:5">
      <c r="A12" s="34">
        <v>419595950101</v>
      </c>
      <c r="B12" s="35" t="s">
        <v>128</v>
      </c>
      <c r="C12" s="61">
        <v>-649</v>
      </c>
      <c r="D12" s="62" t="s">
        <v>176</v>
      </c>
    </row>
    <row r="13" spans="1:5" ht="15.75" customHeight="1">
      <c r="A13" s="279" t="s">
        <v>45</v>
      </c>
      <c r="B13" s="279"/>
      <c r="C13" s="28">
        <f>SUM(C2:C12)</f>
        <v>20279000</v>
      </c>
      <c r="D13" s="27"/>
    </row>
    <row r="14" spans="1:5">
      <c r="C14" s="25"/>
    </row>
    <row r="15" spans="1:5">
      <c r="C15" s="26"/>
    </row>
    <row r="17" spans="1:3">
      <c r="A17" s="34">
        <v>519095101001</v>
      </c>
      <c r="B17" s="33" t="s">
        <v>128</v>
      </c>
      <c r="C17" s="26"/>
    </row>
    <row r="18" spans="1:3" ht="15.75">
      <c r="A18" s="34">
        <v>419595950101</v>
      </c>
      <c r="B18" s="35" t="s">
        <v>128</v>
      </c>
      <c r="C18" s="19"/>
    </row>
    <row r="19" spans="1:3" ht="15.75">
      <c r="C19" s="19"/>
    </row>
    <row r="20" spans="1:3" ht="15.75">
      <c r="C20" s="19"/>
    </row>
    <row r="21" spans="1:3" ht="15.75">
      <c r="C21" s="19"/>
    </row>
  </sheetData>
  <mergeCells count="1">
    <mergeCell ref="A13:B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0522-9E5D-4611-BF03-239FF5BB2E95}">
  <dimension ref="B3:C17"/>
  <sheetViews>
    <sheetView workbookViewId="0">
      <selection activeCell="E10" sqref="E10"/>
    </sheetView>
  </sheetViews>
  <sheetFormatPr baseColWidth="10" defaultRowHeight="15"/>
  <cols>
    <col min="2" max="2" width="75.140625" bestFit="1" customWidth="1"/>
    <col min="3" max="3" width="14" bestFit="1" customWidth="1"/>
  </cols>
  <sheetData>
    <row r="3" spans="2:3" ht="15.75" thickBot="1"/>
    <row r="4" spans="2:3" ht="16.5" thickBot="1">
      <c r="B4" s="155" t="s">
        <v>86</v>
      </c>
      <c r="C4" s="156" t="s">
        <v>302</v>
      </c>
    </row>
    <row r="5" spans="2:3" ht="15.75" thickBot="1">
      <c r="B5" s="157" t="s">
        <v>104</v>
      </c>
      <c r="C5" s="158">
        <v>25987000</v>
      </c>
    </row>
    <row r="6" spans="2:3" ht="15.75" thickBot="1">
      <c r="B6" s="157" t="s">
        <v>107</v>
      </c>
      <c r="C6" s="158">
        <v>0</v>
      </c>
    </row>
    <row r="7" spans="2:3" ht="15.75" thickBot="1">
      <c r="B7" s="157" t="s">
        <v>115</v>
      </c>
      <c r="C7" s="158">
        <v>137000</v>
      </c>
    </row>
    <row r="8" spans="2:3" ht="15.75" thickBot="1">
      <c r="B8" s="157" t="s">
        <v>126</v>
      </c>
      <c r="C8" s="158">
        <v>87000</v>
      </c>
    </row>
    <row r="9" spans="2:3" ht="15.75" thickBot="1">
      <c r="B9" s="157" t="s">
        <v>238</v>
      </c>
      <c r="C9" s="158">
        <v>60882000</v>
      </c>
    </row>
    <row r="10" spans="2:3" ht="15.75" thickBot="1">
      <c r="B10" s="157" t="s">
        <v>195</v>
      </c>
      <c r="C10" s="158">
        <v>87205000</v>
      </c>
    </row>
    <row r="11" spans="2:3" ht="15.75" thickBot="1">
      <c r="B11" s="157" t="s">
        <v>166</v>
      </c>
      <c r="C11" s="158">
        <v>3711000</v>
      </c>
    </row>
    <row r="12" spans="2:3" ht="15.75" thickBot="1">
      <c r="B12" s="157" t="s">
        <v>308</v>
      </c>
      <c r="C12" s="158">
        <v>709000</v>
      </c>
    </row>
    <row r="13" spans="2:3" ht="15.75" thickBot="1">
      <c r="B13" s="157" t="s">
        <v>21</v>
      </c>
      <c r="C13" s="158">
        <v>2000</v>
      </c>
    </row>
    <row r="14" spans="2:3" ht="15.75" thickBot="1">
      <c r="B14" s="157" t="s">
        <v>410</v>
      </c>
      <c r="C14" s="158">
        <f>20280000-1000</f>
        <v>20279000</v>
      </c>
    </row>
    <row r="15" spans="2:3" ht="15.75" thickBot="1">
      <c r="B15" s="157" t="s">
        <v>256</v>
      </c>
      <c r="C15" s="158">
        <v>170000</v>
      </c>
    </row>
    <row r="16" spans="2:3" ht="15.75" thickBot="1">
      <c r="B16" s="157" t="s">
        <v>78</v>
      </c>
      <c r="C16" s="158">
        <v>3096000</v>
      </c>
    </row>
    <row r="17" spans="2:3" ht="15.75" thickBot="1">
      <c r="B17" s="157" t="s">
        <v>45</v>
      </c>
      <c r="C17" s="158">
        <f>SUM(C5:C16)</f>
        <v>202265000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9dd2e65-d6de-461b-b71e-a7b9bfcbafe8}" enabled="0" method="" siteId="{09dd2e65-d6de-461b-b71e-a7b9bfcbaf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Formulario Nit Generico</vt:lpstr>
      <vt:lpstr>Hoja2</vt:lpstr>
      <vt:lpstr>Hoja1</vt:lpstr>
      <vt:lpstr>Movimiento</vt:lpstr>
      <vt:lpstr>Hoja6</vt:lpstr>
      <vt:lpstr>Generico Sin Arrendatarios</vt:lpstr>
      <vt:lpstr>Generico</vt:lpstr>
      <vt:lpstr>Cont Arren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Andrade Rivera</dc:creator>
  <cp:lastModifiedBy>Alejandro Paruma Fajardo</cp:lastModifiedBy>
  <dcterms:created xsi:type="dcterms:W3CDTF">2020-07-03T13:02:04Z</dcterms:created>
  <dcterms:modified xsi:type="dcterms:W3CDTF">2025-04-03T21:55:26Z</dcterms:modified>
</cp:coreProperties>
</file>