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filterPrivacy="1" codeName="ThisWorkbook" defaultThemeVersion="124226"/>
  <xr:revisionPtr revIDLastSave="0" documentId="13_ncr:1_{82045D3A-A990-AC44-9EBB-5B7C796B32C7}" xr6:coauthVersionLast="47" xr6:coauthVersionMax="47" xr10:uidLastSave="{00000000-0000-0000-0000-000000000000}"/>
  <bookViews>
    <workbookView xWindow="20" yWindow="760" windowWidth="30220" windowHeight="17580" activeTab="58" xr2:uid="{00000000-000D-0000-FFFF-FFFF00000000}"/>
  </bookViews>
  <sheets>
    <sheet name="Sheet1" sheetId="1" state="hidden" r:id="rId1"/>
    <sheet name="Sheet1 (2)" sheetId="2" state="hidden" r:id="rId2"/>
    <sheet name="Feb 2015" sheetId="3" state="hidden" r:id="rId3"/>
    <sheet name="Mar 2015" sheetId="4" state="hidden" r:id="rId4"/>
    <sheet name="Apr 2015" sheetId="5" state="hidden" r:id="rId5"/>
    <sheet name="May 2015" sheetId="6" state="hidden" r:id="rId6"/>
    <sheet name="June 2015" sheetId="7" state="hidden" r:id="rId7"/>
    <sheet name="Sep 2015" sheetId="8" state="hidden" r:id="rId8"/>
    <sheet name="Oct 2015" sheetId="9" state="hidden" r:id="rId9"/>
    <sheet name="Nov 2015" sheetId="10" state="hidden" r:id="rId10"/>
    <sheet name="Dec 2015" sheetId="11" state="hidden" r:id="rId11"/>
    <sheet name="Jan 2016" sheetId="12" state="hidden" r:id="rId12"/>
    <sheet name="Feb 2016" sheetId="13" state="hidden" r:id="rId13"/>
    <sheet name="March 2016" sheetId="14" state="hidden" r:id="rId14"/>
    <sheet name="April 2016" sheetId="15" state="hidden" r:id="rId15"/>
    <sheet name="May 2016" sheetId="16" state="hidden" r:id="rId16"/>
    <sheet name="June 2016" sheetId="19" state="hidden" r:id="rId17"/>
    <sheet name="July 2016" sheetId="17" state="hidden" r:id="rId18"/>
    <sheet name="Aug 2016" sheetId="20" state="hidden" r:id="rId19"/>
    <sheet name="Sep 2016" sheetId="21" state="hidden" r:id="rId20"/>
    <sheet name="Oct 2016" sheetId="22" state="hidden" r:id="rId21"/>
    <sheet name="Nov 2016" sheetId="23" state="hidden" r:id="rId22"/>
    <sheet name="Dec 2016" sheetId="24" state="hidden" r:id="rId23"/>
    <sheet name="Jan 2017" sheetId="26" state="hidden" r:id="rId24"/>
    <sheet name="Feb 2017" sheetId="27" state="hidden" r:id="rId25"/>
    <sheet name="March 2017" sheetId="28" state="hidden" r:id="rId26"/>
    <sheet name="April 2017" sheetId="30" state="hidden" r:id="rId27"/>
    <sheet name="May 2017" sheetId="31" state="hidden" r:id="rId28"/>
    <sheet name="June 2017" sheetId="32" state="hidden" r:id="rId29"/>
    <sheet name="July 2017" sheetId="33" state="hidden" r:id="rId30"/>
    <sheet name="August 2017" sheetId="34" state="hidden" r:id="rId31"/>
    <sheet name="Sept 2017" sheetId="35" state="hidden" r:id="rId32"/>
    <sheet name="Oct 2017" sheetId="36" state="hidden" r:id="rId33"/>
    <sheet name="Nov 2017" sheetId="37" state="hidden" r:id="rId34"/>
    <sheet name="Dec 2017" sheetId="38" state="hidden" r:id="rId35"/>
    <sheet name="Jan 2018" sheetId="39" state="hidden" r:id="rId36"/>
    <sheet name="Feb 2018" sheetId="40" state="hidden" r:id="rId37"/>
    <sheet name="Mar 2018" sheetId="41" state="hidden" r:id="rId38"/>
    <sheet name="April 2018" sheetId="42" state="hidden" r:id="rId39"/>
    <sheet name="Mar 2018 (2)" sheetId="44" state="hidden" r:id="rId40"/>
    <sheet name="April 2018 (new Rate)" sheetId="43" state="hidden" r:id="rId41"/>
    <sheet name="May 2018" sheetId="46" state="hidden" r:id="rId42"/>
    <sheet name="June 2018" sheetId="47" state="hidden" r:id="rId43"/>
    <sheet name="July 2018" sheetId="48" state="hidden" r:id="rId44"/>
    <sheet name="July 2018 (2)" sheetId="49" state="hidden" r:id="rId45"/>
    <sheet name="Nov 2018" sheetId="50" state="hidden" r:id="rId46"/>
    <sheet name="January 2019" sheetId="51" state="hidden" r:id="rId47"/>
    <sheet name="Feb 2019" sheetId="52" state="hidden" r:id="rId48"/>
    <sheet name="Mar. 2019" sheetId="53" state="hidden" r:id="rId49"/>
    <sheet name="Apr. 2019" sheetId="54" state="hidden" r:id="rId50"/>
    <sheet name="May 2019" sheetId="55" state="hidden" r:id="rId51"/>
    <sheet name="Jun 2019" sheetId="56" state="hidden" r:id="rId52"/>
    <sheet name="Jul 2019" sheetId="57" state="hidden" r:id="rId53"/>
    <sheet name="Aug 2019" sheetId="58" state="hidden" r:id="rId54"/>
    <sheet name="Sep 2019" sheetId="59" state="hidden" r:id="rId55"/>
    <sheet name="Oct 2019" sheetId="60" state="hidden" r:id="rId56"/>
    <sheet name="Nov 2019" sheetId="62" state="hidden" r:id="rId57"/>
    <sheet name="Dec 2019" sheetId="61" state="hidden" r:id="rId58"/>
    <sheet name="2025 12" sheetId="136" r:id="rId59"/>
    <sheet name="2025 11" sheetId="135" r:id="rId60"/>
    <sheet name="2025 10" sheetId="134" r:id="rId61"/>
    <sheet name="2025 09" sheetId="133" r:id="rId62"/>
    <sheet name="2025 08" sheetId="132" r:id="rId63"/>
    <sheet name="2025 07" sheetId="131" r:id="rId64"/>
    <sheet name="2025 06" sheetId="130" r:id="rId65"/>
    <sheet name="2025 05" sheetId="129" r:id="rId66"/>
    <sheet name="2025 04" sheetId="128" r:id="rId67"/>
    <sheet name="2025 03" sheetId="127" r:id="rId68"/>
    <sheet name="2025 02" sheetId="126" r:id="rId69"/>
    <sheet name="2025 01" sheetId="125" r:id="rId70"/>
    <sheet name="2024 12" sheetId="124" r:id="rId71"/>
    <sheet name="2024 11" sheetId="123" r:id="rId72"/>
    <sheet name="2024 10" sheetId="122" r:id="rId73"/>
    <sheet name="2024 09" sheetId="121" r:id="rId74"/>
    <sheet name="2024 08" sheetId="120" r:id="rId75"/>
    <sheet name="2024 07" sheetId="119" r:id="rId76"/>
    <sheet name="2024 06" sheetId="118" r:id="rId77"/>
    <sheet name="2024 05" sheetId="117" r:id="rId78"/>
    <sheet name="2024 04" sheetId="116" r:id="rId79"/>
    <sheet name="2024 03" sheetId="115" r:id="rId80"/>
    <sheet name="2024 02" sheetId="114" r:id="rId81"/>
    <sheet name="2024 01" sheetId="113" r:id="rId82"/>
    <sheet name="2023 12" sheetId="112" r:id="rId83"/>
    <sheet name="2023 11" sheetId="111" r:id="rId84"/>
    <sheet name="2023 10 " sheetId="110" r:id="rId85"/>
    <sheet name="2023 09" sheetId="109" r:id="rId86"/>
    <sheet name="2023 08" sheetId="107" r:id="rId87"/>
    <sheet name="2023 07" sheetId="108" r:id="rId88"/>
    <sheet name="2023 06" sheetId="106" r:id="rId89"/>
    <sheet name="2023 05" sheetId="105" r:id="rId90"/>
    <sheet name="2023 04" sheetId="104" r:id="rId91"/>
    <sheet name="2023 03" sheetId="103" r:id="rId92"/>
    <sheet name="2023 02" sheetId="102" r:id="rId93"/>
    <sheet name="2023 01" sheetId="101" r:id="rId94"/>
    <sheet name="2022 12" sheetId="100" r:id="rId95"/>
    <sheet name="2022 11" sheetId="99" r:id="rId96"/>
    <sheet name="2022 10" sheetId="98" r:id="rId97"/>
    <sheet name="2022 09" sheetId="97" r:id="rId98"/>
    <sheet name="2022 08" sheetId="96" r:id="rId99"/>
    <sheet name="2022 07" sheetId="95" r:id="rId100"/>
    <sheet name="2022 06" sheetId="94" r:id="rId101"/>
    <sheet name="2022 05" sheetId="93" r:id="rId102"/>
    <sheet name="2022 04" sheetId="92" r:id="rId103"/>
    <sheet name="2022 03" sheetId="91" r:id="rId104"/>
    <sheet name="2022 02" sheetId="90" r:id="rId105"/>
    <sheet name="2022 01" sheetId="89" r:id="rId106"/>
    <sheet name="2021 12" sheetId="88" r:id="rId107"/>
    <sheet name="2021 11" sheetId="86" r:id="rId108"/>
    <sheet name="2021 10" sheetId="85" r:id="rId109"/>
    <sheet name="2021 09" sheetId="84" r:id="rId110"/>
    <sheet name="2021 08" sheetId="83" r:id="rId111"/>
    <sheet name="2021 07" sheetId="81" r:id="rId112"/>
    <sheet name="2021 06" sheetId="80" r:id="rId113"/>
    <sheet name="2021 05" sheetId="79" r:id="rId114"/>
    <sheet name="2021 04" sheetId="78" r:id="rId115"/>
    <sheet name="2021 03" sheetId="77" r:id="rId116"/>
    <sheet name="2021 02" sheetId="76" r:id="rId117"/>
    <sheet name="2021 01" sheetId="75" r:id="rId118"/>
    <sheet name="2020 12" sheetId="74" r:id="rId119"/>
    <sheet name="2020 11" sheetId="73" r:id="rId120"/>
    <sheet name="2020 10" sheetId="72" r:id="rId121"/>
    <sheet name="2020 09" sheetId="71" r:id="rId122"/>
    <sheet name="2020 08" sheetId="70" r:id="rId123"/>
    <sheet name="2020 07" sheetId="69" r:id="rId124"/>
    <sheet name="2020 06" sheetId="68" r:id="rId125"/>
    <sheet name="2020 05" sheetId="67" r:id="rId126"/>
    <sheet name="2020 04" sheetId="66" r:id="rId127"/>
    <sheet name="2020 03" sheetId="65" r:id="rId128"/>
    <sheet name="2020 02" sheetId="64" r:id="rId129"/>
    <sheet name="2020 01" sheetId="63" r:id="rId130"/>
  </sheets>
  <definedNames>
    <definedName name="_xlnm._FilterDatabase" localSheetId="129" hidden="1">'2020 01'!$C$4:$H$90</definedName>
    <definedName name="_xlnm._FilterDatabase" localSheetId="128" hidden="1">'2020 02'!$C$4:$H$91</definedName>
    <definedName name="_xlnm._FilterDatabase" localSheetId="127" hidden="1">'2020 03'!$C$4:$H$91</definedName>
    <definedName name="_xlnm._FilterDatabase" localSheetId="126" hidden="1">'2020 04'!$C$4:$H$93</definedName>
    <definedName name="_xlnm._FilterDatabase" localSheetId="125" hidden="1">'2020 05'!$C$4:$H$95</definedName>
    <definedName name="_xlnm._FilterDatabase" localSheetId="124" hidden="1">'2020 06'!$C$4:$H$113</definedName>
    <definedName name="_xlnm._FilterDatabase" localSheetId="123" hidden="1">'2020 07'!$C$4:$H$100</definedName>
    <definedName name="_xlnm._FilterDatabase" localSheetId="122" hidden="1">'2020 08'!$C$4:$H$100</definedName>
    <definedName name="_xlnm._FilterDatabase" localSheetId="121" hidden="1">'2020 09'!$C$4:$H$104</definedName>
    <definedName name="_xlnm._FilterDatabase" localSheetId="120" hidden="1">'2020 10'!$C$4:$H$100</definedName>
    <definedName name="_xlnm._FilterDatabase" localSheetId="119" hidden="1">'2020 11'!$C$4:$H$99</definedName>
    <definedName name="_xlnm._FilterDatabase" localSheetId="118" hidden="1">'2020 12'!$C$4:$H$98</definedName>
    <definedName name="_xlnm._FilterDatabase" localSheetId="117" hidden="1">'2021 01'!$A$4:$I$87</definedName>
    <definedName name="_xlnm._FilterDatabase" localSheetId="116" hidden="1">'2021 02'!$A$4:$I$87</definedName>
    <definedName name="_xlnm._FilterDatabase" localSheetId="115" hidden="1">'2021 03'!$A$4:$I$85</definedName>
    <definedName name="_xlnm._FilterDatabase" localSheetId="114" hidden="1">'2021 04'!$A$4:$I$86</definedName>
    <definedName name="_xlnm._FilterDatabase" localSheetId="113" hidden="1">'2021 05'!$A$4:$I$86</definedName>
    <definedName name="_xlnm._FilterDatabase" localSheetId="112" hidden="1">'2021 06'!$A$4:$I$88</definedName>
    <definedName name="_xlnm._FilterDatabase" localSheetId="111" hidden="1">'2021 07'!$A$4:$I$90</definedName>
    <definedName name="_xlnm._FilterDatabase" localSheetId="110" hidden="1">'2021 08'!$A$4:$I$90</definedName>
    <definedName name="_xlnm._FilterDatabase" localSheetId="109" hidden="1">'2021 09'!$A$4:$I$85</definedName>
    <definedName name="_xlnm._FilterDatabase" localSheetId="108" hidden="1">'2021 10'!$A$4:$I$88</definedName>
    <definedName name="_xlnm._FilterDatabase" localSheetId="107" hidden="1">'2021 11'!$A$4:$I$89</definedName>
    <definedName name="_xlnm._FilterDatabase" localSheetId="106" hidden="1">'2021 12'!$A$4:$I$88</definedName>
    <definedName name="_xlnm._FilterDatabase" localSheetId="105" hidden="1">'2022 01'!$A$4:$I$96</definedName>
    <definedName name="_xlnm._FilterDatabase" localSheetId="104" hidden="1">'2022 02'!$A$4:$I$93</definedName>
    <definedName name="_xlnm._FilterDatabase" localSheetId="103" hidden="1">'2022 03'!$A$4:$I$94</definedName>
    <definedName name="_xlnm._FilterDatabase" localSheetId="102" hidden="1">'2022 04'!$A$4:$I$92</definedName>
    <definedName name="_xlnm._FilterDatabase" localSheetId="101" hidden="1">'2022 05'!$A$4:$I$92</definedName>
    <definedName name="_xlnm._FilterDatabase" localSheetId="100" hidden="1">'2022 06'!$A$4:$I$96</definedName>
    <definedName name="_xlnm._FilterDatabase" localSheetId="99" hidden="1">'2022 07'!$A$4:$I$96</definedName>
    <definedName name="_xlnm._FilterDatabase" localSheetId="98" hidden="1">'2022 08'!$A$4:$J$95</definedName>
    <definedName name="_xlnm._FilterDatabase" localSheetId="97" hidden="1">'2022 09'!$A$4:$J$96</definedName>
    <definedName name="_xlnm._FilterDatabase" localSheetId="96" hidden="1">'2022 10'!$A$4:$J$96</definedName>
    <definedName name="_xlnm._FilterDatabase" localSheetId="95" hidden="1">'2022 11'!$A$4:$J$98</definedName>
    <definedName name="_xlnm._FilterDatabase" localSheetId="94" hidden="1">'2022 12'!$A$4:$J$99</definedName>
    <definedName name="_xlnm._FilterDatabase" localSheetId="93" hidden="1">'2023 01'!$A$4:$M$105</definedName>
    <definedName name="_xlnm._FilterDatabase" localSheetId="92" hidden="1">'2023 02'!$A$4:$N$103</definedName>
    <definedName name="_xlnm._FilterDatabase" localSheetId="91" hidden="1">'2023 03'!$A$3:$N$102</definedName>
    <definedName name="_xlnm._FilterDatabase" localSheetId="90" hidden="1">'2023 04'!$A$3:$N$103</definedName>
    <definedName name="_xlnm._FilterDatabase" localSheetId="89" hidden="1">'2023 05'!$A$3:$N$103</definedName>
    <definedName name="_xlnm._FilterDatabase" localSheetId="88" hidden="1">'2023 06'!$A$3:$N$105</definedName>
    <definedName name="_xlnm._FilterDatabase" localSheetId="87" hidden="1">'2023 07'!$A$3:$N$105</definedName>
    <definedName name="_xlnm._FilterDatabase" localSheetId="86" hidden="1">'2023 08'!$A$3:$N$98</definedName>
    <definedName name="_xlnm._FilterDatabase" localSheetId="78" hidden="1">'2024 04'!$A$3:$M$116</definedName>
    <definedName name="_xlnm._FilterDatabase" localSheetId="69" hidden="1">'2025 01'!$A$3:$T$124</definedName>
    <definedName name="_xlnm._FilterDatabase" localSheetId="68" hidden="1">'2025 02'!$B$3:$N$123</definedName>
    <definedName name="_xlnm._FilterDatabase" localSheetId="4" hidden="1">'Apr 2015'!$A$5:$F$57</definedName>
    <definedName name="_xlnm._FilterDatabase" localSheetId="49" hidden="1">'Apr. 2019'!$A$5:$F$79</definedName>
    <definedName name="_xlnm._FilterDatabase" localSheetId="14" hidden="1">'April 2016'!$A$5:$E$60</definedName>
    <definedName name="_xlnm._FilterDatabase" localSheetId="26" hidden="1">'April 2017'!$A$5:$E$69</definedName>
    <definedName name="_xlnm._FilterDatabase" localSheetId="38" hidden="1">'April 2018'!$A$5:$E$70</definedName>
    <definedName name="_xlnm._FilterDatabase" localSheetId="40" hidden="1">'April 2018 (new Rate)'!$A$5:$F$13</definedName>
    <definedName name="_xlnm._FilterDatabase" localSheetId="18" hidden="1">'Aug 2016'!$A$5:$E$56</definedName>
    <definedName name="_xlnm._FilterDatabase" localSheetId="53" hidden="1">'Aug 2019'!$C$4:$H$86</definedName>
    <definedName name="_xlnm._FilterDatabase" localSheetId="30" hidden="1">'August 2017'!$A$5:$E$67</definedName>
    <definedName name="_xlnm._FilterDatabase" localSheetId="10" hidden="1">'Dec 2015'!$A$5:$E$57</definedName>
    <definedName name="_xlnm._FilterDatabase" localSheetId="22" hidden="1">'Dec 2016'!$A$5:$E$68</definedName>
    <definedName name="_xlnm._FilterDatabase" localSheetId="34" hidden="1">'Dec 2017'!$A$5:$E$70</definedName>
    <definedName name="_xlnm._FilterDatabase" localSheetId="57" hidden="1">'Dec 2019'!$C$4:$H$91</definedName>
    <definedName name="_xlnm._FilterDatabase" localSheetId="2" hidden="1">'Feb 2015'!$A$5:$F$54</definedName>
    <definedName name="_xlnm._FilterDatabase" localSheetId="12" hidden="1">'Feb 2016'!$A$5:$E$57</definedName>
    <definedName name="_xlnm._FilterDatabase" localSheetId="24" hidden="1">'Feb 2017'!$A$5:$E$66</definedName>
    <definedName name="_xlnm._FilterDatabase" localSheetId="36" hidden="1">'Feb 2018'!$A$5:$E$72</definedName>
    <definedName name="_xlnm._FilterDatabase" localSheetId="47" hidden="1">'Feb 2019'!$A$5:$F$78</definedName>
    <definedName name="_xlnm._FilterDatabase" localSheetId="11" hidden="1">'Jan 2016'!$A$5:$E$57</definedName>
    <definedName name="_xlnm._FilterDatabase" localSheetId="23" hidden="1">'Jan 2017'!$A$5:$E$67</definedName>
    <definedName name="_xlnm._FilterDatabase" localSheetId="35" hidden="1">'Jan 2018'!$A$5:$E$71</definedName>
    <definedName name="_xlnm._FilterDatabase" localSheetId="46" hidden="1">'January 2019'!$A$5:$F$78</definedName>
    <definedName name="_xlnm._FilterDatabase" localSheetId="52" hidden="1">'Jul 2019'!$C$4:$H$86</definedName>
    <definedName name="_xlnm._FilterDatabase" localSheetId="17" hidden="1">'July 2016'!$A$5:$E$56</definedName>
    <definedName name="_xlnm._FilterDatabase" localSheetId="29" hidden="1">'July 2017'!$A$5:$E$68</definedName>
    <definedName name="_xlnm._FilterDatabase" localSheetId="43" hidden="1">'July 2018'!$A$5:$E$68</definedName>
    <definedName name="_xlnm._FilterDatabase" localSheetId="44" hidden="1">'July 2018 (2)'!$A$5:$E$68</definedName>
    <definedName name="_xlnm._FilterDatabase" localSheetId="51" hidden="1">'Jun 2019'!$C$4:$H$85</definedName>
    <definedName name="_xlnm._FilterDatabase" localSheetId="6" hidden="1">'June 2015'!$A$5:$F$57</definedName>
    <definedName name="_xlnm._FilterDatabase" localSheetId="16" hidden="1">'June 2016'!$A$5:$E$59</definedName>
    <definedName name="_xlnm._FilterDatabase" localSheetId="28" hidden="1">'June 2017'!$A$5:$E$68</definedName>
    <definedName name="_xlnm._FilterDatabase" localSheetId="42" hidden="1">'June 2018'!$A$5:$E$67</definedName>
    <definedName name="_xlnm._FilterDatabase" localSheetId="3" hidden="1">'Mar 2015'!$A$5:$F$54</definedName>
    <definedName name="_xlnm._FilterDatabase" localSheetId="37" hidden="1">'Mar 2018'!$A$5:$E$70</definedName>
    <definedName name="_xlnm._FilterDatabase" localSheetId="39" hidden="1">'Mar 2018 (2)'!$A$5:$E$13</definedName>
    <definedName name="_xlnm._FilterDatabase" localSheetId="48" hidden="1">'Mar. 2019'!$A$5:$F$77</definedName>
    <definedName name="_xlnm._FilterDatabase" localSheetId="13" hidden="1">'March 2016'!$A$5:$E$59</definedName>
    <definedName name="_xlnm._FilterDatabase" localSheetId="25" hidden="1">'March 2017'!$A$5:$E$68</definedName>
    <definedName name="_xlnm._FilterDatabase" localSheetId="5" hidden="1">'May 2015'!$A$5:$F$57</definedName>
    <definedName name="_xlnm._FilterDatabase" localSheetId="15" hidden="1">'May 2016'!$A$5:$E$59</definedName>
    <definedName name="_xlnm._FilterDatabase" localSheetId="27" hidden="1">'May 2017'!$A$5:$E$69</definedName>
    <definedName name="_xlnm._FilterDatabase" localSheetId="41" hidden="1">'May 2018'!$A$5:$E$67</definedName>
    <definedName name="_xlnm._FilterDatabase" localSheetId="50" hidden="1">'May 2019'!$C$4:$H$86</definedName>
    <definedName name="_xlnm._FilterDatabase" localSheetId="9" hidden="1">'Nov 2015'!$A$5:$E$58</definedName>
    <definedName name="_xlnm._FilterDatabase" localSheetId="21" hidden="1">'Nov 2016'!$A$5:$E$66</definedName>
    <definedName name="_xlnm._FilterDatabase" localSheetId="33" hidden="1">'Nov 2017'!$A$5:$E$70</definedName>
    <definedName name="_xlnm._FilterDatabase" localSheetId="45" hidden="1">'Nov 2018'!$A$5:$F$76</definedName>
    <definedName name="_xlnm._FilterDatabase" localSheetId="56" hidden="1">'Nov 2019'!$C$4:$H$90</definedName>
    <definedName name="_xlnm._FilterDatabase" localSheetId="8" hidden="1">'Oct 2015'!$A$5:$E$58</definedName>
    <definedName name="_xlnm._FilterDatabase" localSheetId="20" hidden="1">'Oct 2016'!$A$5:$E$67</definedName>
    <definedName name="_xlnm._FilterDatabase" localSheetId="32" hidden="1">'Oct 2017'!$A$5:$E$69</definedName>
    <definedName name="_xlnm._FilterDatabase" localSheetId="55" hidden="1">'Oct 2019'!$C$4:$H$90</definedName>
    <definedName name="_xlnm._FilterDatabase" localSheetId="7" hidden="1">'Sep 2015'!$A$5:$E$57</definedName>
    <definedName name="_xlnm._FilterDatabase" localSheetId="19" hidden="1">'Sep 2016'!$A$5:$E$61</definedName>
    <definedName name="_xlnm._FilterDatabase" localSheetId="54" hidden="1">'Sep 2019'!$C$4:$H$88</definedName>
    <definedName name="_xlnm._FilterDatabase" localSheetId="31" hidden="1">'Sept 2017'!$A$5:$E$67</definedName>
    <definedName name="_xlnm._FilterDatabase" localSheetId="0" hidden="1">Sheet1!$A$4:$H$47</definedName>
    <definedName name="_xlnm._FilterDatabase" localSheetId="1" hidden="1">'Sheet1 (2)'!$A$5:$F$47</definedName>
    <definedName name="_xlnm.Print_Area" localSheetId="129">'2020 01'!$A$1:$I$91</definedName>
    <definedName name="_xlnm.Print_Area" localSheetId="128">'2020 02'!$A$1:$I$92</definedName>
    <definedName name="_xlnm.Print_Area" localSheetId="127">'2020 03'!$A$1:$I$92</definedName>
    <definedName name="_xlnm.Print_Area" localSheetId="126">'2020 04'!$A$1:$I$94</definedName>
    <definedName name="_xlnm.Print_Area" localSheetId="125">'2020 05'!$A$1:$I$96</definedName>
    <definedName name="_xlnm.Print_Area" localSheetId="124">'2020 06'!$A$1:$I$114</definedName>
    <definedName name="_xlnm.Print_Area" localSheetId="123">'2020 07'!$A$1:$I$103</definedName>
    <definedName name="_xlnm.Print_Area" localSheetId="122">'2020 08'!$A$1:$I$102</definedName>
    <definedName name="_xlnm.Print_Area" localSheetId="121">'2020 09'!$A$1:$I$106</definedName>
    <definedName name="_xlnm.Print_Area" localSheetId="120">'2020 10'!$A$1:$I$102</definedName>
    <definedName name="_xlnm.Print_Area" localSheetId="119">'2020 11'!$A$1:$I$101</definedName>
    <definedName name="_xlnm.Print_Area" localSheetId="118">'2020 12'!$A$1:$I$100</definedName>
    <definedName name="_xlnm.Print_Area" localSheetId="117">'2021 01'!$A$1:$I$100</definedName>
    <definedName name="_xlnm.Print_Area" localSheetId="116">'2021 02'!$A$1:$I$100</definedName>
    <definedName name="_xlnm.Print_Area" localSheetId="115">'2021 03'!$A$1:$I$98</definedName>
    <definedName name="_xlnm.Print_Area" localSheetId="114">'2021 04'!$A$1:$I$99</definedName>
    <definedName name="_xlnm.Print_Area" localSheetId="113">'2021 05'!$A$1:$I$99</definedName>
    <definedName name="_xlnm.Print_Area" localSheetId="112">'2021 06'!$A$1:$I$104</definedName>
    <definedName name="_xlnm.Print_Area" localSheetId="111">'2021 07'!$A$1:$I$106</definedName>
    <definedName name="_xlnm.Print_Area" localSheetId="110">'2021 08'!$A$1:$I$102</definedName>
    <definedName name="_xlnm.Print_Area" localSheetId="109">'2021 09'!$A$1:$I$104</definedName>
    <definedName name="_xlnm.Print_Area" localSheetId="108">'2021 10'!$A$1:$I$105</definedName>
    <definedName name="_xlnm.Print_Area" localSheetId="107">'2021 11'!$A$1:$I$110</definedName>
    <definedName name="_xlnm.Print_Area" localSheetId="106">'2021 12'!$A$1:$I$109</definedName>
    <definedName name="_xlnm.Print_Area" localSheetId="105">'2022 01'!$A$1:$I$120</definedName>
    <definedName name="_xlnm.Print_Area" localSheetId="104">'2022 02'!$A$1:$I$106</definedName>
    <definedName name="_xlnm.Print_Area" localSheetId="103">'2022 03'!$A$1:$I$111</definedName>
    <definedName name="_xlnm.Print_Area" localSheetId="102">'2022 04'!$A$1:$I$109</definedName>
    <definedName name="_xlnm.Print_Area" localSheetId="101">'2022 05'!$A$1:$I$109</definedName>
    <definedName name="_xlnm.Print_Area" localSheetId="100">'2022 06'!$A$1:$I$113</definedName>
    <definedName name="_xlnm.Print_Area" localSheetId="99">'2022 07'!$A$1:$I$113</definedName>
    <definedName name="_xlnm.Print_Area" localSheetId="98">'2022 08'!$A$1:$J$110</definedName>
    <definedName name="_xlnm.Print_Area" localSheetId="97">'2022 09'!$A$1:$J$111</definedName>
    <definedName name="_xlnm.Print_Area" localSheetId="96">'2022 10'!$A$1:$J$111</definedName>
    <definedName name="_xlnm.Print_Area" localSheetId="95">'2022 11'!$A$1:$J$116</definedName>
    <definedName name="_xlnm.Print_Area" localSheetId="94">'2022 12'!$A$1:$J$117</definedName>
    <definedName name="_xlnm.Print_Area" localSheetId="93">'2023 01'!$A$1:$M$118</definedName>
    <definedName name="_xlnm.Print_Area" localSheetId="92">'2023 02'!$A$1:$M$139</definedName>
    <definedName name="_xlnm.Print_Area" localSheetId="91">'2023 03'!$A$1:$M$116</definedName>
    <definedName name="_xlnm.Print_Area" localSheetId="90">'2023 04'!$A$1:$M$126</definedName>
    <definedName name="_xlnm.Print_Area" localSheetId="89">'2023 05'!$A$1:$M$121</definedName>
    <definedName name="_xlnm.Print_Area" localSheetId="88">'2023 06'!$A$1:$M$123</definedName>
    <definedName name="_xlnm.Print_Area" localSheetId="87">'2023 07'!$A$1:$M$123</definedName>
    <definedName name="_xlnm.Print_Area" localSheetId="86">'2023 08'!$A$1:$M$122</definedName>
    <definedName name="_xlnm.Print_Area" localSheetId="53">'Aug 2019'!$A$1:$I$86</definedName>
    <definedName name="_xlnm.Print_Area" localSheetId="57">'Dec 2019'!$A$1:$I$92</definedName>
    <definedName name="_xlnm.Print_Area" localSheetId="52">'Jul 2019'!$A$1:$I$86</definedName>
    <definedName name="_xlnm.Print_Area" localSheetId="51">'Jun 2019'!$A$1:$I$85</definedName>
    <definedName name="_xlnm.Print_Area" localSheetId="50">'May 2019'!$A$1:$I$86</definedName>
    <definedName name="_xlnm.Print_Area" localSheetId="56">'Nov 2019'!$A$1:$I$91</definedName>
    <definedName name="_xlnm.Print_Area" localSheetId="55">'Oct 2019'!$A$1:$I$91</definedName>
    <definedName name="_xlnm.Print_Area" localSheetId="54">'Sep 2019'!$A$1:$I$88</definedName>
    <definedName name="_xlnm.Print_Titles" localSheetId="129">'2020 01'!$4:$4</definedName>
    <definedName name="_xlnm.Print_Titles" localSheetId="128">'2020 02'!$4:$4</definedName>
    <definedName name="_xlnm.Print_Titles" localSheetId="127">'2020 03'!$4:$4</definedName>
    <definedName name="_xlnm.Print_Titles" localSheetId="126">'2020 04'!$4:$4</definedName>
    <definedName name="_xlnm.Print_Titles" localSheetId="125">'2020 05'!$4:$4</definedName>
    <definedName name="_xlnm.Print_Titles" localSheetId="124">'2020 06'!$4:$4</definedName>
    <definedName name="_xlnm.Print_Titles" localSheetId="123">'2020 07'!$4:$4</definedName>
    <definedName name="_xlnm.Print_Titles" localSheetId="122">'2020 08'!$4:$4</definedName>
    <definedName name="_xlnm.Print_Titles" localSheetId="121">'2020 09'!$4:$4</definedName>
    <definedName name="_xlnm.Print_Titles" localSheetId="120">'2020 10'!$4:$4</definedName>
    <definedName name="_xlnm.Print_Titles" localSheetId="119">'2020 11'!$4:$4</definedName>
    <definedName name="_xlnm.Print_Titles" localSheetId="118">'2020 12'!$4:$4</definedName>
    <definedName name="_xlnm.Print_Titles" localSheetId="117">'2021 01'!$4:$4</definedName>
    <definedName name="_xlnm.Print_Titles" localSheetId="116">'2021 02'!$4:$4</definedName>
    <definedName name="_xlnm.Print_Titles" localSheetId="115">'2021 03'!$4:$4</definedName>
    <definedName name="_xlnm.Print_Titles" localSheetId="114">'2021 04'!$4:$4</definedName>
    <definedName name="_xlnm.Print_Titles" localSheetId="113">'2021 05'!$4:$4</definedName>
    <definedName name="_xlnm.Print_Titles" localSheetId="112">'2021 06'!$4:$4</definedName>
    <definedName name="_xlnm.Print_Titles" localSheetId="111">'2021 07'!$4:$4</definedName>
    <definedName name="_xlnm.Print_Titles" localSheetId="110">'2021 08'!$4:$4</definedName>
    <definedName name="_xlnm.Print_Titles" localSheetId="109">'2021 09'!$4:$4</definedName>
    <definedName name="_xlnm.Print_Titles" localSheetId="108">'2021 10'!$4:$4</definedName>
    <definedName name="_xlnm.Print_Titles" localSheetId="107">'2021 11'!$4:$4</definedName>
    <definedName name="_xlnm.Print_Titles" localSheetId="106">'2021 12'!$4:$4</definedName>
    <definedName name="_xlnm.Print_Titles" localSheetId="105">'2022 01'!$4:$4</definedName>
    <definedName name="_xlnm.Print_Titles" localSheetId="104">'2022 02'!$4:$4</definedName>
    <definedName name="_xlnm.Print_Titles" localSheetId="103">'2022 03'!$4:$4</definedName>
    <definedName name="_xlnm.Print_Titles" localSheetId="102">'2022 04'!$4:$4</definedName>
    <definedName name="_xlnm.Print_Titles" localSheetId="101">'2022 05'!$4:$4</definedName>
    <definedName name="_xlnm.Print_Titles" localSheetId="100">'2022 06'!$4:$4</definedName>
    <definedName name="_xlnm.Print_Titles" localSheetId="99">'2022 07'!$4:$4</definedName>
    <definedName name="_xlnm.Print_Titles" localSheetId="98">'2022 08'!$4:$4</definedName>
    <definedName name="_xlnm.Print_Titles" localSheetId="97">'2022 09'!$4:$4</definedName>
    <definedName name="_xlnm.Print_Titles" localSheetId="96">'2022 10'!$4:$4</definedName>
    <definedName name="_xlnm.Print_Titles" localSheetId="95">'2022 11'!$4:$4</definedName>
    <definedName name="_xlnm.Print_Titles" localSheetId="94">'2022 12'!$4:$4</definedName>
    <definedName name="_xlnm.Print_Titles" localSheetId="93">'2023 01'!$4:$4</definedName>
    <definedName name="_xlnm.Print_Titles" localSheetId="92">'2023 02'!$4:$4</definedName>
    <definedName name="_xlnm.Print_Titles" localSheetId="91">'2023 03'!$3:$3</definedName>
    <definedName name="_xlnm.Print_Titles" localSheetId="90">'2023 04'!$3:$3</definedName>
    <definedName name="_xlnm.Print_Titles" localSheetId="89">'2023 05'!$3:$3</definedName>
    <definedName name="_xlnm.Print_Titles" localSheetId="88">'2023 06'!$3:$3</definedName>
    <definedName name="_xlnm.Print_Titles" localSheetId="87">'2023 07'!$3:$3</definedName>
    <definedName name="_xlnm.Print_Titles" localSheetId="86">'2023 08'!$3:$3</definedName>
    <definedName name="_xlnm.Print_Titles" localSheetId="4">'Apr 2015'!$5:$5</definedName>
    <definedName name="_xlnm.Print_Titles" localSheetId="49">'Apr. 2019'!$5:$5</definedName>
    <definedName name="_xlnm.Print_Titles" localSheetId="14">'April 2016'!$5:$5</definedName>
    <definedName name="_xlnm.Print_Titles" localSheetId="26">'April 2017'!$5:$5</definedName>
    <definedName name="_xlnm.Print_Titles" localSheetId="38">'April 2018'!$5:$5</definedName>
    <definedName name="_xlnm.Print_Titles" localSheetId="40">'April 2018 (new Rate)'!$5:$5</definedName>
    <definedName name="_xlnm.Print_Titles" localSheetId="18">'Aug 2016'!$5:$5</definedName>
    <definedName name="_xlnm.Print_Titles" localSheetId="53">'Aug 2019'!$4:$4</definedName>
    <definedName name="_xlnm.Print_Titles" localSheetId="30">'August 2017'!$5:$5</definedName>
    <definedName name="_xlnm.Print_Titles" localSheetId="10">'Dec 2015'!$5:$5</definedName>
    <definedName name="_xlnm.Print_Titles" localSheetId="22">'Dec 2016'!$5:$5</definedName>
    <definedName name="_xlnm.Print_Titles" localSheetId="34">'Dec 2017'!$5:$5</definedName>
    <definedName name="_xlnm.Print_Titles" localSheetId="57">'Dec 2019'!$4:$4</definedName>
    <definedName name="_xlnm.Print_Titles" localSheetId="2">'Feb 2015'!$5:$5</definedName>
    <definedName name="_xlnm.Print_Titles" localSheetId="12">'Feb 2016'!$5:$5</definedName>
    <definedName name="_xlnm.Print_Titles" localSheetId="24">'Feb 2017'!$5:$5</definedName>
    <definedName name="_xlnm.Print_Titles" localSheetId="36">'Feb 2018'!$5:$5</definedName>
    <definedName name="_xlnm.Print_Titles" localSheetId="47">'Feb 2019'!$5:$5</definedName>
    <definedName name="_xlnm.Print_Titles" localSheetId="11">'Jan 2016'!$5:$5</definedName>
    <definedName name="_xlnm.Print_Titles" localSheetId="23">'Jan 2017'!$5:$5</definedName>
    <definedName name="_xlnm.Print_Titles" localSheetId="35">'Jan 2018'!$5:$5</definedName>
    <definedName name="_xlnm.Print_Titles" localSheetId="46">'January 2019'!$5:$5</definedName>
    <definedName name="_xlnm.Print_Titles" localSheetId="52">'Jul 2019'!$4:$4</definedName>
    <definedName name="_xlnm.Print_Titles" localSheetId="17">'July 2016'!$5:$5</definedName>
    <definedName name="_xlnm.Print_Titles" localSheetId="29">'July 2017'!$5:$5</definedName>
    <definedName name="_xlnm.Print_Titles" localSheetId="43">'July 2018'!$5:$5</definedName>
    <definedName name="_xlnm.Print_Titles" localSheetId="44">'July 2018 (2)'!$5:$5</definedName>
    <definedName name="_xlnm.Print_Titles" localSheetId="51">'Jun 2019'!$4:$4</definedName>
    <definedName name="_xlnm.Print_Titles" localSheetId="6">'June 2015'!$5:$5</definedName>
    <definedName name="_xlnm.Print_Titles" localSheetId="16">'June 2016'!$5:$5</definedName>
    <definedName name="_xlnm.Print_Titles" localSheetId="28">'June 2017'!$5:$5</definedName>
    <definedName name="_xlnm.Print_Titles" localSheetId="42">'June 2018'!$5:$5</definedName>
    <definedName name="_xlnm.Print_Titles" localSheetId="3">'Mar 2015'!$5:$5</definedName>
    <definedName name="_xlnm.Print_Titles" localSheetId="37">'Mar 2018'!$5:$5</definedName>
    <definedName name="_xlnm.Print_Titles" localSheetId="39">'Mar 2018 (2)'!$5:$5</definedName>
    <definedName name="_xlnm.Print_Titles" localSheetId="48">'Mar. 2019'!$5:$5</definedName>
    <definedName name="_xlnm.Print_Titles" localSheetId="13">'March 2016'!$5:$5</definedName>
    <definedName name="_xlnm.Print_Titles" localSheetId="25">'March 2017'!$5:$5</definedName>
    <definedName name="_xlnm.Print_Titles" localSheetId="5">'May 2015'!$5:$5</definedName>
    <definedName name="_xlnm.Print_Titles" localSheetId="15">'May 2016'!$5:$5</definedName>
    <definedName name="_xlnm.Print_Titles" localSheetId="27">'May 2017'!$5:$5</definedName>
    <definedName name="_xlnm.Print_Titles" localSheetId="41">'May 2018'!$5:$5</definedName>
    <definedName name="_xlnm.Print_Titles" localSheetId="50">'May 2019'!$4:$4</definedName>
    <definedName name="_xlnm.Print_Titles" localSheetId="9">'Nov 2015'!$5:$5</definedName>
    <definedName name="_xlnm.Print_Titles" localSheetId="21">'Nov 2016'!$5:$5</definedName>
    <definedName name="_xlnm.Print_Titles" localSheetId="33">'Nov 2017'!$5:$5</definedName>
    <definedName name="_xlnm.Print_Titles" localSheetId="45">'Nov 2018'!$5:$5</definedName>
    <definedName name="_xlnm.Print_Titles" localSheetId="56">'Nov 2019'!$4:$4</definedName>
    <definedName name="_xlnm.Print_Titles" localSheetId="8">'Oct 2015'!$5:$5</definedName>
    <definedName name="_xlnm.Print_Titles" localSheetId="20">'Oct 2016'!$5:$5</definedName>
    <definedName name="_xlnm.Print_Titles" localSheetId="32">'Oct 2017'!$5:$5</definedName>
    <definedName name="_xlnm.Print_Titles" localSheetId="55">'Oct 2019'!$4:$4</definedName>
    <definedName name="_xlnm.Print_Titles" localSheetId="7">'Sep 2015'!$5:$5</definedName>
    <definedName name="_xlnm.Print_Titles" localSheetId="19">'Sep 2016'!$5:$5</definedName>
    <definedName name="_xlnm.Print_Titles" localSheetId="54">'Sep 2019'!$4:$4</definedName>
    <definedName name="_xlnm.Print_Titles" localSheetId="31">'Sept 2017'!$5:$5</definedName>
    <definedName name="_xlnm.Print_Titles" localSheetId="0">Sheet1!$4:$4</definedName>
    <definedName name="_xlnm.Print_Titles" localSheetId="1">'Sheet1 (2)'!$5:$5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5" i="136" l="1"/>
  <c r="J125" i="136"/>
  <c r="M124" i="136"/>
  <c r="J124" i="136"/>
  <c r="M123" i="136"/>
  <c r="J123" i="136"/>
  <c r="M81" i="136"/>
  <c r="J81" i="136"/>
  <c r="M122" i="136"/>
  <c r="J122" i="136"/>
  <c r="M75" i="136"/>
  <c r="J75" i="136"/>
  <c r="L136" i="136"/>
  <c r="K136" i="136"/>
  <c r="I136" i="136"/>
  <c r="H136" i="136"/>
  <c r="F136" i="136"/>
  <c r="E136" i="136"/>
  <c r="L115" i="136"/>
  <c r="K115" i="136"/>
  <c r="I115" i="136"/>
  <c r="H115" i="136"/>
  <c r="H119" i="136" s="1"/>
  <c r="F115" i="136"/>
  <c r="E115" i="136"/>
  <c r="E119" i="136" s="1"/>
  <c r="M113" i="136"/>
  <c r="J113" i="136"/>
  <c r="M112" i="136"/>
  <c r="J112" i="136"/>
  <c r="M111" i="136"/>
  <c r="J111" i="136"/>
  <c r="M110" i="136"/>
  <c r="J110" i="136"/>
  <c r="M109" i="136"/>
  <c r="J109" i="136"/>
  <c r="M108" i="136"/>
  <c r="J108" i="136"/>
  <c r="M107" i="136"/>
  <c r="J107" i="136"/>
  <c r="M106" i="136"/>
  <c r="J106" i="136"/>
  <c r="M105" i="136"/>
  <c r="J105" i="136"/>
  <c r="M104" i="136"/>
  <c r="J104" i="136"/>
  <c r="M103" i="136"/>
  <c r="J103" i="136"/>
  <c r="M102" i="136"/>
  <c r="J102" i="136"/>
  <c r="M101" i="136"/>
  <c r="J101" i="136"/>
  <c r="M100" i="136"/>
  <c r="J100" i="136"/>
  <c r="M99" i="136"/>
  <c r="J99" i="136"/>
  <c r="M98" i="136"/>
  <c r="J98" i="136"/>
  <c r="M97" i="136"/>
  <c r="J97" i="136"/>
  <c r="M96" i="136"/>
  <c r="M95" i="136"/>
  <c r="J95" i="136"/>
  <c r="M94" i="136"/>
  <c r="J94" i="136"/>
  <c r="M93" i="136"/>
  <c r="J93" i="136"/>
  <c r="M92" i="136"/>
  <c r="J92" i="136"/>
  <c r="M91" i="136"/>
  <c r="J91" i="136"/>
  <c r="M90" i="136"/>
  <c r="J90" i="136"/>
  <c r="M89" i="136"/>
  <c r="J89" i="136"/>
  <c r="M88" i="136"/>
  <c r="J88" i="136"/>
  <c r="M87" i="136"/>
  <c r="J87" i="136"/>
  <c r="M86" i="136"/>
  <c r="J86" i="136"/>
  <c r="M85" i="136"/>
  <c r="J85" i="136"/>
  <c r="M84" i="136"/>
  <c r="J84" i="136"/>
  <c r="M83" i="136"/>
  <c r="J83" i="136"/>
  <c r="M82" i="136"/>
  <c r="J82" i="136"/>
  <c r="M80" i="136"/>
  <c r="J80" i="136"/>
  <c r="M79" i="136"/>
  <c r="J79" i="136"/>
  <c r="M78" i="136"/>
  <c r="J78" i="136"/>
  <c r="M77" i="136"/>
  <c r="J77" i="136"/>
  <c r="M76" i="136"/>
  <c r="J76" i="136"/>
  <c r="M74" i="136"/>
  <c r="J74" i="136"/>
  <c r="M73" i="136"/>
  <c r="J73" i="136"/>
  <c r="M72" i="136"/>
  <c r="J72" i="136"/>
  <c r="M71" i="136"/>
  <c r="J71" i="136"/>
  <c r="M70" i="136"/>
  <c r="J70" i="136"/>
  <c r="M69" i="136"/>
  <c r="J69" i="136"/>
  <c r="M68" i="136"/>
  <c r="J68" i="136"/>
  <c r="M67" i="136"/>
  <c r="J67" i="136"/>
  <c r="M66" i="136"/>
  <c r="J66" i="136"/>
  <c r="M65" i="136"/>
  <c r="J65" i="136"/>
  <c r="M64" i="136"/>
  <c r="J64" i="136"/>
  <c r="M63" i="136"/>
  <c r="J63" i="136"/>
  <c r="M62" i="136"/>
  <c r="J62" i="136"/>
  <c r="M61" i="136"/>
  <c r="J61" i="136"/>
  <c r="M60" i="136"/>
  <c r="J60" i="136"/>
  <c r="M59" i="136"/>
  <c r="J59" i="136"/>
  <c r="M58" i="136"/>
  <c r="J58" i="136"/>
  <c r="M57" i="136"/>
  <c r="J57" i="136"/>
  <c r="M56" i="136"/>
  <c r="J56" i="136"/>
  <c r="M55" i="136"/>
  <c r="J55" i="136"/>
  <c r="M54" i="136"/>
  <c r="J54" i="136"/>
  <c r="M53" i="136"/>
  <c r="J53" i="136"/>
  <c r="M52" i="136"/>
  <c r="J52" i="136"/>
  <c r="M51" i="136"/>
  <c r="J51" i="136"/>
  <c r="M50" i="136"/>
  <c r="J50" i="136"/>
  <c r="M49" i="136"/>
  <c r="J49" i="136"/>
  <c r="M48" i="136"/>
  <c r="J48" i="136"/>
  <c r="M47" i="136"/>
  <c r="J47" i="136"/>
  <c r="M46" i="136"/>
  <c r="J46" i="136"/>
  <c r="M45" i="136"/>
  <c r="J45" i="136"/>
  <c r="M44" i="136"/>
  <c r="J44" i="136"/>
  <c r="M43" i="136"/>
  <c r="J43" i="136"/>
  <c r="M42" i="136"/>
  <c r="J42" i="136"/>
  <c r="M41" i="136"/>
  <c r="J41" i="136"/>
  <c r="M40" i="136"/>
  <c r="J40" i="136"/>
  <c r="M39" i="136"/>
  <c r="J39" i="136"/>
  <c r="M38" i="136"/>
  <c r="J38" i="136"/>
  <c r="M37" i="136"/>
  <c r="J37" i="136"/>
  <c r="M36" i="136"/>
  <c r="J36" i="136"/>
  <c r="M35" i="136"/>
  <c r="J35" i="136"/>
  <c r="M32" i="136"/>
  <c r="J32" i="136"/>
  <c r="M31" i="136"/>
  <c r="J31" i="136"/>
  <c r="M30" i="136"/>
  <c r="J30" i="136"/>
  <c r="M29" i="136"/>
  <c r="J29" i="136"/>
  <c r="M28" i="136"/>
  <c r="J28" i="136"/>
  <c r="M27" i="136"/>
  <c r="J27" i="136"/>
  <c r="M26" i="136"/>
  <c r="J26" i="136"/>
  <c r="M25" i="136"/>
  <c r="J25" i="136"/>
  <c r="M24" i="136"/>
  <c r="J24" i="136"/>
  <c r="M23" i="136"/>
  <c r="J23" i="136"/>
  <c r="M22" i="136"/>
  <c r="J22" i="136"/>
  <c r="M21" i="136"/>
  <c r="J21" i="136"/>
  <c r="M20" i="136"/>
  <c r="J20" i="136"/>
  <c r="M19" i="136"/>
  <c r="J19" i="136"/>
  <c r="M18" i="136"/>
  <c r="J18" i="136"/>
  <c r="M17" i="136"/>
  <c r="J17" i="136"/>
  <c r="M16" i="136"/>
  <c r="J16" i="136"/>
  <c r="M15" i="136"/>
  <c r="J15" i="136"/>
  <c r="M14" i="136"/>
  <c r="J14" i="136"/>
  <c r="M13" i="136"/>
  <c r="J13" i="136"/>
  <c r="M12" i="136"/>
  <c r="J12" i="136"/>
  <c r="M11" i="136"/>
  <c r="J11" i="136"/>
  <c r="M10" i="136"/>
  <c r="J10" i="136"/>
  <c r="M9" i="136"/>
  <c r="J9" i="136"/>
  <c r="M8" i="136"/>
  <c r="J8" i="136"/>
  <c r="M7" i="136"/>
  <c r="J7" i="136"/>
  <c r="M6" i="136"/>
  <c r="J6" i="136"/>
  <c r="M5" i="136"/>
  <c r="J5" i="136"/>
  <c r="M4" i="136"/>
  <c r="J4" i="136"/>
  <c r="M161" i="135"/>
  <c r="J161" i="135"/>
  <c r="M160" i="135"/>
  <c r="J160" i="135"/>
  <c r="M98" i="135"/>
  <c r="J98" i="135"/>
  <c r="M158" i="135"/>
  <c r="J158" i="135"/>
  <c r="M157" i="135"/>
  <c r="J157" i="135"/>
  <c r="M156" i="135"/>
  <c r="J156" i="135"/>
  <c r="M155" i="135"/>
  <c r="J155" i="135"/>
  <c r="M154" i="135"/>
  <c r="J154" i="135"/>
  <c r="M153" i="135"/>
  <c r="J153" i="135"/>
  <c r="M152" i="135"/>
  <c r="J152" i="135"/>
  <c r="M151" i="135"/>
  <c r="J151" i="135"/>
  <c r="M150" i="135"/>
  <c r="J150" i="135"/>
  <c r="M149" i="135"/>
  <c r="J149" i="135"/>
  <c r="M148" i="135"/>
  <c r="J148" i="135"/>
  <c r="M147" i="135"/>
  <c r="J147" i="135"/>
  <c r="M146" i="135"/>
  <c r="J146" i="135"/>
  <c r="M145" i="135"/>
  <c r="J145" i="135"/>
  <c r="M74" i="135"/>
  <c r="J74" i="135"/>
  <c r="M144" i="135"/>
  <c r="J144" i="135"/>
  <c r="M143" i="135"/>
  <c r="J143" i="135"/>
  <c r="M142" i="135"/>
  <c r="J142" i="135"/>
  <c r="M141" i="135"/>
  <c r="J141" i="135"/>
  <c r="M140" i="135"/>
  <c r="J140" i="135"/>
  <c r="M139" i="135"/>
  <c r="J139" i="135"/>
  <c r="M138" i="135"/>
  <c r="J138" i="135"/>
  <c r="M137" i="135"/>
  <c r="J137" i="135"/>
  <c r="M136" i="135"/>
  <c r="J136" i="135"/>
  <c r="M135" i="135"/>
  <c r="J135" i="135"/>
  <c r="M134" i="135"/>
  <c r="J134" i="135"/>
  <c r="M133" i="135"/>
  <c r="J133" i="135"/>
  <c r="M132" i="135"/>
  <c r="J132" i="135"/>
  <c r="M131" i="135"/>
  <c r="J131" i="135"/>
  <c r="M130" i="135"/>
  <c r="J130" i="135"/>
  <c r="M129" i="135"/>
  <c r="J129" i="135"/>
  <c r="M128" i="135"/>
  <c r="J128" i="135"/>
  <c r="M127" i="135"/>
  <c r="J127" i="135"/>
  <c r="M126" i="135"/>
  <c r="J126" i="135"/>
  <c r="M125" i="135"/>
  <c r="J125" i="135"/>
  <c r="M124" i="135"/>
  <c r="J124" i="135"/>
  <c r="M19" i="135"/>
  <c r="J19" i="135"/>
  <c r="M123" i="135"/>
  <c r="J123" i="135"/>
  <c r="M122" i="135"/>
  <c r="J122" i="135"/>
  <c r="M121" i="135"/>
  <c r="J121" i="135"/>
  <c r="L168" i="135"/>
  <c r="K168" i="135"/>
  <c r="I168" i="135"/>
  <c r="H168" i="135"/>
  <c r="F168" i="135"/>
  <c r="E168" i="135"/>
  <c r="L114" i="135"/>
  <c r="K114" i="135"/>
  <c r="I114" i="135"/>
  <c r="H114" i="135"/>
  <c r="H118" i="135" s="1"/>
  <c r="F114" i="135"/>
  <c r="E114" i="135"/>
  <c r="E118" i="135" s="1"/>
  <c r="M112" i="135"/>
  <c r="J112" i="135"/>
  <c r="M111" i="135"/>
  <c r="J111" i="135"/>
  <c r="M110" i="135"/>
  <c r="J110" i="135"/>
  <c r="M109" i="135"/>
  <c r="J109" i="135"/>
  <c r="M108" i="135"/>
  <c r="J108" i="135"/>
  <c r="M107" i="135"/>
  <c r="J107" i="135"/>
  <c r="M106" i="135"/>
  <c r="J106" i="135"/>
  <c r="M105" i="135"/>
  <c r="J105" i="135"/>
  <c r="M104" i="135"/>
  <c r="J104" i="135"/>
  <c r="M103" i="135"/>
  <c r="J103" i="135"/>
  <c r="M102" i="135"/>
  <c r="J102" i="135"/>
  <c r="M101" i="135"/>
  <c r="J101" i="135"/>
  <c r="M100" i="135"/>
  <c r="J100" i="135"/>
  <c r="M99" i="135"/>
  <c r="J99" i="135"/>
  <c r="M97" i="135"/>
  <c r="J97" i="135"/>
  <c r="M96" i="135"/>
  <c r="J96" i="135"/>
  <c r="M95" i="135"/>
  <c r="M94" i="135"/>
  <c r="J94" i="135"/>
  <c r="M93" i="135"/>
  <c r="J93" i="135"/>
  <c r="M92" i="135"/>
  <c r="J92" i="135"/>
  <c r="M91" i="135"/>
  <c r="J91" i="135"/>
  <c r="M90" i="135"/>
  <c r="J90" i="135"/>
  <c r="M89" i="135"/>
  <c r="J89" i="135"/>
  <c r="M88" i="135"/>
  <c r="J88" i="135"/>
  <c r="M87" i="135"/>
  <c r="J87" i="135"/>
  <c r="M86" i="135"/>
  <c r="J86" i="135"/>
  <c r="M85" i="135"/>
  <c r="J85" i="135"/>
  <c r="M84" i="135"/>
  <c r="J84" i="135"/>
  <c r="M83" i="135"/>
  <c r="J83" i="135"/>
  <c r="M82" i="135"/>
  <c r="J82" i="135"/>
  <c r="M81" i="135"/>
  <c r="J81" i="135"/>
  <c r="M80" i="135"/>
  <c r="J80" i="135"/>
  <c r="M79" i="135"/>
  <c r="J79" i="135"/>
  <c r="M78" i="135"/>
  <c r="J78" i="135"/>
  <c r="M77" i="135"/>
  <c r="J77" i="135"/>
  <c r="M76" i="135"/>
  <c r="J76" i="135"/>
  <c r="M75" i="135"/>
  <c r="J75" i="135"/>
  <c r="M73" i="135"/>
  <c r="J73" i="135"/>
  <c r="M72" i="135"/>
  <c r="J72" i="135"/>
  <c r="M71" i="135"/>
  <c r="J71" i="135"/>
  <c r="M70" i="135"/>
  <c r="J70" i="135"/>
  <c r="M69" i="135"/>
  <c r="J69" i="135"/>
  <c r="M68" i="135"/>
  <c r="J68" i="135"/>
  <c r="M67" i="135"/>
  <c r="J67" i="135"/>
  <c r="M66" i="135"/>
  <c r="J66" i="135"/>
  <c r="M65" i="135"/>
  <c r="J65" i="135"/>
  <c r="M64" i="135"/>
  <c r="J64" i="135"/>
  <c r="M63" i="135"/>
  <c r="J63" i="135"/>
  <c r="M62" i="135"/>
  <c r="J62" i="135"/>
  <c r="M61" i="135"/>
  <c r="J61" i="135"/>
  <c r="M60" i="135"/>
  <c r="J60" i="135"/>
  <c r="M59" i="135"/>
  <c r="J59" i="135"/>
  <c r="M58" i="135"/>
  <c r="J58" i="135"/>
  <c r="M57" i="135"/>
  <c r="J57" i="135"/>
  <c r="M56" i="135"/>
  <c r="J56" i="135"/>
  <c r="M55" i="135"/>
  <c r="J55" i="135"/>
  <c r="M54" i="135"/>
  <c r="J54" i="135"/>
  <c r="M53" i="135"/>
  <c r="J53" i="135"/>
  <c r="M52" i="135"/>
  <c r="J52" i="135"/>
  <c r="M51" i="135"/>
  <c r="J51" i="135"/>
  <c r="M50" i="135"/>
  <c r="J50" i="135"/>
  <c r="M49" i="135"/>
  <c r="J49" i="135"/>
  <c r="M48" i="135"/>
  <c r="J48" i="135"/>
  <c r="M47" i="135"/>
  <c r="J47" i="135"/>
  <c r="M46" i="135"/>
  <c r="J46" i="135"/>
  <c r="M45" i="135"/>
  <c r="J45" i="135"/>
  <c r="M44" i="135"/>
  <c r="J44" i="135"/>
  <c r="M43" i="135"/>
  <c r="J43" i="135"/>
  <c r="M42" i="135"/>
  <c r="J42" i="135"/>
  <c r="M41" i="135"/>
  <c r="J41" i="135"/>
  <c r="M40" i="135"/>
  <c r="J40" i="135"/>
  <c r="M39" i="135"/>
  <c r="J39" i="135"/>
  <c r="M38" i="135"/>
  <c r="J38" i="135"/>
  <c r="M37" i="135"/>
  <c r="J37" i="135"/>
  <c r="M36" i="135"/>
  <c r="J36" i="135"/>
  <c r="M35" i="135"/>
  <c r="J35" i="135"/>
  <c r="M32" i="135"/>
  <c r="J32" i="135"/>
  <c r="M31" i="135"/>
  <c r="J31" i="135"/>
  <c r="M30" i="135"/>
  <c r="J30" i="135"/>
  <c r="M29" i="135"/>
  <c r="J29" i="135"/>
  <c r="M28" i="135"/>
  <c r="J28" i="135"/>
  <c r="M27" i="135"/>
  <c r="J27" i="135"/>
  <c r="M26" i="135"/>
  <c r="J26" i="135"/>
  <c r="M25" i="135"/>
  <c r="J25" i="135"/>
  <c r="M24" i="135"/>
  <c r="J24" i="135"/>
  <c r="M23" i="135"/>
  <c r="J23" i="135"/>
  <c r="M22" i="135"/>
  <c r="J22" i="135"/>
  <c r="M21" i="135"/>
  <c r="J21" i="135"/>
  <c r="M20" i="135"/>
  <c r="J20" i="135"/>
  <c r="M18" i="135"/>
  <c r="J18" i="135"/>
  <c r="M17" i="135"/>
  <c r="J17" i="135"/>
  <c r="M16" i="135"/>
  <c r="J16" i="135"/>
  <c r="M15" i="135"/>
  <c r="J15" i="135"/>
  <c r="M14" i="135"/>
  <c r="J14" i="135"/>
  <c r="M13" i="135"/>
  <c r="J13" i="135"/>
  <c r="M12" i="135"/>
  <c r="J12" i="135"/>
  <c r="M11" i="135"/>
  <c r="J11" i="135"/>
  <c r="M10" i="135"/>
  <c r="J10" i="135"/>
  <c r="M9" i="135"/>
  <c r="J9" i="135"/>
  <c r="M8" i="135"/>
  <c r="J8" i="135"/>
  <c r="M7" i="135"/>
  <c r="J7" i="135"/>
  <c r="M6" i="135"/>
  <c r="J6" i="135"/>
  <c r="M5" i="135"/>
  <c r="J5" i="135"/>
  <c r="M4" i="135"/>
  <c r="J4" i="135"/>
  <c r="M135" i="134"/>
  <c r="J135" i="134"/>
  <c r="M134" i="134"/>
  <c r="J134" i="134"/>
  <c r="M133" i="134"/>
  <c r="J133" i="134"/>
  <c r="M132" i="134"/>
  <c r="J132" i="134"/>
  <c r="M131" i="134"/>
  <c r="J131" i="134"/>
  <c r="J130" i="134"/>
  <c r="M130" i="134"/>
  <c r="L145" i="134"/>
  <c r="K145" i="134"/>
  <c r="I145" i="134"/>
  <c r="H145" i="134"/>
  <c r="F145" i="134"/>
  <c r="E145" i="134"/>
  <c r="L123" i="134"/>
  <c r="K123" i="134"/>
  <c r="I123" i="134"/>
  <c r="H123" i="134"/>
  <c r="H127" i="134" s="1"/>
  <c r="F123" i="134"/>
  <c r="E123" i="134"/>
  <c r="E127" i="134" s="1"/>
  <c r="M121" i="134"/>
  <c r="J121" i="134"/>
  <c r="M120" i="134"/>
  <c r="J120" i="134"/>
  <c r="M119" i="134"/>
  <c r="J119" i="134"/>
  <c r="M118" i="134"/>
  <c r="J118" i="134"/>
  <c r="M117" i="134"/>
  <c r="J117" i="134"/>
  <c r="M116" i="134"/>
  <c r="J116" i="134"/>
  <c r="M115" i="134"/>
  <c r="J115" i="134"/>
  <c r="M114" i="134"/>
  <c r="J114" i="134"/>
  <c r="M113" i="134"/>
  <c r="J113" i="134"/>
  <c r="M112" i="134"/>
  <c r="J112" i="134"/>
  <c r="M111" i="134"/>
  <c r="J111" i="134"/>
  <c r="M110" i="134"/>
  <c r="J110" i="134"/>
  <c r="M109" i="134"/>
  <c r="J109" i="134"/>
  <c r="M108" i="134"/>
  <c r="J108" i="134"/>
  <c r="M106" i="134"/>
  <c r="J106" i="134"/>
  <c r="M105" i="134"/>
  <c r="J105" i="134"/>
  <c r="M104" i="134"/>
  <c r="M103" i="134"/>
  <c r="J103" i="134"/>
  <c r="M102" i="134"/>
  <c r="J102" i="134"/>
  <c r="M101" i="134"/>
  <c r="J101" i="134"/>
  <c r="M100" i="134"/>
  <c r="J100" i="134"/>
  <c r="M99" i="134"/>
  <c r="J99" i="134"/>
  <c r="M98" i="134"/>
  <c r="J98" i="134"/>
  <c r="M97" i="134"/>
  <c r="J97" i="134"/>
  <c r="M96" i="134"/>
  <c r="J96" i="134"/>
  <c r="M95" i="134"/>
  <c r="J95" i="134"/>
  <c r="M94" i="134"/>
  <c r="J94" i="134"/>
  <c r="M93" i="134"/>
  <c r="J93" i="134"/>
  <c r="M92" i="134"/>
  <c r="J92" i="134"/>
  <c r="M91" i="134"/>
  <c r="J91" i="134"/>
  <c r="M90" i="134"/>
  <c r="J90" i="134"/>
  <c r="M89" i="134"/>
  <c r="J89" i="134"/>
  <c r="M88" i="134"/>
  <c r="J88" i="134"/>
  <c r="M87" i="134"/>
  <c r="J87" i="134"/>
  <c r="M86" i="134"/>
  <c r="J86" i="134"/>
  <c r="M85" i="134"/>
  <c r="J85" i="134"/>
  <c r="M84" i="134"/>
  <c r="J84" i="134"/>
  <c r="M83" i="134"/>
  <c r="J83" i="134"/>
  <c r="M82" i="134"/>
  <c r="J82" i="134"/>
  <c r="M81" i="134"/>
  <c r="J81" i="134"/>
  <c r="M80" i="134"/>
  <c r="J80" i="134"/>
  <c r="M79" i="134"/>
  <c r="J79" i="134"/>
  <c r="M78" i="134"/>
  <c r="J78" i="134"/>
  <c r="M77" i="134"/>
  <c r="J77" i="134"/>
  <c r="M76" i="134"/>
  <c r="J76" i="134"/>
  <c r="M75" i="134"/>
  <c r="J75" i="134"/>
  <c r="M74" i="134"/>
  <c r="J74" i="134"/>
  <c r="M73" i="134"/>
  <c r="J73" i="134"/>
  <c r="M72" i="134"/>
  <c r="J72" i="134"/>
  <c r="M71" i="134"/>
  <c r="J71" i="134"/>
  <c r="M70" i="134"/>
  <c r="J70" i="134"/>
  <c r="M69" i="134"/>
  <c r="J69" i="134"/>
  <c r="M68" i="134"/>
  <c r="J68" i="134"/>
  <c r="M67" i="134"/>
  <c r="J67" i="134"/>
  <c r="M66" i="134"/>
  <c r="J66" i="134"/>
  <c r="M65" i="134"/>
  <c r="J65" i="134"/>
  <c r="M64" i="134"/>
  <c r="J64" i="134"/>
  <c r="M63" i="134"/>
  <c r="J63" i="134"/>
  <c r="M62" i="134"/>
  <c r="J62" i="134"/>
  <c r="M61" i="134"/>
  <c r="J61" i="134"/>
  <c r="M60" i="134"/>
  <c r="J60" i="134"/>
  <c r="M59" i="134"/>
  <c r="J59" i="134"/>
  <c r="M58" i="134"/>
  <c r="J58" i="134"/>
  <c r="M57" i="134"/>
  <c r="J57" i="134"/>
  <c r="M56" i="134"/>
  <c r="J56" i="134"/>
  <c r="M55" i="134"/>
  <c r="J55" i="134"/>
  <c r="M54" i="134"/>
  <c r="J54" i="134"/>
  <c r="M53" i="134"/>
  <c r="J53" i="134"/>
  <c r="M52" i="134"/>
  <c r="J52" i="134"/>
  <c r="M51" i="134"/>
  <c r="J51" i="134"/>
  <c r="M50" i="134"/>
  <c r="J50" i="134"/>
  <c r="M49" i="134"/>
  <c r="J49" i="134"/>
  <c r="M48" i="134"/>
  <c r="J48" i="134"/>
  <c r="M47" i="134"/>
  <c r="J47" i="134"/>
  <c r="M46" i="134"/>
  <c r="J46" i="134"/>
  <c r="M45" i="134"/>
  <c r="J45" i="134"/>
  <c r="M44" i="134"/>
  <c r="J44" i="134"/>
  <c r="M43" i="134"/>
  <c r="J43" i="134"/>
  <c r="M42" i="134"/>
  <c r="J42" i="134"/>
  <c r="M41" i="134"/>
  <c r="J41" i="134"/>
  <c r="M40" i="134"/>
  <c r="J40" i="134"/>
  <c r="M39" i="134"/>
  <c r="J39" i="134"/>
  <c r="M38" i="134"/>
  <c r="J38" i="134"/>
  <c r="M37" i="134"/>
  <c r="J37" i="134"/>
  <c r="M36" i="134"/>
  <c r="J36" i="134"/>
  <c r="M34" i="134"/>
  <c r="J34" i="134"/>
  <c r="M33" i="134"/>
  <c r="J33" i="134"/>
  <c r="M32" i="134"/>
  <c r="J32" i="134"/>
  <c r="M31" i="134"/>
  <c r="J31" i="134"/>
  <c r="M30" i="134"/>
  <c r="J30" i="134"/>
  <c r="M29" i="134"/>
  <c r="J29" i="134"/>
  <c r="M28" i="134"/>
  <c r="J28" i="134"/>
  <c r="M27" i="134"/>
  <c r="J27" i="134"/>
  <c r="M26" i="134"/>
  <c r="J26" i="134"/>
  <c r="M25" i="134"/>
  <c r="J25" i="134"/>
  <c r="M24" i="134"/>
  <c r="J24" i="134"/>
  <c r="M23" i="134"/>
  <c r="J23" i="134"/>
  <c r="M22" i="134"/>
  <c r="J22" i="134"/>
  <c r="M21" i="134"/>
  <c r="J21" i="134"/>
  <c r="M19" i="134"/>
  <c r="J19" i="134"/>
  <c r="M18" i="134"/>
  <c r="J18" i="134"/>
  <c r="M17" i="134"/>
  <c r="J17" i="134"/>
  <c r="M16" i="134"/>
  <c r="J16" i="134"/>
  <c r="M15" i="134"/>
  <c r="J15" i="134"/>
  <c r="M14" i="134"/>
  <c r="J14" i="134"/>
  <c r="M13" i="134"/>
  <c r="J13" i="134"/>
  <c r="M12" i="134"/>
  <c r="J12" i="134"/>
  <c r="M11" i="134"/>
  <c r="J11" i="134"/>
  <c r="M10" i="134"/>
  <c r="J10" i="134"/>
  <c r="M9" i="134"/>
  <c r="J9" i="134"/>
  <c r="M8" i="134"/>
  <c r="J8" i="134"/>
  <c r="M7" i="134"/>
  <c r="J7" i="134"/>
  <c r="M6" i="134"/>
  <c r="J6" i="134"/>
  <c r="M5" i="134"/>
  <c r="J5" i="134"/>
  <c r="M4" i="134"/>
  <c r="J4" i="134"/>
  <c r="M139" i="133"/>
  <c r="L139" i="133"/>
  <c r="K139" i="133"/>
  <c r="J139" i="133"/>
  <c r="I139" i="133"/>
  <c r="H139" i="133"/>
  <c r="F139" i="133"/>
  <c r="F145" i="133" s="1"/>
  <c r="E139" i="133"/>
  <c r="L124" i="133"/>
  <c r="K124" i="133"/>
  <c r="I124" i="133"/>
  <c r="H124" i="133"/>
  <c r="H128" i="133" s="1"/>
  <c r="F124" i="133"/>
  <c r="E124" i="133"/>
  <c r="E128" i="133" s="1"/>
  <c r="M122" i="133"/>
  <c r="J122" i="133"/>
  <c r="M121" i="133"/>
  <c r="J121" i="133"/>
  <c r="M120" i="133"/>
  <c r="J120" i="133"/>
  <c r="M119" i="133"/>
  <c r="J119" i="133"/>
  <c r="M118" i="133"/>
  <c r="J118" i="133"/>
  <c r="M117" i="133"/>
  <c r="J117" i="133"/>
  <c r="M116" i="133"/>
  <c r="J116" i="133"/>
  <c r="M115" i="133"/>
  <c r="J115" i="133"/>
  <c r="M114" i="133"/>
  <c r="J114" i="133"/>
  <c r="M113" i="133"/>
  <c r="J113" i="133"/>
  <c r="M112" i="133"/>
  <c r="J112" i="133"/>
  <c r="M111" i="133"/>
  <c r="J111" i="133"/>
  <c r="M110" i="133"/>
  <c r="J110" i="133"/>
  <c r="M109" i="133"/>
  <c r="J109" i="133"/>
  <c r="M108" i="133"/>
  <c r="J108" i="133"/>
  <c r="M107" i="133"/>
  <c r="J107" i="133"/>
  <c r="M106" i="133"/>
  <c r="J106" i="133"/>
  <c r="M105" i="133"/>
  <c r="M104" i="133"/>
  <c r="J104" i="133"/>
  <c r="M103" i="133"/>
  <c r="J103" i="133"/>
  <c r="M102" i="133"/>
  <c r="J102" i="133"/>
  <c r="M101" i="133"/>
  <c r="J101" i="133"/>
  <c r="M100" i="133"/>
  <c r="J100" i="133"/>
  <c r="M99" i="133"/>
  <c r="J99" i="133"/>
  <c r="M98" i="133"/>
  <c r="J98" i="133"/>
  <c r="M97" i="133"/>
  <c r="J97" i="133"/>
  <c r="M96" i="133"/>
  <c r="J96" i="133"/>
  <c r="M95" i="133"/>
  <c r="J95" i="133"/>
  <c r="M94" i="133"/>
  <c r="J94" i="133"/>
  <c r="M93" i="133"/>
  <c r="J93" i="133"/>
  <c r="M92" i="133"/>
  <c r="J92" i="133"/>
  <c r="M91" i="133"/>
  <c r="J91" i="133"/>
  <c r="M90" i="133"/>
  <c r="J90" i="133"/>
  <c r="M89" i="133"/>
  <c r="J89" i="133"/>
  <c r="M88" i="133"/>
  <c r="J88" i="133"/>
  <c r="M87" i="133"/>
  <c r="J87" i="133"/>
  <c r="M86" i="133"/>
  <c r="J86" i="133"/>
  <c r="M85" i="133"/>
  <c r="J85" i="133"/>
  <c r="M84" i="133"/>
  <c r="J84" i="133"/>
  <c r="M83" i="133"/>
  <c r="J83" i="133"/>
  <c r="M82" i="133"/>
  <c r="J82" i="133"/>
  <c r="M81" i="133"/>
  <c r="J81" i="133"/>
  <c r="M80" i="133"/>
  <c r="J80" i="133"/>
  <c r="M79" i="133"/>
  <c r="J79" i="133"/>
  <c r="M78" i="133"/>
  <c r="J78" i="133"/>
  <c r="M77" i="133"/>
  <c r="J77" i="133"/>
  <c r="M76" i="133"/>
  <c r="J76" i="133"/>
  <c r="M75" i="133"/>
  <c r="J75" i="133"/>
  <c r="M74" i="133"/>
  <c r="J74" i="133"/>
  <c r="M73" i="133"/>
  <c r="J73" i="133"/>
  <c r="M72" i="133"/>
  <c r="J72" i="133"/>
  <c r="M71" i="133"/>
  <c r="J71" i="133"/>
  <c r="M70" i="133"/>
  <c r="J70" i="133"/>
  <c r="M69" i="133"/>
  <c r="J69" i="133"/>
  <c r="M68" i="133"/>
  <c r="J68" i="133"/>
  <c r="M67" i="133"/>
  <c r="J67" i="133"/>
  <c r="M66" i="133"/>
  <c r="J66" i="133"/>
  <c r="M65" i="133"/>
  <c r="J65" i="133"/>
  <c r="M64" i="133"/>
  <c r="J64" i="133"/>
  <c r="M63" i="133"/>
  <c r="J63" i="133"/>
  <c r="M62" i="133"/>
  <c r="J62" i="133"/>
  <c r="M61" i="133"/>
  <c r="J61" i="133"/>
  <c r="M60" i="133"/>
  <c r="J60" i="133"/>
  <c r="M59" i="133"/>
  <c r="J59" i="133"/>
  <c r="M58" i="133"/>
  <c r="J58" i="133"/>
  <c r="M57" i="133"/>
  <c r="J57" i="133"/>
  <c r="M56" i="133"/>
  <c r="J56" i="133"/>
  <c r="M55" i="133"/>
  <c r="J55" i="133"/>
  <c r="M54" i="133"/>
  <c r="J54" i="133"/>
  <c r="M53" i="133"/>
  <c r="J53" i="133"/>
  <c r="M52" i="133"/>
  <c r="J52" i="133"/>
  <c r="M51" i="133"/>
  <c r="J51" i="133"/>
  <c r="M50" i="133"/>
  <c r="J50" i="133"/>
  <c r="M49" i="133"/>
  <c r="J49" i="133"/>
  <c r="M48" i="133"/>
  <c r="J48" i="133"/>
  <c r="M47" i="133"/>
  <c r="J47" i="133"/>
  <c r="M46" i="133"/>
  <c r="J46" i="133"/>
  <c r="M45" i="133"/>
  <c r="J45" i="133"/>
  <c r="M44" i="133"/>
  <c r="J44" i="133"/>
  <c r="M43" i="133"/>
  <c r="J43" i="133"/>
  <c r="M42" i="133"/>
  <c r="J42" i="133"/>
  <c r="M41" i="133"/>
  <c r="J41" i="133"/>
  <c r="M40" i="133"/>
  <c r="J40" i="133"/>
  <c r="M39" i="133"/>
  <c r="J39" i="133"/>
  <c r="M38" i="133"/>
  <c r="J38" i="133"/>
  <c r="M37" i="133"/>
  <c r="J37" i="133"/>
  <c r="M36" i="133"/>
  <c r="J36" i="133"/>
  <c r="M34" i="133"/>
  <c r="J34" i="133"/>
  <c r="M33" i="133"/>
  <c r="J33" i="133"/>
  <c r="M32" i="133"/>
  <c r="J32" i="133"/>
  <c r="M31" i="133"/>
  <c r="J31" i="133"/>
  <c r="M30" i="133"/>
  <c r="J30" i="133"/>
  <c r="M29" i="133"/>
  <c r="J29" i="133"/>
  <c r="M28" i="133"/>
  <c r="J28" i="133"/>
  <c r="M27" i="133"/>
  <c r="J27" i="133"/>
  <c r="M26" i="133"/>
  <c r="J26" i="133"/>
  <c r="M25" i="133"/>
  <c r="J25" i="133"/>
  <c r="M24" i="133"/>
  <c r="J24" i="133"/>
  <c r="M23" i="133"/>
  <c r="J23" i="133"/>
  <c r="M22" i="133"/>
  <c r="J22" i="133"/>
  <c r="M21" i="133"/>
  <c r="J21" i="133"/>
  <c r="M20" i="133"/>
  <c r="J20" i="133"/>
  <c r="M19" i="133"/>
  <c r="J19" i="133"/>
  <c r="M18" i="133"/>
  <c r="J18" i="133"/>
  <c r="M17" i="133"/>
  <c r="J17" i="133"/>
  <c r="M16" i="133"/>
  <c r="J16" i="133"/>
  <c r="M15" i="133"/>
  <c r="J15" i="133"/>
  <c r="M14" i="133"/>
  <c r="J14" i="133"/>
  <c r="M13" i="133"/>
  <c r="J13" i="133"/>
  <c r="M12" i="133"/>
  <c r="J12" i="133"/>
  <c r="M11" i="133"/>
  <c r="J11" i="133"/>
  <c r="M10" i="133"/>
  <c r="J10" i="133"/>
  <c r="M9" i="133"/>
  <c r="J9" i="133"/>
  <c r="M8" i="133"/>
  <c r="J8" i="133"/>
  <c r="M7" i="133"/>
  <c r="J7" i="133"/>
  <c r="J124" i="133" s="1"/>
  <c r="J128" i="133" s="1"/>
  <c r="M6" i="133"/>
  <c r="J6" i="133"/>
  <c r="M5" i="133"/>
  <c r="J5" i="133"/>
  <c r="M4" i="133"/>
  <c r="M124" i="133" s="1"/>
  <c r="J4" i="133"/>
  <c r="M139" i="132"/>
  <c r="L139" i="132"/>
  <c r="K139" i="132"/>
  <c r="J139" i="132"/>
  <c r="I139" i="132"/>
  <c r="H139" i="132"/>
  <c r="F139" i="132"/>
  <c r="F145" i="132" s="1"/>
  <c r="E139" i="132"/>
  <c r="L124" i="132"/>
  <c r="K124" i="132"/>
  <c r="I124" i="132"/>
  <c r="H124" i="132"/>
  <c r="H128" i="132" s="1"/>
  <c r="H141" i="132" s="1"/>
  <c r="F124" i="132"/>
  <c r="E124" i="132"/>
  <c r="E128" i="132" s="1"/>
  <c r="E141" i="132" s="1"/>
  <c r="M122" i="132"/>
  <c r="J122" i="132"/>
  <c r="M121" i="132"/>
  <c r="J121" i="132"/>
  <c r="M120" i="132"/>
  <c r="J120" i="132"/>
  <c r="M119" i="132"/>
  <c r="J119" i="132"/>
  <c r="M118" i="132"/>
  <c r="J118" i="132"/>
  <c r="M117" i="132"/>
  <c r="J117" i="132"/>
  <c r="M116" i="132"/>
  <c r="J116" i="132"/>
  <c r="M115" i="132"/>
  <c r="J115" i="132"/>
  <c r="M114" i="132"/>
  <c r="J114" i="132"/>
  <c r="M113" i="132"/>
  <c r="J113" i="132"/>
  <c r="M112" i="132"/>
  <c r="J112" i="132"/>
  <c r="M111" i="132"/>
  <c r="J111" i="132"/>
  <c r="M110" i="132"/>
  <c r="J110" i="132"/>
  <c r="M109" i="132"/>
  <c r="J109" i="132"/>
  <c r="M108" i="132"/>
  <c r="J108" i="132"/>
  <c r="M107" i="132"/>
  <c r="J107" i="132"/>
  <c r="M106" i="132"/>
  <c r="J106" i="132"/>
  <c r="M105" i="132"/>
  <c r="M104" i="132"/>
  <c r="J104" i="132"/>
  <c r="M103" i="132"/>
  <c r="J103" i="132"/>
  <c r="M102" i="132"/>
  <c r="J102" i="132"/>
  <c r="M101" i="132"/>
  <c r="J101" i="132"/>
  <c r="M100" i="132"/>
  <c r="J100" i="132"/>
  <c r="M99" i="132"/>
  <c r="J99" i="132"/>
  <c r="M98" i="132"/>
  <c r="J98" i="132"/>
  <c r="M97" i="132"/>
  <c r="J97" i="132"/>
  <c r="M96" i="132"/>
  <c r="J96" i="132"/>
  <c r="M95" i="132"/>
  <c r="J95" i="132"/>
  <c r="M94" i="132"/>
  <c r="J94" i="132"/>
  <c r="M93" i="132"/>
  <c r="J93" i="132"/>
  <c r="M92" i="132"/>
  <c r="J92" i="132"/>
  <c r="M91" i="132"/>
  <c r="J91" i="132"/>
  <c r="M90" i="132"/>
  <c r="J90" i="132"/>
  <c r="M89" i="132"/>
  <c r="J89" i="132"/>
  <c r="M88" i="132"/>
  <c r="J88" i="132"/>
  <c r="M87" i="132"/>
  <c r="J87" i="132"/>
  <c r="M86" i="132"/>
  <c r="J86" i="132"/>
  <c r="M85" i="132"/>
  <c r="J85" i="132"/>
  <c r="M84" i="132"/>
  <c r="J84" i="132"/>
  <c r="M83" i="132"/>
  <c r="J83" i="132"/>
  <c r="M82" i="132"/>
  <c r="J82" i="132"/>
  <c r="M81" i="132"/>
  <c r="J81" i="132"/>
  <c r="M80" i="132"/>
  <c r="J80" i="132"/>
  <c r="M79" i="132"/>
  <c r="J79" i="132"/>
  <c r="M78" i="132"/>
  <c r="J78" i="132"/>
  <c r="M77" i="132"/>
  <c r="J77" i="132"/>
  <c r="M76" i="132"/>
  <c r="J76" i="132"/>
  <c r="M75" i="132"/>
  <c r="J75" i="132"/>
  <c r="M74" i="132"/>
  <c r="J74" i="132"/>
  <c r="M73" i="132"/>
  <c r="J73" i="132"/>
  <c r="M72" i="132"/>
  <c r="J72" i="132"/>
  <c r="M71" i="132"/>
  <c r="J71" i="132"/>
  <c r="M70" i="132"/>
  <c r="J70" i="132"/>
  <c r="M69" i="132"/>
  <c r="J69" i="132"/>
  <c r="M68" i="132"/>
  <c r="J68" i="132"/>
  <c r="M67" i="132"/>
  <c r="J67" i="132"/>
  <c r="M66" i="132"/>
  <c r="J66" i="132"/>
  <c r="M65" i="132"/>
  <c r="J65" i="132"/>
  <c r="M64" i="132"/>
  <c r="J64" i="132"/>
  <c r="M63" i="132"/>
  <c r="J63" i="132"/>
  <c r="M62" i="132"/>
  <c r="J62" i="132"/>
  <c r="M61" i="132"/>
  <c r="J61" i="132"/>
  <c r="M60" i="132"/>
  <c r="J60" i="132"/>
  <c r="M59" i="132"/>
  <c r="J59" i="132"/>
  <c r="M58" i="132"/>
  <c r="J58" i="132"/>
  <c r="M57" i="132"/>
  <c r="J57" i="132"/>
  <c r="M56" i="132"/>
  <c r="J56" i="132"/>
  <c r="M55" i="132"/>
  <c r="J55" i="132"/>
  <c r="M54" i="132"/>
  <c r="J54" i="132"/>
  <c r="M53" i="132"/>
  <c r="J53" i="132"/>
  <c r="M52" i="132"/>
  <c r="J52" i="132"/>
  <c r="M51" i="132"/>
  <c r="J51" i="132"/>
  <c r="M50" i="132"/>
  <c r="J50" i="132"/>
  <c r="M49" i="132"/>
  <c r="J49" i="132"/>
  <c r="M48" i="132"/>
  <c r="J48" i="132"/>
  <c r="M47" i="132"/>
  <c r="J47" i="132"/>
  <c r="M46" i="132"/>
  <c r="J46" i="132"/>
  <c r="M45" i="132"/>
  <c r="J45" i="132"/>
  <c r="M44" i="132"/>
  <c r="J44" i="132"/>
  <c r="M43" i="132"/>
  <c r="J43" i="132"/>
  <c r="M42" i="132"/>
  <c r="J42" i="132"/>
  <c r="M41" i="132"/>
  <c r="J41" i="132"/>
  <c r="M40" i="132"/>
  <c r="J40" i="132"/>
  <c r="M39" i="132"/>
  <c r="J39" i="132"/>
  <c r="M38" i="132"/>
  <c r="J38" i="132"/>
  <c r="M37" i="132"/>
  <c r="J37" i="132"/>
  <c r="M36" i="132"/>
  <c r="J36" i="132"/>
  <c r="M34" i="132"/>
  <c r="J34" i="132"/>
  <c r="M33" i="132"/>
  <c r="J33" i="132"/>
  <c r="M32" i="132"/>
  <c r="J32" i="132"/>
  <c r="M31" i="132"/>
  <c r="J31" i="132"/>
  <c r="M30" i="132"/>
  <c r="J30" i="132"/>
  <c r="M29" i="132"/>
  <c r="J29" i="132"/>
  <c r="M28" i="132"/>
  <c r="J28" i="132"/>
  <c r="M27" i="132"/>
  <c r="J27" i="132"/>
  <c r="M26" i="132"/>
  <c r="J26" i="132"/>
  <c r="M25" i="132"/>
  <c r="J25" i="132"/>
  <c r="M24" i="132"/>
  <c r="J24" i="132"/>
  <c r="M23" i="132"/>
  <c r="J23" i="132"/>
  <c r="M22" i="132"/>
  <c r="J22" i="132"/>
  <c r="M21" i="132"/>
  <c r="J21" i="132"/>
  <c r="M20" i="132"/>
  <c r="J20" i="132"/>
  <c r="M19" i="132"/>
  <c r="J19" i="132"/>
  <c r="M18" i="132"/>
  <c r="J18" i="132"/>
  <c r="M17" i="132"/>
  <c r="J17" i="132"/>
  <c r="M16" i="132"/>
  <c r="J16" i="132"/>
  <c r="M15" i="132"/>
  <c r="J15" i="132"/>
  <c r="M14" i="132"/>
  <c r="J14" i="132"/>
  <c r="M13" i="132"/>
  <c r="J13" i="132"/>
  <c r="M12" i="132"/>
  <c r="J12" i="132"/>
  <c r="M11" i="132"/>
  <c r="J11" i="132"/>
  <c r="M10" i="132"/>
  <c r="J10" i="132"/>
  <c r="M9" i="132"/>
  <c r="J9" i="132"/>
  <c r="M8" i="132"/>
  <c r="J8" i="132"/>
  <c r="M7" i="132"/>
  <c r="J7" i="132"/>
  <c r="J124" i="132" s="1"/>
  <c r="J128" i="132" s="1"/>
  <c r="M6" i="132"/>
  <c r="J6" i="132"/>
  <c r="M5" i="132"/>
  <c r="J5" i="132"/>
  <c r="M4" i="132"/>
  <c r="M124" i="132" s="1"/>
  <c r="J4" i="132"/>
  <c r="J139" i="131"/>
  <c r="L139" i="131"/>
  <c r="K139" i="131"/>
  <c r="I139" i="131"/>
  <c r="H139" i="131"/>
  <c r="F139" i="131"/>
  <c r="E139" i="131"/>
  <c r="M139" i="131"/>
  <c r="L124" i="131"/>
  <c r="K124" i="131"/>
  <c r="I124" i="131"/>
  <c r="H124" i="131"/>
  <c r="H128" i="131" s="1"/>
  <c r="H141" i="131" s="1"/>
  <c r="F124" i="131"/>
  <c r="E124" i="131"/>
  <c r="E128" i="131" s="1"/>
  <c r="M122" i="131"/>
  <c r="J122" i="131"/>
  <c r="M121" i="131"/>
  <c r="J121" i="131"/>
  <c r="M120" i="131"/>
  <c r="J120" i="131"/>
  <c r="M119" i="131"/>
  <c r="J119" i="131"/>
  <c r="M118" i="131"/>
  <c r="J118" i="131"/>
  <c r="M117" i="131"/>
  <c r="J117" i="131"/>
  <c r="M116" i="131"/>
  <c r="J116" i="131"/>
  <c r="M115" i="131"/>
  <c r="J115" i="131"/>
  <c r="M114" i="131"/>
  <c r="J114" i="131"/>
  <c r="M113" i="131"/>
  <c r="J113" i="131"/>
  <c r="M112" i="131"/>
  <c r="J112" i="131"/>
  <c r="M111" i="131"/>
  <c r="J111" i="131"/>
  <c r="M110" i="131"/>
  <c r="J110" i="131"/>
  <c r="M109" i="131"/>
  <c r="J109" i="131"/>
  <c r="M108" i="131"/>
  <c r="J108" i="131"/>
  <c r="M107" i="131"/>
  <c r="J107" i="131"/>
  <c r="M106" i="131"/>
  <c r="J106" i="131"/>
  <c r="M105" i="131"/>
  <c r="M104" i="131"/>
  <c r="J104" i="131"/>
  <c r="M103" i="131"/>
  <c r="J103" i="131"/>
  <c r="M102" i="131"/>
  <c r="J102" i="131"/>
  <c r="M101" i="131"/>
  <c r="J101" i="131"/>
  <c r="M100" i="131"/>
  <c r="J100" i="131"/>
  <c r="M99" i="131"/>
  <c r="J99" i="131"/>
  <c r="M98" i="131"/>
  <c r="J98" i="131"/>
  <c r="M97" i="131"/>
  <c r="J97" i="131"/>
  <c r="M96" i="131"/>
  <c r="J96" i="131"/>
  <c r="M95" i="131"/>
  <c r="J95" i="131"/>
  <c r="M94" i="131"/>
  <c r="J94" i="131"/>
  <c r="M93" i="131"/>
  <c r="J93" i="131"/>
  <c r="M92" i="131"/>
  <c r="J92" i="131"/>
  <c r="M91" i="131"/>
  <c r="J91" i="131"/>
  <c r="M90" i="131"/>
  <c r="J90" i="131"/>
  <c r="M89" i="131"/>
  <c r="J89" i="131"/>
  <c r="M88" i="131"/>
  <c r="J88" i="131"/>
  <c r="M87" i="131"/>
  <c r="J87" i="131"/>
  <c r="M86" i="131"/>
  <c r="J86" i="131"/>
  <c r="M85" i="131"/>
  <c r="J85" i="131"/>
  <c r="M84" i="131"/>
  <c r="J84" i="131"/>
  <c r="M83" i="131"/>
  <c r="J83" i="131"/>
  <c r="M82" i="131"/>
  <c r="J82" i="131"/>
  <c r="M81" i="131"/>
  <c r="J81" i="131"/>
  <c r="M80" i="131"/>
  <c r="J80" i="131"/>
  <c r="M79" i="131"/>
  <c r="J79" i="131"/>
  <c r="M78" i="131"/>
  <c r="J78" i="131"/>
  <c r="M77" i="131"/>
  <c r="J77" i="131"/>
  <c r="M76" i="131"/>
  <c r="J76" i="131"/>
  <c r="M75" i="131"/>
  <c r="J75" i="131"/>
  <c r="M74" i="131"/>
  <c r="J74" i="131"/>
  <c r="M73" i="131"/>
  <c r="J73" i="131"/>
  <c r="M72" i="131"/>
  <c r="J72" i="131"/>
  <c r="M71" i="131"/>
  <c r="J71" i="131"/>
  <c r="M70" i="131"/>
  <c r="J70" i="131"/>
  <c r="M69" i="131"/>
  <c r="J69" i="131"/>
  <c r="M68" i="131"/>
  <c r="J68" i="131"/>
  <c r="M67" i="131"/>
  <c r="J67" i="131"/>
  <c r="M66" i="131"/>
  <c r="J66" i="131"/>
  <c r="M65" i="131"/>
  <c r="J65" i="131"/>
  <c r="M64" i="131"/>
  <c r="J64" i="131"/>
  <c r="M63" i="131"/>
  <c r="J63" i="131"/>
  <c r="M62" i="131"/>
  <c r="J62" i="131"/>
  <c r="M61" i="131"/>
  <c r="J61" i="131"/>
  <c r="M60" i="131"/>
  <c r="J60" i="131"/>
  <c r="M59" i="131"/>
  <c r="J59" i="131"/>
  <c r="M58" i="131"/>
  <c r="J58" i="131"/>
  <c r="M57" i="131"/>
  <c r="J57" i="131"/>
  <c r="M56" i="131"/>
  <c r="J56" i="131"/>
  <c r="M55" i="131"/>
  <c r="J55" i="131"/>
  <c r="M54" i="131"/>
  <c r="J54" i="131"/>
  <c r="M53" i="131"/>
  <c r="J53" i="131"/>
  <c r="M52" i="131"/>
  <c r="J52" i="131"/>
  <c r="M51" i="131"/>
  <c r="J51" i="131"/>
  <c r="M50" i="131"/>
  <c r="J50" i="131"/>
  <c r="M49" i="131"/>
  <c r="J49" i="131"/>
  <c r="M48" i="131"/>
  <c r="J48" i="131"/>
  <c r="M47" i="131"/>
  <c r="J47" i="131"/>
  <c r="M46" i="131"/>
  <c r="J46" i="131"/>
  <c r="M45" i="131"/>
  <c r="J45" i="131"/>
  <c r="M44" i="131"/>
  <c r="J44" i="131"/>
  <c r="M43" i="131"/>
  <c r="J43" i="131"/>
  <c r="M42" i="131"/>
  <c r="J42" i="131"/>
  <c r="M41" i="131"/>
  <c r="J41" i="131"/>
  <c r="M40" i="131"/>
  <c r="J40" i="131"/>
  <c r="M39" i="131"/>
  <c r="J39" i="131"/>
  <c r="M38" i="131"/>
  <c r="J38" i="131"/>
  <c r="M37" i="131"/>
  <c r="J37" i="131"/>
  <c r="M36" i="131"/>
  <c r="J36" i="131"/>
  <c r="M34" i="131"/>
  <c r="J34" i="131"/>
  <c r="M33" i="131"/>
  <c r="J33" i="131"/>
  <c r="M32" i="131"/>
  <c r="J32" i="131"/>
  <c r="M31" i="131"/>
  <c r="J31" i="131"/>
  <c r="M30" i="131"/>
  <c r="J30" i="131"/>
  <c r="M29" i="131"/>
  <c r="J29" i="131"/>
  <c r="M28" i="131"/>
  <c r="J28" i="131"/>
  <c r="M27" i="131"/>
  <c r="J27" i="131"/>
  <c r="M26" i="131"/>
  <c r="J26" i="131"/>
  <c r="M25" i="131"/>
  <c r="J25" i="131"/>
  <c r="M24" i="131"/>
  <c r="J24" i="131"/>
  <c r="M23" i="131"/>
  <c r="J23" i="131"/>
  <c r="M22" i="131"/>
  <c r="J22" i="131"/>
  <c r="M21" i="131"/>
  <c r="J21" i="131"/>
  <c r="M20" i="131"/>
  <c r="J20" i="131"/>
  <c r="M19" i="131"/>
  <c r="J19" i="131"/>
  <c r="M18" i="131"/>
  <c r="J18" i="131"/>
  <c r="M17" i="131"/>
  <c r="J17" i="131"/>
  <c r="M16" i="131"/>
  <c r="J16" i="131"/>
  <c r="M15" i="131"/>
  <c r="J15" i="131"/>
  <c r="M14" i="131"/>
  <c r="J14" i="131"/>
  <c r="M13" i="131"/>
  <c r="J13" i="131"/>
  <c r="M12" i="131"/>
  <c r="J12" i="131"/>
  <c r="M11" i="131"/>
  <c r="J11" i="131"/>
  <c r="M10" i="131"/>
  <c r="J10" i="131"/>
  <c r="M9" i="131"/>
  <c r="J9" i="131"/>
  <c r="M8" i="131"/>
  <c r="J8" i="131"/>
  <c r="M7" i="131"/>
  <c r="J7" i="131"/>
  <c r="M6" i="131"/>
  <c r="J6" i="131"/>
  <c r="M5" i="131"/>
  <c r="J5" i="131"/>
  <c r="J124" i="131" s="1"/>
  <c r="J128" i="131" s="1"/>
  <c r="M4" i="131"/>
  <c r="J4" i="131"/>
  <c r="M137" i="130"/>
  <c r="M136" i="130"/>
  <c r="M135" i="130"/>
  <c r="M134" i="130"/>
  <c r="M133" i="130"/>
  <c r="M132" i="130"/>
  <c r="J132" i="130"/>
  <c r="M131" i="130"/>
  <c r="J131" i="130"/>
  <c r="M80" i="130"/>
  <c r="J80" i="130"/>
  <c r="L139" i="130"/>
  <c r="K139" i="130"/>
  <c r="I139" i="130"/>
  <c r="H139" i="130"/>
  <c r="F139" i="130"/>
  <c r="E139" i="130"/>
  <c r="L124" i="130"/>
  <c r="K124" i="130"/>
  <c r="I124" i="130"/>
  <c r="H124" i="130"/>
  <c r="H128" i="130" s="1"/>
  <c r="F124" i="130"/>
  <c r="E124" i="130"/>
  <c r="E128" i="130" s="1"/>
  <c r="M122" i="130"/>
  <c r="J122" i="130"/>
  <c r="M121" i="130"/>
  <c r="J121" i="130"/>
  <c r="M120" i="130"/>
  <c r="J120" i="130"/>
  <c r="M119" i="130"/>
  <c r="J119" i="130"/>
  <c r="M118" i="130"/>
  <c r="J118" i="130"/>
  <c r="M117" i="130"/>
  <c r="J117" i="130"/>
  <c r="M116" i="130"/>
  <c r="J116" i="130"/>
  <c r="M115" i="130"/>
  <c r="J115" i="130"/>
  <c r="M114" i="130"/>
  <c r="J114" i="130"/>
  <c r="M113" i="130"/>
  <c r="J113" i="130"/>
  <c r="M112" i="130"/>
  <c r="J112" i="130"/>
  <c r="M111" i="130"/>
  <c r="J111" i="130"/>
  <c r="M110" i="130"/>
  <c r="J110" i="130"/>
  <c r="M109" i="130"/>
  <c r="J109" i="130"/>
  <c r="M108" i="130"/>
  <c r="J108" i="130"/>
  <c r="M107" i="130"/>
  <c r="J107" i="130"/>
  <c r="M106" i="130"/>
  <c r="J106" i="130"/>
  <c r="M105" i="130"/>
  <c r="M104" i="130"/>
  <c r="J104" i="130"/>
  <c r="M103" i="130"/>
  <c r="J103" i="130"/>
  <c r="M102" i="130"/>
  <c r="J102" i="130"/>
  <c r="M101" i="130"/>
  <c r="J101" i="130"/>
  <c r="M100" i="130"/>
  <c r="J100" i="130"/>
  <c r="M99" i="130"/>
  <c r="J99" i="130"/>
  <c r="M98" i="130"/>
  <c r="J98" i="130"/>
  <c r="M97" i="130"/>
  <c r="J97" i="130"/>
  <c r="M96" i="130"/>
  <c r="J96" i="130"/>
  <c r="M95" i="130"/>
  <c r="J95" i="130"/>
  <c r="M94" i="130"/>
  <c r="J94" i="130"/>
  <c r="M93" i="130"/>
  <c r="J93" i="130"/>
  <c r="M92" i="130"/>
  <c r="J92" i="130"/>
  <c r="M91" i="130"/>
  <c r="J91" i="130"/>
  <c r="M90" i="130"/>
  <c r="J90" i="130"/>
  <c r="M89" i="130"/>
  <c r="J89" i="130"/>
  <c r="M88" i="130"/>
  <c r="J88" i="130"/>
  <c r="M87" i="130"/>
  <c r="J87" i="130"/>
  <c r="M86" i="130"/>
  <c r="J86" i="130"/>
  <c r="M85" i="130"/>
  <c r="J85" i="130"/>
  <c r="M84" i="130"/>
  <c r="J84" i="130"/>
  <c r="M83" i="130"/>
  <c r="J83" i="130"/>
  <c r="M82" i="130"/>
  <c r="J82" i="130"/>
  <c r="M81" i="130"/>
  <c r="J81" i="130"/>
  <c r="M79" i="130"/>
  <c r="J79" i="130"/>
  <c r="M78" i="130"/>
  <c r="J78" i="130"/>
  <c r="M77" i="130"/>
  <c r="J77" i="130"/>
  <c r="M76" i="130"/>
  <c r="J76" i="130"/>
  <c r="M75" i="130"/>
  <c r="J75" i="130"/>
  <c r="M74" i="130"/>
  <c r="J74" i="130"/>
  <c r="M73" i="130"/>
  <c r="J73" i="130"/>
  <c r="M72" i="130"/>
  <c r="J72" i="130"/>
  <c r="M71" i="130"/>
  <c r="J71" i="130"/>
  <c r="M70" i="130"/>
  <c r="J70" i="130"/>
  <c r="M69" i="130"/>
  <c r="J69" i="130"/>
  <c r="M68" i="130"/>
  <c r="J68" i="130"/>
  <c r="M67" i="130"/>
  <c r="J67" i="130"/>
  <c r="M66" i="130"/>
  <c r="J66" i="130"/>
  <c r="M65" i="130"/>
  <c r="J65" i="130"/>
  <c r="M64" i="130"/>
  <c r="J64" i="130"/>
  <c r="M63" i="130"/>
  <c r="J63" i="130"/>
  <c r="M62" i="130"/>
  <c r="J62" i="130"/>
  <c r="M61" i="130"/>
  <c r="J61" i="130"/>
  <c r="M60" i="130"/>
  <c r="J60" i="130"/>
  <c r="M59" i="130"/>
  <c r="J59" i="130"/>
  <c r="M58" i="130"/>
  <c r="J58" i="130"/>
  <c r="M57" i="130"/>
  <c r="J57" i="130"/>
  <c r="M56" i="130"/>
  <c r="J56" i="130"/>
  <c r="M55" i="130"/>
  <c r="J55" i="130"/>
  <c r="M54" i="130"/>
  <c r="J54" i="130"/>
  <c r="M53" i="130"/>
  <c r="J53" i="130"/>
  <c r="M52" i="130"/>
  <c r="J52" i="130"/>
  <c r="M51" i="130"/>
  <c r="J51" i="130"/>
  <c r="M50" i="130"/>
  <c r="J50" i="130"/>
  <c r="M49" i="130"/>
  <c r="J49" i="130"/>
  <c r="M48" i="130"/>
  <c r="J48" i="130"/>
  <c r="M47" i="130"/>
  <c r="J47" i="130"/>
  <c r="M46" i="130"/>
  <c r="J46" i="130"/>
  <c r="M45" i="130"/>
  <c r="J45" i="130"/>
  <c r="M44" i="130"/>
  <c r="J44" i="130"/>
  <c r="M43" i="130"/>
  <c r="J43" i="130"/>
  <c r="M42" i="130"/>
  <c r="J42" i="130"/>
  <c r="M41" i="130"/>
  <c r="J41" i="130"/>
  <c r="M40" i="130"/>
  <c r="J40" i="130"/>
  <c r="M39" i="130"/>
  <c r="J39" i="130"/>
  <c r="M38" i="130"/>
  <c r="J38" i="130"/>
  <c r="M37" i="130"/>
  <c r="J37" i="130"/>
  <c r="M36" i="130"/>
  <c r="J36" i="130"/>
  <c r="M34" i="130"/>
  <c r="J34" i="130"/>
  <c r="M33" i="130"/>
  <c r="J33" i="130"/>
  <c r="M32" i="130"/>
  <c r="J32" i="130"/>
  <c r="M31" i="130"/>
  <c r="J31" i="130"/>
  <c r="M30" i="130"/>
  <c r="J30" i="130"/>
  <c r="M29" i="130"/>
  <c r="J29" i="130"/>
  <c r="M28" i="130"/>
  <c r="J28" i="130"/>
  <c r="M27" i="130"/>
  <c r="J27" i="130"/>
  <c r="M26" i="130"/>
  <c r="J26" i="130"/>
  <c r="M25" i="130"/>
  <c r="J25" i="130"/>
  <c r="M24" i="130"/>
  <c r="J24" i="130"/>
  <c r="M23" i="130"/>
  <c r="J23" i="130"/>
  <c r="M22" i="130"/>
  <c r="J22" i="130"/>
  <c r="M21" i="130"/>
  <c r="J21" i="130"/>
  <c r="M20" i="130"/>
  <c r="J20" i="130"/>
  <c r="M19" i="130"/>
  <c r="J19" i="130"/>
  <c r="M18" i="130"/>
  <c r="J18" i="130"/>
  <c r="M17" i="130"/>
  <c r="J17" i="130"/>
  <c r="M16" i="130"/>
  <c r="J16" i="130"/>
  <c r="M15" i="130"/>
  <c r="J15" i="130"/>
  <c r="M14" i="130"/>
  <c r="J14" i="130"/>
  <c r="M13" i="130"/>
  <c r="J13" i="130"/>
  <c r="M12" i="130"/>
  <c r="J12" i="130"/>
  <c r="M11" i="130"/>
  <c r="J11" i="130"/>
  <c r="M10" i="130"/>
  <c r="J10" i="130"/>
  <c r="M9" i="130"/>
  <c r="J9" i="130"/>
  <c r="M8" i="130"/>
  <c r="J8" i="130"/>
  <c r="M7" i="130"/>
  <c r="J7" i="130"/>
  <c r="M6" i="130"/>
  <c r="J6" i="130"/>
  <c r="M5" i="130"/>
  <c r="J5" i="130"/>
  <c r="M4" i="130"/>
  <c r="J4" i="130"/>
  <c r="M11" i="129"/>
  <c r="M174" i="129"/>
  <c r="M173" i="129"/>
  <c r="J173" i="129"/>
  <c r="M172" i="129"/>
  <c r="J172" i="129"/>
  <c r="M171" i="129"/>
  <c r="J171" i="129"/>
  <c r="M170" i="129"/>
  <c r="J170" i="129"/>
  <c r="J118" i="129"/>
  <c r="M118" i="129"/>
  <c r="M169" i="129"/>
  <c r="J169" i="129"/>
  <c r="M168" i="129"/>
  <c r="J168" i="129"/>
  <c r="M167" i="129"/>
  <c r="J167" i="129"/>
  <c r="M166" i="129"/>
  <c r="J166" i="129"/>
  <c r="M165" i="129"/>
  <c r="J165" i="129"/>
  <c r="M164" i="129"/>
  <c r="J164" i="129"/>
  <c r="M163" i="129"/>
  <c r="J163" i="129"/>
  <c r="M162" i="129"/>
  <c r="J162" i="129"/>
  <c r="M161" i="129"/>
  <c r="J161" i="129"/>
  <c r="J158" i="129"/>
  <c r="M160" i="129"/>
  <c r="J160" i="129"/>
  <c r="M159" i="129"/>
  <c r="J159" i="129"/>
  <c r="M158" i="129"/>
  <c r="M157" i="129"/>
  <c r="M156" i="129"/>
  <c r="M155" i="129"/>
  <c r="M154" i="129"/>
  <c r="J154" i="129"/>
  <c r="M153" i="129"/>
  <c r="J153" i="129"/>
  <c r="M152" i="129"/>
  <c r="J152" i="129"/>
  <c r="M151" i="129"/>
  <c r="J151" i="129"/>
  <c r="M150" i="129"/>
  <c r="J150" i="129"/>
  <c r="M149" i="129"/>
  <c r="J149" i="129"/>
  <c r="M148" i="129"/>
  <c r="J148" i="129"/>
  <c r="M147" i="129"/>
  <c r="J147" i="129"/>
  <c r="M146" i="129"/>
  <c r="J146" i="129"/>
  <c r="M145" i="129"/>
  <c r="J145" i="129"/>
  <c r="M144" i="129"/>
  <c r="J144" i="129"/>
  <c r="M143" i="129"/>
  <c r="J143" i="129"/>
  <c r="M142" i="129"/>
  <c r="J142" i="129"/>
  <c r="M141" i="129"/>
  <c r="J141" i="129"/>
  <c r="M140" i="129"/>
  <c r="J140" i="129"/>
  <c r="M139" i="129"/>
  <c r="J139" i="129"/>
  <c r="M138" i="129"/>
  <c r="J138" i="129"/>
  <c r="M137" i="129"/>
  <c r="J137" i="129"/>
  <c r="M136" i="129"/>
  <c r="J136" i="129"/>
  <c r="M135" i="129"/>
  <c r="J135" i="129"/>
  <c r="M134" i="129"/>
  <c r="J134" i="129"/>
  <c r="M133" i="129"/>
  <c r="J133" i="129"/>
  <c r="M132" i="129"/>
  <c r="J132" i="129"/>
  <c r="M131" i="129"/>
  <c r="J131" i="129"/>
  <c r="L176" i="129"/>
  <c r="K176" i="129"/>
  <c r="I176" i="129"/>
  <c r="H176" i="129"/>
  <c r="F176" i="129"/>
  <c r="E176" i="129"/>
  <c r="L124" i="129"/>
  <c r="K124" i="129"/>
  <c r="I124" i="129"/>
  <c r="H124" i="129"/>
  <c r="H128" i="129" s="1"/>
  <c r="F124" i="129"/>
  <c r="E124" i="129"/>
  <c r="E128" i="129" s="1"/>
  <c r="M122" i="129"/>
  <c r="J122" i="129"/>
  <c r="M121" i="129"/>
  <c r="J121" i="129"/>
  <c r="M120" i="129"/>
  <c r="J120" i="129"/>
  <c r="M119" i="129"/>
  <c r="J119" i="129"/>
  <c r="M117" i="129"/>
  <c r="J117" i="129"/>
  <c r="M116" i="129"/>
  <c r="J116" i="129"/>
  <c r="M115" i="129"/>
  <c r="J115" i="129"/>
  <c r="M114" i="129"/>
  <c r="J114" i="129"/>
  <c r="M113" i="129"/>
  <c r="J113" i="129"/>
  <c r="M112" i="129"/>
  <c r="J112" i="129"/>
  <c r="M111" i="129"/>
  <c r="J111" i="129"/>
  <c r="M110" i="129"/>
  <c r="J110" i="129"/>
  <c r="M109" i="129"/>
  <c r="J109" i="129"/>
  <c r="M108" i="129"/>
  <c r="J108" i="129"/>
  <c r="M107" i="129"/>
  <c r="J107" i="129"/>
  <c r="M106" i="129"/>
  <c r="J106" i="129"/>
  <c r="M105" i="129"/>
  <c r="M104" i="129"/>
  <c r="J104" i="129"/>
  <c r="M103" i="129"/>
  <c r="J103" i="129"/>
  <c r="M102" i="129"/>
  <c r="J102" i="129"/>
  <c r="M101" i="129"/>
  <c r="J101" i="129"/>
  <c r="M100" i="129"/>
  <c r="J100" i="129"/>
  <c r="M99" i="129"/>
  <c r="J99" i="129"/>
  <c r="M98" i="129"/>
  <c r="J98" i="129"/>
  <c r="M97" i="129"/>
  <c r="J97" i="129"/>
  <c r="M96" i="129"/>
  <c r="J96" i="129"/>
  <c r="M95" i="129"/>
  <c r="J95" i="129"/>
  <c r="M94" i="129"/>
  <c r="J94" i="129"/>
  <c r="M93" i="129"/>
  <c r="J93" i="129"/>
  <c r="M92" i="129"/>
  <c r="J92" i="129"/>
  <c r="M91" i="129"/>
  <c r="J91" i="129"/>
  <c r="M90" i="129"/>
  <c r="J90" i="129"/>
  <c r="M89" i="129"/>
  <c r="J89" i="129"/>
  <c r="M88" i="129"/>
  <c r="J88" i="129"/>
  <c r="M87" i="129"/>
  <c r="J87" i="129"/>
  <c r="M86" i="129"/>
  <c r="J86" i="129"/>
  <c r="M85" i="129"/>
  <c r="J85" i="129"/>
  <c r="M84" i="129"/>
  <c r="J84" i="129"/>
  <c r="M83" i="129"/>
  <c r="J83" i="129"/>
  <c r="M82" i="129"/>
  <c r="J82" i="129"/>
  <c r="M81" i="129"/>
  <c r="J81" i="129"/>
  <c r="M79" i="129"/>
  <c r="J79" i="129"/>
  <c r="M78" i="129"/>
  <c r="J78" i="129"/>
  <c r="M77" i="129"/>
  <c r="J77" i="129"/>
  <c r="M76" i="129"/>
  <c r="J76" i="129"/>
  <c r="M75" i="129"/>
  <c r="J75" i="129"/>
  <c r="M74" i="129"/>
  <c r="J74" i="129"/>
  <c r="M73" i="129"/>
  <c r="J73" i="129"/>
  <c r="M72" i="129"/>
  <c r="J72" i="129"/>
  <c r="M71" i="129"/>
  <c r="J71" i="129"/>
  <c r="M70" i="129"/>
  <c r="J70" i="129"/>
  <c r="M69" i="129"/>
  <c r="J69" i="129"/>
  <c r="M68" i="129"/>
  <c r="J68" i="129"/>
  <c r="M67" i="129"/>
  <c r="J67" i="129"/>
  <c r="M66" i="129"/>
  <c r="J66" i="129"/>
  <c r="M65" i="129"/>
  <c r="J65" i="129"/>
  <c r="M64" i="129"/>
  <c r="J64" i="129"/>
  <c r="M63" i="129"/>
  <c r="J63" i="129"/>
  <c r="M62" i="129"/>
  <c r="J62" i="129"/>
  <c r="M61" i="129"/>
  <c r="J61" i="129"/>
  <c r="M60" i="129"/>
  <c r="J60" i="129"/>
  <c r="M59" i="129"/>
  <c r="J59" i="129"/>
  <c r="M58" i="129"/>
  <c r="J58" i="129"/>
  <c r="M57" i="129"/>
  <c r="J57" i="129"/>
  <c r="M56" i="129"/>
  <c r="J56" i="129"/>
  <c r="M55" i="129"/>
  <c r="J55" i="129"/>
  <c r="M54" i="129"/>
  <c r="J54" i="129"/>
  <c r="M53" i="129"/>
  <c r="J53" i="129"/>
  <c r="M52" i="129"/>
  <c r="J52" i="129"/>
  <c r="M51" i="129"/>
  <c r="J51" i="129"/>
  <c r="M50" i="129"/>
  <c r="J50" i="129"/>
  <c r="M49" i="129"/>
  <c r="J49" i="129"/>
  <c r="M48" i="129"/>
  <c r="J48" i="129"/>
  <c r="M47" i="129"/>
  <c r="J47" i="129"/>
  <c r="M46" i="129"/>
  <c r="J46" i="129"/>
  <c r="M45" i="129"/>
  <c r="J45" i="129"/>
  <c r="M44" i="129"/>
  <c r="J44" i="129"/>
  <c r="M43" i="129"/>
  <c r="J43" i="129"/>
  <c r="M42" i="129"/>
  <c r="J42" i="129"/>
  <c r="M41" i="129"/>
  <c r="J41" i="129"/>
  <c r="M40" i="129"/>
  <c r="J40" i="129"/>
  <c r="M39" i="129"/>
  <c r="J39" i="129"/>
  <c r="M38" i="129"/>
  <c r="J38" i="129"/>
  <c r="M37" i="129"/>
  <c r="J37" i="129"/>
  <c r="M36" i="129"/>
  <c r="J36" i="129"/>
  <c r="M35" i="129"/>
  <c r="J35" i="129"/>
  <c r="M34" i="129"/>
  <c r="J34" i="129"/>
  <c r="M33" i="129"/>
  <c r="J33" i="129"/>
  <c r="M32" i="129"/>
  <c r="J32" i="129"/>
  <c r="M31" i="129"/>
  <c r="J31" i="129"/>
  <c r="M30" i="129"/>
  <c r="J30" i="129"/>
  <c r="M29" i="129"/>
  <c r="J29" i="129"/>
  <c r="M28" i="129"/>
  <c r="J28" i="129"/>
  <c r="M27" i="129"/>
  <c r="J27" i="129"/>
  <c r="M26" i="129"/>
  <c r="J26" i="129"/>
  <c r="M25" i="129"/>
  <c r="J25" i="129"/>
  <c r="M24" i="129"/>
  <c r="J24" i="129"/>
  <c r="M23" i="129"/>
  <c r="J23" i="129"/>
  <c r="M22" i="129"/>
  <c r="J22" i="129"/>
  <c r="M21" i="129"/>
  <c r="J21" i="129"/>
  <c r="M20" i="129"/>
  <c r="J20" i="129"/>
  <c r="M19" i="129"/>
  <c r="J19" i="129"/>
  <c r="M18" i="129"/>
  <c r="J18" i="129"/>
  <c r="M17" i="129"/>
  <c r="J17" i="129"/>
  <c r="M16" i="129"/>
  <c r="J16" i="129"/>
  <c r="M15" i="129"/>
  <c r="J15" i="129"/>
  <c r="M14" i="129"/>
  <c r="J14" i="129"/>
  <c r="M13" i="129"/>
  <c r="J13" i="129"/>
  <c r="M12" i="129"/>
  <c r="J12" i="129"/>
  <c r="M10" i="129"/>
  <c r="J10" i="129"/>
  <c r="M9" i="129"/>
  <c r="J9" i="129"/>
  <c r="M8" i="129"/>
  <c r="J8" i="129"/>
  <c r="M7" i="129"/>
  <c r="J7" i="129"/>
  <c r="M6" i="129"/>
  <c r="J6" i="129"/>
  <c r="M5" i="129"/>
  <c r="J5" i="129"/>
  <c r="M4" i="129"/>
  <c r="J4" i="129"/>
  <c r="M136" i="136" l="1"/>
  <c r="E138" i="136"/>
  <c r="H138" i="136"/>
  <c r="J136" i="136"/>
  <c r="F142" i="136"/>
  <c r="J115" i="136"/>
  <c r="J119" i="136" s="1"/>
  <c r="M115" i="136"/>
  <c r="J138" i="136" s="1"/>
  <c r="M168" i="135"/>
  <c r="J114" i="135"/>
  <c r="J118" i="135" s="1"/>
  <c r="M114" i="135"/>
  <c r="E170" i="135"/>
  <c r="H170" i="135"/>
  <c r="J168" i="135"/>
  <c r="F174" i="135"/>
  <c r="J145" i="134"/>
  <c r="M145" i="134"/>
  <c r="H147" i="134"/>
  <c r="M123" i="134"/>
  <c r="E147" i="134"/>
  <c r="F151" i="134"/>
  <c r="J123" i="134"/>
  <c r="J127" i="134" s="1"/>
  <c r="E141" i="133"/>
  <c r="H141" i="133"/>
  <c r="I145" i="133"/>
  <c r="M141" i="133"/>
  <c r="J141" i="133"/>
  <c r="I147" i="133"/>
  <c r="I145" i="132"/>
  <c r="M141" i="132"/>
  <c r="J141" i="132"/>
  <c r="I147" i="132"/>
  <c r="E141" i="131"/>
  <c r="F145" i="131"/>
  <c r="I145" i="131" s="1"/>
  <c r="I147" i="131" s="1"/>
  <c r="M124" i="131"/>
  <c r="J141" i="131" s="1"/>
  <c r="M141" i="131"/>
  <c r="M139" i="130"/>
  <c r="H141" i="130"/>
  <c r="F145" i="130"/>
  <c r="J124" i="130"/>
  <c r="J128" i="130" s="1"/>
  <c r="M124" i="130"/>
  <c r="J139" i="130"/>
  <c r="E141" i="130"/>
  <c r="M124" i="129"/>
  <c r="J124" i="129"/>
  <c r="J128" i="129" s="1"/>
  <c r="M176" i="129"/>
  <c r="J176" i="129"/>
  <c r="F182" i="129"/>
  <c r="H178" i="129"/>
  <c r="E178" i="129"/>
  <c r="I142" i="136" l="1"/>
  <c r="I144" i="136" s="1"/>
  <c r="M138" i="136"/>
  <c r="M170" i="135"/>
  <c r="I174" i="135"/>
  <c r="I176" i="135" s="1"/>
  <c r="J170" i="135"/>
  <c r="I151" i="134"/>
  <c r="I153" i="134" s="1"/>
  <c r="J147" i="134"/>
  <c r="M147" i="134"/>
  <c r="M141" i="130"/>
  <c r="J141" i="130"/>
  <c r="I145" i="130"/>
  <c r="I147" i="130" s="1"/>
  <c r="J178" i="129"/>
  <c r="M178" i="129"/>
  <c r="I182" i="129"/>
  <c r="I184" i="129" s="1"/>
  <c r="M193" i="128" l="1"/>
  <c r="J193" i="128"/>
  <c r="M192" i="128"/>
  <c r="J192" i="128"/>
  <c r="M191" i="128"/>
  <c r="J191" i="128"/>
  <c r="M190" i="128"/>
  <c r="J190" i="128"/>
  <c r="M189" i="128"/>
  <c r="J189" i="128"/>
  <c r="M188" i="128"/>
  <c r="J188" i="128"/>
  <c r="M177" i="128"/>
  <c r="M140" i="128"/>
  <c r="M139" i="128"/>
  <c r="M178" i="128"/>
  <c r="M162" i="128"/>
  <c r="J162" i="128"/>
  <c r="M161" i="128"/>
  <c r="J161" i="128"/>
  <c r="M160" i="128"/>
  <c r="J160" i="128"/>
  <c r="M144" i="128"/>
  <c r="J144" i="128"/>
  <c r="M143" i="128"/>
  <c r="J143" i="128"/>
  <c r="M142" i="128"/>
  <c r="J142" i="128"/>
  <c r="M184" i="128"/>
  <c r="M182" i="128"/>
  <c r="M180" i="128"/>
  <c r="M199" i="128"/>
  <c r="J199" i="128"/>
  <c r="M198" i="128"/>
  <c r="J198" i="128"/>
  <c r="M197" i="128"/>
  <c r="J197" i="128"/>
  <c r="M196" i="128"/>
  <c r="J196" i="128"/>
  <c r="M195" i="128"/>
  <c r="J195" i="128"/>
  <c r="M194" i="128"/>
  <c r="J194" i="128"/>
  <c r="M187" i="128"/>
  <c r="M186" i="128"/>
  <c r="M104" i="128"/>
  <c r="J184" i="128"/>
  <c r="J182" i="128"/>
  <c r="J180" i="128"/>
  <c r="J178" i="128"/>
  <c r="J177" i="128"/>
  <c r="M176" i="128"/>
  <c r="J176" i="128"/>
  <c r="M175" i="128"/>
  <c r="J175" i="128"/>
  <c r="M88" i="128"/>
  <c r="J88" i="128"/>
  <c r="M174" i="128"/>
  <c r="J174" i="128"/>
  <c r="M173" i="128"/>
  <c r="J173" i="128"/>
  <c r="M172" i="128"/>
  <c r="J172" i="128"/>
  <c r="M171" i="128"/>
  <c r="J171" i="128"/>
  <c r="M170" i="128"/>
  <c r="J170" i="128"/>
  <c r="M169" i="128"/>
  <c r="J169" i="128"/>
  <c r="M80" i="128"/>
  <c r="J80" i="128"/>
  <c r="M168" i="128"/>
  <c r="J168" i="128"/>
  <c r="M167" i="128"/>
  <c r="J167" i="128"/>
  <c r="M166" i="128"/>
  <c r="J166" i="128"/>
  <c r="M165" i="128"/>
  <c r="J165" i="128"/>
  <c r="M164" i="128"/>
  <c r="J164" i="128"/>
  <c r="M163" i="128"/>
  <c r="J163" i="128"/>
  <c r="M159" i="128"/>
  <c r="J159" i="128"/>
  <c r="M158" i="128"/>
  <c r="J158" i="128"/>
  <c r="M157" i="128"/>
  <c r="J157" i="128"/>
  <c r="M156" i="128"/>
  <c r="J156" i="128"/>
  <c r="M155" i="128"/>
  <c r="J155" i="128"/>
  <c r="M154" i="128"/>
  <c r="J154" i="128"/>
  <c r="M153" i="128"/>
  <c r="J153" i="128"/>
  <c r="M152" i="128"/>
  <c r="J152" i="128"/>
  <c r="M151" i="128"/>
  <c r="J151" i="128"/>
  <c r="M150" i="128"/>
  <c r="J150" i="128"/>
  <c r="M149" i="128"/>
  <c r="J149" i="128"/>
  <c r="M148" i="128"/>
  <c r="J148" i="128"/>
  <c r="M147" i="128"/>
  <c r="J147" i="128"/>
  <c r="M146" i="128"/>
  <c r="J146" i="128"/>
  <c r="M145" i="128"/>
  <c r="J145" i="128"/>
  <c r="M141" i="128"/>
  <c r="J141" i="128"/>
  <c r="J140" i="128"/>
  <c r="J139" i="128"/>
  <c r="M138" i="128"/>
  <c r="J138" i="128"/>
  <c r="M137" i="128"/>
  <c r="J137" i="128"/>
  <c r="M136" i="128"/>
  <c r="J136" i="128"/>
  <c r="J21" i="128"/>
  <c r="M135" i="128"/>
  <c r="J135" i="128"/>
  <c r="M134" i="128"/>
  <c r="J134" i="128"/>
  <c r="M133" i="128"/>
  <c r="J133" i="128"/>
  <c r="M131" i="128"/>
  <c r="J131" i="128"/>
  <c r="M132" i="128"/>
  <c r="J132" i="128"/>
  <c r="M130" i="128"/>
  <c r="J130" i="128"/>
  <c r="M13" i="128"/>
  <c r="J13" i="128"/>
  <c r="L206" i="128"/>
  <c r="K206" i="128"/>
  <c r="I206" i="128"/>
  <c r="H206" i="128"/>
  <c r="F206" i="128"/>
  <c r="E206" i="128"/>
  <c r="L123" i="128"/>
  <c r="K123" i="128"/>
  <c r="I123" i="128"/>
  <c r="H123" i="128"/>
  <c r="H127" i="128" s="1"/>
  <c r="F123" i="128"/>
  <c r="E123" i="128"/>
  <c r="E127" i="128" s="1"/>
  <c r="M121" i="128"/>
  <c r="J121" i="128"/>
  <c r="M120" i="128"/>
  <c r="J120" i="128"/>
  <c r="M119" i="128"/>
  <c r="J119" i="128"/>
  <c r="M118" i="128"/>
  <c r="J118" i="128"/>
  <c r="M117" i="128"/>
  <c r="J117" i="128"/>
  <c r="M116" i="128"/>
  <c r="J116" i="128"/>
  <c r="M115" i="128"/>
  <c r="J115" i="128"/>
  <c r="M114" i="128"/>
  <c r="J114" i="128"/>
  <c r="M113" i="128"/>
  <c r="J113" i="128"/>
  <c r="M112" i="128"/>
  <c r="J112" i="128"/>
  <c r="M111" i="128"/>
  <c r="J111" i="128"/>
  <c r="M110" i="128"/>
  <c r="J110" i="128"/>
  <c r="M109" i="128"/>
  <c r="J109" i="128"/>
  <c r="M108" i="128"/>
  <c r="J108" i="128"/>
  <c r="M107" i="128"/>
  <c r="J107" i="128"/>
  <c r="M106" i="128"/>
  <c r="J106" i="128"/>
  <c r="M105" i="128"/>
  <c r="J105" i="128"/>
  <c r="M103" i="128"/>
  <c r="J103" i="128"/>
  <c r="M102" i="128"/>
  <c r="J102" i="128"/>
  <c r="M101" i="128"/>
  <c r="J101" i="128"/>
  <c r="M100" i="128"/>
  <c r="J100" i="128"/>
  <c r="M99" i="128"/>
  <c r="J99" i="128"/>
  <c r="M98" i="128"/>
  <c r="J98" i="128"/>
  <c r="M97" i="128"/>
  <c r="J97" i="128"/>
  <c r="M96" i="128"/>
  <c r="J96" i="128"/>
  <c r="M95" i="128"/>
  <c r="J95" i="128"/>
  <c r="M94" i="128"/>
  <c r="J94" i="128"/>
  <c r="M93" i="128"/>
  <c r="J93" i="128"/>
  <c r="M92" i="128"/>
  <c r="J92" i="128"/>
  <c r="M91" i="128"/>
  <c r="J91" i="128"/>
  <c r="M90" i="128"/>
  <c r="J90" i="128"/>
  <c r="M89" i="128"/>
  <c r="J89" i="128"/>
  <c r="M87" i="128"/>
  <c r="J87" i="128"/>
  <c r="M86" i="128"/>
  <c r="J86" i="128"/>
  <c r="M85" i="128"/>
  <c r="J85" i="128"/>
  <c r="M84" i="128"/>
  <c r="J84" i="128"/>
  <c r="M83" i="128"/>
  <c r="J83" i="128"/>
  <c r="M82" i="128"/>
  <c r="J82" i="128"/>
  <c r="M81" i="128"/>
  <c r="J81" i="128"/>
  <c r="M78" i="128"/>
  <c r="J78" i="128"/>
  <c r="M77" i="128"/>
  <c r="J77" i="128"/>
  <c r="M76" i="128"/>
  <c r="J76" i="128"/>
  <c r="M75" i="128"/>
  <c r="J75" i="128"/>
  <c r="M74" i="128"/>
  <c r="J74" i="128"/>
  <c r="M73" i="128"/>
  <c r="J73" i="128"/>
  <c r="M72" i="128"/>
  <c r="J72" i="128"/>
  <c r="M71" i="128"/>
  <c r="J71" i="128"/>
  <c r="M70" i="128"/>
  <c r="J70" i="128"/>
  <c r="M69" i="128"/>
  <c r="J69" i="128"/>
  <c r="M68" i="128"/>
  <c r="J68" i="128"/>
  <c r="M67" i="128"/>
  <c r="J67" i="128"/>
  <c r="M66" i="128"/>
  <c r="J66" i="128"/>
  <c r="M65" i="128"/>
  <c r="J65" i="128"/>
  <c r="M64" i="128"/>
  <c r="J64" i="128"/>
  <c r="M63" i="128"/>
  <c r="J63" i="128"/>
  <c r="M62" i="128"/>
  <c r="J62" i="128"/>
  <c r="M61" i="128"/>
  <c r="J61" i="128"/>
  <c r="M60" i="128"/>
  <c r="J60" i="128"/>
  <c r="M59" i="128"/>
  <c r="J59" i="128"/>
  <c r="M58" i="128"/>
  <c r="J58" i="128"/>
  <c r="M57" i="128"/>
  <c r="J57" i="128"/>
  <c r="M56" i="128"/>
  <c r="J56" i="128"/>
  <c r="M55" i="128"/>
  <c r="J55" i="128"/>
  <c r="M54" i="128"/>
  <c r="J54" i="128"/>
  <c r="M53" i="128"/>
  <c r="J53" i="128"/>
  <c r="M52" i="128"/>
  <c r="J52" i="128"/>
  <c r="M51" i="128"/>
  <c r="J51" i="128"/>
  <c r="M50" i="128"/>
  <c r="J50" i="128"/>
  <c r="M49" i="128"/>
  <c r="J49" i="128"/>
  <c r="M48" i="128"/>
  <c r="J48" i="128"/>
  <c r="M47" i="128"/>
  <c r="J47" i="128"/>
  <c r="M46" i="128"/>
  <c r="J46" i="128"/>
  <c r="M45" i="128"/>
  <c r="J45" i="128"/>
  <c r="M44" i="128"/>
  <c r="J44" i="128"/>
  <c r="M43" i="128"/>
  <c r="J43" i="128"/>
  <c r="M42" i="128"/>
  <c r="J42" i="128"/>
  <c r="M41" i="128"/>
  <c r="J41" i="128"/>
  <c r="M40" i="128"/>
  <c r="J40" i="128"/>
  <c r="M39" i="128"/>
  <c r="J39" i="128"/>
  <c r="M38" i="128"/>
  <c r="J38" i="128"/>
  <c r="M37" i="128"/>
  <c r="J37" i="128"/>
  <c r="M36" i="128"/>
  <c r="J36" i="128"/>
  <c r="M35" i="128"/>
  <c r="J35" i="128"/>
  <c r="M34" i="128"/>
  <c r="J34" i="128"/>
  <c r="M33" i="128"/>
  <c r="J33" i="128"/>
  <c r="M32" i="128"/>
  <c r="J32" i="128"/>
  <c r="M31" i="128"/>
  <c r="J31" i="128"/>
  <c r="M30" i="128"/>
  <c r="J30" i="128"/>
  <c r="M29" i="128"/>
  <c r="J29" i="128"/>
  <c r="M28" i="128"/>
  <c r="J28" i="128"/>
  <c r="M27" i="128"/>
  <c r="J27" i="128"/>
  <c r="M26" i="128"/>
  <c r="J26" i="128"/>
  <c r="M25" i="128"/>
  <c r="J25" i="128"/>
  <c r="M24" i="128"/>
  <c r="J24" i="128"/>
  <c r="M23" i="128"/>
  <c r="J23" i="128"/>
  <c r="M22" i="128"/>
  <c r="J22" i="128"/>
  <c r="M21" i="128"/>
  <c r="M20" i="128"/>
  <c r="J20" i="128"/>
  <c r="M19" i="128"/>
  <c r="J19" i="128"/>
  <c r="M18" i="128"/>
  <c r="J18" i="128"/>
  <c r="M17" i="128"/>
  <c r="J17" i="128"/>
  <c r="M16" i="128"/>
  <c r="J16" i="128"/>
  <c r="M15" i="128"/>
  <c r="J15" i="128"/>
  <c r="M14" i="128"/>
  <c r="J14" i="128"/>
  <c r="M12" i="128"/>
  <c r="J12" i="128"/>
  <c r="M11" i="128"/>
  <c r="J11" i="128"/>
  <c r="M10" i="128"/>
  <c r="J10" i="128"/>
  <c r="M9" i="128"/>
  <c r="J9" i="128"/>
  <c r="M8" i="128"/>
  <c r="J8" i="128"/>
  <c r="M7" i="128"/>
  <c r="J7" i="128"/>
  <c r="M6" i="128"/>
  <c r="J6" i="128"/>
  <c r="M5" i="128"/>
  <c r="J5" i="128"/>
  <c r="M4" i="128"/>
  <c r="J4" i="128"/>
  <c r="N136" i="127"/>
  <c r="K136" i="127"/>
  <c r="K134" i="127"/>
  <c r="N132" i="127"/>
  <c r="N135" i="127"/>
  <c r="K135" i="127"/>
  <c r="N134" i="127"/>
  <c r="N133" i="127"/>
  <c r="K133" i="127"/>
  <c r="N53" i="127"/>
  <c r="K53" i="127"/>
  <c r="K132" i="127"/>
  <c r="M138" i="127"/>
  <c r="L138" i="127"/>
  <c r="J138" i="127"/>
  <c r="I138" i="127"/>
  <c r="G138" i="127"/>
  <c r="F138" i="127"/>
  <c r="M125" i="127"/>
  <c r="L125" i="127"/>
  <c r="J125" i="127"/>
  <c r="I125" i="127"/>
  <c r="I129" i="127" s="1"/>
  <c r="G125" i="127"/>
  <c r="F125" i="127"/>
  <c r="F129" i="127" s="1"/>
  <c r="N123" i="127"/>
  <c r="K123" i="127"/>
  <c r="N122" i="127"/>
  <c r="K122" i="127"/>
  <c r="N121" i="127"/>
  <c r="K121" i="127"/>
  <c r="N120" i="127"/>
  <c r="K120" i="127"/>
  <c r="N119" i="127"/>
  <c r="K119" i="127"/>
  <c r="N118" i="127"/>
  <c r="K118" i="127"/>
  <c r="N117" i="127"/>
  <c r="K117" i="127"/>
  <c r="N116" i="127"/>
  <c r="K116" i="127"/>
  <c r="N115" i="127"/>
  <c r="K115" i="127"/>
  <c r="N114" i="127"/>
  <c r="K114" i="127"/>
  <c r="N113" i="127"/>
  <c r="K113" i="127"/>
  <c r="N112" i="127"/>
  <c r="K112" i="127"/>
  <c r="N111" i="127"/>
  <c r="K111" i="127"/>
  <c r="N110" i="127"/>
  <c r="K110" i="127"/>
  <c r="N109" i="127"/>
  <c r="K109" i="127"/>
  <c r="N108" i="127"/>
  <c r="K108" i="127"/>
  <c r="N107" i="127"/>
  <c r="K107" i="127"/>
  <c r="N105" i="127"/>
  <c r="K105" i="127"/>
  <c r="N104" i="127"/>
  <c r="K104" i="127"/>
  <c r="N103" i="127"/>
  <c r="K103" i="127"/>
  <c r="N102" i="127"/>
  <c r="K102" i="127"/>
  <c r="N101" i="127"/>
  <c r="K101" i="127"/>
  <c r="N100" i="127"/>
  <c r="K100" i="127"/>
  <c r="N99" i="127"/>
  <c r="K99" i="127"/>
  <c r="N98" i="127"/>
  <c r="K98" i="127"/>
  <c r="N97" i="127"/>
  <c r="K97" i="127"/>
  <c r="N96" i="127"/>
  <c r="K96" i="127"/>
  <c r="N95" i="127"/>
  <c r="K95" i="127"/>
  <c r="N94" i="127"/>
  <c r="K94" i="127"/>
  <c r="N93" i="127"/>
  <c r="K93" i="127"/>
  <c r="N92" i="127"/>
  <c r="K92" i="127"/>
  <c r="N91" i="127"/>
  <c r="K91" i="127"/>
  <c r="N90" i="127"/>
  <c r="K90" i="127"/>
  <c r="N89" i="127"/>
  <c r="K89" i="127"/>
  <c r="N88" i="127"/>
  <c r="K88" i="127"/>
  <c r="N87" i="127"/>
  <c r="K87" i="127"/>
  <c r="N86" i="127"/>
  <c r="K86" i="127"/>
  <c r="N85" i="127"/>
  <c r="K85" i="127"/>
  <c r="N84" i="127"/>
  <c r="K84" i="127"/>
  <c r="N83" i="127"/>
  <c r="K83" i="127"/>
  <c r="N82" i="127"/>
  <c r="K82" i="127"/>
  <c r="N81" i="127"/>
  <c r="K81" i="127"/>
  <c r="N80" i="127"/>
  <c r="K80" i="127"/>
  <c r="N79" i="127"/>
  <c r="K79" i="127"/>
  <c r="N78" i="127"/>
  <c r="K78" i="127"/>
  <c r="N77" i="127"/>
  <c r="K77" i="127"/>
  <c r="N76" i="127"/>
  <c r="K76" i="127"/>
  <c r="N75" i="127"/>
  <c r="K75" i="127"/>
  <c r="N74" i="127"/>
  <c r="K74" i="127"/>
  <c r="N73" i="127"/>
  <c r="K73" i="127"/>
  <c r="N72" i="127"/>
  <c r="K72" i="127"/>
  <c r="N71" i="127"/>
  <c r="K71" i="127"/>
  <c r="N70" i="127"/>
  <c r="K70" i="127"/>
  <c r="N69" i="127"/>
  <c r="K69" i="127"/>
  <c r="N68" i="127"/>
  <c r="K68" i="127"/>
  <c r="N67" i="127"/>
  <c r="K67" i="127"/>
  <c r="N66" i="127"/>
  <c r="K66" i="127"/>
  <c r="N65" i="127"/>
  <c r="K65" i="127"/>
  <c r="N64" i="127"/>
  <c r="K64" i="127"/>
  <c r="N63" i="127"/>
  <c r="K63" i="127"/>
  <c r="N62" i="127"/>
  <c r="K62" i="127"/>
  <c r="N61" i="127"/>
  <c r="K61" i="127"/>
  <c r="N60" i="127"/>
  <c r="K60" i="127"/>
  <c r="N59" i="127"/>
  <c r="K59" i="127"/>
  <c r="N58" i="127"/>
  <c r="K58" i="127"/>
  <c r="N57" i="127"/>
  <c r="K57" i="127"/>
  <c r="N56" i="127"/>
  <c r="K56" i="127"/>
  <c r="N55" i="127"/>
  <c r="K55" i="127"/>
  <c r="N54" i="127"/>
  <c r="K54" i="127"/>
  <c r="N52" i="127"/>
  <c r="K52" i="127"/>
  <c r="N51" i="127"/>
  <c r="K51" i="127"/>
  <c r="N50" i="127"/>
  <c r="K50" i="127"/>
  <c r="N49" i="127"/>
  <c r="K49" i="127"/>
  <c r="N48" i="127"/>
  <c r="K48" i="127"/>
  <c r="N47" i="127"/>
  <c r="K47" i="127"/>
  <c r="N46" i="127"/>
  <c r="K46" i="127"/>
  <c r="N45" i="127"/>
  <c r="K45" i="127"/>
  <c r="N44" i="127"/>
  <c r="K44" i="127"/>
  <c r="N43" i="127"/>
  <c r="K43" i="127"/>
  <c r="N42" i="127"/>
  <c r="K42" i="127"/>
  <c r="N41" i="127"/>
  <c r="K41" i="127"/>
  <c r="N40" i="127"/>
  <c r="K40" i="127"/>
  <c r="N39" i="127"/>
  <c r="K39" i="127"/>
  <c r="N38" i="127"/>
  <c r="K38" i="127"/>
  <c r="N37" i="127"/>
  <c r="K37" i="127"/>
  <c r="N36" i="127"/>
  <c r="K36" i="127"/>
  <c r="N35" i="127"/>
  <c r="K35" i="127"/>
  <c r="N34" i="127"/>
  <c r="K34" i="127"/>
  <c r="N33" i="127"/>
  <c r="K33" i="127"/>
  <c r="N32" i="127"/>
  <c r="K32" i="127"/>
  <c r="N31" i="127"/>
  <c r="K31" i="127"/>
  <c r="N30" i="127"/>
  <c r="K30" i="127"/>
  <c r="N29" i="127"/>
  <c r="K29" i="127"/>
  <c r="N28" i="127"/>
  <c r="K28" i="127"/>
  <c r="N27" i="127"/>
  <c r="K27" i="127"/>
  <c r="N26" i="127"/>
  <c r="K26" i="127"/>
  <c r="N25" i="127"/>
  <c r="K25" i="127"/>
  <c r="N24" i="127"/>
  <c r="K24" i="127"/>
  <c r="N23" i="127"/>
  <c r="K23" i="127"/>
  <c r="N22" i="127"/>
  <c r="K22" i="127"/>
  <c r="N21" i="127"/>
  <c r="K21" i="127"/>
  <c r="N20" i="127"/>
  <c r="K20" i="127"/>
  <c r="N19" i="127"/>
  <c r="K19" i="127"/>
  <c r="N18" i="127"/>
  <c r="K18" i="127"/>
  <c r="N17" i="127"/>
  <c r="K17" i="127"/>
  <c r="N16" i="127"/>
  <c r="K16" i="127"/>
  <c r="N15" i="127"/>
  <c r="K15" i="127"/>
  <c r="N14" i="127"/>
  <c r="K14" i="127"/>
  <c r="N12" i="127"/>
  <c r="K12" i="127"/>
  <c r="N11" i="127"/>
  <c r="K11" i="127"/>
  <c r="N10" i="127"/>
  <c r="K10" i="127"/>
  <c r="N9" i="127"/>
  <c r="K9" i="127"/>
  <c r="N8" i="127"/>
  <c r="K8" i="127"/>
  <c r="N7" i="127"/>
  <c r="K7" i="127"/>
  <c r="N6" i="127"/>
  <c r="K6" i="127"/>
  <c r="N5" i="127"/>
  <c r="K5" i="127"/>
  <c r="N4" i="127"/>
  <c r="K4" i="127"/>
  <c r="N137" i="126"/>
  <c r="K137" i="126"/>
  <c r="N136" i="126"/>
  <c r="K136" i="126"/>
  <c r="N135" i="126"/>
  <c r="K135" i="126"/>
  <c r="N142" i="126"/>
  <c r="K142" i="126"/>
  <c r="N182" i="126"/>
  <c r="K182" i="126"/>
  <c r="N115" i="126"/>
  <c r="K115" i="126"/>
  <c r="N181" i="126"/>
  <c r="K181" i="126"/>
  <c r="N180" i="126"/>
  <c r="K180" i="126"/>
  <c r="N111" i="126"/>
  <c r="K111" i="126"/>
  <c r="N179" i="126"/>
  <c r="K179" i="126"/>
  <c r="N108" i="126"/>
  <c r="K108" i="126"/>
  <c r="N178" i="126"/>
  <c r="K178" i="126"/>
  <c r="N107" i="126"/>
  <c r="K107" i="126"/>
  <c r="N177" i="126"/>
  <c r="K177" i="126"/>
  <c r="N176" i="126"/>
  <c r="K176" i="126"/>
  <c r="N98" i="126"/>
  <c r="K98" i="126"/>
  <c r="N175" i="126"/>
  <c r="K175" i="126"/>
  <c r="N174" i="126"/>
  <c r="K174" i="126"/>
  <c r="N95" i="126"/>
  <c r="K95" i="126"/>
  <c r="N173" i="126"/>
  <c r="K173" i="126"/>
  <c r="N172" i="126"/>
  <c r="K172" i="126"/>
  <c r="N92" i="126"/>
  <c r="K92" i="126"/>
  <c r="M206" i="128" l="1"/>
  <c r="J206" i="128"/>
  <c r="H208" i="128"/>
  <c r="F212" i="128"/>
  <c r="J123" i="128"/>
  <c r="J127" i="128" s="1"/>
  <c r="M123" i="128"/>
  <c r="E208" i="128"/>
  <c r="N138" i="127"/>
  <c r="K138" i="127"/>
  <c r="F140" i="127"/>
  <c r="K125" i="127"/>
  <c r="K129" i="127" s="1"/>
  <c r="N125" i="127"/>
  <c r="G144" i="127"/>
  <c r="I140" i="127"/>
  <c r="N171" i="126"/>
  <c r="K171" i="126"/>
  <c r="N170" i="126"/>
  <c r="K170" i="126"/>
  <c r="N90" i="126"/>
  <c r="K90" i="126"/>
  <c r="N169" i="126"/>
  <c r="K169" i="126"/>
  <c r="N168" i="126"/>
  <c r="K168" i="126"/>
  <c r="N88" i="126"/>
  <c r="K88" i="126"/>
  <c r="N167" i="126"/>
  <c r="K167" i="126"/>
  <c r="N166" i="126"/>
  <c r="K166" i="126"/>
  <c r="N77" i="126"/>
  <c r="K77" i="126"/>
  <c r="N165" i="126"/>
  <c r="K165" i="126"/>
  <c r="N164" i="126"/>
  <c r="K164" i="126"/>
  <c r="N69" i="126"/>
  <c r="K69" i="126"/>
  <c r="N163" i="126"/>
  <c r="K163" i="126"/>
  <c r="N162" i="126"/>
  <c r="K162" i="126"/>
  <c r="N63" i="126"/>
  <c r="K63" i="126"/>
  <c r="N161" i="126"/>
  <c r="K161" i="126"/>
  <c r="N160" i="126"/>
  <c r="K160" i="126"/>
  <c r="M190" i="126"/>
  <c r="N159" i="126"/>
  <c r="K159" i="126"/>
  <c r="N158" i="126"/>
  <c r="K158" i="126"/>
  <c r="N57" i="126"/>
  <c r="K57" i="126"/>
  <c r="N157" i="126"/>
  <c r="K157" i="126"/>
  <c r="N156" i="126"/>
  <c r="K156" i="126"/>
  <c r="N56" i="126"/>
  <c r="K56" i="126"/>
  <c r="N155" i="126"/>
  <c r="K155" i="126"/>
  <c r="N154" i="126"/>
  <c r="K154" i="126"/>
  <c r="N52" i="126"/>
  <c r="K52" i="126"/>
  <c r="N153" i="126"/>
  <c r="K153" i="126"/>
  <c r="N152" i="126"/>
  <c r="K152" i="126"/>
  <c r="N48" i="126"/>
  <c r="K48" i="126"/>
  <c r="N151" i="126"/>
  <c r="K151" i="126"/>
  <c r="N150" i="126"/>
  <c r="K150" i="126"/>
  <c r="N149" i="126"/>
  <c r="K149" i="126"/>
  <c r="N39" i="126"/>
  <c r="K39" i="126"/>
  <c r="N148" i="126"/>
  <c r="K148" i="126"/>
  <c r="N147" i="126"/>
  <c r="K147" i="126"/>
  <c r="N38" i="126"/>
  <c r="K38" i="126"/>
  <c r="N144" i="126"/>
  <c r="K144" i="126"/>
  <c r="N146" i="126"/>
  <c r="K146" i="126"/>
  <c r="N34" i="126"/>
  <c r="K34" i="126"/>
  <c r="N145" i="126"/>
  <c r="K145" i="126"/>
  <c r="N143" i="126"/>
  <c r="K143" i="126"/>
  <c r="N141" i="126"/>
  <c r="K141" i="126"/>
  <c r="N140" i="126"/>
  <c r="K140" i="126"/>
  <c r="N19" i="126"/>
  <c r="K19" i="126"/>
  <c r="N139" i="126"/>
  <c r="K139" i="126"/>
  <c r="N138" i="126"/>
  <c r="K138" i="126"/>
  <c r="N16" i="126"/>
  <c r="K16" i="126"/>
  <c r="N134" i="126"/>
  <c r="K134" i="126"/>
  <c r="N133" i="126"/>
  <c r="K133" i="126"/>
  <c r="N9" i="126"/>
  <c r="K9" i="126"/>
  <c r="N132" i="126"/>
  <c r="K132" i="126"/>
  <c r="L190" i="126"/>
  <c r="J190" i="126"/>
  <c r="I190" i="126"/>
  <c r="G190" i="126"/>
  <c r="F190" i="126"/>
  <c r="M125" i="126"/>
  <c r="L125" i="126"/>
  <c r="J125" i="126"/>
  <c r="I125" i="126"/>
  <c r="I129" i="126" s="1"/>
  <c r="G125" i="126"/>
  <c r="G196" i="126" s="1" a="1"/>
  <c r="G196" i="126" s="1"/>
  <c r="F125" i="126"/>
  <c r="F129" i="126" s="1"/>
  <c r="N123" i="126"/>
  <c r="K123" i="126"/>
  <c r="N122" i="126"/>
  <c r="K122" i="126"/>
  <c r="N121" i="126"/>
  <c r="K121" i="126"/>
  <c r="N120" i="126"/>
  <c r="K120" i="126"/>
  <c r="N119" i="126"/>
  <c r="K119" i="126"/>
  <c r="N118" i="126"/>
  <c r="K118" i="126"/>
  <c r="N117" i="126"/>
  <c r="K117" i="126"/>
  <c r="N116" i="126"/>
  <c r="K116" i="126"/>
  <c r="N114" i="126"/>
  <c r="K114" i="126"/>
  <c r="N113" i="126"/>
  <c r="K113" i="126"/>
  <c r="N112" i="126"/>
  <c r="K112" i="126"/>
  <c r="N110" i="126"/>
  <c r="K110" i="126"/>
  <c r="N109" i="126"/>
  <c r="K109" i="126"/>
  <c r="N106" i="126"/>
  <c r="K106" i="126"/>
  <c r="N105" i="126"/>
  <c r="K105" i="126"/>
  <c r="N104" i="126"/>
  <c r="K104" i="126"/>
  <c r="N103" i="126"/>
  <c r="K103" i="126"/>
  <c r="N102" i="126"/>
  <c r="K102" i="126"/>
  <c r="N101" i="126"/>
  <c r="K101" i="126"/>
  <c r="N100" i="126"/>
  <c r="K100" i="126"/>
  <c r="N99" i="126"/>
  <c r="K99" i="126"/>
  <c r="N97" i="126"/>
  <c r="K97" i="126"/>
  <c r="N96" i="126"/>
  <c r="K96" i="126"/>
  <c r="N94" i="126"/>
  <c r="K94" i="126"/>
  <c r="N93" i="126"/>
  <c r="K93" i="126"/>
  <c r="N91" i="126"/>
  <c r="K91" i="126"/>
  <c r="N89" i="126"/>
  <c r="K89" i="126"/>
  <c r="N87" i="126"/>
  <c r="K87" i="126"/>
  <c r="N86" i="126"/>
  <c r="K86" i="126"/>
  <c r="N85" i="126"/>
  <c r="K85" i="126"/>
  <c r="N84" i="126"/>
  <c r="K84" i="126"/>
  <c r="N83" i="126"/>
  <c r="K83" i="126"/>
  <c r="N82" i="126"/>
  <c r="K82" i="126"/>
  <c r="N81" i="126"/>
  <c r="K81" i="126"/>
  <c r="N80" i="126"/>
  <c r="K80" i="126"/>
  <c r="N79" i="126"/>
  <c r="K79" i="126"/>
  <c r="N78" i="126"/>
  <c r="K78" i="126"/>
  <c r="N76" i="126"/>
  <c r="K76" i="126"/>
  <c r="N75" i="126"/>
  <c r="K75" i="126"/>
  <c r="N74" i="126"/>
  <c r="K74" i="126"/>
  <c r="N73" i="126"/>
  <c r="K73" i="126"/>
  <c r="N72" i="126"/>
  <c r="K72" i="126"/>
  <c r="N71" i="126"/>
  <c r="K71" i="126"/>
  <c r="N70" i="126"/>
  <c r="K70" i="126"/>
  <c r="N68" i="126"/>
  <c r="K68" i="126"/>
  <c r="N67" i="126"/>
  <c r="K67" i="126"/>
  <c r="N66" i="126"/>
  <c r="K66" i="126"/>
  <c r="N65" i="126"/>
  <c r="K65" i="126"/>
  <c r="N64" i="126"/>
  <c r="K64" i="126"/>
  <c r="N62" i="126"/>
  <c r="K62" i="126"/>
  <c r="N61" i="126"/>
  <c r="K61" i="126"/>
  <c r="N60" i="126"/>
  <c r="K60" i="126"/>
  <c r="N59" i="126"/>
  <c r="K59" i="126"/>
  <c r="N58" i="126"/>
  <c r="K58" i="126"/>
  <c r="N55" i="126"/>
  <c r="K55" i="126"/>
  <c r="N54" i="126"/>
  <c r="K54" i="126"/>
  <c r="N53" i="126"/>
  <c r="K53" i="126"/>
  <c r="N51" i="126"/>
  <c r="K51" i="126"/>
  <c r="N50" i="126"/>
  <c r="K50" i="126"/>
  <c r="N49" i="126"/>
  <c r="K49" i="126"/>
  <c r="N47" i="126"/>
  <c r="K47" i="126"/>
  <c r="N46" i="126"/>
  <c r="K46" i="126"/>
  <c r="N45" i="126"/>
  <c r="K45" i="126"/>
  <c r="N44" i="126"/>
  <c r="K44" i="126"/>
  <c r="N43" i="126"/>
  <c r="K43" i="126"/>
  <c r="N42" i="126"/>
  <c r="K42" i="126"/>
  <c r="N41" i="126"/>
  <c r="K41" i="126"/>
  <c r="N40" i="126"/>
  <c r="K40" i="126"/>
  <c r="N37" i="126"/>
  <c r="K37" i="126"/>
  <c r="N36" i="126"/>
  <c r="K36" i="126"/>
  <c r="N35" i="126"/>
  <c r="K35" i="126"/>
  <c r="N33" i="126"/>
  <c r="K33" i="126"/>
  <c r="N32" i="126"/>
  <c r="K32" i="126"/>
  <c r="N31" i="126"/>
  <c r="K31" i="126"/>
  <c r="N30" i="126"/>
  <c r="K30" i="126"/>
  <c r="N29" i="126"/>
  <c r="K29" i="126"/>
  <c r="N28" i="126"/>
  <c r="K28" i="126"/>
  <c r="N27" i="126"/>
  <c r="K27" i="126"/>
  <c r="N26" i="126"/>
  <c r="K26" i="126"/>
  <c r="N25" i="126"/>
  <c r="K25" i="126"/>
  <c r="N24" i="126"/>
  <c r="K24" i="126"/>
  <c r="N23" i="126"/>
  <c r="K23" i="126"/>
  <c r="N22" i="126"/>
  <c r="K22" i="126"/>
  <c r="N21" i="126"/>
  <c r="K21" i="126"/>
  <c r="N20" i="126"/>
  <c r="K20" i="126"/>
  <c r="N18" i="126"/>
  <c r="K18" i="126"/>
  <c r="N17" i="126"/>
  <c r="K17" i="126"/>
  <c r="N15" i="126"/>
  <c r="K15" i="126"/>
  <c r="N14" i="126"/>
  <c r="K14" i="126"/>
  <c r="N12" i="126"/>
  <c r="K12" i="126"/>
  <c r="N11" i="126"/>
  <c r="K11" i="126"/>
  <c r="N10" i="126"/>
  <c r="K10" i="126"/>
  <c r="N8" i="126"/>
  <c r="K8" i="126"/>
  <c r="N7" i="126"/>
  <c r="K7" i="126"/>
  <c r="N6" i="126"/>
  <c r="K6" i="126"/>
  <c r="N5" i="126"/>
  <c r="K5" i="126"/>
  <c r="N4" i="126"/>
  <c r="K4" i="126"/>
  <c r="M124" i="125"/>
  <c r="J124" i="125"/>
  <c r="M123" i="125"/>
  <c r="J123" i="125"/>
  <c r="M122" i="125"/>
  <c r="J122" i="125"/>
  <c r="M121" i="125"/>
  <c r="J121" i="125"/>
  <c r="M120" i="125"/>
  <c r="J120" i="125"/>
  <c r="M119" i="125"/>
  <c r="J119" i="125"/>
  <c r="M118" i="125"/>
  <c r="J118" i="125"/>
  <c r="M117" i="125"/>
  <c r="J117" i="125"/>
  <c r="M116" i="125"/>
  <c r="J116" i="125"/>
  <c r="M115" i="125"/>
  <c r="J115" i="125"/>
  <c r="M114" i="125"/>
  <c r="J114" i="125"/>
  <c r="M113" i="125"/>
  <c r="J113" i="125"/>
  <c r="M111" i="125"/>
  <c r="J111" i="125"/>
  <c r="M110" i="125"/>
  <c r="J110" i="125"/>
  <c r="M108" i="125"/>
  <c r="J108" i="125"/>
  <c r="M107" i="125"/>
  <c r="J107" i="125"/>
  <c r="M106" i="125"/>
  <c r="J106" i="125"/>
  <c r="M105" i="125"/>
  <c r="J105" i="125"/>
  <c r="M104" i="125"/>
  <c r="J104" i="125"/>
  <c r="M103" i="125"/>
  <c r="J103" i="125"/>
  <c r="M102" i="125"/>
  <c r="J102" i="125"/>
  <c r="M101" i="125"/>
  <c r="J101" i="125"/>
  <c r="M100" i="125"/>
  <c r="J100" i="125"/>
  <c r="M99" i="125"/>
  <c r="J99" i="125"/>
  <c r="M98" i="125"/>
  <c r="J98" i="125"/>
  <c r="M97" i="125"/>
  <c r="J97" i="125"/>
  <c r="M96" i="125"/>
  <c r="J96" i="125"/>
  <c r="M95" i="125"/>
  <c r="J95" i="125"/>
  <c r="M94" i="125"/>
  <c r="J94" i="125"/>
  <c r="M93" i="125"/>
  <c r="J93" i="125"/>
  <c r="M92" i="125"/>
  <c r="J92" i="125"/>
  <c r="M91" i="125"/>
  <c r="J91" i="125"/>
  <c r="M90" i="125"/>
  <c r="J90" i="125"/>
  <c r="M89" i="125"/>
  <c r="J89" i="125"/>
  <c r="M88" i="125"/>
  <c r="J88" i="125"/>
  <c r="M87" i="125"/>
  <c r="J87" i="125"/>
  <c r="M86" i="125"/>
  <c r="J86" i="125"/>
  <c r="M85" i="125"/>
  <c r="J85" i="125"/>
  <c r="M84" i="125"/>
  <c r="J84" i="125"/>
  <c r="M83" i="125"/>
  <c r="J83" i="125"/>
  <c r="M82" i="125"/>
  <c r="J82" i="125"/>
  <c r="J81" i="125"/>
  <c r="M81" i="125"/>
  <c r="M80" i="125"/>
  <c r="J80" i="125"/>
  <c r="M79" i="125"/>
  <c r="J79" i="125"/>
  <c r="M78" i="125"/>
  <c r="J78" i="125"/>
  <c r="M77" i="125"/>
  <c r="J77" i="125"/>
  <c r="M76" i="125"/>
  <c r="J76" i="125"/>
  <c r="M75" i="125"/>
  <c r="J75" i="125"/>
  <c r="M74" i="125"/>
  <c r="J74" i="125"/>
  <c r="M73" i="125"/>
  <c r="J73" i="125"/>
  <c r="M72" i="125"/>
  <c r="J72" i="125"/>
  <c r="M71" i="125"/>
  <c r="J71" i="125"/>
  <c r="M70" i="125"/>
  <c r="J70" i="125"/>
  <c r="M69" i="125"/>
  <c r="J69" i="125"/>
  <c r="M68" i="125"/>
  <c r="J68" i="125"/>
  <c r="M67" i="125"/>
  <c r="J67" i="125"/>
  <c r="M66" i="125"/>
  <c r="J66" i="125"/>
  <c r="M65" i="125"/>
  <c r="J65" i="125"/>
  <c r="M64" i="125"/>
  <c r="J64" i="125"/>
  <c r="M63" i="125"/>
  <c r="J63" i="125"/>
  <c r="M62" i="125"/>
  <c r="J62" i="125"/>
  <c r="M61" i="125"/>
  <c r="J61" i="125"/>
  <c r="M60" i="125"/>
  <c r="J60" i="125"/>
  <c r="M59" i="125"/>
  <c r="J59" i="125"/>
  <c r="M58" i="125"/>
  <c r="J58" i="125"/>
  <c r="M57" i="125"/>
  <c r="J57" i="125"/>
  <c r="M56" i="125"/>
  <c r="J56" i="125"/>
  <c r="M55" i="125"/>
  <c r="J55" i="125"/>
  <c r="M54" i="125"/>
  <c r="J54" i="125"/>
  <c r="M53" i="125"/>
  <c r="J53" i="125"/>
  <c r="M52" i="125"/>
  <c r="J52" i="125"/>
  <c r="M51" i="125"/>
  <c r="J51" i="125"/>
  <c r="M50" i="125"/>
  <c r="J50" i="125"/>
  <c r="M49" i="125"/>
  <c r="J49" i="125"/>
  <c r="M48" i="125"/>
  <c r="J48" i="125"/>
  <c r="M47" i="125"/>
  <c r="J47" i="125"/>
  <c r="M46" i="125"/>
  <c r="J46" i="125"/>
  <c r="M45" i="125"/>
  <c r="J45" i="125"/>
  <c r="M44" i="125"/>
  <c r="J44" i="125"/>
  <c r="M43" i="125"/>
  <c r="J43" i="125"/>
  <c r="M42" i="125"/>
  <c r="J42" i="125"/>
  <c r="M41" i="125"/>
  <c r="J41" i="125"/>
  <c r="M40" i="125"/>
  <c r="J40" i="125"/>
  <c r="M39" i="125"/>
  <c r="J39" i="125"/>
  <c r="M37" i="125"/>
  <c r="J37" i="125"/>
  <c r="M36" i="125"/>
  <c r="J36" i="125"/>
  <c r="M35" i="125"/>
  <c r="J35" i="125"/>
  <c r="M34" i="125"/>
  <c r="J34" i="125"/>
  <c r="M33" i="125"/>
  <c r="J33" i="125"/>
  <c r="M32" i="125"/>
  <c r="J32" i="125"/>
  <c r="M31" i="125"/>
  <c r="J31" i="125"/>
  <c r="M30" i="125"/>
  <c r="J30" i="125"/>
  <c r="M29" i="125"/>
  <c r="J29" i="125"/>
  <c r="M28" i="125"/>
  <c r="J28" i="125"/>
  <c r="M27" i="125"/>
  <c r="J27" i="125"/>
  <c r="M26" i="125"/>
  <c r="J26" i="125"/>
  <c r="M25" i="125"/>
  <c r="J25" i="125"/>
  <c r="M24" i="125"/>
  <c r="J24" i="125"/>
  <c r="M23" i="125"/>
  <c r="J23" i="125"/>
  <c r="M22" i="125"/>
  <c r="J22" i="125"/>
  <c r="M20" i="125"/>
  <c r="J20" i="125"/>
  <c r="M18" i="125"/>
  <c r="J18" i="125"/>
  <c r="J16" i="125"/>
  <c r="M133" i="125"/>
  <c r="M146" i="125" s="1"/>
  <c r="J133" i="125"/>
  <c r="J146" i="125" s="1"/>
  <c r="J4" i="125"/>
  <c r="L146" i="125"/>
  <c r="K146" i="125"/>
  <c r="I146" i="125"/>
  <c r="H146" i="125"/>
  <c r="G146" i="125"/>
  <c r="F146" i="125"/>
  <c r="L126" i="125"/>
  <c r="K126" i="125"/>
  <c r="I126" i="125"/>
  <c r="H126" i="125"/>
  <c r="H130" i="125" s="1"/>
  <c r="G126" i="125"/>
  <c r="F126" i="125"/>
  <c r="F130" i="125" s="1"/>
  <c r="M21" i="125"/>
  <c r="J21" i="125"/>
  <c r="M17" i="125"/>
  <c r="J17" i="125"/>
  <c r="M16" i="125"/>
  <c r="M15" i="125"/>
  <c r="J15" i="125"/>
  <c r="M14" i="125"/>
  <c r="J14" i="125"/>
  <c r="M13" i="125"/>
  <c r="J13" i="125"/>
  <c r="M12" i="125"/>
  <c r="J12" i="125"/>
  <c r="M11" i="125"/>
  <c r="J11" i="125"/>
  <c r="M10" i="125"/>
  <c r="J10" i="125"/>
  <c r="M9" i="125"/>
  <c r="J9" i="125"/>
  <c r="M8" i="125"/>
  <c r="J8" i="125"/>
  <c r="M7" i="125"/>
  <c r="J7" i="125"/>
  <c r="M6" i="125"/>
  <c r="J6" i="125"/>
  <c r="M5" i="125"/>
  <c r="J5" i="125"/>
  <c r="M4" i="125"/>
  <c r="M145" i="124"/>
  <c r="L145" i="124"/>
  <c r="J145" i="124"/>
  <c r="I145" i="124"/>
  <c r="G145" i="124"/>
  <c r="F145" i="124"/>
  <c r="N145" i="124"/>
  <c r="K145" i="124"/>
  <c r="M123" i="124"/>
  <c r="L123" i="124"/>
  <c r="J123" i="124"/>
  <c r="I123" i="124"/>
  <c r="I127" i="124" s="1"/>
  <c r="G123" i="124"/>
  <c r="F123" i="124"/>
  <c r="F127" i="124" s="1"/>
  <c r="N121" i="124"/>
  <c r="K121" i="124"/>
  <c r="N120" i="124"/>
  <c r="K120" i="124"/>
  <c r="N119" i="124"/>
  <c r="K119" i="124"/>
  <c r="N118" i="124"/>
  <c r="K118" i="124"/>
  <c r="N117" i="124"/>
  <c r="K117" i="124"/>
  <c r="N116" i="124"/>
  <c r="K116" i="124"/>
  <c r="N115" i="124"/>
  <c r="K115" i="124"/>
  <c r="N114" i="124"/>
  <c r="K114" i="124"/>
  <c r="N113" i="124"/>
  <c r="N112" i="124"/>
  <c r="K112" i="124"/>
  <c r="N111" i="124"/>
  <c r="K111" i="124"/>
  <c r="N110" i="124"/>
  <c r="K110" i="124"/>
  <c r="N109" i="124"/>
  <c r="K109" i="124"/>
  <c r="N108" i="124"/>
  <c r="K108" i="124"/>
  <c r="N107" i="124"/>
  <c r="K107" i="124"/>
  <c r="N106" i="124"/>
  <c r="K106" i="124"/>
  <c r="N105" i="124"/>
  <c r="K105" i="124"/>
  <c r="N104" i="124"/>
  <c r="K104" i="124"/>
  <c r="N103" i="124"/>
  <c r="K103" i="124"/>
  <c r="K102" i="124"/>
  <c r="N101" i="124"/>
  <c r="K101" i="124"/>
  <c r="N100" i="124"/>
  <c r="K100" i="124"/>
  <c r="N99" i="124"/>
  <c r="K99" i="124"/>
  <c r="N98" i="124"/>
  <c r="K98" i="124"/>
  <c r="N97" i="124"/>
  <c r="K97" i="124"/>
  <c r="N96" i="124"/>
  <c r="K96" i="124"/>
  <c r="N95" i="124"/>
  <c r="K95" i="124"/>
  <c r="N94" i="124"/>
  <c r="K94" i="124"/>
  <c r="N93" i="124"/>
  <c r="K93" i="124"/>
  <c r="N92" i="124"/>
  <c r="K92" i="124"/>
  <c r="N91" i="124"/>
  <c r="K91" i="124"/>
  <c r="N90" i="124"/>
  <c r="K90" i="124"/>
  <c r="N89" i="124"/>
  <c r="K89" i="124"/>
  <c r="N88" i="124"/>
  <c r="K88" i="124"/>
  <c r="N87" i="124"/>
  <c r="K87" i="124"/>
  <c r="N86" i="124"/>
  <c r="K86" i="124"/>
  <c r="N85" i="124"/>
  <c r="K85" i="124"/>
  <c r="N84" i="124"/>
  <c r="K84" i="124"/>
  <c r="N83" i="124"/>
  <c r="K83" i="124"/>
  <c r="N82" i="124"/>
  <c r="K82" i="124"/>
  <c r="N81" i="124"/>
  <c r="K81" i="124"/>
  <c r="N80" i="124"/>
  <c r="K80" i="124"/>
  <c r="N79" i="124"/>
  <c r="K79" i="124"/>
  <c r="N78" i="124"/>
  <c r="K78" i="124"/>
  <c r="N77" i="124"/>
  <c r="K77" i="124"/>
  <c r="N76" i="124"/>
  <c r="K76" i="124"/>
  <c r="N75" i="124"/>
  <c r="K75" i="124"/>
  <c r="N74" i="124"/>
  <c r="K74" i="124"/>
  <c r="N73" i="124"/>
  <c r="K73" i="124"/>
  <c r="N72" i="124"/>
  <c r="K72" i="124"/>
  <c r="N71" i="124"/>
  <c r="K71" i="124"/>
  <c r="N70" i="124"/>
  <c r="K70" i="124"/>
  <c r="N69" i="124"/>
  <c r="K69" i="124"/>
  <c r="N68" i="124"/>
  <c r="K68" i="124"/>
  <c r="N67" i="124"/>
  <c r="K67" i="124"/>
  <c r="N66" i="124"/>
  <c r="K66" i="124"/>
  <c r="N65" i="124"/>
  <c r="K65" i="124"/>
  <c r="N64" i="124"/>
  <c r="K64" i="124"/>
  <c r="N63" i="124"/>
  <c r="K63" i="124"/>
  <c r="N62" i="124"/>
  <c r="K62" i="124"/>
  <c r="N61" i="124"/>
  <c r="K61" i="124"/>
  <c r="N60" i="124"/>
  <c r="K60" i="124"/>
  <c r="N59" i="124"/>
  <c r="K59" i="124"/>
  <c r="N58" i="124"/>
  <c r="K58" i="124"/>
  <c r="N57" i="124"/>
  <c r="K57" i="124"/>
  <c r="N56" i="124"/>
  <c r="K56" i="124"/>
  <c r="N55" i="124"/>
  <c r="K55" i="124"/>
  <c r="N54" i="124"/>
  <c r="K54" i="124"/>
  <c r="N53" i="124"/>
  <c r="K53" i="124"/>
  <c r="N52" i="124"/>
  <c r="K52" i="124"/>
  <c r="N51" i="124"/>
  <c r="K51" i="124"/>
  <c r="N50" i="124"/>
  <c r="K50" i="124"/>
  <c r="N49" i="124"/>
  <c r="K49" i="124"/>
  <c r="N48" i="124"/>
  <c r="K48" i="124"/>
  <c r="N47" i="124"/>
  <c r="K47" i="124"/>
  <c r="N46" i="124"/>
  <c r="K46" i="124"/>
  <c r="N45" i="124"/>
  <c r="K45" i="124"/>
  <c r="N44" i="124"/>
  <c r="K44" i="124"/>
  <c r="N43" i="124"/>
  <c r="K43" i="124"/>
  <c r="N42" i="124"/>
  <c r="K42" i="124"/>
  <c r="N41" i="124"/>
  <c r="K41" i="124"/>
  <c r="N40" i="124"/>
  <c r="K40" i="124"/>
  <c r="N39" i="124"/>
  <c r="K39" i="124"/>
  <c r="N38" i="124"/>
  <c r="K38" i="124"/>
  <c r="N37" i="124"/>
  <c r="K37" i="124"/>
  <c r="N36" i="124"/>
  <c r="K36" i="124"/>
  <c r="N35" i="124"/>
  <c r="K35" i="124"/>
  <c r="N34" i="124"/>
  <c r="K34" i="124"/>
  <c r="N33" i="124"/>
  <c r="K33" i="124"/>
  <c r="N32" i="124"/>
  <c r="K32" i="124"/>
  <c r="N31" i="124"/>
  <c r="K31" i="124"/>
  <c r="N30" i="124"/>
  <c r="K30" i="124"/>
  <c r="N29" i="124"/>
  <c r="K29" i="124"/>
  <c r="N28" i="124"/>
  <c r="K28" i="124"/>
  <c r="N27" i="124"/>
  <c r="K27" i="124"/>
  <c r="N26" i="124"/>
  <c r="K26" i="124"/>
  <c r="N25" i="124"/>
  <c r="K25" i="124"/>
  <c r="N24" i="124"/>
  <c r="K24" i="124"/>
  <c r="N23" i="124"/>
  <c r="K23" i="124"/>
  <c r="N22" i="124"/>
  <c r="K22" i="124"/>
  <c r="N21" i="124"/>
  <c r="K21" i="124"/>
  <c r="N20" i="124"/>
  <c r="K20" i="124"/>
  <c r="N19" i="124"/>
  <c r="K19" i="124"/>
  <c r="N18" i="124"/>
  <c r="K18" i="124"/>
  <c r="N17" i="124"/>
  <c r="K17" i="124"/>
  <c r="N16" i="124"/>
  <c r="K16" i="124"/>
  <c r="N15" i="124"/>
  <c r="K15" i="124"/>
  <c r="N14" i="124"/>
  <c r="K14" i="124"/>
  <c r="N13" i="124"/>
  <c r="K13" i="124"/>
  <c r="N12" i="124"/>
  <c r="K12" i="124"/>
  <c r="N11" i="124"/>
  <c r="K11" i="124"/>
  <c r="N10" i="124"/>
  <c r="K10" i="124"/>
  <c r="N9" i="124"/>
  <c r="K9" i="124"/>
  <c r="N8" i="124"/>
  <c r="K8" i="124"/>
  <c r="N7" i="124"/>
  <c r="K7" i="124"/>
  <c r="N6" i="124"/>
  <c r="K6" i="124"/>
  <c r="N5" i="124"/>
  <c r="K5" i="124"/>
  <c r="N4" i="124"/>
  <c r="J104" i="122"/>
  <c r="J104" i="123"/>
  <c r="J22" i="120"/>
  <c r="J23" i="121"/>
  <c r="J22" i="122"/>
  <c r="J22" i="123"/>
  <c r="M137" i="123"/>
  <c r="J137" i="123"/>
  <c r="M136" i="123"/>
  <c r="J136" i="123"/>
  <c r="M135" i="123"/>
  <c r="J135" i="123"/>
  <c r="M134" i="123"/>
  <c r="J134" i="123"/>
  <c r="M133" i="123"/>
  <c r="J133" i="123"/>
  <c r="M132" i="123"/>
  <c r="J132" i="123"/>
  <c r="M11" i="123"/>
  <c r="J11" i="123"/>
  <c r="L147" i="123"/>
  <c r="K147" i="123"/>
  <c r="I147" i="123"/>
  <c r="H147" i="123"/>
  <c r="G147" i="123"/>
  <c r="F147" i="123"/>
  <c r="M147" i="123"/>
  <c r="J147" i="123"/>
  <c r="L125" i="123"/>
  <c r="K125" i="123"/>
  <c r="I125" i="123"/>
  <c r="H125" i="123"/>
  <c r="H129" i="123" s="1"/>
  <c r="G125" i="123"/>
  <c r="F125" i="123"/>
  <c r="F129" i="123" s="1"/>
  <c r="M123" i="123"/>
  <c r="J123" i="123"/>
  <c r="M122" i="123"/>
  <c r="J122" i="123"/>
  <c r="M121" i="123"/>
  <c r="J121" i="123"/>
  <c r="M120" i="123"/>
  <c r="J120" i="123"/>
  <c r="M119" i="123"/>
  <c r="J119" i="123"/>
  <c r="M118" i="123"/>
  <c r="J118" i="123"/>
  <c r="M117" i="123"/>
  <c r="J117" i="123"/>
  <c r="M116" i="123"/>
  <c r="J116" i="123"/>
  <c r="M115" i="123"/>
  <c r="M114" i="123"/>
  <c r="J114" i="123"/>
  <c r="M113" i="123"/>
  <c r="J113" i="123"/>
  <c r="M112" i="123"/>
  <c r="J112" i="123"/>
  <c r="M111" i="123"/>
  <c r="J111" i="123"/>
  <c r="M110" i="123"/>
  <c r="J110" i="123"/>
  <c r="M109" i="123"/>
  <c r="J109" i="123"/>
  <c r="M108" i="123"/>
  <c r="J108" i="123"/>
  <c r="M107" i="123"/>
  <c r="J107" i="123"/>
  <c r="M106" i="123"/>
  <c r="J106" i="123"/>
  <c r="M105" i="123"/>
  <c r="J105" i="123"/>
  <c r="M103" i="123"/>
  <c r="J103" i="123"/>
  <c r="M102" i="123"/>
  <c r="J102" i="123"/>
  <c r="M101" i="123"/>
  <c r="J101" i="123"/>
  <c r="M100" i="123"/>
  <c r="J100" i="123"/>
  <c r="M99" i="123"/>
  <c r="J99" i="123"/>
  <c r="M98" i="123"/>
  <c r="J98" i="123"/>
  <c r="M97" i="123"/>
  <c r="J97" i="123"/>
  <c r="M96" i="123"/>
  <c r="J96" i="123"/>
  <c r="M95" i="123"/>
  <c r="J95" i="123"/>
  <c r="M94" i="123"/>
  <c r="J94" i="123"/>
  <c r="M93" i="123"/>
  <c r="J93" i="123"/>
  <c r="M92" i="123"/>
  <c r="J92" i="123"/>
  <c r="M91" i="123"/>
  <c r="J91" i="123"/>
  <c r="M90" i="123"/>
  <c r="J90" i="123"/>
  <c r="M89" i="123"/>
  <c r="J89" i="123"/>
  <c r="M88" i="123"/>
  <c r="J88" i="123"/>
  <c r="M87" i="123"/>
  <c r="J87" i="123"/>
  <c r="M86" i="123"/>
  <c r="J86" i="123"/>
  <c r="M85" i="123"/>
  <c r="J85" i="123"/>
  <c r="M84" i="123"/>
  <c r="J84" i="123"/>
  <c r="M83" i="123"/>
  <c r="J83" i="123"/>
  <c r="M82" i="123"/>
  <c r="J82" i="123"/>
  <c r="M81" i="123"/>
  <c r="J81" i="123"/>
  <c r="M80" i="123"/>
  <c r="J80" i="123"/>
  <c r="M79" i="123"/>
  <c r="J79" i="123"/>
  <c r="M78" i="123"/>
  <c r="J78" i="123"/>
  <c r="M77" i="123"/>
  <c r="J77" i="123"/>
  <c r="M76" i="123"/>
  <c r="J76" i="123"/>
  <c r="M75" i="123"/>
  <c r="J75" i="123"/>
  <c r="M74" i="123"/>
  <c r="J74" i="123"/>
  <c r="M73" i="123"/>
  <c r="J73" i="123"/>
  <c r="M72" i="123"/>
  <c r="J72" i="123"/>
  <c r="M71" i="123"/>
  <c r="J71" i="123"/>
  <c r="M70" i="123"/>
  <c r="J70" i="123"/>
  <c r="M69" i="123"/>
  <c r="J69" i="123"/>
  <c r="M68" i="123"/>
  <c r="J68" i="123"/>
  <c r="M67" i="123"/>
  <c r="J67" i="123"/>
  <c r="M66" i="123"/>
  <c r="J66" i="123"/>
  <c r="M65" i="123"/>
  <c r="J65" i="123"/>
  <c r="M64" i="123"/>
  <c r="J64" i="123"/>
  <c r="M63" i="123"/>
  <c r="J63" i="123"/>
  <c r="M62" i="123"/>
  <c r="J62" i="123"/>
  <c r="M61" i="123"/>
  <c r="J61" i="123"/>
  <c r="M60" i="123"/>
  <c r="J60" i="123"/>
  <c r="M59" i="123"/>
  <c r="J59" i="123"/>
  <c r="M58" i="123"/>
  <c r="J58" i="123"/>
  <c r="M57" i="123"/>
  <c r="J57" i="123"/>
  <c r="M56" i="123"/>
  <c r="J56" i="123"/>
  <c r="M55" i="123"/>
  <c r="J55" i="123"/>
  <c r="M54" i="123"/>
  <c r="J54" i="123"/>
  <c r="M53" i="123"/>
  <c r="J53" i="123"/>
  <c r="M52" i="123"/>
  <c r="J52" i="123"/>
  <c r="M51" i="123"/>
  <c r="J51" i="123"/>
  <c r="M50" i="123"/>
  <c r="J50" i="123"/>
  <c r="M49" i="123"/>
  <c r="J49" i="123"/>
  <c r="M48" i="123"/>
  <c r="J48" i="123"/>
  <c r="M47" i="123"/>
  <c r="J47" i="123"/>
  <c r="M46" i="123"/>
  <c r="J46" i="123"/>
  <c r="M45" i="123"/>
  <c r="J45" i="123"/>
  <c r="M44" i="123"/>
  <c r="J44" i="123"/>
  <c r="M43" i="123"/>
  <c r="J43" i="123"/>
  <c r="M42" i="123"/>
  <c r="J42" i="123"/>
  <c r="M41" i="123"/>
  <c r="J41" i="123"/>
  <c r="M40" i="123"/>
  <c r="J40" i="123"/>
  <c r="M39" i="123"/>
  <c r="J39" i="123"/>
  <c r="M38" i="123"/>
  <c r="J38" i="123"/>
  <c r="M37" i="123"/>
  <c r="J37" i="123"/>
  <c r="M36" i="123"/>
  <c r="J36" i="123"/>
  <c r="M35" i="123"/>
  <c r="J35" i="123"/>
  <c r="M34" i="123"/>
  <c r="J34" i="123"/>
  <c r="M33" i="123"/>
  <c r="J33" i="123"/>
  <c r="M32" i="123"/>
  <c r="J32" i="123"/>
  <c r="M31" i="123"/>
  <c r="J31" i="123"/>
  <c r="M30" i="123"/>
  <c r="J30" i="123"/>
  <c r="M29" i="123"/>
  <c r="J29" i="123"/>
  <c r="M28" i="123"/>
  <c r="J28" i="123"/>
  <c r="M27" i="123"/>
  <c r="J27" i="123"/>
  <c r="M26" i="123"/>
  <c r="J26" i="123"/>
  <c r="M25" i="123"/>
  <c r="J25" i="123"/>
  <c r="M24" i="123"/>
  <c r="J24" i="123"/>
  <c r="M23" i="123"/>
  <c r="J23" i="123"/>
  <c r="M22" i="123"/>
  <c r="M21" i="123"/>
  <c r="J21" i="123"/>
  <c r="M20" i="123"/>
  <c r="J20" i="123"/>
  <c r="M19" i="123"/>
  <c r="J19" i="123"/>
  <c r="M18" i="123"/>
  <c r="J18" i="123"/>
  <c r="M17" i="123"/>
  <c r="J17" i="123"/>
  <c r="M16" i="123"/>
  <c r="J16" i="123"/>
  <c r="M15" i="123"/>
  <c r="J15" i="123"/>
  <c r="M14" i="123"/>
  <c r="J14" i="123"/>
  <c r="M13" i="123"/>
  <c r="J13" i="123"/>
  <c r="M12" i="123"/>
  <c r="J12" i="123"/>
  <c r="M10" i="123"/>
  <c r="J10" i="123"/>
  <c r="M9" i="123"/>
  <c r="J9" i="123"/>
  <c r="M8" i="123"/>
  <c r="J8" i="123"/>
  <c r="M7" i="123"/>
  <c r="J7" i="123"/>
  <c r="M5" i="123"/>
  <c r="J5" i="123"/>
  <c r="M4" i="123"/>
  <c r="M138" i="122"/>
  <c r="J138" i="122"/>
  <c r="M137" i="122"/>
  <c r="J137" i="122"/>
  <c r="M136" i="122"/>
  <c r="J136" i="122"/>
  <c r="M135" i="122"/>
  <c r="J135" i="122"/>
  <c r="M133" i="122"/>
  <c r="J133" i="122"/>
  <c r="M139" i="122"/>
  <c r="J139" i="122"/>
  <c r="M106" i="122"/>
  <c r="J106" i="122"/>
  <c r="M100" i="122"/>
  <c r="J100" i="122"/>
  <c r="M43" i="122"/>
  <c r="J43" i="122"/>
  <c r="M134" i="122"/>
  <c r="J134" i="122"/>
  <c r="M13" i="122"/>
  <c r="J13" i="122"/>
  <c r="M132" i="122"/>
  <c r="J132" i="122"/>
  <c r="L147" i="122"/>
  <c r="K147" i="122"/>
  <c r="I147" i="122"/>
  <c r="H147" i="122"/>
  <c r="G147" i="122"/>
  <c r="F147" i="122"/>
  <c r="L125" i="122"/>
  <c r="K125" i="122"/>
  <c r="I125" i="122"/>
  <c r="H125" i="122"/>
  <c r="H129" i="122" s="1"/>
  <c r="G125" i="122"/>
  <c r="F125" i="122"/>
  <c r="F129" i="122" s="1"/>
  <c r="M123" i="122"/>
  <c r="J123" i="122"/>
  <c r="M122" i="122"/>
  <c r="J122" i="122"/>
  <c r="M121" i="122"/>
  <c r="J121" i="122"/>
  <c r="M120" i="122"/>
  <c r="J120" i="122"/>
  <c r="M119" i="122"/>
  <c r="J119" i="122"/>
  <c r="M118" i="122"/>
  <c r="J118" i="122"/>
  <c r="M117" i="122"/>
  <c r="J117" i="122"/>
  <c r="M116" i="122"/>
  <c r="J116" i="122"/>
  <c r="M115" i="122"/>
  <c r="M114" i="122"/>
  <c r="J114" i="122"/>
  <c r="M113" i="122"/>
  <c r="J113" i="122"/>
  <c r="M112" i="122"/>
  <c r="J112" i="122"/>
  <c r="M111" i="122"/>
  <c r="J111" i="122"/>
  <c r="M110" i="122"/>
  <c r="J110" i="122"/>
  <c r="M109" i="122"/>
  <c r="J109" i="122"/>
  <c r="M108" i="122"/>
  <c r="J108" i="122"/>
  <c r="M107" i="122"/>
  <c r="J107" i="122"/>
  <c r="M105" i="122"/>
  <c r="J105" i="122"/>
  <c r="M103" i="122"/>
  <c r="J103" i="122"/>
  <c r="M102" i="122"/>
  <c r="J102" i="122"/>
  <c r="M101" i="122"/>
  <c r="J101" i="122"/>
  <c r="M99" i="122"/>
  <c r="J99" i="122"/>
  <c r="M98" i="122"/>
  <c r="J98" i="122"/>
  <c r="M97" i="122"/>
  <c r="J97" i="122"/>
  <c r="M96" i="122"/>
  <c r="J96" i="122"/>
  <c r="M95" i="122"/>
  <c r="J95" i="122"/>
  <c r="M94" i="122"/>
  <c r="J94" i="122"/>
  <c r="M93" i="122"/>
  <c r="J93" i="122"/>
  <c r="M92" i="122"/>
  <c r="J92" i="122"/>
  <c r="M91" i="122"/>
  <c r="J91" i="122"/>
  <c r="M90" i="122"/>
  <c r="J90" i="122"/>
  <c r="M89" i="122"/>
  <c r="J89" i="122"/>
  <c r="M88" i="122"/>
  <c r="J88" i="122"/>
  <c r="M87" i="122"/>
  <c r="J87" i="122"/>
  <c r="M86" i="122"/>
  <c r="J86" i="122"/>
  <c r="M85" i="122"/>
  <c r="J85" i="122"/>
  <c r="M84" i="122"/>
  <c r="J84" i="122"/>
  <c r="M83" i="122"/>
  <c r="J83" i="122"/>
  <c r="M82" i="122"/>
  <c r="J82" i="122"/>
  <c r="M81" i="122"/>
  <c r="J81" i="122"/>
  <c r="M80" i="122"/>
  <c r="J80" i="122"/>
  <c r="M79" i="122"/>
  <c r="J79" i="122"/>
  <c r="M78" i="122"/>
  <c r="J78" i="122"/>
  <c r="M77" i="122"/>
  <c r="J77" i="122"/>
  <c r="M76" i="122"/>
  <c r="J76" i="122"/>
  <c r="M75" i="122"/>
  <c r="J75" i="122"/>
  <c r="M74" i="122"/>
  <c r="J74" i="122"/>
  <c r="M73" i="122"/>
  <c r="J73" i="122"/>
  <c r="M72" i="122"/>
  <c r="J72" i="122"/>
  <c r="M71" i="122"/>
  <c r="J71" i="122"/>
  <c r="M70" i="122"/>
  <c r="J70" i="122"/>
  <c r="M69" i="122"/>
  <c r="J69" i="122"/>
  <c r="M68" i="122"/>
  <c r="J68" i="122"/>
  <c r="M67" i="122"/>
  <c r="J67" i="122"/>
  <c r="M66" i="122"/>
  <c r="J66" i="122"/>
  <c r="M65" i="122"/>
  <c r="J65" i="122"/>
  <c r="M64" i="122"/>
  <c r="J64" i="122"/>
  <c r="M63" i="122"/>
  <c r="J63" i="122"/>
  <c r="M62" i="122"/>
  <c r="J62" i="122"/>
  <c r="M61" i="122"/>
  <c r="J61" i="122"/>
  <c r="M60" i="122"/>
  <c r="J60" i="122"/>
  <c r="M59" i="122"/>
  <c r="J59" i="122"/>
  <c r="M58" i="122"/>
  <c r="J58" i="122"/>
  <c r="M57" i="122"/>
  <c r="J57" i="122"/>
  <c r="M56" i="122"/>
  <c r="J56" i="122"/>
  <c r="M55" i="122"/>
  <c r="J55" i="122"/>
  <c r="M54" i="122"/>
  <c r="J54" i="122"/>
  <c r="M53" i="122"/>
  <c r="J53" i="122"/>
  <c r="M52" i="122"/>
  <c r="J52" i="122"/>
  <c r="M51" i="122"/>
  <c r="J51" i="122"/>
  <c r="M50" i="122"/>
  <c r="J50" i="122"/>
  <c r="M49" i="122"/>
  <c r="J49" i="122"/>
  <c r="M48" i="122"/>
  <c r="J48" i="122"/>
  <c r="M47" i="122"/>
  <c r="J47" i="122"/>
  <c r="M46" i="122"/>
  <c r="J46" i="122"/>
  <c r="M45" i="122"/>
  <c r="J45" i="122"/>
  <c r="M44" i="122"/>
  <c r="J44" i="122"/>
  <c r="M42" i="122"/>
  <c r="J42" i="122"/>
  <c r="M41" i="122"/>
  <c r="J41" i="122"/>
  <c r="M40" i="122"/>
  <c r="J40" i="122"/>
  <c r="M39" i="122"/>
  <c r="J39" i="122"/>
  <c r="M38" i="122"/>
  <c r="J38" i="122"/>
  <c r="M37" i="122"/>
  <c r="J37" i="122"/>
  <c r="M36" i="122"/>
  <c r="J36" i="122"/>
  <c r="M35" i="122"/>
  <c r="J35" i="122"/>
  <c r="M34" i="122"/>
  <c r="J34" i="122"/>
  <c r="M33" i="122"/>
  <c r="J33" i="122"/>
  <c r="M32" i="122"/>
  <c r="J32" i="122"/>
  <c r="M31" i="122"/>
  <c r="J31" i="122"/>
  <c r="M30" i="122"/>
  <c r="J30" i="122"/>
  <c r="M29" i="122"/>
  <c r="J29" i="122"/>
  <c r="M28" i="122"/>
  <c r="J28" i="122"/>
  <c r="M27" i="122"/>
  <c r="J27" i="122"/>
  <c r="M26" i="122"/>
  <c r="J26" i="122"/>
  <c r="M25" i="122"/>
  <c r="J25" i="122"/>
  <c r="M24" i="122"/>
  <c r="J24" i="122"/>
  <c r="M23" i="122"/>
  <c r="J23" i="122"/>
  <c r="M22" i="122"/>
  <c r="M21" i="122"/>
  <c r="J21" i="122"/>
  <c r="M20" i="122"/>
  <c r="J20" i="122"/>
  <c r="M19" i="122"/>
  <c r="J19" i="122"/>
  <c r="M18" i="122"/>
  <c r="J18" i="122"/>
  <c r="M17" i="122"/>
  <c r="J17" i="122"/>
  <c r="M16" i="122"/>
  <c r="J16" i="122"/>
  <c r="M15" i="122"/>
  <c r="J15" i="122"/>
  <c r="M14" i="122"/>
  <c r="J14" i="122"/>
  <c r="M12" i="122"/>
  <c r="J12" i="122"/>
  <c r="M11" i="122"/>
  <c r="J11" i="122"/>
  <c r="M10" i="122"/>
  <c r="J10" i="122"/>
  <c r="M9" i="122"/>
  <c r="J9" i="122"/>
  <c r="M8" i="122"/>
  <c r="J8" i="122"/>
  <c r="M7" i="122"/>
  <c r="J7" i="122"/>
  <c r="M5" i="122"/>
  <c r="J5" i="122"/>
  <c r="M4" i="122"/>
  <c r="M132" i="121"/>
  <c r="J132" i="121"/>
  <c r="L137" i="121"/>
  <c r="K137" i="121"/>
  <c r="I137" i="121"/>
  <c r="H137" i="121"/>
  <c r="G137" i="121"/>
  <c r="F137" i="121"/>
  <c r="L125" i="121"/>
  <c r="K125" i="121"/>
  <c r="I125" i="121"/>
  <c r="H125" i="121"/>
  <c r="H129" i="121" s="1"/>
  <c r="G125" i="121"/>
  <c r="F125" i="121"/>
  <c r="F129" i="121" s="1"/>
  <c r="M123" i="121"/>
  <c r="J123" i="121"/>
  <c r="M122" i="121"/>
  <c r="J122" i="121"/>
  <c r="M121" i="121"/>
  <c r="J121" i="121"/>
  <c r="M120" i="121"/>
  <c r="J120" i="121"/>
  <c r="M119" i="121"/>
  <c r="J119" i="121"/>
  <c r="M118" i="121"/>
  <c r="J118" i="121"/>
  <c r="M117" i="121"/>
  <c r="J117" i="121"/>
  <c r="M116" i="121"/>
  <c r="J116" i="121"/>
  <c r="M115" i="121"/>
  <c r="J115" i="121"/>
  <c r="M114" i="121"/>
  <c r="M113" i="121"/>
  <c r="J113" i="121"/>
  <c r="M112" i="121"/>
  <c r="J112" i="121"/>
  <c r="M111" i="121"/>
  <c r="J111" i="121"/>
  <c r="M110" i="121"/>
  <c r="J110" i="121"/>
  <c r="M109" i="121"/>
  <c r="J109" i="121"/>
  <c r="M108" i="121"/>
  <c r="J108" i="121"/>
  <c r="M107" i="121"/>
  <c r="J107" i="121"/>
  <c r="M106" i="121"/>
  <c r="J106" i="121"/>
  <c r="M104" i="121"/>
  <c r="J104" i="121"/>
  <c r="M103" i="121"/>
  <c r="J103" i="121"/>
  <c r="M102" i="121"/>
  <c r="J102" i="121"/>
  <c r="M101" i="121"/>
  <c r="J101" i="121"/>
  <c r="M99" i="121"/>
  <c r="J99" i="121"/>
  <c r="M98" i="121"/>
  <c r="J98" i="121"/>
  <c r="M97" i="121"/>
  <c r="J97" i="121"/>
  <c r="M96" i="121"/>
  <c r="J96" i="121"/>
  <c r="M95" i="121"/>
  <c r="J95" i="121"/>
  <c r="M94" i="121"/>
  <c r="J94" i="121"/>
  <c r="M93" i="121"/>
  <c r="J93" i="121"/>
  <c r="M92" i="121"/>
  <c r="J92" i="121"/>
  <c r="M91" i="121"/>
  <c r="J91" i="121"/>
  <c r="M90" i="121"/>
  <c r="J90" i="121"/>
  <c r="M89" i="121"/>
  <c r="J89" i="121"/>
  <c r="M88" i="121"/>
  <c r="J88" i="121"/>
  <c r="M87" i="121"/>
  <c r="J87" i="121"/>
  <c r="M86" i="121"/>
  <c r="J86" i="121"/>
  <c r="M85" i="121"/>
  <c r="J85" i="121"/>
  <c r="M84" i="121"/>
  <c r="J84" i="121"/>
  <c r="M83" i="121"/>
  <c r="J83" i="121"/>
  <c r="M82" i="121"/>
  <c r="J82" i="121"/>
  <c r="M81" i="121"/>
  <c r="J81" i="121"/>
  <c r="M80" i="121"/>
  <c r="J80" i="121"/>
  <c r="M79" i="121"/>
  <c r="J79" i="121"/>
  <c r="M78" i="121"/>
  <c r="J78" i="121"/>
  <c r="M77" i="121"/>
  <c r="J77" i="121"/>
  <c r="M76" i="121"/>
  <c r="J76" i="121"/>
  <c r="M75" i="121"/>
  <c r="J75" i="121"/>
  <c r="M74" i="121"/>
  <c r="J74" i="121"/>
  <c r="M73" i="121"/>
  <c r="J73" i="121"/>
  <c r="M72" i="121"/>
  <c r="J72" i="121"/>
  <c r="M71" i="121"/>
  <c r="J71" i="121"/>
  <c r="M70" i="121"/>
  <c r="J70" i="121"/>
  <c r="M69" i="121"/>
  <c r="J69" i="121"/>
  <c r="M68" i="121"/>
  <c r="J68" i="121"/>
  <c r="M67" i="121"/>
  <c r="J67" i="121"/>
  <c r="M66" i="121"/>
  <c r="J66" i="121"/>
  <c r="M65" i="121"/>
  <c r="J65" i="121"/>
  <c r="M64" i="121"/>
  <c r="J64" i="121"/>
  <c r="M63" i="121"/>
  <c r="J63" i="121"/>
  <c r="M62" i="121"/>
  <c r="J62" i="121"/>
  <c r="M61" i="121"/>
  <c r="J61" i="121"/>
  <c r="M60" i="121"/>
  <c r="J60" i="121"/>
  <c r="M59" i="121"/>
  <c r="J59" i="121"/>
  <c r="M58" i="121"/>
  <c r="J58" i="121"/>
  <c r="M57" i="121"/>
  <c r="J57" i="121"/>
  <c r="M56" i="121"/>
  <c r="J56" i="121"/>
  <c r="M55" i="121"/>
  <c r="J55" i="121"/>
  <c r="M54" i="121"/>
  <c r="J54" i="121"/>
  <c r="M53" i="121"/>
  <c r="J53" i="121"/>
  <c r="M52" i="121"/>
  <c r="J52" i="121"/>
  <c r="M51" i="121"/>
  <c r="J51" i="121"/>
  <c r="M50" i="121"/>
  <c r="J50" i="121"/>
  <c r="M49" i="121"/>
  <c r="J49" i="121"/>
  <c r="M48" i="121"/>
  <c r="J48" i="121"/>
  <c r="M47" i="121"/>
  <c r="J47" i="121"/>
  <c r="M46" i="121"/>
  <c r="J46" i="121"/>
  <c r="M45" i="121"/>
  <c r="J45" i="121"/>
  <c r="M44" i="121"/>
  <c r="J44" i="121"/>
  <c r="M43" i="121"/>
  <c r="J43" i="121"/>
  <c r="M42" i="121"/>
  <c r="J42" i="121"/>
  <c r="M41" i="121"/>
  <c r="J41" i="121"/>
  <c r="M40" i="121"/>
  <c r="J40" i="121"/>
  <c r="M39" i="121"/>
  <c r="J39" i="121"/>
  <c r="M38" i="121"/>
  <c r="J38" i="121"/>
  <c r="M37" i="121"/>
  <c r="J37" i="121"/>
  <c r="M36" i="121"/>
  <c r="J36" i="121"/>
  <c r="M35" i="121"/>
  <c r="J35" i="121"/>
  <c r="M34" i="121"/>
  <c r="J34" i="121"/>
  <c r="M33" i="121"/>
  <c r="J33" i="121"/>
  <c r="M32" i="121"/>
  <c r="J32" i="121"/>
  <c r="M31" i="121"/>
  <c r="J31" i="121"/>
  <c r="M30" i="121"/>
  <c r="J30" i="121"/>
  <c r="M29" i="121"/>
  <c r="J29" i="121"/>
  <c r="M28" i="121"/>
  <c r="J28" i="121"/>
  <c r="M27" i="121"/>
  <c r="J27" i="121"/>
  <c r="M26" i="121"/>
  <c r="J26" i="121"/>
  <c r="M25" i="121"/>
  <c r="J25" i="121"/>
  <c r="M24" i="121"/>
  <c r="J24" i="121"/>
  <c r="M23" i="121"/>
  <c r="M22" i="121"/>
  <c r="J22" i="121"/>
  <c r="M21" i="121"/>
  <c r="J21" i="121"/>
  <c r="M20" i="121"/>
  <c r="J20" i="121"/>
  <c r="M19" i="121"/>
  <c r="J19" i="121"/>
  <c r="M18" i="121"/>
  <c r="J18" i="121"/>
  <c r="M17" i="121"/>
  <c r="J17" i="121"/>
  <c r="M16" i="121"/>
  <c r="J16" i="121"/>
  <c r="M15" i="121"/>
  <c r="J15" i="121"/>
  <c r="M14" i="121"/>
  <c r="J14" i="121"/>
  <c r="M12" i="121"/>
  <c r="J12" i="121"/>
  <c r="M11" i="121"/>
  <c r="J11" i="121"/>
  <c r="M10" i="121"/>
  <c r="J10" i="121"/>
  <c r="M9" i="121"/>
  <c r="J9" i="121"/>
  <c r="M8" i="121"/>
  <c r="J8" i="121"/>
  <c r="M7" i="121"/>
  <c r="J7" i="121"/>
  <c r="M5" i="121"/>
  <c r="J5" i="121"/>
  <c r="M4" i="121"/>
  <c r="M133" i="120"/>
  <c r="J133" i="120"/>
  <c r="M132" i="120"/>
  <c r="M135" i="120" s="1"/>
  <c r="J132" i="120"/>
  <c r="M131" i="120"/>
  <c r="J131" i="120"/>
  <c r="M120" i="120"/>
  <c r="J120" i="120"/>
  <c r="M119" i="120"/>
  <c r="J119" i="120"/>
  <c r="M109" i="120"/>
  <c r="J109" i="120"/>
  <c r="M130" i="120"/>
  <c r="J130" i="120"/>
  <c r="M94" i="120"/>
  <c r="J94" i="120"/>
  <c r="L135" i="120"/>
  <c r="K135" i="120"/>
  <c r="I135" i="120"/>
  <c r="H135" i="120"/>
  <c r="G135" i="120"/>
  <c r="F135" i="120"/>
  <c r="J135" i="120"/>
  <c r="L123" i="120"/>
  <c r="K123" i="120"/>
  <c r="I123" i="120"/>
  <c r="H123" i="120"/>
  <c r="H127" i="120" s="1"/>
  <c r="H137" i="120" s="1"/>
  <c r="G123" i="120"/>
  <c r="F123" i="120"/>
  <c r="F127" i="120" s="1"/>
  <c r="M121" i="120"/>
  <c r="J121" i="120"/>
  <c r="M118" i="120"/>
  <c r="J118" i="120"/>
  <c r="M117" i="120"/>
  <c r="J117" i="120"/>
  <c r="M116" i="120"/>
  <c r="J116" i="120"/>
  <c r="M115" i="120"/>
  <c r="J115" i="120"/>
  <c r="M114" i="120"/>
  <c r="J114" i="120"/>
  <c r="M113" i="120"/>
  <c r="J113" i="120"/>
  <c r="M112" i="120"/>
  <c r="M111" i="120"/>
  <c r="J111" i="120"/>
  <c r="M110" i="120"/>
  <c r="J110" i="120"/>
  <c r="M108" i="120"/>
  <c r="J108" i="120"/>
  <c r="M107" i="120"/>
  <c r="J107" i="120"/>
  <c r="M106" i="120"/>
  <c r="J106" i="120"/>
  <c r="M105" i="120"/>
  <c r="J105" i="120"/>
  <c r="M104" i="120"/>
  <c r="J104" i="120"/>
  <c r="M103" i="120"/>
  <c r="J103" i="120"/>
  <c r="M102" i="120"/>
  <c r="J102" i="120"/>
  <c r="M101" i="120"/>
  <c r="J101" i="120"/>
  <c r="M100" i="120"/>
  <c r="J100" i="120"/>
  <c r="M99" i="120"/>
  <c r="J99" i="120"/>
  <c r="M98" i="120"/>
  <c r="J98" i="120"/>
  <c r="M97" i="120"/>
  <c r="J97" i="120"/>
  <c r="M96" i="120"/>
  <c r="J96" i="120"/>
  <c r="M95" i="120"/>
  <c r="J95" i="120"/>
  <c r="M93" i="120"/>
  <c r="J93" i="120"/>
  <c r="M92" i="120"/>
  <c r="J92" i="120"/>
  <c r="M91" i="120"/>
  <c r="J91" i="120"/>
  <c r="M90" i="120"/>
  <c r="J90" i="120"/>
  <c r="M89" i="120"/>
  <c r="J89" i="120"/>
  <c r="M88" i="120"/>
  <c r="J88" i="120"/>
  <c r="M87" i="120"/>
  <c r="J87" i="120"/>
  <c r="M86" i="120"/>
  <c r="J86" i="120"/>
  <c r="M85" i="120"/>
  <c r="J85" i="120"/>
  <c r="M84" i="120"/>
  <c r="J84" i="120"/>
  <c r="M83" i="120"/>
  <c r="J83" i="120"/>
  <c r="M82" i="120"/>
  <c r="J82" i="120"/>
  <c r="M81" i="120"/>
  <c r="J81" i="120"/>
  <c r="M80" i="120"/>
  <c r="J80" i="120"/>
  <c r="M79" i="120"/>
  <c r="J79" i="120"/>
  <c r="M78" i="120"/>
  <c r="J78" i="120"/>
  <c r="M77" i="120"/>
  <c r="J77" i="120"/>
  <c r="M76" i="120"/>
  <c r="J76" i="120"/>
  <c r="M75" i="120"/>
  <c r="J75" i="120"/>
  <c r="M74" i="120"/>
  <c r="J74" i="120"/>
  <c r="M73" i="120"/>
  <c r="J73" i="120"/>
  <c r="M72" i="120"/>
  <c r="J72" i="120"/>
  <c r="M71" i="120"/>
  <c r="J71" i="120"/>
  <c r="M70" i="120"/>
  <c r="J70" i="120"/>
  <c r="M69" i="120"/>
  <c r="J69" i="120"/>
  <c r="M68" i="120"/>
  <c r="J68" i="120"/>
  <c r="M67" i="120"/>
  <c r="J67" i="120"/>
  <c r="M66" i="120"/>
  <c r="J66" i="120"/>
  <c r="M65" i="120"/>
  <c r="J65" i="120"/>
  <c r="M64" i="120"/>
  <c r="J64" i="120"/>
  <c r="M63" i="120"/>
  <c r="J63" i="120"/>
  <c r="M62" i="120"/>
  <c r="J62" i="120"/>
  <c r="M61" i="120"/>
  <c r="J61" i="120"/>
  <c r="M60" i="120"/>
  <c r="J60" i="120"/>
  <c r="M59" i="120"/>
  <c r="J59" i="120"/>
  <c r="M58" i="120"/>
  <c r="J58" i="120"/>
  <c r="M57" i="120"/>
  <c r="J57" i="120"/>
  <c r="M56" i="120"/>
  <c r="J56" i="120"/>
  <c r="M55" i="120"/>
  <c r="J55" i="120"/>
  <c r="M54" i="120"/>
  <c r="J54" i="120"/>
  <c r="M53" i="120"/>
  <c r="J53" i="120"/>
  <c r="M52" i="120"/>
  <c r="J52" i="120"/>
  <c r="M51" i="120"/>
  <c r="J51" i="120"/>
  <c r="M50" i="120"/>
  <c r="J50" i="120"/>
  <c r="M49" i="120"/>
  <c r="J49" i="120"/>
  <c r="M48" i="120"/>
  <c r="J48" i="120"/>
  <c r="M47" i="120"/>
  <c r="J47" i="120"/>
  <c r="M46" i="120"/>
  <c r="J46" i="120"/>
  <c r="M45" i="120"/>
  <c r="J45" i="120"/>
  <c r="M44" i="120"/>
  <c r="J44" i="120"/>
  <c r="M43" i="120"/>
  <c r="J43" i="120"/>
  <c r="M42" i="120"/>
  <c r="J42" i="120"/>
  <c r="M41" i="120"/>
  <c r="J41" i="120"/>
  <c r="M40" i="120"/>
  <c r="J40" i="120"/>
  <c r="M39" i="120"/>
  <c r="J39" i="120"/>
  <c r="M38" i="120"/>
  <c r="J38" i="120"/>
  <c r="M37" i="120"/>
  <c r="J37" i="120"/>
  <c r="M36" i="120"/>
  <c r="J36" i="120"/>
  <c r="M35" i="120"/>
  <c r="J35" i="120"/>
  <c r="M34" i="120"/>
  <c r="J34" i="120"/>
  <c r="M33" i="120"/>
  <c r="J33" i="120"/>
  <c r="M32" i="120"/>
  <c r="J32" i="120"/>
  <c r="M31" i="120"/>
  <c r="J31" i="120"/>
  <c r="M30" i="120"/>
  <c r="J30" i="120"/>
  <c r="M29" i="120"/>
  <c r="J29" i="120"/>
  <c r="M28" i="120"/>
  <c r="J28" i="120"/>
  <c r="M27" i="120"/>
  <c r="J27" i="120"/>
  <c r="M26" i="120"/>
  <c r="J26" i="120"/>
  <c r="M25" i="120"/>
  <c r="J25" i="120"/>
  <c r="M24" i="120"/>
  <c r="J24" i="120"/>
  <c r="M23" i="120"/>
  <c r="J23" i="120"/>
  <c r="M22" i="120"/>
  <c r="M21" i="120"/>
  <c r="J21" i="120"/>
  <c r="M20" i="120"/>
  <c r="J20" i="120"/>
  <c r="M19" i="120"/>
  <c r="J19" i="120"/>
  <c r="M18" i="120"/>
  <c r="J18" i="120"/>
  <c r="M17" i="120"/>
  <c r="J17" i="120"/>
  <c r="M16" i="120"/>
  <c r="J16" i="120"/>
  <c r="M15" i="120"/>
  <c r="J15" i="120"/>
  <c r="M14" i="120"/>
  <c r="J14" i="120"/>
  <c r="M13" i="120"/>
  <c r="J13" i="120"/>
  <c r="M12" i="120"/>
  <c r="J12" i="120"/>
  <c r="M11" i="120"/>
  <c r="J11" i="120"/>
  <c r="M10" i="120"/>
  <c r="J10" i="120"/>
  <c r="M9" i="120"/>
  <c r="J9" i="120"/>
  <c r="M8" i="120"/>
  <c r="J8" i="120"/>
  <c r="M6" i="120"/>
  <c r="J6" i="120"/>
  <c r="M5" i="120"/>
  <c r="J5" i="120"/>
  <c r="M4" i="120"/>
  <c r="M123" i="120" s="1"/>
  <c r="I123" i="119"/>
  <c r="G123" i="119"/>
  <c r="G141" i="119" s="1"/>
  <c r="M133" i="119"/>
  <c r="J133" i="119"/>
  <c r="M132" i="119"/>
  <c r="J132" i="119"/>
  <c r="M86" i="119"/>
  <c r="J86" i="119"/>
  <c r="M130" i="119"/>
  <c r="J130" i="119"/>
  <c r="M11" i="119"/>
  <c r="J11" i="119"/>
  <c r="L135" i="119"/>
  <c r="K135" i="119"/>
  <c r="I135" i="119"/>
  <c r="H135" i="119"/>
  <c r="G135" i="119"/>
  <c r="F135" i="119"/>
  <c r="L123" i="119"/>
  <c r="K123" i="119"/>
  <c r="H123" i="119"/>
  <c r="H127" i="119" s="1"/>
  <c r="F123" i="119"/>
  <c r="F127" i="119" s="1"/>
  <c r="M121" i="119"/>
  <c r="J121" i="119"/>
  <c r="M118" i="119"/>
  <c r="J118" i="119"/>
  <c r="M117" i="119"/>
  <c r="J117" i="119"/>
  <c r="M116" i="119"/>
  <c r="J116" i="119"/>
  <c r="M115" i="119"/>
  <c r="J115" i="119"/>
  <c r="M114" i="119"/>
  <c r="J114" i="119"/>
  <c r="M113" i="119"/>
  <c r="J113" i="119"/>
  <c r="M112" i="119"/>
  <c r="M111" i="119"/>
  <c r="J111" i="119"/>
  <c r="M110" i="119"/>
  <c r="J110" i="119"/>
  <c r="M108" i="119"/>
  <c r="J108" i="119"/>
  <c r="M107" i="119"/>
  <c r="J107" i="119"/>
  <c r="M106" i="119"/>
  <c r="J106" i="119"/>
  <c r="M105" i="119"/>
  <c r="J105" i="119"/>
  <c r="M104" i="119"/>
  <c r="J104" i="119"/>
  <c r="M103" i="119"/>
  <c r="J103" i="119"/>
  <c r="M102" i="119"/>
  <c r="J102" i="119"/>
  <c r="M101" i="119"/>
  <c r="J101" i="119"/>
  <c r="M100" i="119"/>
  <c r="J100" i="119"/>
  <c r="M99" i="119"/>
  <c r="J99" i="119"/>
  <c r="M98" i="119"/>
  <c r="J98" i="119"/>
  <c r="M97" i="119"/>
  <c r="J97" i="119"/>
  <c r="M96" i="119"/>
  <c r="J96" i="119"/>
  <c r="M95" i="119"/>
  <c r="J95" i="119"/>
  <c r="M93" i="119"/>
  <c r="J93" i="119"/>
  <c r="M92" i="119"/>
  <c r="J92" i="119"/>
  <c r="M91" i="119"/>
  <c r="J91" i="119"/>
  <c r="M90" i="119"/>
  <c r="J90" i="119"/>
  <c r="M89" i="119"/>
  <c r="J89" i="119"/>
  <c r="M88" i="119"/>
  <c r="J88" i="119"/>
  <c r="M87" i="119"/>
  <c r="J87" i="119"/>
  <c r="M85" i="119"/>
  <c r="J85" i="119"/>
  <c r="M84" i="119"/>
  <c r="J84" i="119"/>
  <c r="M83" i="119"/>
  <c r="J83" i="119"/>
  <c r="M82" i="119"/>
  <c r="J82" i="119"/>
  <c r="M81" i="119"/>
  <c r="J81" i="119"/>
  <c r="M80" i="119"/>
  <c r="J80" i="119"/>
  <c r="M79" i="119"/>
  <c r="J79" i="119"/>
  <c r="M78" i="119"/>
  <c r="J78" i="119"/>
  <c r="M77" i="119"/>
  <c r="J77" i="119"/>
  <c r="M76" i="119"/>
  <c r="J76" i="119"/>
  <c r="M75" i="119"/>
  <c r="J75" i="119"/>
  <c r="M74" i="119"/>
  <c r="J74" i="119"/>
  <c r="M73" i="119"/>
  <c r="J73" i="119"/>
  <c r="M72" i="119"/>
  <c r="J72" i="119"/>
  <c r="M71" i="119"/>
  <c r="J71" i="119"/>
  <c r="M70" i="119"/>
  <c r="J70" i="119"/>
  <c r="M69" i="119"/>
  <c r="J69" i="119"/>
  <c r="M68" i="119"/>
  <c r="J68" i="119"/>
  <c r="M67" i="119"/>
  <c r="J67" i="119"/>
  <c r="M66" i="119"/>
  <c r="J66" i="119"/>
  <c r="M65" i="119"/>
  <c r="J65" i="119"/>
  <c r="M64" i="119"/>
  <c r="J64" i="119"/>
  <c r="M63" i="119"/>
  <c r="J63" i="119"/>
  <c r="M62" i="119"/>
  <c r="J62" i="119"/>
  <c r="M61" i="119"/>
  <c r="J61" i="119"/>
  <c r="M60" i="119"/>
  <c r="J60" i="119"/>
  <c r="M59" i="119"/>
  <c r="J59" i="119"/>
  <c r="M58" i="119"/>
  <c r="J58" i="119"/>
  <c r="M57" i="119"/>
  <c r="J57" i="119"/>
  <c r="M56" i="119"/>
  <c r="J56" i="119"/>
  <c r="M55" i="119"/>
  <c r="J55" i="119"/>
  <c r="M54" i="119"/>
  <c r="J54" i="119"/>
  <c r="M53" i="119"/>
  <c r="J53" i="119"/>
  <c r="M52" i="119"/>
  <c r="J52" i="119"/>
  <c r="M51" i="119"/>
  <c r="J51" i="119"/>
  <c r="M50" i="119"/>
  <c r="J50" i="119"/>
  <c r="M49" i="119"/>
  <c r="J49" i="119"/>
  <c r="M48" i="119"/>
  <c r="J48" i="119"/>
  <c r="M47" i="119"/>
  <c r="J47" i="119"/>
  <c r="M46" i="119"/>
  <c r="J46" i="119"/>
  <c r="M45" i="119"/>
  <c r="J45" i="119"/>
  <c r="M44" i="119"/>
  <c r="J44" i="119"/>
  <c r="M43" i="119"/>
  <c r="J43" i="119"/>
  <c r="M42" i="119"/>
  <c r="J42" i="119"/>
  <c r="M41" i="119"/>
  <c r="J41" i="119"/>
  <c r="M40" i="119"/>
  <c r="J40" i="119"/>
  <c r="M39" i="119"/>
  <c r="J39" i="119"/>
  <c r="M38" i="119"/>
  <c r="J38" i="119"/>
  <c r="M37" i="119"/>
  <c r="J37" i="119"/>
  <c r="M36" i="119"/>
  <c r="J36" i="119"/>
  <c r="M35" i="119"/>
  <c r="J35" i="119"/>
  <c r="M34" i="119"/>
  <c r="J34" i="119"/>
  <c r="M33" i="119"/>
  <c r="J33" i="119"/>
  <c r="M32" i="119"/>
  <c r="J32" i="119"/>
  <c r="M31" i="119"/>
  <c r="J31" i="119"/>
  <c r="M30" i="119"/>
  <c r="J30" i="119"/>
  <c r="M29" i="119"/>
  <c r="J29" i="119"/>
  <c r="M28" i="119"/>
  <c r="J28" i="119"/>
  <c r="M27" i="119"/>
  <c r="J27" i="119"/>
  <c r="M26" i="119"/>
  <c r="J26" i="119"/>
  <c r="M25" i="119"/>
  <c r="J25" i="119"/>
  <c r="M24" i="119"/>
  <c r="J24" i="119"/>
  <c r="M23" i="119"/>
  <c r="J23" i="119"/>
  <c r="M22" i="119"/>
  <c r="J22" i="119"/>
  <c r="M21" i="119"/>
  <c r="J21" i="119"/>
  <c r="M20" i="119"/>
  <c r="J20" i="119"/>
  <c r="M19" i="119"/>
  <c r="J19" i="119"/>
  <c r="M18" i="119"/>
  <c r="J18" i="119"/>
  <c r="M17" i="119"/>
  <c r="J17" i="119"/>
  <c r="M16" i="119"/>
  <c r="J16" i="119"/>
  <c r="M15" i="119"/>
  <c r="J15" i="119"/>
  <c r="M14" i="119"/>
  <c r="J14" i="119"/>
  <c r="M13" i="119"/>
  <c r="J13" i="119"/>
  <c r="M12" i="119"/>
  <c r="J12" i="119"/>
  <c r="M10" i="119"/>
  <c r="J10" i="119"/>
  <c r="M9" i="119"/>
  <c r="J9" i="119"/>
  <c r="M8" i="119"/>
  <c r="J8" i="119"/>
  <c r="M6" i="119"/>
  <c r="J6" i="119"/>
  <c r="M5" i="119"/>
  <c r="J5" i="119"/>
  <c r="M4" i="119"/>
  <c r="M125" i="118"/>
  <c r="J125" i="118"/>
  <c r="L131" i="118"/>
  <c r="K131" i="118"/>
  <c r="I131" i="118"/>
  <c r="H131" i="118"/>
  <c r="G131" i="118"/>
  <c r="F131" i="118"/>
  <c r="L118" i="118"/>
  <c r="K118" i="118"/>
  <c r="I118" i="118"/>
  <c r="H118" i="118"/>
  <c r="H122" i="118" s="1"/>
  <c r="G118" i="118"/>
  <c r="F118" i="118"/>
  <c r="F122" i="118" s="1"/>
  <c r="M116" i="118"/>
  <c r="J116" i="118"/>
  <c r="M115" i="118"/>
  <c r="J115" i="118"/>
  <c r="M114" i="118"/>
  <c r="J114" i="118"/>
  <c r="M113" i="118"/>
  <c r="J113" i="118"/>
  <c r="M112" i="118"/>
  <c r="J112" i="118"/>
  <c r="M111" i="118"/>
  <c r="J111" i="118"/>
  <c r="M110" i="118"/>
  <c r="J110" i="118"/>
  <c r="M109" i="118"/>
  <c r="M108" i="118"/>
  <c r="J108" i="118"/>
  <c r="M107" i="118"/>
  <c r="J107" i="118"/>
  <c r="M106" i="118"/>
  <c r="J106" i="118"/>
  <c r="M105" i="118"/>
  <c r="J105" i="118"/>
  <c r="M104" i="118"/>
  <c r="J104" i="118"/>
  <c r="M103" i="118"/>
  <c r="J103" i="118"/>
  <c r="M102" i="118"/>
  <c r="J102" i="118"/>
  <c r="M101" i="118"/>
  <c r="J101" i="118"/>
  <c r="M100" i="118"/>
  <c r="J100" i="118"/>
  <c r="M99" i="118"/>
  <c r="J99" i="118"/>
  <c r="M98" i="118"/>
  <c r="J98" i="118"/>
  <c r="M97" i="118"/>
  <c r="J97" i="118"/>
  <c r="M96" i="118"/>
  <c r="J96" i="118"/>
  <c r="M95" i="118"/>
  <c r="J95" i="118"/>
  <c r="M94" i="118"/>
  <c r="J94" i="118"/>
  <c r="M93" i="118"/>
  <c r="J93" i="118"/>
  <c r="M92" i="118"/>
  <c r="J92" i="118"/>
  <c r="M91" i="118"/>
  <c r="J91" i="118"/>
  <c r="M90" i="118"/>
  <c r="J90" i="118"/>
  <c r="M89" i="118"/>
  <c r="J89" i="118"/>
  <c r="M88" i="118"/>
  <c r="J88" i="118"/>
  <c r="M87" i="118"/>
  <c r="J87" i="118"/>
  <c r="M86" i="118"/>
  <c r="J86" i="118"/>
  <c r="M84" i="118"/>
  <c r="J84" i="118"/>
  <c r="M83" i="118"/>
  <c r="J83" i="118"/>
  <c r="M82" i="118"/>
  <c r="J82" i="118"/>
  <c r="M81" i="118"/>
  <c r="J81" i="118"/>
  <c r="M80" i="118"/>
  <c r="J80" i="118"/>
  <c r="M79" i="118"/>
  <c r="J79" i="118"/>
  <c r="M78" i="118"/>
  <c r="J78" i="118"/>
  <c r="M77" i="118"/>
  <c r="J77" i="118"/>
  <c r="M76" i="118"/>
  <c r="J76" i="118"/>
  <c r="M75" i="118"/>
  <c r="J75" i="118"/>
  <c r="M74" i="118"/>
  <c r="J74" i="118"/>
  <c r="M73" i="118"/>
  <c r="J73" i="118"/>
  <c r="M72" i="118"/>
  <c r="J72" i="118"/>
  <c r="M71" i="118"/>
  <c r="J71" i="118"/>
  <c r="M70" i="118"/>
  <c r="J70" i="118"/>
  <c r="M69" i="118"/>
  <c r="J69" i="118"/>
  <c r="M68" i="118"/>
  <c r="J68" i="118"/>
  <c r="M67" i="118"/>
  <c r="J67" i="118"/>
  <c r="M66" i="118"/>
  <c r="J66" i="118"/>
  <c r="M65" i="118"/>
  <c r="J65" i="118"/>
  <c r="M64" i="118"/>
  <c r="J64" i="118"/>
  <c r="M63" i="118"/>
  <c r="J63" i="118"/>
  <c r="M62" i="118"/>
  <c r="J62" i="118"/>
  <c r="M61" i="118"/>
  <c r="J61" i="118"/>
  <c r="M60" i="118"/>
  <c r="J60" i="118"/>
  <c r="M59" i="118"/>
  <c r="J59" i="118"/>
  <c r="M58" i="118"/>
  <c r="J58" i="118"/>
  <c r="M57" i="118"/>
  <c r="J57" i="118"/>
  <c r="M56" i="118"/>
  <c r="J56" i="118"/>
  <c r="M55" i="118"/>
  <c r="J55" i="118"/>
  <c r="M54" i="118"/>
  <c r="J54" i="118"/>
  <c r="M53" i="118"/>
  <c r="J53" i="118"/>
  <c r="M52" i="118"/>
  <c r="J52" i="118"/>
  <c r="M51" i="118"/>
  <c r="J51" i="118"/>
  <c r="M50" i="118"/>
  <c r="J50" i="118"/>
  <c r="M49" i="118"/>
  <c r="J49" i="118"/>
  <c r="M48" i="118"/>
  <c r="J48" i="118"/>
  <c r="M47" i="118"/>
  <c r="J47" i="118"/>
  <c r="M46" i="118"/>
  <c r="J46" i="118"/>
  <c r="M45" i="118"/>
  <c r="J45" i="118"/>
  <c r="M44" i="118"/>
  <c r="J44" i="118"/>
  <c r="M43" i="118"/>
  <c r="J43" i="118"/>
  <c r="M42" i="118"/>
  <c r="J42" i="118"/>
  <c r="M41" i="118"/>
  <c r="J41" i="118"/>
  <c r="M40" i="118"/>
  <c r="J40" i="118"/>
  <c r="M39" i="118"/>
  <c r="J39" i="118"/>
  <c r="M38" i="118"/>
  <c r="J38" i="118"/>
  <c r="M37" i="118"/>
  <c r="J37" i="118"/>
  <c r="M36" i="118"/>
  <c r="J36" i="118"/>
  <c r="M35" i="118"/>
  <c r="J35" i="118"/>
  <c r="M34" i="118"/>
  <c r="J34" i="118"/>
  <c r="M33" i="118"/>
  <c r="J33" i="118"/>
  <c r="M32" i="118"/>
  <c r="J32" i="118"/>
  <c r="M31" i="118"/>
  <c r="J31" i="118"/>
  <c r="M30" i="118"/>
  <c r="J30" i="118"/>
  <c r="M29" i="118"/>
  <c r="J29" i="118"/>
  <c r="M28" i="118"/>
  <c r="J28" i="118"/>
  <c r="M27" i="118"/>
  <c r="J27" i="118"/>
  <c r="M26" i="118"/>
  <c r="J26" i="118"/>
  <c r="M25" i="118"/>
  <c r="J25" i="118"/>
  <c r="M24" i="118"/>
  <c r="J24" i="118"/>
  <c r="M23" i="118"/>
  <c r="J23" i="118"/>
  <c r="M22" i="118"/>
  <c r="J22" i="118"/>
  <c r="M21" i="118"/>
  <c r="J21" i="118"/>
  <c r="M20" i="118"/>
  <c r="J20" i="118"/>
  <c r="M19" i="118"/>
  <c r="J19" i="118"/>
  <c r="M18" i="118"/>
  <c r="J18" i="118"/>
  <c r="M17" i="118"/>
  <c r="J17" i="118"/>
  <c r="M16" i="118"/>
  <c r="J16" i="118"/>
  <c r="M15" i="118"/>
  <c r="J15" i="118"/>
  <c r="M14" i="118"/>
  <c r="J14" i="118"/>
  <c r="M13" i="118"/>
  <c r="J13" i="118"/>
  <c r="M12" i="118"/>
  <c r="J12" i="118"/>
  <c r="M11" i="118"/>
  <c r="J11" i="118"/>
  <c r="M10" i="118"/>
  <c r="J10" i="118"/>
  <c r="M9" i="118"/>
  <c r="J9" i="118"/>
  <c r="M8" i="118"/>
  <c r="J8" i="118"/>
  <c r="M7" i="118"/>
  <c r="J7" i="118"/>
  <c r="M6" i="118"/>
  <c r="J6" i="118"/>
  <c r="M5" i="118"/>
  <c r="J5" i="118"/>
  <c r="M4" i="118"/>
  <c r="I118" i="116"/>
  <c r="G118" i="116"/>
  <c r="G118" i="117"/>
  <c r="G161" i="117" s="1"/>
  <c r="M155" i="117"/>
  <c r="M127" i="117"/>
  <c r="M118" i="117"/>
  <c r="M157" i="117" s="1"/>
  <c r="I118" i="117"/>
  <c r="I155" i="117"/>
  <c r="G155" i="117"/>
  <c r="M150" i="117"/>
  <c r="J150" i="117"/>
  <c r="M149" i="117"/>
  <c r="J149" i="117"/>
  <c r="M148" i="117"/>
  <c r="J148" i="117"/>
  <c r="M147" i="117"/>
  <c r="J147" i="117"/>
  <c r="M146" i="117"/>
  <c r="J146" i="117"/>
  <c r="M145" i="117"/>
  <c r="J145" i="117"/>
  <c r="M144" i="117"/>
  <c r="J144" i="117"/>
  <c r="M143" i="117"/>
  <c r="J143" i="117"/>
  <c r="M142" i="117"/>
  <c r="J142" i="117"/>
  <c r="M141" i="117"/>
  <c r="J141" i="117"/>
  <c r="M140" i="117"/>
  <c r="J140" i="117"/>
  <c r="M139" i="117"/>
  <c r="J139" i="117"/>
  <c r="M138" i="117"/>
  <c r="J138" i="117"/>
  <c r="M137" i="117"/>
  <c r="J137" i="117"/>
  <c r="M136" i="117"/>
  <c r="J136" i="117"/>
  <c r="M135" i="117"/>
  <c r="J135" i="117"/>
  <c r="M134" i="117"/>
  <c r="J134" i="117"/>
  <c r="M133" i="117"/>
  <c r="J133" i="117"/>
  <c r="M132" i="117"/>
  <c r="J132" i="117"/>
  <c r="M131" i="117"/>
  <c r="J131" i="117"/>
  <c r="M130" i="117"/>
  <c r="J130" i="117"/>
  <c r="M129" i="117"/>
  <c r="J129" i="117"/>
  <c r="M128" i="117"/>
  <c r="J128" i="117"/>
  <c r="J127" i="117"/>
  <c r="M126" i="117"/>
  <c r="J126" i="117"/>
  <c r="M125" i="117"/>
  <c r="J125" i="117"/>
  <c r="M89" i="117"/>
  <c r="J89" i="117"/>
  <c r="L155" i="117"/>
  <c r="K155" i="117"/>
  <c r="H155" i="117"/>
  <c r="F155" i="117"/>
  <c r="L118" i="117"/>
  <c r="K118" i="117"/>
  <c r="H118" i="117"/>
  <c r="H122" i="117" s="1"/>
  <c r="F118" i="117"/>
  <c r="F122" i="117" s="1"/>
  <c r="M116" i="117"/>
  <c r="J116" i="117"/>
  <c r="M115" i="117"/>
  <c r="J115" i="117"/>
  <c r="M114" i="117"/>
  <c r="J114" i="117"/>
  <c r="M113" i="117"/>
  <c r="J113" i="117"/>
  <c r="M112" i="117"/>
  <c r="J112" i="117"/>
  <c r="M111" i="117"/>
  <c r="J111" i="117"/>
  <c r="M110" i="117"/>
  <c r="J110" i="117"/>
  <c r="M109" i="117"/>
  <c r="M108" i="117"/>
  <c r="J108" i="117"/>
  <c r="M107" i="117"/>
  <c r="J107" i="117"/>
  <c r="M106" i="117"/>
  <c r="J106" i="117"/>
  <c r="M105" i="117"/>
  <c r="J105" i="117"/>
  <c r="M104" i="117"/>
  <c r="J104" i="117"/>
  <c r="M103" i="117"/>
  <c r="J103" i="117"/>
  <c r="M102" i="117"/>
  <c r="J102" i="117"/>
  <c r="M101" i="117"/>
  <c r="J101" i="117"/>
  <c r="M100" i="117"/>
  <c r="J100" i="117"/>
  <c r="M99" i="117"/>
  <c r="J99" i="117"/>
  <c r="M98" i="117"/>
  <c r="J98" i="117"/>
  <c r="M97" i="117"/>
  <c r="J97" i="117"/>
  <c r="M96" i="117"/>
  <c r="J96" i="117"/>
  <c r="M95" i="117"/>
  <c r="J95" i="117"/>
  <c r="M94" i="117"/>
  <c r="J94" i="117"/>
  <c r="M93" i="117"/>
  <c r="J93" i="117"/>
  <c r="M92" i="117"/>
  <c r="J92" i="117"/>
  <c r="M91" i="117"/>
  <c r="J91" i="117"/>
  <c r="M90" i="117"/>
  <c r="J90" i="117"/>
  <c r="M88" i="117"/>
  <c r="J88" i="117"/>
  <c r="M87" i="117"/>
  <c r="J87" i="117"/>
  <c r="M86" i="117"/>
  <c r="J86" i="117"/>
  <c r="M85" i="117"/>
  <c r="J85" i="117"/>
  <c r="M84" i="117"/>
  <c r="J84" i="117"/>
  <c r="M83" i="117"/>
  <c r="J83" i="117"/>
  <c r="M82" i="117"/>
  <c r="J82" i="117"/>
  <c r="M81" i="117"/>
  <c r="J81" i="117"/>
  <c r="M80" i="117"/>
  <c r="J80" i="117"/>
  <c r="M79" i="117"/>
  <c r="J79" i="117"/>
  <c r="M78" i="117"/>
  <c r="J78" i="117"/>
  <c r="M77" i="117"/>
  <c r="J77" i="117"/>
  <c r="M76" i="117"/>
  <c r="J76" i="117"/>
  <c r="M75" i="117"/>
  <c r="J75" i="117"/>
  <c r="M74" i="117"/>
  <c r="J74" i="117"/>
  <c r="M73" i="117"/>
  <c r="J73" i="117"/>
  <c r="M72" i="117"/>
  <c r="J72" i="117"/>
  <c r="M71" i="117"/>
  <c r="J71" i="117"/>
  <c r="M70" i="117"/>
  <c r="J70" i="117"/>
  <c r="M69" i="117"/>
  <c r="J69" i="117"/>
  <c r="M68" i="117"/>
  <c r="J68" i="117"/>
  <c r="M67" i="117"/>
  <c r="J67" i="117"/>
  <c r="M66" i="117"/>
  <c r="J66" i="117"/>
  <c r="M65" i="117"/>
  <c r="J65" i="117"/>
  <c r="M64" i="117"/>
  <c r="J64" i="117"/>
  <c r="M63" i="117"/>
  <c r="J63" i="117"/>
  <c r="M62" i="117"/>
  <c r="J62" i="117"/>
  <c r="M61" i="117"/>
  <c r="J61" i="117"/>
  <c r="M60" i="117"/>
  <c r="J60" i="117"/>
  <c r="M59" i="117"/>
  <c r="J59" i="117"/>
  <c r="M58" i="117"/>
  <c r="J58" i="117"/>
  <c r="M57" i="117"/>
  <c r="J57" i="117"/>
  <c r="M56" i="117"/>
  <c r="J56" i="117"/>
  <c r="M55" i="117"/>
  <c r="J55" i="117"/>
  <c r="M54" i="117"/>
  <c r="J54" i="117"/>
  <c r="M53" i="117"/>
  <c r="J53" i="117"/>
  <c r="M52" i="117"/>
  <c r="J52" i="117"/>
  <c r="M51" i="117"/>
  <c r="J51" i="117"/>
  <c r="M50" i="117"/>
  <c r="J50" i="117"/>
  <c r="M49" i="117"/>
  <c r="J49" i="117"/>
  <c r="M48" i="117"/>
  <c r="J48" i="117"/>
  <c r="M47" i="117"/>
  <c r="J47" i="117"/>
  <c r="M46" i="117"/>
  <c r="J46" i="117"/>
  <c r="M45" i="117"/>
  <c r="J45" i="117"/>
  <c r="M44" i="117"/>
  <c r="J44" i="117"/>
  <c r="M43" i="117"/>
  <c r="J43" i="117"/>
  <c r="M42" i="117"/>
  <c r="J42" i="117"/>
  <c r="M41" i="117"/>
  <c r="J41" i="117"/>
  <c r="M40" i="117"/>
  <c r="J40" i="117"/>
  <c r="M39" i="117"/>
  <c r="J39" i="117"/>
  <c r="M38" i="117"/>
  <c r="J38" i="117"/>
  <c r="M37" i="117"/>
  <c r="J37" i="117"/>
  <c r="M36" i="117"/>
  <c r="J36" i="117"/>
  <c r="M35" i="117"/>
  <c r="J35" i="117"/>
  <c r="M34" i="117"/>
  <c r="J34" i="117"/>
  <c r="M33" i="117"/>
  <c r="J33" i="117"/>
  <c r="M32" i="117"/>
  <c r="J32" i="117"/>
  <c r="M31" i="117"/>
  <c r="J31" i="117"/>
  <c r="M30" i="117"/>
  <c r="J30" i="117"/>
  <c r="M29" i="117"/>
  <c r="J29" i="117"/>
  <c r="M28" i="117"/>
  <c r="J28" i="117"/>
  <c r="M27" i="117"/>
  <c r="J27" i="117"/>
  <c r="M26" i="117"/>
  <c r="J26" i="117"/>
  <c r="M25" i="117"/>
  <c r="J25" i="117"/>
  <c r="M24" i="117"/>
  <c r="J24" i="117"/>
  <c r="M23" i="117"/>
  <c r="J23" i="117"/>
  <c r="M22" i="117"/>
  <c r="J22" i="117"/>
  <c r="M21" i="117"/>
  <c r="J21" i="117"/>
  <c r="M20" i="117"/>
  <c r="J20" i="117"/>
  <c r="M19" i="117"/>
  <c r="J19" i="117"/>
  <c r="M18" i="117"/>
  <c r="J18" i="117"/>
  <c r="M17" i="117"/>
  <c r="J17" i="117"/>
  <c r="M16" i="117"/>
  <c r="J16" i="117"/>
  <c r="M15" i="117"/>
  <c r="J15" i="117"/>
  <c r="M14" i="117"/>
  <c r="J14" i="117"/>
  <c r="M13" i="117"/>
  <c r="J13" i="117"/>
  <c r="M12" i="117"/>
  <c r="J12" i="117"/>
  <c r="M11" i="117"/>
  <c r="J11" i="117"/>
  <c r="M10" i="117"/>
  <c r="J10" i="117"/>
  <c r="M9" i="117"/>
  <c r="J9" i="117"/>
  <c r="M8" i="117"/>
  <c r="J8" i="117"/>
  <c r="M7" i="117"/>
  <c r="J7" i="117"/>
  <c r="M6" i="117"/>
  <c r="J6" i="117"/>
  <c r="M5" i="117"/>
  <c r="J5" i="117"/>
  <c r="M4" i="117"/>
  <c r="J208" i="128" l="1"/>
  <c r="M208" i="128"/>
  <c r="I212" i="128"/>
  <c r="I214" i="128" s="1"/>
  <c r="K140" i="127"/>
  <c r="N140" i="127"/>
  <c r="J144" i="127"/>
  <c r="J146" i="127" s="1"/>
  <c r="N190" i="126"/>
  <c r="K190" i="126"/>
  <c r="F192" i="126"/>
  <c r="I192" i="126"/>
  <c r="K125" i="126"/>
  <c r="K129" i="126" s="1"/>
  <c r="N125" i="126"/>
  <c r="F148" i="125"/>
  <c r="H148" i="125"/>
  <c r="G152" i="125"/>
  <c r="M126" i="125"/>
  <c r="K123" i="124"/>
  <c r="K127" i="124" s="1"/>
  <c r="F147" i="124"/>
  <c r="N123" i="124"/>
  <c r="N147" i="124" s="1"/>
  <c r="G151" i="124"/>
  <c r="I147" i="124"/>
  <c r="H149" i="123"/>
  <c r="F149" i="123"/>
  <c r="J125" i="123"/>
  <c r="J129" i="123" s="1"/>
  <c r="G153" i="123"/>
  <c r="M125" i="123"/>
  <c r="M147" i="122"/>
  <c r="J147" i="122"/>
  <c r="F149" i="122"/>
  <c r="G153" i="122"/>
  <c r="H149" i="122"/>
  <c r="M125" i="122"/>
  <c r="J125" i="122"/>
  <c r="J129" i="122" s="1"/>
  <c r="M137" i="121"/>
  <c r="H139" i="121"/>
  <c r="F139" i="121"/>
  <c r="M125" i="121"/>
  <c r="J137" i="121"/>
  <c r="J125" i="121"/>
  <c r="J129" i="121" s="1"/>
  <c r="G143" i="121"/>
  <c r="I143" i="121" s="1"/>
  <c r="F137" i="120"/>
  <c r="J123" i="120"/>
  <c r="J127" i="120" s="1"/>
  <c r="G141" i="120"/>
  <c r="I141" i="120" s="1"/>
  <c r="I143" i="120" s="1"/>
  <c r="M137" i="120"/>
  <c r="J137" i="120"/>
  <c r="J135" i="119"/>
  <c r="M135" i="119"/>
  <c r="H137" i="119"/>
  <c r="M123" i="119"/>
  <c r="J137" i="119" s="1"/>
  <c r="J123" i="119"/>
  <c r="J127" i="119" s="1"/>
  <c r="F137" i="119"/>
  <c r="H133" i="118"/>
  <c r="J118" i="118"/>
  <c r="J122" i="118" s="1"/>
  <c r="G137" i="118"/>
  <c r="J131" i="118"/>
  <c r="M118" i="118"/>
  <c r="F133" i="118"/>
  <c r="M131" i="118"/>
  <c r="I137" i="118" s="1"/>
  <c r="I139" i="118" s="1"/>
  <c r="J155" i="117"/>
  <c r="F157" i="117"/>
  <c r="H157" i="117"/>
  <c r="J118" i="117"/>
  <c r="J122" i="117" s="1"/>
  <c r="G145" i="116"/>
  <c r="J125" i="116"/>
  <c r="J139" i="116" s="1"/>
  <c r="L139" i="116"/>
  <c r="K139" i="116"/>
  <c r="I139" i="116"/>
  <c r="H139" i="116"/>
  <c r="G139" i="116"/>
  <c r="F139" i="116"/>
  <c r="L118" i="116"/>
  <c r="K118" i="116"/>
  <c r="H118" i="116"/>
  <c r="H122" i="116" s="1"/>
  <c r="F118" i="116"/>
  <c r="F122" i="116" s="1"/>
  <c r="M116" i="116"/>
  <c r="J116" i="116"/>
  <c r="M115" i="116"/>
  <c r="J115" i="116"/>
  <c r="M114" i="116"/>
  <c r="J114" i="116"/>
  <c r="M113" i="116"/>
  <c r="J113" i="116"/>
  <c r="M112" i="116"/>
  <c r="J112" i="116"/>
  <c r="M111" i="116"/>
  <c r="J111" i="116"/>
  <c r="M110" i="116"/>
  <c r="J110" i="116"/>
  <c r="M109" i="116"/>
  <c r="M108" i="116"/>
  <c r="J108" i="116"/>
  <c r="M107" i="116"/>
  <c r="J107" i="116"/>
  <c r="M106" i="116"/>
  <c r="J106" i="116"/>
  <c r="M105" i="116"/>
  <c r="J105" i="116"/>
  <c r="M104" i="116"/>
  <c r="J104" i="116"/>
  <c r="M103" i="116"/>
  <c r="J103" i="116"/>
  <c r="M102" i="116"/>
  <c r="J102" i="116"/>
  <c r="M101" i="116"/>
  <c r="J101" i="116"/>
  <c r="M100" i="116"/>
  <c r="J100" i="116"/>
  <c r="M99" i="116"/>
  <c r="J99" i="116"/>
  <c r="M98" i="116"/>
  <c r="J98" i="116"/>
  <c r="M97" i="116"/>
  <c r="J97" i="116"/>
  <c r="M96" i="116"/>
  <c r="J96" i="116"/>
  <c r="M95" i="116"/>
  <c r="J95" i="116"/>
  <c r="M94" i="116"/>
  <c r="J94" i="116"/>
  <c r="M93" i="116"/>
  <c r="J93" i="116"/>
  <c r="M92" i="116"/>
  <c r="J92" i="116"/>
  <c r="M91" i="116"/>
  <c r="J91" i="116"/>
  <c r="M90" i="116"/>
  <c r="J90" i="116"/>
  <c r="M88" i="116"/>
  <c r="J88" i="116"/>
  <c r="M87" i="116"/>
  <c r="J87" i="116"/>
  <c r="M86" i="116"/>
  <c r="J86" i="116"/>
  <c r="M85" i="116"/>
  <c r="J85" i="116"/>
  <c r="M84" i="116"/>
  <c r="J84" i="116"/>
  <c r="M83" i="116"/>
  <c r="J83" i="116"/>
  <c r="M82" i="116"/>
  <c r="J82" i="116"/>
  <c r="M81" i="116"/>
  <c r="J81" i="116"/>
  <c r="M80" i="116"/>
  <c r="J80" i="116"/>
  <c r="M79" i="116"/>
  <c r="J79" i="116"/>
  <c r="M78" i="116"/>
  <c r="J78" i="116"/>
  <c r="M77" i="116"/>
  <c r="J77" i="116"/>
  <c r="M76" i="116"/>
  <c r="J76" i="116"/>
  <c r="M75" i="116"/>
  <c r="J75" i="116"/>
  <c r="M74" i="116"/>
  <c r="J74" i="116"/>
  <c r="M73" i="116"/>
  <c r="J73" i="116"/>
  <c r="M72" i="116"/>
  <c r="J72" i="116"/>
  <c r="M71" i="116"/>
  <c r="J71" i="116"/>
  <c r="M70" i="116"/>
  <c r="J70" i="116"/>
  <c r="M69" i="116"/>
  <c r="J69" i="116"/>
  <c r="M68" i="116"/>
  <c r="J68" i="116"/>
  <c r="M67" i="116"/>
  <c r="J67" i="116"/>
  <c r="M66" i="116"/>
  <c r="J66" i="116"/>
  <c r="M65" i="116"/>
  <c r="J65" i="116"/>
  <c r="M64" i="116"/>
  <c r="J64" i="116"/>
  <c r="M63" i="116"/>
  <c r="J63" i="116"/>
  <c r="M62" i="116"/>
  <c r="J62" i="116"/>
  <c r="M61" i="116"/>
  <c r="J61" i="116"/>
  <c r="M60" i="116"/>
  <c r="J60" i="116"/>
  <c r="M59" i="116"/>
  <c r="J59" i="116"/>
  <c r="M58" i="116"/>
  <c r="J58" i="116"/>
  <c r="M57" i="116"/>
  <c r="J57" i="116"/>
  <c r="M56" i="116"/>
  <c r="J56" i="116"/>
  <c r="M55" i="116"/>
  <c r="J55" i="116"/>
  <c r="M54" i="116"/>
  <c r="J54" i="116"/>
  <c r="M53" i="116"/>
  <c r="J53" i="116"/>
  <c r="M52" i="116"/>
  <c r="J52" i="116"/>
  <c r="M51" i="116"/>
  <c r="J51" i="116"/>
  <c r="M50" i="116"/>
  <c r="J50" i="116"/>
  <c r="M49" i="116"/>
  <c r="J49" i="116"/>
  <c r="M48" i="116"/>
  <c r="J48" i="116"/>
  <c r="M47" i="116"/>
  <c r="J47" i="116"/>
  <c r="M46" i="116"/>
  <c r="J46" i="116"/>
  <c r="M45" i="116"/>
  <c r="J45" i="116"/>
  <c r="M44" i="116"/>
  <c r="J44" i="116"/>
  <c r="M43" i="116"/>
  <c r="J43" i="116"/>
  <c r="M42" i="116"/>
  <c r="J42" i="116"/>
  <c r="M41" i="116"/>
  <c r="J41" i="116"/>
  <c r="M40" i="116"/>
  <c r="J40" i="116"/>
  <c r="M39" i="116"/>
  <c r="J39" i="116"/>
  <c r="M38" i="116"/>
  <c r="J38" i="116"/>
  <c r="M37" i="116"/>
  <c r="J37" i="116"/>
  <c r="M36" i="116"/>
  <c r="J36" i="116"/>
  <c r="M35" i="116"/>
  <c r="J35" i="116"/>
  <c r="M34" i="116"/>
  <c r="J34" i="116"/>
  <c r="M33" i="116"/>
  <c r="J33" i="116"/>
  <c r="M32" i="116"/>
  <c r="J32" i="116"/>
  <c r="M31" i="116"/>
  <c r="J31" i="116"/>
  <c r="M30" i="116"/>
  <c r="J30" i="116"/>
  <c r="M29" i="116"/>
  <c r="J29" i="116"/>
  <c r="M28" i="116"/>
  <c r="J28" i="116"/>
  <c r="M27" i="116"/>
  <c r="J27" i="116"/>
  <c r="M26" i="116"/>
  <c r="J26" i="116"/>
  <c r="M25" i="116"/>
  <c r="J25" i="116"/>
  <c r="M24" i="116"/>
  <c r="J24" i="116"/>
  <c r="M23" i="116"/>
  <c r="J23" i="116"/>
  <c r="M22" i="116"/>
  <c r="J22" i="116"/>
  <c r="M21" i="116"/>
  <c r="J21" i="116"/>
  <c r="M20" i="116"/>
  <c r="J20" i="116"/>
  <c r="M19" i="116"/>
  <c r="J19" i="116"/>
  <c r="M18" i="116"/>
  <c r="J18" i="116"/>
  <c r="M17" i="116"/>
  <c r="J17" i="116"/>
  <c r="M16" i="116"/>
  <c r="J16" i="116"/>
  <c r="M15" i="116"/>
  <c r="J15" i="116"/>
  <c r="M14" i="116"/>
  <c r="J14" i="116"/>
  <c r="M13" i="116"/>
  <c r="J13" i="116"/>
  <c r="M12" i="116"/>
  <c r="J12" i="116"/>
  <c r="M11" i="116"/>
  <c r="J11" i="116"/>
  <c r="M10" i="116"/>
  <c r="J10" i="116"/>
  <c r="M9" i="116"/>
  <c r="J9" i="116"/>
  <c r="M8" i="116"/>
  <c r="J8" i="116"/>
  <c r="M7" i="116"/>
  <c r="J7" i="116"/>
  <c r="M6" i="116"/>
  <c r="J6" i="116"/>
  <c r="M5" i="116"/>
  <c r="J5" i="116"/>
  <c r="M4" i="116"/>
  <c r="I147" i="115"/>
  <c r="I145" i="115"/>
  <c r="G145" i="115"/>
  <c r="J139" i="115"/>
  <c r="F139" i="115"/>
  <c r="F118" i="115"/>
  <c r="F122" i="115" s="1"/>
  <c r="H118" i="115"/>
  <c r="M118" i="115"/>
  <c r="L118" i="115"/>
  <c r="K118" i="115"/>
  <c r="J118" i="115"/>
  <c r="I118" i="115"/>
  <c r="G118" i="115"/>
  <c r="I139" i="115"/>
  <c r="G139" i="115"/>
  <c r="M133" i="115"/>
  <c r="J133" i="115"/>
  <c r="J132" i="115"/>
  <c r="M132" i="115"/>
  <c r="M131" i="115"/>
  <c r="J131" i="115"/>
  <c r="J130" i="115"/>
  <c r="M130" i="115"/>
  <c r="M129" i="115"/>
  <c r="M128" i="115"/>
  <c r="J129" i="115"/>
  <c r="J128" i="115"/>
  <c r="M127" i="115"/>
  <c r="J127" i="115"/>
  <c r="M126" i="115"/>
  <c r="M125" i="115"/>
  <c r="J125" i="115"/>
  <c r="M43" i="115"/>
  <c r="J43" i="115"/>
  <c r="L139" i="115"/>
  <c r="K139" i="115"/>
  <c r="H139" i="115"/>
  <c r="H122" i="115"/>
  <c r="M116" i="115"/>
  <c r="J116" i="115"/>
  <c r="M115" i="115"/>
  <c r="J115" i="115"/>
  <c r="M114" i="115"/>
  <c r="J114" i="115"/>
  <c r="M113" i="115"/>
  <c r="J113" i="115"/>
  <c r="M112" i="115"/>
  <c r="J112" i="115"/>
  <c r="M111" i="115"/>
  <c r="J111" i="115"/>
  <c r="M110" i="115"/>
  <c r="J110" i="115"/>
  <c r="M109" i="115"/>
  <c r="M108" i="115"/>
  <c r="J108" i="115"/>
  <c r="M107" i="115"/>
  <c r="J107" i="115"/>
  <c r="M106" i="115"/>
  <c r="J106" i="115"/>
  <c r="M105" i="115"/>
  <c r="J105" i="115"/>
  <c r="M104" i="115"/>
  <c r="J104" i="115"/>
  <c r="M103" i="115"/>
  <c r="J103" i="115"/>
  <c r="M102" i="115"/>
  <c r="J102" i="115"/>
  <c r="M101" i="115"/>
  <c r="J101" i="115"/>
  <c r="M100" i="115"/>
  <c r="J100" i="115"/>
  <c r="M99" i="115"/>
  <c r="J99" i="115"/>
  <c r="M98" i="115"/>
  <c r="J98" i="115"/>
  <c r="M97" i="115"/>
  <c r="J97" i="115"/>
  <c r="M96" i="115"/>
  <c r="J96" i="115"/>
  <c r="M95" i="115"/>
  <c r="J95" i="115"/>
  <c r="M94" i="115"/>
  <c r="J94" i="115"/>
  <c r="M93" i="115"/>
  <c r="J93" i="115"/>
  <c r="M92" i="115"/>
  <c r="J92" i="115"/>
  <c r="M91" i="115"/>
  <c r="J91" i="115"/>
  <c r="M90" i="115"/>
  <c r="J90" i="115"/>
  <c r="M89" i="115"/>
  <c r="J89" i="115"/>
  <c r="M88" i="115"/>
  <c r="J88" i="115"/>
  <c r="M87" i="115"/>
  <c r="J87" i="115"/>
  <c r="M86" i="115"/>
  <c r="J86" i="115"/>
  <c r="M85" i="115"/>
  <c r="J85" i="115"/>
  <c r="M84" i="115"/>
  <c r="J84" i="115"/>
  <c r="M83" i="115"/>
  <c r="J83" i="115"/>
  <c r="M82" i="115"/>
  <c r="J82" i="115"/>
  <c r="M81" i="115"/>
  <c r="J81" i="115"/>
  <c r="M80" i="115"/>
  <c r="J80" i="115"/>
  <c r="M79" i="115"/>
  <c r="J79" i="115"/>
  <c r="M78" i="115"/>
  <c r="J78" i="115"/>
  <c r="M77" i="115"/>
  <c r="J77" i="115"/>
  <c r="J76" i="115"/>
  <c r="M75" i="115"/>
  <c r="J75" i="115"/>
  <c r="M74" i="115"/>
  <c r="J74" i="115"/>
  <c r="M73" i="115"/>
  <c r="J73" i="115"/>
  <c r="M72" i="115"/>
  <c r="J72" i="115"/>
  <c r="M71" i="115"/>
  <c r="J71" i="115"/>
  <c r="M70" i="115"/>
  <c r="J70" i="115"/>
  <c r="M69" i="115"/>
  <c r="J69" i="115"/>
  <c r="M68" i="115"/>
  <c r="J68" i="115"/>
  <c r="M67" i="115"/>
  <c r="J67" i="115"/>
  <c r="M66" i="115"/>
  <c r="J66" i="115"/>
  <c r="M65" i="115"/>
  <c r="J65" i="115"/>
  <c r="M64" i="115"/>
  <c r="J64" i="115"/>
  <c r="M63" i="115"/>
  <c r="J63" i="115"/>
  <c r="M62" i="115"/>
  <c r="J62" i="115"/>
  <c r="M61" i="115"/>
  <c r="J61" i="115"/>
  <c r="M60" i="115"/>
  <c r="J60" i="115"/>
  <c r="M59" i="115"/>
  <c r="J59" i="115"/>
  <c r="M58" i="115"/>
  <c r="J58" i="115"/>
  <c r="M57" i="115"/>
  <c r="J57" i="115"/>
  <c r="M56" i="115"/>
  <c r="J56" i="115"/>
  <c r="M55" i="115"/>
  <c r="J55" i="115"/>
  <c r="M54" i="115"/>
  <c r="J54" i="115"/>
  <c r="M53" i="115"/>
  <c r="J53" i="115"/>
  <c r="M52" i="115"/>
  <c r="J52" i="115"/>
  <c r="M51" i="115"/>
  <c r="J51" i="115"/>
  <c r="M50" i="115"/>
  <c r="J50" i="115"/>
  <c r="M49" i="115"/>
  <c r="J49" i="115"/>
  <c r="M48" i="115"/>
  <c r="J48" i="115"/>
  <c r="M47" i="115"/>
  <c r="J47" i="115"/>
  <c r="M46" i="115"/>
  <c r="J46" i="115"/>
  <c r="M45" i="115"/>
  <c r="J45" i="115"/>
  <c r="M44" i="115"/>
  <c r="J44" i="115"/>
  <c r="M42" i="115"/>
  <c r="J42" i="115"/>
  <c r="M41" i="115"/>
  <c r="J41" i="115"/>
  <c r="M40" i="115"/>
  <c r="J40" i="115"/>
  <c r="M39" i="115"/>
  <c r="J39" i="115"/>
  <c r="M38" i="115"/>
  <c r="J38" i="115"/>
  <c r="M37" i="115"/>
  <c r="J37" i="115"/>
  <c r="M36" i="115"/>
  <c r="J36" i="115"/>
  <c r="M35" i="115"/>
  <c r="J35" i="115"/>
  <c r="M34" i="115"/>
  <c r="J34" i="115"/>
  <c r="M33" i="115"/>
  <c r="J33" i="115"/>
  <c r="M32" i="115"/>
  <c r="J32" i="115"/>
  <c r="M31" i="115"/>
  <c r="J31" i="115"/>
  <c r="M30" i="115"/>
  <c r="J30" i="115"/>
  <c r="M29" i="115"/>
  <c r="J29" i="115"/>
  <c r="M28" i="115"/>
  <c r="J28" i="115"/>
  <c r="M27" i="115"/>
  <c r="J27" i="115"/>
  <c r="M26" i="115"/>
  <c r="J26" i="115"/>
  <c r="M25" i="115"/>
  <c r="J25" i="115"/>
  <c r="M24" i="115"/>
  <c r="J24" i="115"/>
  <c r="M23" i="115"/>
  <c r="J23" i="115"/>
  <c r="M22" i="115"/>
  <c r="J22" i="115"/>
  <c r="M21" i="115"/>
  <c r="J21" i="115"/>
  <c r="M20" i="115"/>
  <c r="J20" i="115"/>
  <c r="M19" i="115"/>
  <c r="J19" i="115"/>
  <c r="M18" i="115"/>
  <c r="J18" i="115"/>
  <c r="M17" i="115"/>
  <c r="J17" i="115"/>
  <c r="M16" i="115"/>
  <c r="J16" i="115"/>
  <c r="M15" i="115"/>
  <c r="J15" i="115"/>
  <c r="M14" i="115"/>
  <c r="J14" i="115"/>
  <c r="M13" i="115"/>
  <c r="J13" i="115"/>
  <c r="M12" i="115"/>
  <c r="J12" i="115"/>
  <c r="M11" i="115"/>
  <c r="J11" i="115"/>
  <c r="M10" i="115"/>
  <c r="J10" i="115"/>
  <c r="M9" i="115"/>
  <c r="J9" i="115"/>
  <c r="M8" i="115"/>
  <c r="J8" i="115"/>
  <c r="M7" i="115"/>
  <c r="J7" i="115"/>
  <c r="M6" i="115"/>
  <c r="J6" i="115"/>
  <c r="M5" i="115"/>
  <c r="J5" i="115"/>
  <c r="J122" i="115" s="1"/>
  <c r="M4" i="115"/>
  <c r="I221" i="114"/>
  <c r="I219" i="114"/>
  <c r="I213" i="114"/>
  <c r="G213" i="114"/>
  <c r="H215" i="114"/>
  <c r="F215" i="114"/>
  <c r="F213" i="114"/>
  <c r="M213" i="114"/>
  <c r="L213" i="114"/>
  <c r="K213" i="114"/>
  <c r="J215" i="114"/>
  <c r="G219" i="114"/>
  <c r="J118" i="114"/>
  <c r="I118" i="114"/>
  <c r="H118" i="114"/>
  <c r="G118" i="114"/>
  <c r="F118" i="114"/>
  <c r="M118" i="114"/>
  <c r="H213" i="114"/>
  <c r="J213" i="114"/>
  <c r="M138" i="113"/>
  <c r="M136" i="113"/>
  <c r="I136" i="113"/>
  <c r="G136" i="113"/>
  <c r="M210" i="114"/>
  <c r="M209" i="114"/>
  <c r="M208" i="114"/>
  <c r="M198" i="114"/>
  <c r="M197" i="114"/>
  <c r="M196" i="114"/>
  <c r="M195" i="114"/>
  <c r="M194" i="114"/>
  <c r="M193" i="114"/>
  <c r="M192" i="114"/>
  <c r="M191" i="114"/>
  <c r="M188" i="114"/>
  <c r="M187" i="114"/>
  <c r="M186" i="114"/>
  <c r="M185" i="114"/>
  <c r="M184" i="114"/>
  <c r="M183" i="114"/>
  <c r="M182" i="114"/>
  <c r="M181" i="114"/>
  <c r="M180" i="114"/>
  <c r="M179" i="114"/>
  <c r="M178" i="114"/>
  <c r="M177" i="114"/>
  <c r="M162" i="114"/>
  <c r="M161" i="114"/>
  <c r="M160" i="114"/>
  <c r="M159" i="114"/>
  <c r="M158" i="114"/>
  <c r="M157" i="114"/>
  <c r="M156" i="114"/>
  <c r="M155" i="114"/>
  <c r="M154" i="114"/>
  <c r="M153" i="114"/>
  <c r="M152" i="114"/>
  <c r="M151" i="114"/>
  <c r="M150" i="114"/>
  <c r="M175" i="114"/>
  <c r="M174" i="114"/>
  <c r="M173" i="114"/>
  <c r="M172" i="114"/>
  <c r="M171" i="114"/>
  <c r="M170" i="114"/>
  <c r="M169" i="114"/>
  <c r="M168" i="114"/>
  <c r="M167" i="114"/>
  <c r="M166" i="114"/>
  <c r="M165" i="114"/>
  <c r="M164" i="114"/>
  <c r="M163" i="114"/>
  <c r="M189" i="114"/>
  <c r="M176" i="114"/>
  <c r="M149" i="114"/>
  <c r="M148" i="114"/>
  <c r="M147" i="114"/>
  <c r="M146" i="114"/>
  <c r="M145" i="114"/>
  <c r="M144" i="114"/>
  <c r="M143" i="114"/>
  <c r="M142" i="114"/>
  <c r="M211" i="114"/>
  <c r="M207" i="114"/>
  <c r="M206" i="114"/>
  <c r="M205" i="114"/>
  <c r="M204" i="114"/>
  <c r="M203" i="114"/>
  <c r="M202" i="114"/>
  <c r="M201" i="114"/>
  <c r="M200" i="114"/>
  <c r="M199" i="114"/>
  <c r="M190" i="114"/>
  <c r="M141" i="114"/>
  <c r="M140" i="114"/>
  <c r="M139" i="114"/>
  <c r="M138" i="114"/>
  <c r="M137" i="114"/>
  <c r="M136" i="114"/>
  <c r="M135" i="114"/>
  <c r="M134" i="114"/>
  <c r="M125" i="114"/>
  <c r="L118" i="114"/>
  <c r="M116" i="114"/>
  <c r="K118" i="114"/>
  <c r="J116" i="114"/>
  <c r="M109" i="114"/>
  <c r="M106" i="114"/>
  <c r="J106" i="114"/>
  <c r="M90" i="114"/>
  <c r="M89" i="114"/>
  <c r="M83" i="114"/>
  <c r="J83" i="114"/>
  <c r="J79" i="114"/>
  <c r="M66" i="114"/>
  <c r="M53" i="114"/>
  <c r="J50" i="114"/>
  <c r="M44" i="114"/>
  <c r="M23" i="114"/>
  <c r="J16" i="114"/>
  <c r="M13" i="114"/>
  <c r="H122" i="114"/>
  <c r="F122" i="114"/>
  <c r="M115" i="114"/>
  <c r="J115" i="114"/>
  <c r="M114" i="114"/>
  <c r="J114" i="114"/>
  <c r="M113" i="114"/>
  <c r="J113" i="114"/>
  <c r="M112" i="114"/>
  <c r="J112" i="114"/>
  <c r="M111" i="114"/>
  <c r="J111" i="114"/>
  <c r="M110" i="114"/>
  <c r="J110" i="114"/>
  <c r="M108" i="114"/>
  <c r="J108" i="114"/>
  <c r="M107" i="114"/>
  <c r="J107" i="114"/>
  <c r="M105" i="114"/>
  <c r="J105" i="114"/>
  <c r="M104" i="114"/>
  <c r="J104" i="114"/>
  <c r="M103" i="114"/>
  <c r="J103" i="114"/>
  <c r="M102" i="114"/>
  <c r="J102" i="114"/>
  <c r="M101" i="114"/>
  <c r="J101" i="114"/>
  <c r="M100" i="114"/>
  <c r="J100" i="114"/>
  <c r="M99" i="114"/>
  <c r="J99" i="114"/>
  <c r="M98" i="114"/>
  <c r="J98" i="114"/>
  <c r="M97" i="114"/>
  <c r="J97" i="114"/>
  <c r="M96" i="114"/>
  <c r="J96" i="114"/>
  <c r="M95" i="114"/>
  <c r="J95" i="114"/>
  <c r="M94" i="114"/>
  <c r="J94" i="114"/>
  <c r="M93" i="114"/>
  <c r="J93" i="114"/>
  <c r="M92" i="114"/>
  <c r="J92" i="114"/>
  <c r="M91" i="114"/>
  <c r="J91" i="114"/>
  <c r="J90" i="114"/>
  <c r="J89" i="114"/>
  <c r="M88" i="114"/>
  <c r="J88" i="114"/>
  <c r="M87" i="114"/>
  <c r="J87" i="114"/>
  <c r="M86" i="114"/>
  <c r="J86" i="114"/>
  <c r="M85" i="114"/>
  <c r="J85" i="114"/>
  <c r="M84" i="114"/>
  <c r="J84" i="114"/>
  <c r="M82" i="114"/>
  <c r="J82" i="114"/>
  <c r="M81" i="114"/>
  <c r="J81" i="114"/>
  <c r="M80" i="114"/>
  <c r="J80" i="114"/>
  <c r="M79" i="114"/>
  <c r="M78" i="114"/>
  <c r="J78" i="114"/>
  <c r="M77" i="114"/>
  <c r="J77" i="114"/>
  <c r="J76" i="114"/>
  <c r="M75" i="114"/>
  <c r="J75" i="114"/>
  <c r="M74" i="114"/>
  <c r="J74" i="114"/>
  <c r="M73" i="114"/>
  <c r="J73" i="114"/>
  <c r="M72" i="114"/>
  <c r="J72" i="114"/>
  <c r="M71" i="114"/>
  <c r="J71" i="114"/>
  <c r="M70" i="114"/>
  <c r="J70" i="114"/>
  <c r="M69" i="114"/>
  <c r="J69" i="114"/>
  <c r="M68" i="114"/>
  <c r="J68" i="114"/>
  <c r="M67" i="114"/>
  <c r="J67" i="114"/>
  <c r="J66" i="114"/>
  <c r="M65" i="114"/>
  <c r="J65" i="114"/>
  <c r="M64" i="114"/>
  <c r="J64" i="114"/>
  <c r="M63" i="114"/>
  <c r="J63" i="114"/>
  <c r="M62" i="114"/>
  <c r="J62" i="114"/>
  <c r="M61" i="114"/>
  <c r="J61" i="114"/>
  <c r="M60" i="114"/>
  <c r="J60" i="114"/>
  <c r="M59" i="114"/>
  <c r="J59" i="114"/>
  <c r="M58" i="114"/>
  <c r="J58" i="114"/>
  <c r="M57" i="114"/>
  <c r="J57" i="114"/>
  <c r="M56" i="114"/>
  <c r="J56" i="114"/>
  <c r="M55" i="114"/>
  <c r="J55" i="114"/>
  <c r="M54" i="114"/>
  <c r="J54" i="114"/>
  <c r="J53" i="114"/>
  <c r="M52" i="114"/>
  <c r="J52" i="114"/>
  <c r="M51" i="114"/>
  <c r="J51" i="114"/>
  <c r="M50" i="114"/>
  <c r="M49" i="114"/>
  <c r="J49" i="114"/>
  <c r="M48" i="114"/>
  <c r="J48" i="114"/>
  <c r="M47" i="114"/>
  <c r="J47" i="114"/>
  <c r="M46" i="114"/>
  <c r="J46" i="114"/>
  <c r="M45" i="114"/>
  <c r="J45" i="114"/>
  <c r="J44" i="114"/>
  <c r="M42" i="114"/>
  <c r="J42" i="114"/>
  <c r="M41" i="114"/>
  <c r="J41" i="114"/>
  <c r="M40" i="114"/>
  <c r="J40" i="114"/>
  <c r="M39" i="114"/>
  <c r="J39" i="114"/>
  <c r="M38" i="114"/>
  <c r="J38" i="114"/>
  <c r="M37" i="114"/>
  <c r="J37" i="114"/>
  <c r="M36" i="114"/>
  <c r="J36" i="114"/>
  <c r="M35" i="114"/>
  <c r="J35" i="114"/>
  <c r="M34" i="114"/>
  <c r="J34" i="114"/>
  <c r="M33" i="114"/>
  <c r="J33" i="114"/>
  <c r="M32" i="114"/>
  <c r="J32" i="114"/>
  <c r="M31" i="114"/>
  <c r="J31" i="114"/>
  <c r="M30" i="114"/>
  <c r="J30" i="114"/>
  <c r="M29" i="114"/>
  <c r="J29" i="114"/>
  <c r="M28" i="114"/>
  <c r="J28" i="114"/>
  <c r="M27" i="114"/>
  <c r="J27" i="114"/>
  <c r="M26" i="114"/>
  <c r="J26" i="114"/>
  <c r="M25" i="114"/>
  <c r="J25" i="114"/>
  <c r="M24" i="114"/>
  <c r="J24" i="114"/>
  <c r="J23" i="114"/>
  <c r="M22" i="114"/>
  <c r="J22" i="114"/>
  <c r="M21" i="114"/>
  <c r="J21" i="114"/>
  <c r="M20" i="114"/>
  <c r="J20" i="114"/>
  <c r="M19" i="114"/>
  <c r="J19" i="114"/>
  <c r="M18" i="114"/>
  <c r="J18" i="114"/>
  <c r="M17" i="114"/>
  <c r="J17" i="114"/>
  <c r="M16" i="114"/>
  <c r="M15" i="114"/>
  <c r="J15" i="114"/>
  <c r="M14" i="114"/>
  <c r="J14" i="114"/>
  <c r="J13" i="114"/>
  <c r="M12" i="114"/>
  <c r="J12" i="114"/>
  <c r="M11" i="114"/>
  <c r="J11" i="114"/>
  <c r="M10" i="114"/>
  <c r="J10" i="114"/>
  <c r="M9" i="114"/>
  <c r="J9" i="114"/>
  <c r="M8" i="114"/>
  <c r="J8" i="114"/>
  <c r="M7" i="114"/>
  <c r="J7" i="114"/>
  <c r="M6" i="114"/>
  <c r="J6" i="114"/>
  <c r="M5" i="114"/>
  <c r="J5" i="114"/>
  <c r="M4" i="114"/>
  <c r="F148" i="112"/>
  <c r="F141" i="112"/>
  <c r="F135" i="112"/>
  <c r="E112" i="112"/>
  <c r="G135" i="112"/>
  <c r="H135" i="112"/>
  <c r="I135" i="112"/>
  <c r="J135" i="112"/>
  <c r="K135" i="112"/>
  <c r="E135" i="112"/>
  <c r="L112" i="112"/>
  <c r="F112" i="112"/>
  <c r="G112" i="112"/>
  <c r="H112" i="112"/>
  <c r="I112" i="112"/>
  <c r="J112" i="112"/>
  <c r="K112" i="112"/>
  <c r="I133" i="112"/>
  <c r="I132" i="112"/>
  <c r="I131" i="112"/>
  <c r="N192" i="126" l="1"/>
  <c r="K192" i="126"/>
  <c r="J196" i="126"/>
  <c r="J198" i="126" s="1"/>
  <c r="I152" i="125"/>
  <c r="I154" i="125" s="1"/>
  <c r="J148" i="125"/>
  <c r="M148" i="125"/>
  <c r="K147" i="124"/>
  <c r="J151" i="124"/>
  <c r="J153" i="124" s="1"/>
  <c r="J149" i="123"/>
  <c r="M149" i="123"/>
  <c r="I153" i="123"/>
  <c r="I155" i="123" s="1"/>
  <c r="I153" i="122"/>
  <c r="I155" i="122" s="1"/>
  <c r="J149" i="122"/>
  <c r="M149" i="122"/>
  <c r="J139" i="121"/>
  <c r="I145" i="121"/>
  <c r="M139" i="121"/>
  <c r="M137" i="119"/>
  <c r="I141" i="119"/>
  <c r="I143" i="119" s="1"/>
  <c r="J133" i="118"/>
  <c r="M133" i="118"/>
  <c r="I161" i="117"/>
  <c r="I163" i="117" s="1"/>
  <c r="J157" i="117"/>
  <c r="M118" i="116"/>
  <c r="M141" i="116" s="1"/>
  <c r="J118" i="116"/>
  <c r="J122" i="116" s="1"/>
  <c r="M139" i="116"/>
  <c r="F141" i="116"/>
  <c r="H141" i="116"/>
  <c r="J126" i="115"/>
  <c r="F141" i="115"/>
  <c r="M139" i="115"/>
  <c r="H141" i="115"/>
  <c r="M215" i="114"/>
  <c r="J122" i="114"/>
  <c r="L135" i="112"/>
  <c r="L137" i="112" s="1"/>
  <c r="I120" i="112"/>
  <c r="I119" i="112"/>
  <c r="G142" i="113"/>
  <c r="I142" i="113" s="1"/>
  <c r="M129" i="113"/>
  <c r="J129" i="113"/>
  <c r="M128" i="113"/>
  <c r="J128" i="113"/>
  <c r="M127" i="113"/>
  <c r="J127" i="113"/>
  <c r="M126" i="113"/>
  <c r="J126" i="113"/>
  <c r="M125" i="113"/>
  <c r="J125" i="113"/>
  <c r="J90" i="113"/>
  <c r="J89" i="113"/>
  <c r="J68" i="113"/>
  <c r="M66" i="113"/>
  <c r="J66" i="113"/>
  <c r="J65" i="113"/>
  <c r="J64" i="113"/>
  <c r="J61" i="113"/>
  <c r="J60" i="113"/>
  <c r="J59" i="113"/>
  <c r="J56" i="113"/>
  <c r="J54" i="113"/>
  <c r="J52" i="113"/>
  <c r="J47" i="113"/>
  <c r="J44" i="113"/>
  <c r="J43" i="113"/>
  <c r="J28" i="113"/>
  <c r="J26" i="113"/>
  <c r="J23" i="113"/>
  <c r="J13" i="113"/>
  <c r="L136" i="113"/>
  <c r="K136" i="113"/>
  <c r="H136" i="113"/>
  <c r="F136" i="113"/>
  <c r="L118" i="113"/>
  <c r="K118" i="113"/>
  <c r="H118" i="113"/>
  <c r="H122" i="113" s="1"/>
  <c r="F118" i="113"/>
  <c r="F122" i="113" s="1"/>
  <c r="M115" i="113"/>
  <c r="J115" i="113"/>
  <c r="M114" i="113"/>
  <c r="J114" i="113"/>
  <c r="M113" i="113"/>
  <c r="J113" i="113"/>
  <c r="M112" i="113"/>
  <c r="J112" i="113"/>
  <c r="M111" i="113"/>
  <c r="I118" i="113"/>
  <c r="M110" i="113"/>
  <c r="J110" i="113"/>
  <c r="M108" i="113"/>
  <c r="J108" i="113"/>
  <c r="M107" i="113"/>
  <c r="J107" i="113"/>
  <c r="M106" i="113"/>
  <c r="J106" i="113"/>
  <c r="M105" i="113"/>
  <c r="J105" i="113"/>
  <c r="M104" i="113"/>
  <c r="J104" i="113"/>
  <c r="M103" i="113"/>
  <c r="J103" i="113"/>
  <c r="M102" i="113"/>
  <c r="J102" i="113"/>
  <c r="M101" i="113"/>
  <c r="J101" i="113"/>
  <c r="M100" i="113"/>
  <c r="J100" i="113"/>
  <c r="M99" i="113"/>
  <c r="J99" i="113"/>
  <c r="M98" i="113"/>
  <c r="J98" i="113"/>
  <c r="M97" i="113"/>
  <c r="J97" i="113"/>
  <c r="M96" i="113"/>
  <c r="J96" i="113"/>
  <c r="M95" i="113"/>
  <c r="J95" i="113"/>
  <c r="M94" i="113"/>
  <c r="J94" i="113"/>
  <c r="M93" i="113"/>
  <c r="J93" i="113"/>
  <c r="M92" i="113"/>
  <c r="J92" i="113"/>
  <c r="M91" i="113"/>
  <c r="J91" i="113"/>
  <c r="M88" i="113"/>
  <c r="J88" i="113"/>
  <c r="M87" i="113"/>
  <c r="J87" i="113"/>
  <c r="M86" i="113"/>
  <c r="J86" i="113"/>
  <c r="M85" i="113"/>
  <c r="J85" i="113"/>
  <c r="M84" i="113"/>
  <c r="J84" i="113"/>
  <c r="M82" i="113"/>
  <c r="J82" i="113"/>
  <c r="M81" i="113"/>
  <c r="J81" i="113"/>
  <c r="M80" i="113"/>
  <c r="J80" i="113"/>
  <c r="M79" i="113"/>
  <c r="J79" i="113"/>
  <c r="M78" i="113"/>
  <c r="J78" i="113"/>
  <c r="M77" i="113"/>
  <c r="J77" i="113"/>
  <c r="M76" i="113"/>
  <c r="J76" i="113"/>
  <c r="M75" i="113"/>
  <c r="J75" i="113"/>
  <c r="M74" i="113"/>
  <c r="J74" i="113"/>
  <c r="M73" i="113"/>
  <c r="J73" i="113"/>
  <c r="M72" i="113"/>
  <c r="J72" i="113"/>
  <c r="M71" i="113"/>
  <c r="M70" i="113"/>
  <c r="J70" i="113"/>
  <c r="M69" i="113"/>
  <c r="J69" i="113"/>
  <c r="M68" i="113"/>
  <c r="M67" i="113"/>
  <c r="J67" i="113"/>
  <c r="M64" i="113"/>
  <c r="M63" i="113"/>
  <c r="J63" i="113"/>
  <c r="M62" i="113"/>
  <c r="J62" i="113"/>
  <c r="M61" i="113"/>
  <c r="M60" i="113"/>
  <c r="M59" i="113"/>
  <c r="M58" i="113"/>
  <c r="J58" i="113"/>
  <c r="M57" i="113"/>
  <c r="J57" i="113"/>
  <c r="M56" i="113"/>
  <c r="M55" i="113"/>
  <c r="J55" i="113"/>
  <c r="M54" i="113"/>
  <c r="M53" i="113"/>
  <c r="J53" i="113"/>
  <c r="M51" i="113"/>
  <c r="J51" i="113"/>
  <c r="M50" i="113"/>
  <c r="J50" i="113"/>
  <c r="M49" i="113"/>
  <c r="M48" i="113"/>
  <c r="J48" i="113"/>
  <c r="M47" i="113"/>
  <c r="M46" i="113"/>
  <c r="J46" i="113"/>
  <c r="M45" i="113"/>
  <c r="J45" i="113"/>
  <c r="M44" i="113"/>
  <c r="M42" i="113"/>
  <c r="J42" i="113"/>
  <c r="M41" i="113"/>
  <c r="J41" i="113"/>
  <c r="M40" i="113"/>
  <c r="J40" i="113"/>
  <c r="M39" i="113"/>
  <c r="J39" i="113"/>
  <c r="M38" i="113"/>
  <c r="J38" i="113"/>
  <c r="M37" i="113"/>
  <c r="J37" i="113"/>
  <c r="M36" i="113"/>
  <c r="J36" i="113"/>
  <c r="M35" i="113"/>
  <c r="J35" i="113"/>
  <c r="M34" i="113"/>
  <c r="J34" i="113"/>
  <c r="M33" i="113"/>
  <c r="J33" i="113"/>
  <c r="M32" i="113"/>
  <c r="J32" i="113"/>
  <c r="M31" i="113"/>
  <c r="J31" i="113"/>
  <c r="M30" i="113"/>
  <c r="J30" i="113"/>
  <c r="M29" i="113"/>
  <c r="J29" i="113"/>
  <c r="M28" i="113"/>
  <c r="M27" i="113"/>
  <c r="J27" i="113"/>
  <c r="M26" i="113"/>
  <c r="M25" i="113"/>
  <c r="J25" i="113"/>
  <c r="M24" i="113"/>
  <c r="J24" i="113"/>
  <c r="M22" i="113"/>
  <c r="J22" i="113"/>
  <c r="M21" i="113"/>
  <c r="J21" i="113"/>
  <c r="M20" i="113"/>
  <c r="J20" i="113"/>
  <c r="M19" i="113"/>
  <c r="J19" i="113"/>
  <c r="M18" i="113"/>
  <c r="J18" i="113"/>
  <c r="M17" i="113"/>
  <c r="J17" i="113"/>
  <c r="M16" i="113"/>
  <c r="M15" i="113"/>
  <c r="J15" i="113"/>
  <c r="M14" i="113"/>
  <c r="J14" i="113"/>
  <c r="M12" i="113"/>
  <c r="J12" i="113"/>
  <c r="M11" i="113"/>
  <c r="J11" i="113"/>
  <c r="M10" i="113"/>
  <c r="J10" i="113"/>
  <c r="M9" i="113"/>
  <c r="J9" i="113"/>
  <c r="M8" i="113"/>
  <c r="J8" i="113"/>
  <c r="M7" i="113"/>
  <c r="J7" i="113"/>
  <c r="M6" i="113"/>
  <c r="J6" i="113"/>
  <c r="M5" i="113"/>
  <c r="J5" i="113"/>
  <c r="M4" i="113"/>
  <c r="L72" i="112"/>
  <c r="I72" i="112"/>
  <c r="L68" i="112"/>
  <c r="L62" i="112"/>
  <c r="L60" i="112"/>
  <c r="I60" i="112"/>
  <c r="L53" i="112"/>
  <c r="I53" i="112"/>
  <c r="L34" i="112"/>
  <c r="I34" i="112"/>
  <c r="L24" i="112"/>
  <c r="I24" i="112"/>
  <c r="L19" i="112"/>
  <c r="I19" i="112"/>
  <c r="G116" i="112"/>
  <c r="E116" i="112"/>
  <c r="L109" i="112"/>
  <c r="I109" i="112"/>
  <c r="L108" i="112"/>
  <c r="I108" i="112"/>
  <c r="L107" i="112"/>
  <c r="I107" i="112"/>
  <c r="L106" i="112"/>
  <c r="I106" i="112"/>
  <c r="L105" i="112"/>
  <c r="H105" i="112"/>
  <c r="F105" i="112"/>
  <c r="L104" i="112"/>
  <c r="I104" i="112"/>
  <c r="L103" i="112"/>
  <c r="I103" i="112"/>
  <c r="L102" i="112"/>
  <c r="I102" i="112"/>
  <c r="L101" i="112"/>
  <c r="I101" i="112"/>
  <c r="L100" i="112"/>
  <c r="I100" i="112"/>
  <c r="L99" i="112"/>
  <c r="I99" i="112"/>
  <c r="L98" i="112"/>
  <c r="I98" i="112"/>
  <c r="L97" i="112"/>
  <c r="I97" i="112"/>
  <c r="L96" i="112"/>
  <c r="I96" i="112"/>
  <c r="L95" i="112"/>
  <c r="I95" i="112"/>
  <c r="L94" i="112"/>
  <c r="I94" i="112"/>
  <c r="L93" i="112"/>
  <c r="I93" i="112"/>
  <c r="L92" i="112"/>
  <c r="I92" i="112"/>
  <c r="L91" i="112"/>
  <c r="I91" i="112"/>
  <c r="L90" i="112"/>
  <c r="I90" i="112"/>
  <c r="L89" i="112"/>
  <c r="I89" i="112"/>
  <c r="L88" i="112"/>
  <c r="I88" i="112"/>
  <c r="L87" i="112"/>
  <c r="I87" i="112"/>
  <c r="L86" i="112"/>
  <c r="I86" i="112"/>
  <c r="L85" i="112"/>
  <c r="I85" i="112"/>
  <c r="L84" i="112"/>
  <c r="I84" i="112"/>
  <c r="L83" i="112"/>
  <c r="I83" i="112"/>
  <c r="L82" i="112"/>
  <c r="I82" i="112"/>
  <c r="L81" i="112"/>
  <c r="I81" i="112"/>
  <c r="L79" i="112"/>
  <c r="I79" i="112"/>
  <c r="L78" i="112"/>
  <c r="I78" i="112"/>
  <c r="L77" i="112"/>
  <c r="I77" i="112"/>
  <c r="L76" i="112"/>
  <c r="I76" i="112"/>
  <c r="L75" i="112"/>
  <c r="I75" i="112"/>
  <c r="L74" i="112"/>
  <c r="I74" i="112"/>
  <c r="L73" i="112"/>
  <c r="I73" i="112"/>
  <c r="L71" i="112"/>
  <c r="I71" i="112"/>
  <c r="L70" i="112"/>
  <c r="I70" i="112"/>
  <c r="L69" i="112"/>
  <c r="I69" i="112"/>
  <c r="L67" i="112"/>
  <c r="I67" i="112"/>
  <c r="L66" i="112"/>
  <c r="I66" i="112"/>
  <c r="L65" i="112"/>
  <c r="L64" i="112"/>
  <c r="I64" i="112"/>
  <c r="L61" i="112"/>
  <c r="I61" i="112"/>
  <c r="L59" i="112"/>
  <c r="L58" i="112"/>
  <c r="L57" i="112"/>
  <c r="L56" i="112"/>
  <c r="I56" i="112"/>
  <c r="L55" i="112"/>
  <c r="I55" i="112"/>
  <c r="L54" i="112"/>
  <c r="L52" i="112"/>
  <c r="L51" i="112"/>
  <c r="I51" i="112"/>
  <c r="L49" i="112"/>
  <c r="I49" i="112"/>
  <c r="L48" i="112"/>
  <c r="I48" i="112"/>
  <c r="L47" i="112"/>
  <c r="L46" i="112"/>
  <c r="I46" i="112"/>
  <c r="L45" i="112"/>
  <c r="L44" i="112"/>
  <c r="I44" i="112"/>
  <c r="L43" i="112"/>
  <c r="I43" i="112"/>
  <c r="L42" i="112"/>
  <c r="L41" i="112"/>
  <c r="I41" i="112"/>
  <c r="L40" i="112"/>
  <c r="I40" i="112"/>
  <c r="L39" i="112"/>
  <c r="I39" i="112"/>
  <c r="L38" i="112"/>
  <c r="I38" i="112"/>
  <c r="L37" i="112"/>
  <c r="I37" i="112"/>
  <c r="L36" i="112"/>
  <c r="I36" i="112"/>
  <c r="L35" i="112"/>
  <c r="I35" i="112"/>
  <c r="L33" i="112"/>
  <c r="I33" i="112"/>
  <c r="L32" i="112"/>
  <c r="I32" i="112"/>
  <c r="L31" i="112"/>
  <c r="I31" i="112"/>
  <c r="L30" i="112"/>
  <c r="I30" i="112"/>
  <c r="L29" i="112"/>
  <c r="I29" i="112"/>
  <c r="L28" i="112"/>
  <c r="I28" i="112"/>
  <c r="L27" i="112"/>
  <c r="I27" i="112"/>
  <c r="L26" i="112"/>
  <c r="I26" i="112"/>
  <c r="L25" i="112"/>
  <c r="L23" i="112"/>
  <c r="I23" i="112"/>
  <c r="L22" i="112"/>
  <c r="I22" i="112"/>
  <c r="L21" i="112"/>
  <c r="I21" i="112"/>
  <c r="L20" i="112"/>
  <c r="I20" i="112"/>
  <c r="L18" i="112"/>
  <c r="I18" i="112"/>
  <c r="L17" i="112"/>
  <c r="I17" i="112"/>
  <c r="L16" i="112"/>
  <c r="I16" i="112"/>
  <c r="L15" i="112"/>
  <c r="I15" i="112"/>
  <c r="L14" i="112"/>
  <c r="I14" i="112"/>
  <c r="L12" i="112"/>
  <c r="I12" i="112"/>
  <c r="L11" i="112"/>
  <c r="I11" i="112"/>
  <c r="L10" i="112"/>
  <c r="I10" i="112"/>
  <c r="L9" i="112"/>
  <c r="I9" i="112"/>
  <c r="L8" i="112"/>
  <c r="I8" i="112"/>
  <c r="L7" i="112"/>
  <c r="I7" i="112"/>
  <c r="L6" i="112"/>
  <c r="I6" i="112"/>
  <c r="L5" i="112"/>
  <c r="I5" i="112"/>
  <c r="L4" i="112"/>
  <c r="I23" i="111"/>
  <c r="L27" i="111"/>
  <c r="I27" i="111"/>
  <c r="K118" i="111"/>
  <c r="J118" i="111"/>
  <c r="I118" i="111"/>
  <c r="H118" i="111"/>
  <c r="G118" i="111"/>
  <c r="F118" i="111"/>
  <c r="E118" i="111"/>
  <c r="K100" i="111"/>
  <c r="J100" i="111"/>
  <c r="G100" i="111"/>
  <c r="G104" i="111" s="1"/>
  <c r="E100" i="111"/>
  <c r="E104" i="111" s="1"/>
  <c r="L98" i="111"/>
  <c r="I98" i="111"/>
  <c r="L97" i="111"/>
  <c r="I97" i="111"/>
  <c r="L96" i="111"/>
  <c r="I96" i="111"/>
  <c r="L95" i="111"/>
  <c r="I95" i="111"/>
  <c r="L94" i="111"/>
  <c r="H94" i="111"/>
  <c r="H100" i="111" s="1"/>
  <c r="F94" i="111"/>
  <c r="F100" i="111" s="1"/>
  <c r="L93" i="111"/>
  <c r="I93" i="111"/>
  <c r="L92" i="111"/>
  <c r="I92" i="111"/>
  <c r="L91" i="111"/>
  <c r="I91" i="111"/>
  <c r="L90" i="111"/>
  <c r="I90" i="111"/>
  <c r="L89" i="111"/>
  <c r="I89" i="111"/>
  <c r="L88" i="111"/>
  <c r="I88" i="111"/>
  <c r="L87" i="111"/>
  <c r="I87" i="111"/>
  <c r="L86" i="111"/>
  <c r="I86" i="111"/>
  <c r="L85" i="111"/>
  <c r="I85" i="111"/>
  <c r="L84" i="111"/>
  <c r="I84" i="111"/>
  <c r="L83" i="111"/>
  <c r="I83" i="111"/>
  <c r="L82" i="111"/>
  <c r="I82" i="111"/>
  <c r="L81" i="111"/>
  <c r="I81" i="111"/>
  <c r="L80" i="111"/>
  <c r="I80" i="111"/>
  <c r="L79" i="111"/>
  <c r="I79" i="111"/>
  <c r="L78" i="111"/>
  <c r="I78" i="111"/>
  <c r="L77" i="111"/>
  <c r="I77" i="111"/>
  <c r="L76" i="111"/>
  <c r="I76" i="111"/>
  <c r="L75" i="111"/>
  <c r="I75" i="111"/>
  <c r="L74" i="111"/>
  <c r="I74" i="111"/>
  <c r="L73" i="111"/>
  <c r="I73" i="111"/>
  <c r="L72" i="111"/>
  <c r="I72" i="111"/>
  <c r="L71" i="111"/>
  <c r="I71" i="111"/>
  <c r="L70" i="111"/>
  <c r="I70" i="111"/>
  <c r="L69" i="111"/>
  <c r="I69" i="111"/>
  <c r="L68" i="111"/>
  <c r="I68" i="111"/>
  <c r="L67" i="111"/>
  <c r="I67" i="111"/>
  <c r="L66" i="111"/>
  <c r="I66" i="111"/>
  <c r="L65" i="111"/>
  <c r="I65" i="111"/>
  <c r="L64" i="111"/>
  <c r="I64" i="111"/>
  <c r="L63" i="111"/>
  <c r="I63" i="111"/>
  <c r="L62" i="111"/>
  <c r="I62" i="111"/>
  <c r="L61" i="111"/>
  <c r="I61" i="111"/>
  <c r="L60" i="111"/>
  <c r="I60" i="111"/>
  <c r="L59" i="111"/>
  <c r="I59" i="111"/>
  <c r="L58" i="111"/>
  <c r="I58" i="111"/>
  <c r="L57" i="111"/>
  <c r="L56" i="111"/>
  <c r="I56" i="111"/>
  <c r="L55" i="111"/>
  <c r="I55" i="111"/>
  <c r="L54" i="111"/>
  <c r="L53" i="111"/>
  <c r="L52" i="111"/>
  <c r="L51" i="111"/>
  <c r="I51" i="111"/>
  <c r="L50" i="111"/>
  <c r="I50" i="111"/>
  <c r="L49" i="111"/>
  <c r="I49" i="111"/>
  <c r="L48" i="111"/>
  <c r="L47" i="111"/>
  <c r="L46" i="111"/>
  <c r="I46" i="111"/>
  <c r="L45" i="111"/>
  <c r="I45" i="111"/>
  <c r="L44" i="111"/>
  <c r="I44" i="111"/>
  <c r="L43" i="111"/>
  <c r="L42" i="111"/>
  <c r="I42" i="111"/>
  <c r="L41" i="111"/>
  <c r="L40" i="111"/>
  <c r="I40" i="111"/>
  <c r="L39" i="111"/>
  <c r="I39" i="111"/>
  <c r="L38" i="111"/>
  <c r="L37" i="111"/>
  <c r="I37" i="111"/>
  <c r="L36" i="111"/>
  <c r="I36" i="111"/>
  <c r="L35" i="111"/>
  <c r="I35" i="111"/>
  <c r="L34" i="111"/>
  <c r="I34" i="111"/>
  <c r="L33" i="111"/>
  <c r="I33" i="111"/>
  <c r="L32" i="111"/>
  <c r="I32" i="111"/>
  <c r="L31" i="111"/>
  <c r="I31" i="111"/>
  <c r="L30" i="111"/>
  <c r="I30" i="111"/>
  <c r="L29" i="111"/>
  <c r="I29" i="111"/>
  <c r="L28" i="111"/>
  <c r="I28" i="111"/>
  <c r="L26" i="111"/>
  <c r="I26" i="111"/>
  <c r="L25" i="111"/>
  <c r="I25" i="111"/>
  <c r="L24" i="111"/>
  <c r="I24" i="111"/>
  <c r="L23" i="111"/>
  <c r="L22" i="111"/>
  <c r="L21" i="111"/>
  <c r="I21" i="111"/>
  <c r="L20" i="111"/>
  <c r="I20" i="111"/>
  <c r="L19" i="111"/>
  <c r="I19" i="111"/>
  <c r="L18" i="111"/>
  <c r="I18" i="111"/>
  <c r="L17" i="111"/>
  <c r="I17" i="111"/>
  <c r="L16" i="111"/>
  <c r="I16" i="111"/>
  <c r="L15" i="111"/>
  <c r="I15" i="111"/>
  <c r="L14" i="111"/>
  <c r="I14" i="111"/>
  <c r="L13" i="111"/>
  <c r="I13" i="111"/>
  <c r="L12" i="111"/>
  <c r="I12" i="111"/>
  <c r="L11" i="111"/>
  <c r="I11" i="111"/>
  <c r="L10" i="111"/>
  <c r="I10" i="111"/>
  <c r="L9" i="111"/>
  <c r="I9" i="111"/>
  <c r="L8" i="111"/>
  <c r="I8" i="111"/>
  <c r="L7" i="111"/>
  <c r="I7" i="111"/>
  <c r="L6" i="111"/>
  <c r="I6" i="111"/>
  <c r="L5" i="111"/>
  <c r="I5" i="111"/>
  <c r="L4" i="111"/>
  <c r="L101" i="110"/>
  <c r="L85" i="110"/>
  <c r="I85" i="110"/>
  <c r="K119" i="110"/>
  <c r="J119" i="110"/>
  <c r="H119" i="110"/>
  <c r="G119" i="110"/>
  <c r="F119" i="110"/>
  <c r="E119" i="110"/>
  <c r="K101" i="110"/>
  <c r="J101" i="110"/>
  <c r="G101" i="110"/>
  <c r="G105" i="110" s="1"/>
  <c r="E101" i="110"/>
  <c r="E105" i="110" s="1"/>
  <c r="L99" i="110"/>
  <c r="I99" i="110"/>
  <c r="L98" i="110"/>
  <c r="I98" i="110"/>
  <c r="L97" i="110"/>
  <c r="I97" i="110"/>
  <c r="L96" i="110"/>
  <c r="I96" i="110"/>
  <c r="L95" i="110"/>
  <c r="H95" i="110"/>
  <c r="H101" i="110" s="1"/>
  <c r="F95" i="110"/>
  <c r="F101" i="110" s="1"/>
  <c r="L94" i="110"/>
  <c r="I94" i="110"/>
  <c r="L93" i="110"/>
  <c r="I93" i="110"/>
  <c r="L92" i="110"/>
  <c r="I92" i="110"/>
  <c r="L91" i="110"/>
  <c r="I91" i="110"/>
  <c r="L90" i="110"/>
  <c r="I90" i="110"/>
  <c r="L89" i="110"/>
  <c r="I89" i="110"/>
  <c r="L88" i="110"/>
  <c r="I88" i="110"/>
  <c r="L87" i="110"/>
  <c r="I87" i="110"/>
  <c r="L86" i="110"/>
  <c r="I86" i="110"/>
  <c r="L84" i="110"/>
  <c r="I84" i="110"/>
  <c r="L83" i="110"/>
  <c r="I83" i="110"/>
  <c r="L82" i="110"/>
  <c r="I82" i="110"/>
  <c r="L81" i="110"/>
  <c r="I81" i="110"/>
  <c r="L80" i="110"/>
  <c r="I80" i="110"/>
  <c r="L79" i="110"/>
  <c r="I79" i="110"/>
  <c r="L78" i="110"/>
  <c r="I78" i="110"/>
  <c r="L77" i="110"/>
  <c r="I77" i="110"/>
  <c r="L76" i="110"/>
  <c r="I76" i="110"/>
  <c r="L75" i="110"/>
  <c r="I75" i="110"/>
  <c r="L74" i="110"/>
  <c r="I74" i="110"/>
  <c r="L73" i="110"/>
  <c r="I73" i="110"/>
  <c r="L72" i="110"/>
  <c r="I72" i="110"/>
  <c r="L71" i="110"/>
  <c r="I71" i="110"/>
  <c r="L70" i="110"/>
  <c r="I70" i="110"/>
  <c r="L69" i="110"/>
  <c r="I69" i="110"/>
  <c r="L68" i="110"/>
  <c r="I68" i="110"/>
  <c r="L67" i="110"/>
  <c r="I67" i="110"/>
  <c r="L66" i="110"/>
  <c r="I66" i="110"/>
  <c r="L65" i="110"/>
  <c r="I65" i="110"/>
  <c r="L64" i="110"/>
  <c r="I64" i="110"/>
  <c r="L63" i="110"/>
  <c r="I63" i="110"/>
  <c r="L62" i="110"/>
  <c r="I62" i="110"/>
  <c r="L61" i="110"/>
  <c r="I61" i="110"/>
  <c r="L60" i="110"/>
  <c r="I60" i="110"/>
  <c r="L59" i="110"/>
  <c r="I59" i="110"/>
  <c r="L58" i="110"/>
  <c r="I58" i="110"/>
  <c r="L57" i="110"/>
  <c r="I57" i="110"/>
  <c r="L56" i="110"/>
  <c r="I56" i="110"/>
  <c r="L55" i="110"/>
  <c r="I55" i="110"/>
  <c r="L54" i="110"/>
  <c r="I54" i="110"/>
  <c r="L53" i="110"/>
  <c r="I53" i="110"/>
  <c r="L52" i="110"/>
  <c r="I52" i="110"/>
  <c r="L51" i="110"/>
  <c r="I51" i="110"/>
  <c r="L50" i="110"/>
  <c r="I50" i="110"/>
  <c r="L49" i="110"/>
  <c r="I49" i="110"/>
  <c r="L48" i="110"/>
  <c r="I48" i="110"/>
  <c r="L47" i="110"/>
  <c r="I47" i="110"/>
  <c r="L46" i="110"/>
  <c r="I46" i="110"/>
  <c r="L45" i="110"/>
  <c r="I45" i="110"/>
  <c r="L44" i="110"/>
  <c r="I44" i="110"/>
  <c r="L43" i="110"/>
  <c r="I43" i="110"/>
  <c r="L42" i="110"/>
  <c r="I42" i="110"/>
  <c r="L41" i="110"/>
  <c r="I41" i="110"/>
  <c r="L40" i="110"/>
  <c r="I40" i="110"/>
  <c r="L39" i="110"/>
  <c r="I39" i="110"/>
  <c r="L38" i="110"/>
  <c r="I38" i="110"/>
  <c r="L37" i="110"/>
  <c r="I37" i="110"/>
  <c r="L36" i="110"/>
  <c r="I36" i="110"/>
  <c r="L35" i="110"/>
  <c r="I35" i="110"/>
  <c r="L34" i="110"/>
  <c r="I34" i="110"/>
  <c r="L33" i="110"/>
  <c r="I33" i="110"/>
  <c r="L32" i="110"/>
  <c r="I32" i="110"/>
  <c r="L31" i="110"/>
  <c r="I31" i="110"/>
  <c r="L30" i="110"/>
  <c r="I30" i="110"/>
  <c r="L29" i="110"/>
  <c r="I29" i="110"/>
  <c r="L28" i="110"/>
  <c r="I28" i="110"/>
  <c r="L27" i="110"/>
  <c r="I27" i="110"/>
  <c r="L26" i="110"/>
  <c r="I26" i="110"/>
  <c r="L25" i="110"/>
  <c r="I25" i="110"/>
  <c r="L24" i="110"/>
  <c r="I24" i="110"/>
  <c r="L23" i="110"/>
  <c r="I23" i="110"/>
  <c r="L22" i="110"/>
  <c r="I22" i="110"/>
  <c r="L21" i="110"/>
  <c r="I21" i="110"/>
  <c r="L20" i="110"/>
  <c r="I20" i="110"/>
  <c r="L19" i="110"/>
  <c r="I19" i="110"/>
  <c r="L18" i="110"/>
  <c r="I18" i="110"/>
  <c r="L17" i="110"/>
  <c r="I17" i="110"/>
  <c r="L16" i="110"/>
  <c r="I16" i="110"/>
  <c r="L15" i="110"/>
  <c r="I15" i="110"/>
  <c r="L14" i="110"/>
  <c r="I14" i="110"/>
  <c r="L13" i="110"/>
  <c r="I13" i="110"/>
  <c r="L12" i="110"/>
  <c r="I12" i="110"/>
  <c r="L11" i="110"/>
  <c r="I11" i="110"/>
  <c r="L10" i="110"/>
  <c r="I10" i="110"/>
  <c r="L9" i="110"/>
  <c r="I9" i="110"/>
  <c r="L8" i="110"/>
  <c r="I8" i="110"/>
  <c r="L7" i="110"/>
  <c r="I7" i="110"/>
  <c r="L6" i="110"/>
  <c r="I6" i="110"/>
  <c r="L4" i="110"/>
  <c r="F125" i="108"/>
  <c r="H125" i="108" s="1"/>
  <c r="L116" i="108"/>
  <c r="I116" i="108"/>
  <c r="L115" i="108"/>
  <c r="I115" i="108"/>
  <c r="I23" i="108"/>
  <c r="L23" i="108"/>
  <c r="I10" i="108"/>
  <c r="L10" i="108"/>
  <c r="L114" i="108"/>
  <c r="I114" i="108"/>
  <c r="L17" i="108"/>
  <c r="I17" i="108"/>
  <c r="L115" i="109"/>
  <c r="I115" i="109"/>
  <c r="L114" i="109"/>
  <c r="I114" i="109"/>
  <c r="L113" i="109"/>
  <c r="I113" i="109"/>
  <c r="L112" i="109"/>
  <c r="I112" i="109"/>
  <c r="I111" i="109"/>
  <c r="L110" i="109"/>
  <c r="L111" i="109"/>
  <c r="I88" i="109"/>
  <c r="L88" i="109"/>
  <c r="L46" i="109"/>
  <c r="I46" i="109"/>
  <c r="L37" i="109"/>
  <c r="I37" i="109"/>
  <c r="L36" i="109"/>
  <c r="I36" i="109"/>
  <c r="L13" i="109"/>
  <c r="I13" i="109"/>
  <c r="L4" i="109"/>
  <c r="K121" i="109"/>
  <c r="J121" i="109"/>
  <c r="H121" i="109"/>
  <c r="G121" i="109"/>
  <c r="F121" i="109"/>
  <c r="E121" i="109"/>
  <c r="K103" i="109"/>
  <c r="J103" i="109"/>
  <c r="G103" i="109"/>
  <c r="G107" i="109" s="1"/>
  <c r="E103" i="109"/>
  <c r="E107" i="109" s="1"/>
  <c r="L101" i="109"/>
  <c r="I101" i="109"/>
  <c r="L100" i="109"/>
  <c r="I100" i="109"/>
  <c r="L99" i="109"/>
  <c r="I99" i="109"/>
  <c r="L98" i="109"/>
  <c r="I98" i="109"/>
  <c r="L97" i="109"/>
  <c r="H97" i="109"/>
  <c r="H103" i="109" s="1"/>
  <c r="F97" i="109"/>
  <c r="L96" i="109"/>
  <c r="I96" i="109"/>
  <c r="L95" i="109"/>
  <c r="I95" i="109"/>
  <c r="L94" i="109"/>
  <c r="I94" i="109"/>
  <c r="L93" i="109"/>
  <c r="I93" i="109"/>
  <c r="L92" i="109"/>
  <c r="I92" i="109"/>
  <c r="L91" i="109"/>
  <c r="I91" i="109"/>
  <c r="L90" i="109"/>
  <c r="I90" i="109"/>
  <c r="L89" i="109"/>
  <c r="I89" i="109"/>
  <c r="L87" i="109"/>
  <c r="I87" i="109"/>
  <c r="L86" i="109"/>
  <c r="I86" i="109"/>
  <c r="L85" i="109"/>
  <c r="I85" i="109"/>
  <c r="L84" i="109"/>
  <c r="I84" i="109"/>
  <c r="L83" i="109"/>
  <c r="I83" i="109"/>
  <c r="L82" i="109"/>
  <c r="I82" i="109"/>
  <c r="L81" i="109"/>
  <c r="I81" i="109"/>
  <c r="L80" i="109"/>
  <c r="I80" i="109"/>
  <c r="L79" i="109"/>
  <c r="I79" i="109"/>
  <c r="L78" i="109"/>
  <c r="I78" i="109"/>
  <c r="L77" i="109"/>
  <c r="I77" i="109"/>
  <c r="L76" i="109"/>
  <c r="I76" i="109"/>
  <c r="L75" i="109"/>
  <c r="I75" i="109"/>
  <c r="L74" i="109"/>
  <c r="I74" i="109"/>
  <c r="L73" i="109"/>
  <c r="I73" i="109"/>
  <c r="L72" i="109"/>
  <c r="I72" i="109"/>
  <c r="L71" i="109"/>
  <c r="I71" i="109"/>
  <c r="L70" i="109"/>
  <c r="I70" i="109"/>
  <c r="L69" i="109"/>
  <c r="I69" i="109"/>
  <c r="L68" i="109"/>
  <c r="I68" i="109"/>
  <c r="L67" i="109"/>
  <c r="I67" i="109"/>
  <c r="L66" i="109"/>
  <c r="I66" i="109"/>
  <c r="L65" i="109"/>
  <c r="I65" i="109"/>
  <c r="L64" i="109"/>
  <c r="I64" i="109"/>
  <c r="L63" i="109"/>
  <c r="I63" i="109"/>
  <c r="L62" i="109"/>
  <c r="I62" i="109"/>
  <c r="L61" i="109"/>
  <c r="I61" i="109"/>
  <c r="L60" i="109"/>
  <c r="I60" i="109"/>
  <c r="L59" i="109"/>
  <c r="I59" i="109"/>
  <c r="L58" i="109"/>
  <c r="I58" i="109"/>
  <c r="L57" i="109"/>
  <c r="I57" i="109"/>
  <c r="L56" i="109"/>
  <c r="I56" i="109"/>
  <c r="L55" i="109"/>
  <c r="I55" i="109"/>
  <c r="L54" i="109"/>
  <c r="I54" i="109"/>
  <c r="L53" i="109"/>
  <c r="I53" i="109"/>
  <c r="L52" i="109"/>
  <c r="I52" i="109"/>
  <c r="L51" i="109"/>
  <c r="I51" i="109"/>
  <c r="L50" i="109"/>
  <c r="I50" i="109"/>
  <c r="L49" i="109"/>
  <c r="I49" i="109"/>
  <c r="L48" i="109"/>
  <c r="I48" i="109"/>
  <c r="L47" i="109"/>
  <c r="I47" i="109"/>
  <c r="L45" i="109"/>
  <c r="I45" i="109"/>
  <c r="L44" i="109"/>
  <c r="I44" i="109"/>
  <c r="L43" i="109"/>
  <c r="I43" i="109"/>
  <c r="L42" i="109"/>
  <c r="I42" i="109"/>
  <c r="L41" i="109"/>
  <c r="I41" i="109"/>
  <c r="L40" i="109"/>
  <c r="I40" i="109"/>
  <c r="L39" i="109"/>
  <c r="I39" i="109"/>
  <c r="L38" i="109"/>
  <c r="I38" i="109"/>
  <c r="L35" i="109"/>
  <c r="I35" i="109"/>
  <c r="L34" i="109"/>
  <c r="I34" i="109"/>
  <c r="L33" i="109"/>
  <c r="I33" i="109"/>
  <c r="L32" i="109"/>
  <c r="I32" i="109"/>
  <c r="L31" i="109"/>
  <c r="I31" i="109"/>
  <c r="L30" i="109"/>
  <c r="I30" i="109"/>
  <c r="L29" i="109"/>
  <c r="I29" i="109"/>
  <c r="L28" i="109"/>
  <c r="I28" i="109"/>
  <c r="L27" i="109"/>
  <c r="I27" i="109"/>
  <c r="L26" i="109"/>
  <c r="I26" i="109"/>
  <c r="L25" i="109"/>
  <c r="I25" i="109"/>
  <c r="L24" i="109"/>
  <c r="I24" i="109"/>
  <c r="L23" i="109"/>
  <c r="I23" i="109"/>
  <c r="L22" i="109"/>
  <c r="I22" i="109"/>
  <c r="L21" i="109"/>
  <c r="I21" i="109"/>
  <c r="L20" i="109"/>
  <c r="I20" i="109"/>
  <c r="L19" i="109"/>
  <c r="I19" i="109"/>
  <c r="L18" i="109"/>
  <c r="I18" i="109"/>
  <c r="L17" i="109"/>
  <c r="I17" i="109"/>
  <c r="L16" i="109"/>
  <c r="I16" i="109"/>
  <c r="L15" i="109"/>
  <c r="I15" i="109"/>
  <c r="L14" i="109"/>
  <c r="I14" i="109"/>
  <c r="L12" i="109"/>
  <c r="I12" i="109"/>
  <c r="L11" i="109"/>
  <c r="I11" i="109"/>
  <c r="L10" i="109"/>
  <c r="I10" i="109"/>
  <c r="L9" i="109"/>
  <c r="I9" i="109"/>
  <c r="L8" i="109"/>
  <c r="I8" i="109"/>
  <c r="L7" i="109"/>
  <c r="I7" i="109"/>
  <c r="L6" i="109"/>
  <c r="I6" i="109"/>
  <c r="I145" i="116" l="1"/>
  <c r="J141" i="116"/>
  <c r="I147" i="116"/>
  <c r="M141" i="115"/>
  <c r="J141" i="115"/>
  <c r="H141" i="112"/>
  <c r="H143" i="112" s="1"/>
  <c r="J136" i="113"/>
  <c r="J111" i="113"/>
  <c r="F138" i="113"/>
  <c r="M118" i="113"/>
  <c r="J138" i="113" s="1"/>
  <c r="G118" i="113"/>
  <c r="H138" i="113"/>
  <c r="J118" i="113"/>
  <c r="J122" i="113" s="1"/>
  <c r="I105" i="112"/>
  <c r="I116" i="112" s="1"/>
  <c r="E137" i="112"/>
  <c r="G137" i="112"/>
  <c r="L100" i="111"/>
  <c r="F124" i="111"/>
  <c r="G120" i="111"/>
  <c r="L118" i="111"/>
  <c r="E120" i="111"/>
  <c r="L120" i="111"/>
  <c r="I120" i="111"/>
  <c r="I94" i="111"/>
  <c r="I100" i="111" s="1"/>
  <c r="I104" i="111" s="1"/>
  <c r="L119" i="110"/>
  <c r="L121" i="110" s="1"/>
  <c r="G121" i="110"/>
  <c r="I119" i="110"/>
  <c r="E121" i="110"/>
  <c r="F125" i="110"/>
  <c r="I121" i="110"/>
  <c r="I95" i="110"/>
  <c r="I101" i="110" s="1"/>
  <c r="I105" i="110" s="1"/>
  <c r="H127" i="108"/>
  <c r="I97" i="109"/>
  <c r="L121" i="109"/>
  <c r="G123" i="109"/>
  <c r="I103" i="109"/>
  <c r="I107" i="109" s="1"/>
  <c r="I121" i="109"/>
  <c r="E123" i="109"/>
  <c r="F103" i="109"/>
  <c r="F127" i="109" s="1"/>
  <c r="L103" i="109"/>
  <c r="H119" i="108"/>
  <c r="F119" i="108"/>
  <c r="G119" i="108"/>
  <c r="G107" i="108"/>
  <c r="G111" i="108" s="1"/>
  <c r="E107" i="108"/>
  <c r="E111" i="108" s="1"/>
  <c r="L105" i="108"/>
  <c r="I105" i="108"/>
  <c r="L104" i="108"/>
  <c r="I104" i="108"/>
  <c r="L103" i="108"/>
  <c r="I103" i="108"/>
  <c r="L102" i="108"/>
  <c r="I102" i="108"/>
  <c r="L101" i="108"/>
  <c r="H101" i="108"/>
  <c r="H107" i="108" s="1"/>
  <c r="F101" i="108"/>
  <c r="L100" i="108"/>
  <c r="I100" i="108"/>
  <c r="L99" i="108"/>
  <c r="I99" i="108"/>
  <c r="L98" i="108"/>
  <c r="I98" i="108"/>
  <c r="L97" i="108"/>
  <c r="I97" i="108"/>
  <c r="L96" i="108"/>
  <c r="I96" i="108"/>
  <c r="L95" i="108"/>
  <c r="I95" i="108"/>
  <c r="L94" i="108"/>
  <c r="I94" i="108"/>
  <c r="L93" i="108"/>
  <c r="I93" i="108"/>
  <c r="L92" i="108"/>
  <c r="I92" i="108"/>
  <c r="L91" i="108"/>
  <c r="I91" i="108"/>
  <c r="L90" i="108"/>
  <c r="I90" i="108"/>
  <c r="L89" i="108"/>
  <c r="I89" i="108"/>
  <c r="L88" i="108"/>
  <c r="I88" i="108"/>
  <c r="L87" i="108"/>
  <c r="I87" i="108"/>
  <c r="L86" i="108"/>
  <c r="I86" i="108"/>
  <c r="L85" i="108"/>
  <c r="I85" i="108"/>
  <c r="L84" i="108"/>
  <c r="I84" i="108"/>
  <c r="L83" i="108"/>
  <c r="I83" i="108"/>
  <c r="L82" i="108"/>
  <c r="I82" i="108"/>
  <c r="L81" i="108"/>
  <c r="I81" i="108"/>
  <c r="L80" i="108"/>
  <c r="I80" i="108"/>
  <c r="L79" i="108"/>
  <c r="I79" i="108"/>
  <c r="L78" i="108"/>
  <c r="I78" i="108"/>
  <c r="L77" i="108"/>
  <c r="I77" i="108"/>
  <c r="L76" i="108"/>
  <c r="I76" i="108"/>
  <c r="L75" i="108"/>
  <c r="I75" i="108"/>
  <c r="L74" i="108"/>
  <c r="I74" i="108"/>
  <c r="L73" i="108"/>
  <c r="I73" i="108"/>
  <c r="L72" i="108"/>
  <c r="I72" i="108"/>
  <c r="L71" i="108"/>
  <c r="I71" i="108"/>
  <c r="L70" i="108"/>
  <c r="I70" i="108"/>
  <c r="L69" i="108"/>
  <c r="I69" i="108"/>
  <c r="L68" i="108"/>
  <c r="I68" i="108"/>
  <c r="L67" i="108"/>
  <c r="I67" i="108"/>
  <c r="L66" i="108"/>
  <c r="I66" i="108"/>
  <c r="L65" i="108"/>
  <c r="I65" i="108"/>
  <c r="L64" i="108"/>
  <c r="I64" i="108"/>
  <c r="L63" i="108"/>
  <c r="I63" i="108"/>
  <c r="L62" i="108"/>
  <c r="I62" i="108"/>
  <c r="L61" i="108"/>
  <c r="I61" i="108"/>
  <c r="L60" i="108"/>
  <c r="I60" i="108"/>
  <c r="L59" i="108"/>
  <c r="I59" i="108"/>
  <c r="L58" i="108"/>
  <c r="I58" i="108"/>
  <c r="L57" i="108"/>
  <c r="I57" i="108"/>
  <c r="L56" i="108"/>
  <c r="I56" i="108"/>
  <c r="L55" i="108"/>
  <c r="I55" i="108"/>
  <c r="L54" i="108"/>
  <c r="I54" i="108"/>
  <c r="L53" i="108"/>
  <c r="I53" i="108"/>
  <c r="L52" i="108"/>
  <c r="I52" i="108"/>
  <c r="L51" i="108"/>
  <c r="I51" i="108"/>
  <c r="L50" i="108"/>
  <c r="I50" i="108"/>
  <c r="L49" i="108"/>
  <c r="I49" i="108"/>
  <c r="L48" i="108"/>
  <c r="I48" i="108"/>
  <c r="L47" i="108"/>
  <c r="I47" i="108"/>
  <c r="L46" i="108"/>
  <c r="I46" i="108"/>
  <c r="L45" i="108"/>
  <c r="I45" i="108"/>
  <c r="L44" i="108"/>
  <c r="I44" i="108"/>
  <c r="L43" i="108"/>
  <c r="I43" i="108"/>
  <c r="L42" i="108"/>
  <c r="I42" i="108"/>
  <c r="L41" i="108"/>
  <c r="I41" i="108"/>
  <c r="L40" i="108"/>
  <c r="I40" i="108"/>
  <c r="L39" i="108"/>
  <c r="I39" i="108"/>
  <c r="L38" i="108"/>
  <c r="I38" i="108"/>
  <c r="L37" i="108"/>
  <c r="I37" i="108"/>
  <c r="L36" i="108"/>
  <c r="I36" i="108"/>
  <c r="L35" i="108"/>
  <c r="I35" i="108"/>
  <c r="L34" i="108"/>
  <c r="I34" i="108"/>
  <c r="L33" i="108"/>
  <c r="I33" i="108"/>
  <c r="L32" i="108"/>
  <c r="I32" i="108"/>
  <c r="L31" i="108"/>
  <c r="I31" i="108"/>
  <c r="L30" i="108"/>
  <c r="I30" i="108"/>
  <c r="L29" i="108"/>
  <c r="I29" i="108"/>
  <c r="L28" i="108"/>
  <c r="I28" i="108"/>
  <c r="L27" i="108"/>
  <c r="I27" i="108"/>
  <c r="L26" i="108"/>
  <c r="I26" i="108"/>
  <c r="L25" i="108"/>
  <c r="I25" i="108"/>
  <c r="L24" i="108"/>
  <c r="I24" i="108"/>
  <c r="L22" i="108"/>
  <c r="I22" i="108"/>
  <c r="L21" i="108"/>
  <c r="I21" i="108"/>
  <c r="L20" i="108"/>
  <c r="I20" i="108"/>
  <c r="L19" i="108"/>
  <c r="I19" i="108"/>
  <c r="L18" i="108"/>
  <c r="I18" i="108"/>
  <c r="L16" i="108"/>
  <c r="I16" i="108"/>
  <c r="L15" i="108"/>
  <c r="I15" i="108"/>
  <c r="L14" i="108"/>
  <c r="I14" i="108"/>
  <c r="L13" i="108"/>
  <c r="I13" i="108"/>
  <c r="L12" i="108"/>
  <c r="I12" i="108"/>
  <c r="L11" i="108"/>
  <c r="I11" i="108"/>
  <c r="L9" i="108"/>
  <c r="I9" i="108"/>
  <c r="L8" i="108"/>
  <c r="I8" i="108"/>
  <c r="L7" i="108"/>
  <c r="I7" i="108"/>
  <c r="L6" i="108"/>
  <c r="I6" i="108"/>
  <c r="L5" i="108"/>
  <c r="I5" i="108"/>
  <c r="L4" i="108"/>
  <c r="I4" i="108"/>
  <c r="L120" i="107"/>
  <c r="K118" i="107"/>
  <c r="J118" i="107"/>
  <c r="L116" i="107"/>
  <c r="I116" i="107"/>
  <c r="L115" i="107"/>
  <c r="I115" i="107"/>
  <c r="L113" i="107"/>
  <c r="I113" i="107"/>
  <c r="L112" i="107"/>
  <c r="I112" i="107"/>
  <c r="L109" i="107"/>
  <c r="I109" i="107"/>
  <c r="L108" i="107"/>
  <c r="I108" i="107"/>
  <c r="L111" i="107"/>
  <c r="I111" i="107"/>
  <c r="L110" i="107"/>
  <c r="I110" i="107"/>
  <c r="L107" i="107"/>
  <c r="I107" i="107"/>
  <c r="L87" i="107"/>
  <c r="L69" i="107"/>
  <c r="L68" i="107"/>
  <c r="L67" i="107"/>
  <c r="L66" i="107"/>
  <c r="L7" i="107"/>
  <c r="L8" i="107"/>
  <c r="L9" i="107"/>
  <c r="L10" i="107"/>
  <c r="L11" i="107"/>
  <c r="L12" i="107"/>
  <c r="L13" i="107"/>
  <c r="L14" i="107"/>
  <c r="L15" i="107"/>
  <c r="L16" i="107"/>
  <c r="L17" i="107"/>
  <c r="L18" i="107"/>
  <c r="L19" i="107"/>
  <c r="L20" i="107"/>
  <c r="L21" i="107"/>
  <c r="L22" i="107"/>
  <c r="L23" i="107"/>
  <c r="L24" i="107"/>
  <c r="L25" i="107"/>
  <c r="L26" i="107"/>
  <c r="L27" i="107"/>
  <c r="L28" i="107"/>
  <c r="L29" i="107"/>
  <c r="L30" i="107"/>
  <c r="L31" i="107"/>
  <c r="L32" i="107"/>
  <c r="L33" i="107"/>
  <c r="L34" i="107"/>
  <c r="L35" i="107"/>
  <c r="L36" i="107"/>
  <c r="L37" i="107"/>
  <c r="L38" i="107"/>
  <c r="L39" i="107"/>
  <c r="L40" i="107"/>
  <c r="L41" i="107"/>
  <c r="L42" i="107"/>
  <c r="L43" i="107"/>
  <c r="L44" i="107"/>
  <c r="L45" i="107"/>
  <c r="L46" i="107"/>
  <c r="L47" i="107"/>
  <c r="L48" i="107"/>
  <c r="L49" i="107"/>
  <c r="L50" i="107"/>
  <c r="L51" i="107"/>
  <c r="L52" i="107"/>
  <c r="L53" i="107"/>
  <c r="L54" i="107"/>
  <c r="L55" i="107"/>
  <c r="L56" i="107"/>
  <c r="L57" i="107"/>
  <c r="L58" i="107"/>
  <c r="L59" i="107"/>
  <c r="L60" i="107"/>
  <c r="L61" i="107"/>
  <c r="L62" i="107"/>
  <c r="L63" i="107"/>
  <c r="L64" i="107"/>
  <c r="L65" i="107"/>
  <c r="L70" i="107"/>
  <c r="L71" i="107"/>
  <c r="L72" i="107"/>
  <c r="L73" i="107"/>
  <c r="L74" i="107"/>
  <c r="L75" i="107"/>
  <c r="L76" i="107"/>
  <c r="L77" i="107"/>
  <c r="L78" i="107"/>
  <c r="L79" i="107"/>
  <c r="L80" i="107"/>
  <c r="L81" i="107"/>
  <c r="L82" i="107"/>
  <c r="L83" i="107"/>
  <c r="L84" i="107"/>
  <c r="L85" i="107"/>
  <c r="L86" i="107"/>
  <c r="L88" i="107"/>
  <c r="L89" i="107"/>
  <c r="L90" i="107"/>
  <c r="L91" i="107"/>
  <c r="L92" i="107"/>
  <c r="L93" i="107"/>
  <c r="L94" i="107"/>
  <c r="L95" i="107"/>
  <c r="L96" i="107"/>
  <c r="L97" i="107"/>
  <c r="L98" i="107"/>
  <c r="L6" i="107"/>
  <c r="L5" i="107"/>
  <c r="L4" i="107"/>
  <c r="I144" i="113" l="1"/>
  <c r="I137" i="112"/>
  <c r="H124" i="111"/>
  <c r="H126" i="111" s="1"/>
  <c r="H125" i="110"/>
  <c r="H127" i="110" s="1"/>
  <c r="G121" i="108"/>
  <c r="I101" i="108"/>
  <c r="L107" i="108"/>
  <c r="I107" i="108"/>
  <c r="I111" i="108" s="1"/>
  <c r="I119" i="108"/>
  <c r="J119" i="108"/>
  <c r="K119" i="108"/>
  <c r="I123" i="109"/>
  <c r="H127" i="109"/>
  <c r="H129" i="109" s="1"/>
  <c r="L123" i="109"/>
  <c r="E119" i="108"/>
  <c r="E121" i="108" s="1"/>
  <c r="F107" i="108"/>
  <c r="L100" i="107"/>
  <c r="K100" i="107"/>
  <c r="J100" i="107"/>
  <c r="I21" i="107"/>
  <c r="I15" i="107"/>
  <c r="I121" i="108" l="1"/>
  <c r="M107" i="108"/>
  <c r="L119" i="108"/>
  <c r="L121" i="108" s="1"/>
  <c r="H118" i="107"/>
  <c r="F118" i="107"/>
  <c r="I114" i="107"/>
  <c r="G118" i="107"/>
  <c r="G100" i="107"/>
  <c r="G104" i="107" s="1"/>
  <c r="E100" i="107"/>
  <c r="E104" i="107" s="1"/>
  <c r="I98" i="107"/>
  <c r="I97" i="107"/>
  <c r="I96" i="107"/>
  <c r="I95" i="107"/>
  <c r="H94" i="107"/>
  <c r="H100" i="107" s="1"/>
  <c r="F94" i="107"/>
  <c r="I93" i="107"/>
  <c r="I92" i="107"/>
  <c r="I91" i="107"/>
  <c r="I90" i="107"/>
  <c r="I89" i="107"/>
  <c r="I88" i="107"/>
  <c r="I87" i="107"/>
  <c r="I86" i="107"/>
  <c r="I85" i="107"/>
  <c r="I84" i="107"/>
  <c r="I83" i="107"/>
  <c r="I82" i="107"/>
  <c r="I81" i="107"/>
  <c r="I80" i="107"/>
  <c r="I79" i="107"/>
  <c r="I78" i="107"/>
  <c r="I77" i="107"/>
  <c r="I76" i="107"/>
  <c r="I75" i="107"/>
  <c r="I74" i="107"/>
  <c r="I73" i="107"/>
  <c r="I72" i="107"/>
  <c r="I71" i="107"/>
  <c r="I70" i="107"/>
  <c r="I69" i="107"/>
  <c r="I68" i="107"/>
  <c r="I67" i="107"/>
  <c r="I66" i="107"/>
  <c r="I65" i="107"/>
  <c r="I64" i="107"/>
  <c r="I63" i="107"/>
  <c r="I62" i="107"/>
  <c r="I61" i="107"/>
  <c r="I60" i="107"/>
  <c r="I59" i="107"/>
  <c r="I58" i="107"/>
  <c r="I57" i="107"/>
  <c r="I56" i="107"/>
  <c r="I55" i="107"/>
  <c r="I54" i="107"/>
  <c r="I53" i="107"/>
  <c r="I52" i="107"/>
  <c r="I51" i="107"/>
  <c r="I50" i="107"/>
  <c r="I49" i="107"/>
  <c r="I48" i="107"/>
  <c r="I47" i="107"/>
  <c r="I46" i="107"/>
  <c r="I45" i="107"/>
  <c r="I44" i="107"/>
  <c r="I43" i="107"/>
  <c r="I42" i="107"/>
  <c r="I41" i="107"/>
  <c r="I40" i="107"/>
  <c r="I39" i="107"/>
  <c r="I38" i="107"/>
  <c r="I37" i="107"/>
  <c r="I36" i="107"/>
  <c r="I35" i="107"/>
  <c r="I34" i="107"/>
  <c r="I33" i="107"/>
  <c r="I32" i="107"/>
  <c r="I31" i="107"/>
  <c r="I30" i="107"/>
  <c r="I29" i="107"/>
  <c r="I28" i="107"/>
  <c r="I27" i="107"/>
  <c r="I26" i="107"/>
  <c r="I25" i="107"/>
  <c r="I24" i="107"/>
  <c r="I23" i="107"/>
  <c r="I22" i="107"/>
  <c r="I20" i="107"/>
  <c r="I19" i="107"/>
  <c r="I18" i="107"/>
  <c r="I17" i="107"/>
  <c r="I16" i="107"/>
  <c r="I14" i="107"/>
  <c r="I13" i="107"/>
  <c r="I12" i="107"/>
  <c r="I11" i="107"/>
  <c r="I10" i="107"/>
  <c r="I9" i="107"/>
  <c r="I8" i="107"/>
  <c r="I7" i="107"/>
  <c r="I6" i="107"/>
  <c r="I5" i="107"/>
  <c r="L5" i="106"/>
  <c r="L6" i="106"/>
  <c r="L7" i="106"/>
  <c r="L8" i="106"/>
  <c r="L9" i="106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40" i="106"/>
  <c r="L41" i="106"/>
  <c r="L42" i="106"/>
  <c r="L43" i="106"/>
  <c r="L44" i="106"/>
  <c r="L45" i="106"/>
  <c r="L46" i="106"/>
  <c r="L47" i="106"/>
  <c r="L48" i="106"/>
  <c r="L49" i="106"/>
  <c r="L50" i="106"/>
  <c r="L51" i="106"/>
  <c r="L52" i="106"/>
  <c r="L53" i="106"/>
  <c r="L54" i="106"/>
  <c r="L55" i="106"/>
  <c r="L56" i="106"/>
  <c r="L57" i="106"/>
  <c r="L58" i="106"/>
  <c r="L59" i="106"/>
  <c r="L60" i="106"/>
  <c r="L61" i="106"/>
  <c r="L62" i="106"/>
  <c r="L63" i="106"/>
  <c r="L64" i="106"/>
  <c r="L65" i="106"/>
  <c r="L66" i="106"/>
  <c r="L67" i="106"/>
  <c r="L68" i="106"/>
  <c r="L69" i="106"/>
  <c r="L70" i="106"/>
  <c r="L71" i="106"/>
  <c r="L72" i="106"/>
  <c r="L73" i="106"/>
  <c r="L74" i="106"/>
  <c r="L75" i="106"/>
  <c r="L76" i="106"/>
  <c r="L77" i="106"/>
  <c r="L78" i="106"/>
  <c r="L79" i="106"/>
  <c r="L80" i="106"/>
  <c r="L81" i="106"/>
  <c r="L82" i="106"/>
  <c r="L83" i="106"/>
  <c r="L84" i="106"/>
  <c r="L85" i="106"/>
  <c r="L86" i="106"/>
  <c r="L87" i="106"/>
  <c r="L88" i="106"/>
  <c r="L89" i="106"/>
  <c r="L90" i="106"/>
  <c r="L91" i="106"/>
  <c r="L92" i="106"/>
  <c r="L93" i="106"/>
  <c r="L94" i="106"/>
  <c r="L95" i="106"/>
  <c r="L96" i="106"/>
  <c r="L97" i="106"/>
  <c r="L98" i="106"/>
  <c r="L99" i="106"/>
  <c r="L100" i="106"/>
  <c r="L101" i="106"/>
  <c r="L102" i="106"/>
  <c r="L103" i="106"/>
  <c r="L104" i="106"/>
  <c r="L105" i="106"/>
  <c r="L4" i="106"/>
  <c r="I5" i="106"/>
  <c r="I6" i="106"/>
  <c r="I7" i="106"/>
  <c r="I8" i="106"/>
  <c r="I9" i="106"/>
  <c r="I10" i="106"/>
  <c r="I11" i="106"/>
  <c r="I12" i="106"/>
  <c r="I13" i="106"/>
  <c r="I14" i="106"/>
  <c r="I15" i="106"/>
  <c r="I16" i="106"/>
  <c r="I17" i="106"/>
  <c r="I18" i="106"/>
  <c r="I19" i="106"/>
  <c r="I20" i="106"/>
  <c r="I21" i="106"/>
  <c r="I22" i="106"/>
  <c r="I23" i="106"/>
  <c r="I24" i="106"/>
  <c r="I25" i="106"/>
  <c r="I26" i="106"/>
  <c r="I27" i="106"/>
  <c r="I28" i="106"/>
  <c r="I29" i="106"/>
  <c r="I30" i="106"/>
  <c r="I31" i="106"/>
  <c r="I32" i="106"/>
  <c r="I33" i="106"/>
  <c r="I34" i="106"/>
  <c r="I35" i="106"/>
  <c r="I36" i="106"/>
  <c r="I37" i="106"/>
  <c r="I38" i="106"/>
  <c r="I39" i="106"/>
  <c r="I40" i="106"/>
  <c r="I41" i="106"/>
  <c r="I42" i="106"/>
  <c r="I43" i="106"/>
  <c r="I44" i="106"/>
  <c r="I45" i="106"/>
  <c r="I46" i="106"/>
  <c r="I47" i="106"/>
  <c r="I48" i="106"/>
  <c r="I49" i="106"/>
  <c r="I50" i="106"/>
  <c r="I51" i="106"/>
  <c r="I52" i="106"/>
  <c r="I53" i="106"/>
  <c r="I54" i="106"/>
  <c r="I55" i="106"/>
  <c r="I56" i="106"/>
  <c r="I57" i="106"/>
  <c r="I58" i="106"/>
  <c r="I59" i="106"/>
  <c r="I60" i="106"/>
  <c r="I61" i="106"/>
  <c r="I62" i="106"/>
  <c r="I63" i="106"/>
  <c r="I64" i="106"/>
  <c r="I65" i="106"/>
  <c r="I66" i="106"/>
  <c r="I67" i="106"/>
  <c r="I68" i="106"/>
  <c r="I69" i="106"/>
  <c r="I70" i="106"/>
  <c r="I71" i="106"/>
  <c r="I72" i="106"/>
  <c r="I73" i="106"/>
  <c r="I74" i="106"/>
  <c r="I75" i="106"/>
  <c r="I76" i="106"/>
  <c r="I77" i="106"/>
  <c r="I78" i="106"/>
  <c r="I79" i="106"/>
  <c r="I80" i="106"/>
  <c r="I81" i="106"/>
  <c r="I82" i="106"/>
  <c r="I83" i="106"/>
  <c r="I84" i="106"/>
  <c r="I85" i="106"/>
  <c r="I86" i="106"/>
  <c r="I87" i="106"/>
  <c r="I88" i="106"/>
  <c r="I89" i="106"/>
  <c r="I90" i="106"/>
  <c r="I91" i="106"/>
  <c r="I92" i="106"/>
  <c r="I93" i="106"/>
  <c r="I94" i="106"/>
  <c r="I95" i="106"/>
  <c r="I96" i="106"/>
  <c r="I97" i="106"/>
  <c r="I98" i="106"/>
  <c r="I99" i="106"/>
  <c r="I100" i="106"/>
  <c r="I102" i="106"/>
  <c r="I103" i="106"/>
  <c r="I104" i="106"/>
  <c r="I105" i="106"/>
  <c r="I4" i="106"/>
  <c r="G115" i="106"/>
  <c r="G119" i="106" s="1"/>
  <c r="E115" i="106"/>
  <c r="E119" i="106" s="1"/>
  <c r="I114" i="106"/>
  <c r="L114" i="106"/>
  <c r="J115" i="106"/>
  <c r="K115" i="106"/>
  <c r="H119" i="106"/>
  <c r="F119" i="106"/>
  <c r="G107" i="106"/>
  <c r="G111" i="106" s="1"/>
  <c r="E107" i="106"/>
  <c r="E111" i="106" s="1"/>
  <c r="H101" i="106"/>
  <c r="H107" i="106" s="1"/>
  <c r="F101" i="106"/>
  <c r="F107" i="106" s="1"/>
  <c r="L119" i="105"/>
  <c r="L37" i="105"/>
  <c r="L114" i="105"/>
  <c r="L32" i="105"/>
  <c r="L113" i="105"/>
  <c r="I21" i="105"/>
  <c r="L21" i="105"/>
  <c r="L20" i="105"/>
  <c r="I36" i="105"/>
  <c r="I37" i="105"/>
  <c r="K117" i="105"/>
  <c r="J117" i="105"/>
  <c r="L117" i="105" s="1"/>
  <c r="I117" i="105"/>
  <c r="G117" i="105"/>
  <c r="E117" i="105"/>
  <c r="F117" i="105"/>
  <c r="H105" i="105"/>
  <c r="G105" i="105"/>
  <c r="G109" i="105" s="1"/>
  <c r="E105" i="105"/>
  <c r="E109" i="105" s="1"/>
  <c r="L103" i="105"/>
  <c r="I103" i="105"/>
  <c r="L102" i="105"/>
  <c r="I102" i="105"/>
  <c r="L101" i="105"/>
  <c r="I101" i="105"/>
  <c r="L100" i="105"/>
  <c r="I100" i="105"/>
  <c r="L99" i="105"/>
  <c r="H99" i="105"/>
  <c r="F99" i="105"/>
  <c r="I99" i="105" s="1"/>
  <c r="L98" i="105"/>
  <c r="I98" i="105"/>
  <c r="L97" i="105"/>
  <c r="I97" i="105"/>
  <c r="L96" i="105"/>
  <c r="I96" i="105"/>
  <c r="L95" i="105"/>
  <c r="I95" i="105"/>
  <c r="L94" i="105"/>
  <c r="I94" i="105"/>
  <c r="L93" i="105"/>
  <c r="I93" i="105"/>
  <c r="L92" i="105"/>
  <c r="I92" i="105"/>
  <c r="L91" i="105"/>
  <c r="I91" i="105"/>
  <c r="L90" i="105"/>
  <c r="I90" i="105"/>
  <c r="L89" i="105"/>
  <c r="I89" i="105"/>
  <c r="L88" i="105"/>
  <c r="I88" i="105"/>
  <c r="L87" i="105"/>
  <c r="I87" i="105"/>
  <c r="L86" i="105"/>
  <c r="I86" i="105"/>
  <c r="L85" i="105"/>
  <c r="I85" i="105"/>
  <c r="L84" i="105"/>
  <c r="I84" i="105"/>
  <c r="L83" i="105"/>
  <c r="I83" i="105"/>
  <c r="L82" i="105"/>
  <c r="I82" i="105"/>
  <c r="L81" i="105"/>
  <c r="I81" i="105"/>
  <c r="L80" i="105"/>
  <c r="I80" i="105"/>
  <c r="L79" i="105"/>
  <c r="I79" i="105"/>
  <c r="L78" i="105"/>
  <c r="I78" i="105"/>
  <c r="L77" i="105"/>
  <c r="I77" i="105"/>
  <c r="L76" i="105"/>
  <c r="I76" i="105"/>
  <c r="L75" i="105"/>
  <c r="I75" i="105"/>
  <c r="L74" i="105"/>
  <c r="I74" i="105"/>
  <c r="L73" i="105"/>
  <c r="I73" i="105"/>
  <c r="L72" i="105"/>
  <c r="I72" i="105"/>
  <c r="I71" i="105"/>
  <c r="L70" i="105"/>
  <c r="I70" i="105"/>
  <c r="L69" i="105"/>
  <c r="I69" i="105"/>
  <c r="L68" i="105"/>
  <c r="I68" i="105"/>
  <c r="L67" i="105"/>
  <c r="I67" i="105"/>
  <c r="L66" i="105"/>
  <c r="I66" i="105"/>
  <c r="L65" i="105"/>
  <c r="I65" i="105"/>
  <c r="L64" i="105"/>
  <c r="I64" i="105"/>
  <c r="L63" i="105"/>
  <c r="I63" i="105"/>
  <c r="L62" i="105"/>
  <c r="I62" i="105"/>
  <c r="L61" i="105"/>
  <c r="I61" i="105"/>
  <c r="L60" i="105"/>
  <c r="I60" i="105"/>
  <c r="L59" i="105"/>
  <c r="I59" i="105"/>
  <c r="L58" i="105"/>
  <c r="I58" i="105"/>
  <c r="L57" i="105"/>
  <c r="I57" i="105"/>
  <c r="L56" i="105"/>
  <c r="I56" i="105"/>
  <c r="L55" i="105"/>
  <c r="I55" i="105"/>
  <c r="L54" i="105"/>
  <c r="I54" i="105"/>
  <c r="L53" i="105"/>
  <c r="I53" i="105"/>
  <c r="L52" i="105"/>
  <c r="I52" i="105"/>
  <c r="L51" i="105"/>
  <c r="I51" i="105"/>
  <c r="L50" i="105"/>
  <c r="I50" i="105"/>
  <c r="L49" i="105"/>
  <c r="I49" i="105"/>
  <c r="L48" i="105"/>
  <c r="I48" i="105"/>
  <c r="L47" i="105"/>
  <c r="I47" i="105"/>
  <c r="L46" i="105"/>
  <c r="I46" i="105"/>
  <c r="L45" i="105"/>
  <c r="I45" i="105"/>
  <c r="L44" i="105"/>
  <c r="I44" i="105"/>
  <c r="L43" i="105"/>
  <c r="I43" i="105"/>
  <c r="L42" i="105"/>
  <c r="I42" i="105"/>
  <c r="L41" i="105"/>
  <c r="I41" i="105"/>
  <c r="L40" i="105"/>
  <c r="I40" i="105"/>
  <c r="L39" i="105"/>
  <c r="I39" i="105"/>
  <c r="L38" i="105"/>
  <c r="I38" i="105"/>
  <c r="L36" i="105"/>
  <c r="L35" i="105"/>
  <c r="I35" i="105"/>
  <c r="L34" i="105"/>
  <c r="I34" i="105"/>
  <c r="L33" i="105"/>
  <c r="I33" i="105"/>
  <c r="I32" i="105"/>
  <c r="L31" i="105"/>
  <c r="I31" i="105"/>
  <c r="L30" i="105"/>
  <c r="I30" i="105"/>
  <c r="L29" i="105"/>
  <c r="I29" i="105"/>
  <c r="L28" i="105"/>
  <c r="I28" i="105"/>
  <c r="L27" i="105"/>
  <c r="I27" i="105"/>
  <c r="L26" i="105"/>
  <c r="I26" i="105"/>
  <c r="L25" i="105"/>
  <c r="I25" i="105"/>
  <c r="L24" i="105"/>
  <c r="I24" i="105"/>
  <c r="L23" i="105"/>
  <c r="I23" i="105"/>
  <c r="L22" i="105"/>
  <c r="I22" i="105"/>
  <c r="I20" i="105"/>
  <c r="L19" i="105"/>
  <c r="I19" i="105"/>
  <c r="L18" i="105"/>
  <c r="I18" i="105"/>
  <c r="L17" i="105"/>
  <c r="I17" i="105"/>
  <c r="L16" i="105"/>
  <c r="I16" i="105"/>
  <c r="L15" i="105"/>
  <c r="I15" i="105"/>
  <c r="L14" i="105"/>
  <c r="I14" i="105"/>
  <c r="L13" i="105"/>
  <c r="I13" i="105"/>
  <c r="L12" i="105"/>
  <c r="I12" i="105"/>
  <c r="L11" i="105"/>
  <c r="I11" i="105"/>
  <c r="L10" i="105"/>
  <c r="I10" i="105"/>
  <c r="L9" i="105"/>
  <c r="I9" i="105"/>
  <c r="L8" i="105"/>
  <c r="I8" i="105"/>
  <c r="L7" i="105"/>
  <c r="I7" i="105"/>
  <c r="L6" i="105"/>
  <c r="I6" i="105"/>
  <c r="L5" i="105"/>
  <c r="I5" i="105"/>
  <c r="L4" i="105"/>
  <c r="I4" i="105"/>
  <c r="I122" i="104"/>
  <c r="H122" i="104"/>
  <c r="F122" i="104"/>
  <c r="H119" i="104"/>
  <c r="F119" i="104"/>
  <c r="H118" i="104"/>
  <c r="F118" i="104"/>
  <c r="H116" i="104"/>
  <c r="F116" i="104"/>
  <c r="H113" i="104"/>
  <c r="F113" i="104"/>
  <c r="I124" i="104"/>
  <c r="I106" i="104"/>
  <c r="K122" i="104"/>
  <c r="J122" i="104"/>
  <c r="I71" i="104"/>
  <c r="I70" i="104"/>
  <c r="I33" i="104"/>
  <c r="I22" i="104"/>
  <c r="G106" i="104"/>
  <c r="G110" i="104" s="1"/>
  <c r="G122" i="104"/>
  <c r="E122" i="104"/>
  <c r="E106" i="104"/>
  <c r="E110" i="104" s="1"/>
  <c r="L104" i="104"/>
  <c r="I104" i="104"/>
  <c r="L103" i="104"/>
  <c r="I103" i="104"/>
  <c r="L102" i="104"/>
  <c r="I102" i="104"/>
  <c r="L101" i="104"/>
  <c r="I101" i="104"/>
  <c r="L100" i="104"/>
  <c r="I100" i="104"/>
  <c r="L99" i="104"/>
  <c r="H99" i="104"/>
  <c r="H106" i="104" s="1"/>
  <c r="F99" i="104"/>
  <c r="F106" i="104" s="1"/>
  <c r="L98" i="104"/>
  <c r="I98" i="104"/>
  <c r="L97" i="104"/>
  <c r="I97" i="104"/>
  <c r="L96" i="104"/>
  <c r="I96" i="104"/>
  <c r="L95" i="104"/>
  <c r="I95" i="104"/>
  <c r="L94" i="104"/>
  <c r="I94" i="104"/>
  <c r="L93" i="104"/>
  <c r="I93" i="104"/>
  <c r="L92" i="104"/>
  <c r="I92" i="104"/>
  <c r="L91" i="104"/>
  <c r="I91" i="104"/>
  <c r="L90" i="104"/>
  <c r="I90" i="104"/>
  <c r="L89" i="104"/>
  <c r="I89" i="104"/>
  <c r="L88" i="104"/>
  <c r="I88" i="104"/>
  <c r="L87" i="104"/>
  <c r="I87" i="104"/>
  <c r="L86" i="104"/>
  <c r="I86" i="104"/>
  <c r="L85" i="104"/>
  <c r="I85" i="104"/>
  <c r="L84" i="104"/>
  <c r="I84" i="104"/>
  <c r="L83" i="104"/>
  <c r="I83" i="104"/>
  <c r="L82" i="104"/>
  <c r="I82" i="104"/>
  <c r="L81" i="104"/>
  <c r="I81" i="104"/>
  <c r="L80" i="104"/>
  <c r="I80" i="104"/>
  <c r="L79" i="104"/>
  <c r="I79" i="104"/>
  <c r="L78" i="104"/>
  <c r="I78" i="104"/>
  <c r="L77" i="104"/>
  <c r="I77" i="104"/>
  <c r="L76" i="104"/>
  <c r="I76" i="104"/>
  <c r="L75" i="104"/>
  <c r="I75" i="104"/>
  <c r="L74" i="104"/>
  <c r="I74" i="104"/>
  <c r="L73" i="104"/>
  <c r="I73" i="104"/>
  <c r="L72" i="104"/>
  <c r="I72" i="104"/>
  <c r="L70" i="104"/>
  <c r="L69" i="104"/>
  <c r="I69" i="104"/>
  <c r="L68" i="104"/>
  <c r="I68" i="104"/>
  <c r="L67" i="104"/>
  <c r="I67" i="104"/>
  <c r="L66" i="104"/>
  <c r="I66" i="104"/>
  <c r="L65" i="104"/>
  <c r="I65" i="104"/>
  <c r="L64" i="104"/>
  <c r="I64" i="104"/>
  <c r="L63" i="104"/>
  <c r="I63" i="104"/>
  <c r="L62" i="104"/>
  <c r="I62" i="104"/>
  <c r="L61" i="104"/>
  <c r="I61" i="104"/>
  <c r="L60" i="104"/>
  <c r="I60" i="104"/>
  <c r="L59" i="104"/>
  <c r="I59" i="104"/>
  <c r="L58" i="104"/>
  <c r="I58" i="104"/>
  <c r="L57" i="104"/>
  <c r="I57" i="104"/>
  <c r="L56" i="104"/>
  <c r="I56" i="104"/>
  <c r="L55" i="104"/>
  <c r="I55" i="104"/>
  <c r="L54" i="104"/>
  <c r="I54" i="104"/>
  <c r="L53" i="104"/>
  <c r="I53" i="104"/>
  <c r="L52" i="104"/>
  <c r="I52" i="104"/>
  <c r="L51" i="104"/>
  <c r="I51" i="104"/>
  <c r="L50" i="104"/>
  <c r="I50" i="104"/>
  <c r="L49" i="104"/>
  <c r="I49" i="104"/>
  <c r="L48" i="104"/>
  <c r="I48" i="104"/>
  <c r="L47" i="104"/>
  <c r="I47" i="104"/>
  <c r="L46" i="104"/>
  <c r="I46" i="104"/>
  <c r="L45" i="104"/>
  <c r="I45" i="104"/>
  <c r="L44" i="104"/>
  <c r="I44" i="104"/>
  <c r="L43" i="104"/>
  <c r="I43" i="104"/>
  <c r="L42" i="104"/>
  <c r="I42" i="104"/>
  <c r="L41" i="104"/>
  <c r="I41" i="104"/>
  <c r="L40" i="104"/>
  <c r="I40" i="104"/>
  <c r="L39" i="104"/>
  <c r="I39" i="104"/>
  <c r="L38" i="104"/>
  <c r="I38" i="104"/>
  <c r="L37" i="104"/>
  <c r="I37" i="104"/>
  <c r="L36" i="104"/>
  <c r="I36" i="104"/>
  <c r="L35" i="104"/>
  <c r="I35" i="104"/>
  <c r="L34" i="104"/>
  <c r="I34" i="104"/>
  <c r="L32" i="104"/>
  <c r="I32" i="104"/>
  <c r="L31" i="104"/>
  <c r="I31" i="104"/>
  <c r="L30" i="104"/>
  <c r="I30" i="104"/>
  <c r="L29" i="104"/>
  <c r="I29" i="104"/>
  <c r="L28" i="104"/>
  <c r="I28" i="104"/>
  <c r="L27" i="104"/>
  <c r="I27" i="104"/>
  <c r="L26" i="104"/>
  <c r="I26" i="104"/>
  <c r="L25" i="104"/>
  <c r="I25" i="104"/>
  <c r="L24" i="104"/>
  <c r="I24" i="104"/>
  <c r="L23" i="104"/>
  <c r="I23" i="104"/>
  <c r="L21" i="104"/>
  <c r="I21" i="104"/>
  <c r="L20" i="104"/>
  <c r="I20" i="104"/>
  <c r="L19" i="104"/>
  <c r="I19" i="104"/>
  <c r="L18" i="104"/>
  <c r="I18" i="104"/>
  <c r="L17" i="104"/>
  <c r="I17" i="104"/>
  <c r="L16" i="104"/>
  <c r="I16" i="104"/>
  <c r="L15" i="104"/>
  <c r="I15" i="104"/>
  <c r="L14" i="104"/>
  <c r="I14" i="104"/>
  <c r="L13" i="104"/>
  <c r="I13" i="104"/>
  <c r="L12" i="104"/>
  <c r="I12" i="104"/>
  <c r="L11" i="104"/>
  <c r="I11" i="104"/>
  <c r="L10" i="104"/>
  <c r="I10" i="104"/>
  <c r="L9" i="104"/>
  <c r="I9" i="104"/>
  <c r="L8" i="104"/>
  <c r="I8" i="104"/>
  <c r="L7" i="104"/>
  <c r="I7" i="104"/>
  <c r="L6" i="104"/>
  <c r="I6" i="104"/>
  <c r="L5" i="104"/>
  <c r="I5" i="104"/>
  <c r="L4" i="104"/>
  <c r="I4" i="104"/>
  <c r="H98" i="103"/>
  <c r="F98" i="103"/>
  <c r="E105" i="103"/>
  <c r="E109" i="103" s="1"/>
  <c r="G105" i="103"/>
  <c r="G109" i="103" s="1"/>
  <c r="I32" i="103"/>
  <c r="I37" i="103"/>
  <c r="I38" i="103"/>
  <c r="I11" i="103"/>
  <c r="L53" i="103"/>
  <c r="L103" i="103"/>
  <c r="H105" i="103"/>
  <c r="I103" i="103"/>
  <c r="F105" i="103"/>
  <c r="K113" i="103"/>
  <c r="J113" i="103"/>
  <c r="I113" i="103"/>
  <c r="H113" i="103"/>
  <c r="G113" i="103"/>
  <c r="F113" i="103"/>
  <c r="E113" i="103"/>
  <c r="L102" i="103"/>
  <c r="I102" i="103"/>
  <c r="L101" i="103"/>
  <c r="I101" i="103"/>
  <c r="L100" i="103"/>
  <c r="I100" i="103"/>
  <c r="L99" i="103"/>
  <c r="I99" i="103"/>
  <c r="L98" i="103"/>
  <c r="I98" i="103"/>
  <c r="L97" i="103"/>
  <c r="I97" i="103"/>
  <c r="L96" i="103"/>
  <c r="I96" i="103"/>
  <c r="L95" i="103"/>
  <c r="I95" i="103"/>
  <c r="L94" i="103"/>
  <c r="I94" i="103"/>
  <c r="L93" i="103"/>
  <c r="I93" i="103"/>
  <c r="L92" i="103"/>
  <c r="I92" i="103"/>
  <c r="L91" i="103"/>
  <c r="I91" i="103"/>
  <c r="L90" i="103"/>
  <c r="I90" i="103"/>
  <c r="L89" i="103"/>
  <c r="I89" i="103"/>
  <c r="L88" i="103"/>
  <c r="I88" i="103"/>
  <c r="L87" i="103"/>
  <c r="I87" i="103"/>
  <c r="L86" i="103"/>
  <c r="I86" i="103"/>
  <c r="L85" i="103"/>
  <c r="I85" i="103"/>
  <c r="L84" i="103"/>
  <c r="I84" i="103"/>
  <c r="L83" i="103"/>
  <c r="I83" i="103"/>
  <c r="L82" i="103"/>
  <c r="I82" i="103"/>
  <c r="L81" i="103"/>
  <c r="I81" i="103"/>
  <c r="L80" i="103"/>
  <c r="I80" i="103"/>
  <c r="L79" i="103"/>
  <c r="I79" i="103"/>
  <c r="L78" i="103"/>
  <c r="I78" i="103"/>
  <c r="L77" i="103"/>
  <c r="I77" i="103"/>
  <c r="L76" i="103"/>
  <c r="I76" i="103"/>
  <c r="L75" i="103"/>
  <c r="I75" i="103"/>
  <c r="L74" i="103"/>
  <c r="I74" i="103"/>
  <c r="L73" i="103"/>
  <c r="I73" i="103"/>
  <c r="L72" i="103"/>
  <c r="I72" i="103"/>
  <c r="L71" i="103"/>
  <c r="I71" i="103"/>
  <c r="L70" i="103"/>
  <c r="I70" i="103"/>
  <c r="L69" i="103"/>
  <c r="I69" i="103"/>
  <c r="L68" i="103"/>
  <c r="I68" i="103"/>
  <c r="L67" i="103"/>
  <c r="I67" i="103"/>
  <c r="L66" i="103"/>
  <c r="I66" i="103"/>
  <c r="L65" i="103"/>
  <c r="I65" i="103"/>
  <c r="L64" i="103"/>
  <c r="I64" i="103"/>
  <c r="L63" i="103"/>
  <c r="I63" i="103"/>
  <c r="L62" i="103"/>
  <c r="I62" i="103"/>
  <c r="L61" i="103"/>
  <c r="I61" i="103"/>
  <c r="L60" i="103"/>
  <c r="I60" i="103"/>
  <c r="L59" i="103"/>
  <c r="I59" i="103"/>
  <c r="L58" i="103"/>
  <c r="I58" i="103"/>
  <c r="L57" i="103"/>
  <c r="I57" i="103"/>
  <c r="L56" i="103"/>
  <c r="I56" i="103"/>
  <c r="L55" i="103"/>
  <c r="I55" i="103"/>
  <c r="L54" i="103"/>
  <c r="I54" i="103"/>
  <c r="I53" i="103"/>
  <c r="L52" i="103"/>
  <c r="I52" i="103"/>
  <c r="L51" i="103"/>
  <c r="I51" i="103"/>
  <c r="L50" i="103"/>
  <c r="I50" i="103"/>
  <c r="L49" i="103"/>
  <c r="I49" i="103"/>
  <c r="L48" i="103"/>
  <c r="I48" i="103"/>
  <c r="L47" i="103"/>
  <c r="I47" i="103"/>
  <c r="L46" i="103"/>
  <c r="I46" i="103"/>
  <c r="L45" i="103"/>
  <c r="I45" i="103"/>
  <c r="L44" i="103"/>
  <c r="I44" i="103"/>
  <c r="L43" i="103"/>
  <c r="I43" i="103"/>
  <c r="L42" i="103"/>
  <c r="I42" i="103"/>
  <c r="L41" i="103"/>
  <c r="I41" i="103"/>
  <c r="L40" i="103"/>
  <c r="I40" i="103"/>
  <c r="L39" i="103"/>
  <c r="I39" i="103"/>
  <c r="L38" i="103"/>
  <c r="L37" i="103"/>
  <c r="L36" i="103"/>
  <c r="I36" i="103"/>
  <c r="L35" i="103"/>
  <c r="I35" i="103"/>
  <c r="L34" i="103"/>
  <c r="I34" i="103"/>
  <c r="L33" i="103"/>
  <c r="I33" i="103"/>
  <c r="L32" i="103"/>
  <c r="L31" i="103"/>
  <c r="I31" i="103"/>
  <c r="L30" i="103"/>
  <c r="I30" i="103"/>
  <c r="L29" i="103"/>
  <c r="I29" i="103"/>
  <c r="L28" i="103"/>
  <c r="I28" i="103"/>
  <c r="L27" i="103"/>
  <c r="I27" i="103"/>
  <c r="L26" i="103"/>
  <c r="I26" i="103"/>
  <c r="L25" i="103"/>
  <c r="I25" i="103"/>
  <c r="L24" i="103"/>
  <c r="I24" i="103"/>
  <c r="L23" i="103"/>
  <c r="I23" i="103"/>
  <c r="L22" i="103"/>
  <c r="I22" i="103"/>
  <c r="L21" i="103"/>
  <c r="I21" i="103"/>
  <c r="L20" i="103"/>
  <c r="I20" i="103"/>
  <c r="L19" i="103"/>
  <c r="I19" i="103"/>
  <c r="L18" i="103"/>
  <c r="I18" i="103"/>
  <c r="L17" i="103"/>
  <c r="I17" i="103"/>
  <c r="L16" i="103"/>
  <c r="I16" i="103"/>
  <c r="L15" i="103"/>
  <c r="I15" i="103"/>
  <c r="L14" i="103"/>
  <c r="I14" i="103"/>
  <c r="L13" i="103"/>
  <c r="I13" i="103"/>
  <c r="L12" i="103"/>
  <c r="I12" i="103"/>
  <c r="L11" i="103"/>
  <c r="L10" i="103"/>
  <c r="I10" i="103"/>
  <c r="L9" i="103"/>
  <c r="I9" i="103"/>
  <c r="L8" i="103"/>
  <c r="I8" i="103"/>
  <c r="L7" i="103"/>
  <c r="I7" i="103"/>
  <c r="L6" i="103"/>
  <c r="I6" i="103"/>
  <c r="L5" i="103"/>
  <c r="I5" i="103"/>
  <c r="L4" i="103"/>
  <c r="I4" i="103"/>
  <c r="H136" i="102"/>
  <c r="F136" i="102"/>
  <c r="L105" i="102"/>
  <c r="E105" i="102"/>
  <c r="L13" i="102"/>
  <c r="I7" i="102"/>
  <c r="I5" i="102"/>
  <c r="I6" i="102"/>
  <c r="I8" i="102"/>
  <c r="I9" i="102"/>
  <c r="I10" i="102"/>
  <c r="I11" i="102"/>
  <c r="I12" i="102"/>
  <c r="I13" i="102"/>
  <c r="N13" i="102" s="1"/>
  <c r="I14" i="102"/>
  <c r="I15" i="102"/>
  <c r="I16" i="102"/>
  <c r="I17" i="102"/>
  <c r="I18" i="102"/>
  <c r="I19" i="102"/>
  <c r="I20" i="102"/>
  <c r="I21" i="102"/>
  <c r="I22" i="102"/>
  <c r="I23" i="102"/>
  <c r="I24" i="102"/>
  <c r="I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I38" i="102"/>
  <c r="I39" i="102"/>
  <c r="I40" i="102"/>
  <c r="I41" i="102"/>
  <c r="I42" i="102"/>
  <c r="I43" i="102"/>
  <c r="I44" i="102"/>
  <c r="I45" i="102"/>
  <c r="I46" i="102"/>
  <c r="I47" i="102"/>
  <c r="I48" i="102"/>
  <c r="I49" i="102"/>
  <c r="I50" i="102"/>
  <c r="I51" i="102"/>
  <c r="I52" i="102"/>
  <c r="I53" i="102"/>
  <c r="I54" i="102"/>
  <c r="N54" i="102" s="1"/>
  <c r="I55" i="102"/>
  <c r="I56" i="102"/>
  <c r="I57" i="102"/>
  <c r="I58" i="102"/>
  <c r="I59" i="102"/>
  <c r="I60" i="102"/>
  <c r="I61" i="102"/>
  <c r="I62" i="102"/>
  <c r="I63" i="102"/>
  <c r="I64" i="102"/>
  <c r="I65" i="102"/>
  <c r="I66" i="102"/>
  <c r="I67" i="102"/>
  <c r="I68" i="102"/>
  <c r="I69" i="102"/>
  <c r="I70" i="102"/>
  <c r="I71" i="102"/>
  <c r="I72" i="102"/>
  <c r="I73" i="102"/>
  <c r="I74" i="102"/>
  <c r="I75" i="102"/>
  <c r="I76" i="102"/>
  <c r="I77" i="102"/>
  <c r="I78" i="102"/>
  <c r="I79" i="102"/>
  <c r="I80" i="102"/>
  <c r="I81" i="102"/>
  <c r="I82" i="102"/>
  <c r="I83" i="102"/>
  <c r="I84" i="102"/>
  <c r="I85" i="102"/>
  <c r="I86" i="102"/>
  <c r="I87" i="102"/>
  <c r="I88" i="102"/>
  <c r="I89" i="102"/>
  <c r="I90" i="102"/>
  <c r="I91" i="102"/>
  <c r="I92" i="102"/>
  <c r="I93" i="102"/>
  <c r="I94" i="102"/>
  <c r="I95" i="102"/>
  <c r="I96" i="102"/>
  <c r="I97" i="102"/>
  <c r="I98" i="102"/>
  <c r="I99" i="102"/>
  <c r="I100" i="102"/>
  <c r="I101" i="102"/>
  <c r="I102" i="102"/>
  <c r="I103" i="102"/>
  <c r="I136" i="102"/>
  <c r="K136" i="102"/>
  <c r="J136" i="102"/>
  <c r="L136" i="102" s="1"/>
  <c r="G136" i="102"/>
  <c r="L95" i="102"/>
  <c r="L77" i="102"/>
  <c r="L74" i="102"/>
  <c r="L71" i="102"/>
  <c r="L68" i="102"/>
  <c r="L66" i="102"/>
  <c r="L64" i="102"/>
  <c r="N64" i="102" s="1"/>
  <c r="L58" i="102"/>
  <c r="L52" i="102"/>
  <c r="L47" i="102"/>
  <c r="L17" i="102"/>
  <c r="L11" i="102"/>
  <c r="L9" i="102"/>
  <c r="L12" i="102"/>
  <c r="L8" i="102"/>
  <c r="E136" i="102"/>
  <c r="H105" i="102"/>
  <c r="F105" i="102"/>
  <c r="L103" i="102"/>
  <c r="L102" i="102"/>
  <c r="L101" i="102"/>
  <c r="L100" i="102"/>
  <c r="L99" i="102"/>
  <c r="L98" i="102"/>
  <c r="L97" i="102"/>
  <c r="L96" i="102"/>
  <c r="L94" i="102"/>
  <c r="L93" i="102"/>
  <c r="L92" i="102"/>
  <c r="L91" i="102"/>
  <c r="L90" i="102"/>
  <c r="L89" i="102"/>
  <c r="L88" i="102"/>
  <c r="L87" i="102"/>
  <c r="L86" i="102"/>
  <c r="L85" i="102"/>
  <c r="L84" i="102"/>
  <c r="L83" i="102"/>
  <c r="L82" i="102"/>
  <c r="L81" i="102"/>
  <c r="N81" i="102" s="1"/>
  <c r="L80" i="102"/>
  <c r="L79" i="102"/>
  <c r="L78" i="102"/>
  <c r="L76" i="102"/>
  <c r="L75" i="102"/>
  <c r="L73" i="102"/>
  <c r="L72" i="102"/>
  <c r="L70" i="102"/>
  <c r="L69" i="102"/>
  <c r="L67" i="102"/>
  <c r="L65" i="102"/>
  <c r="L63" i="102"/>
  <c r="N63" i="102" s="1"/>
  <c r="L62" i="102"/>
  <c r="L61" i="102"/>
  <c r="L60" i="102"/>
  <c r="L59" i="102"/>
  <c r="L57" i="102"/>
  <c r="L56" i="102"/>
  <c r="L55" i="102"/>
  <c r="L53" i="102"/>
  <c r="L51" i="102"/>
  <c r="L50" i="102"/>
  <c r="L49" i="102"/>
  <c r="L48" i="102"/>
  <c r="N48" i="102" s="1"/>
  <c r="L46" i="102"/>
  <c r="L45" i="102"/>
  <c r="L44" i="102"/>
  <c r="L43" i="102"/>
  <c r="L42" i="102"/>
  <c r="L41" i="102"/>
  <c r="L40" i="102"/>
  <c r="L39" i="102"/>
  <c r="L38" i="102"/>
  <c r="L37" i="102"/>
  <c r="L36" i="102"/>
  <c r="L35" i="102"/>
  <c r="L34" i="102"/>
  <c r="L33" i="102"/>
  <c r="N33" i="102" s="1"/>
  <c r="L32" i="102"/>
  <c r="N32" i="102" s="1"/>
  <c r="L31" i="102"/>
  <c r="L30" i="102"/>
  <c r="L29" i="102"/>
  <c r="L28" i="102"/>
  <c r="L27" i="102"/>
  <c r="L26" i="102"/>
  <c r="L25" i="102"/>
  <c r="L24" i="102"/>
  <c r="N24" i="102" s="1"/>
  <c r="L23" i="102"/>
  <c r="L22" i="102"/>
  <c r="L21" i="102"/>
  <c r="L20" i="102"/>
  <c r="L19" i="102"/>
  <c r="L18" i="102"/>
  <c r="L16" i="102"/>
  <c r="N16" i="102" s="1"/>
  <c r="L15" i="102"/>
  <c r="L14" i="102"/>
  <c r="L10" i="102"/>
  <c r="L7" i="102"/>
  <c r="L6" i="102"/>
  <c r="N6" i="102" s="1"/>
  <c r="L5" i="102"/>
  <c r="L9" i="101"/>
  <c r="I8" i="101"/>
  <c r="I7" i="101"/>
  <c r="L90" i="101"/>
  <c r="L76" i="101"/>
  <c r="L28" i="101"/>
  <c r="L8" i="101"/>
  <c r="L58" i="101"/>
  <c r="L71" i="101"/>
  <c r="L52" i="101"/>
  <c r="L47" i="101"/>
  <c r="L53" i="101"/>
  <c r="L46" i="101"/>
  <c r="L6" i="101"/>
  <c r="L7" i="101"/>
  <c r="L10" i="101"/>
  <c r="L11" i="101"/>
  <c r="L12" i="101"/>
  <c r="L14" i="101"/>
  <c r="L15" i="101"/>
  <c r="L16" i="101"/>
  <c r="L18" i="101"/>
  <c r="L19" i="101"/>
  <c r="L20" i="101"/>
  <c r="L21" i="101"/>
  <c r="L22" i="101"/>
  <c r="L23" i="101"/>
  <c r="L24" i="101"/>
  <c r="L25" i="101"/>
  <c r="L26" i="101"/>
  <c r="L27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8" i="101"/>
  <c r="L49" i="101"/>
  <c r="L50" i="101"/>
  <c r="L51" i="101"/>
  <c r="L55" i="101"/>
  <c r="L56" i="101"/>
  <c r="L57" i="101"/>
  <c r="L59" i="101"/>
  <c r="L60" i="101"/>
  <c r="L61" i="101"/>
  <c r="L62" i="101"/>
  <c r="L63" i="101"/>
  <c r="L65" i="101"/>
  <c r="L67" i="101"/>
  <c r="L69" i="101"/>
  <c r="L70" i="101"/>
  <c r="L72" i="101"/>
  <c r="L73" i="101"/>
  <c r="L74" i="101"/>
  <c r="L75" i="101"/>
  <c r="L77" i="101"/>
  <c r="L78" i="101"/>
  <c r="L79" i="101"/>
  <c r="L80" i="101"/>
  <c r="L81" i="101"/>
  <c r="L82" i="101"/>
  <c r="L83" i="101"/>
  <c r="L84" i="101"/>
  <c r="L85" i="101"/>
  <c r="L86" i="101"/>
  <c r="L87" i="101"/>
  <c r="L88" i="101"/>
  <c r="L89" i="101"/>
  <c r="L91" i="101"/>
  <c r="L92" i="101"/>
  <c r="L93" i="101"/>
  <c r="L95" i="101"/>
  <c r="L96" i="101"/>
  <c r="L97" i="101"/>
  <c r="L98" i="101"/>
  <c r="L99" i="101"/>
  <c r="L100" i="101"/>
  <c r="L101" i="101"/>
  <c r="L102" i="101"/>
  <c r="L5" i="101"/>
  <c r="I95" i="101"/>
  <c r="I96" i="101"/>
  <c r="I97" i="101"/>
  <c r="I98" i="101"/>
  <c r="I99" i="101"/>
  <c r="I100" i="101"/>
  <c r="I101" i="101"/>
  <c r="I102" i="101"/>
  <c r="I94" i="101"/>
  <c r="I74" i="101"/>
  <c r="I75" i="101"/>
  <c r="I76" i="101"/>
  <c r="I77" i="101"/>
  <c r="I78" i="101"/>
  <c r="I79" i="101"/>
  <c r="I80" i="101"/>
  <c r="I82" i="101"/>
  <c r="I83" i="101"/>
  <c r="I84" i="101"/>
  <c r="I85" i="101"/>
  <c r="I86" i="101"/>
  <c r="I88" i="101"/>
  <c r="I89" i="101"/>
  <c r="I90" i="101"/>
  <c r="I91" i="101"/>
  <c r="I92" i="101"/>
  <c r="I93" i="101"/>
  <c r="I73" i="101"/>
  <c r="I69" i="101"/>
  <c r="I70" i="101"/>
  <c r="I71" i="101"/>
  <c r="I72" i="101"/>
  <c r="I68" i="101"/>
  <c r="I67" i="101"/>
  <c r="I65" i="101"/>
  <c r="I64" i="101"/>
  <c r="I6" i="101"/>
  <c r="I9" i="101"/>
  <c r="I10" i="101"/>
  <c r="I12" i="101"/>
  <c r="I13" i="101"/>
  <c r="I14" i="101"/>
  <c r="I15" i="101"/>
  <c r="I16" i="101"/>
  <c r="I17" i="101"/>
  <c r="I18" i="101"/>
  <c r="I19" i="101"/>
  <c r="I20" i="101"/>
  <c r="I21" i="101"/>
  <c r="I23" i="101"/>
  <c r="I24" i="101"/>
  <c r="I25" i="101"/>
  <c r="I26" i="101"/>
  <c r="I27" i="101"/>
  <c r="I28" i="101"/>
  <c r="I29" i="101"/>
  <c r="I31" i="101"/>
  <c r="I32" i="101"/>
  <c r="I33" i="101"/>
  <c r="I34" i="101"/>
  <c r="I35" i="101"/>
  <c r="I36" i="101"/>
  <c r="I37" i="101"/>
  <c r="I38" i="101"/>
  <c r="I39" i="101"/>
  <c r="I40" i="101"/>
  <c r="I41" i="101"/>
  <c r="I42" i="101"/>
  <c r="I43" i="101"/>
  <c r="I44" i="101"/>
  <c r="I45" i="101"/>
  <c r="I46" i="101"/>
  <c r="I47" i="101"/>
  <c r="I48" i="101"/>
  <c r="I49" i="101"/>
  <c r="I50" i="101"/>
  <c r="I51" i="101"/>
  <c r="I52" i="101"/>
  <c r="I53" i="101"/>
  <c r="I54" i="101"/>
  <c r="I55" i="101"/>
  <c r="I56" i="101"/>
  <c r="I57" i="101"/>
  <c r="I58" i="101"/>
  <c r="I59" i="101"/>
  <c r="I60" i="101"/>
  <c r="I61" i="101"/>
  <c r="I62" i="101"/>
  <c r="I63" i="101"/>
  <c r="I5" i="101"/>
  <c r="G115" i="101"/>
  <c r="I114" i="101"/>
  <c r="I113" i="101"/>
  <c r="E104" i="101"/>
  <c r="E108" i="101" s="1"/>
  <c r="E115" i="101"/>
  <c r="G104" i="101"/>
  <c r="G108" i="101" s="1"/>
  <c r="G98" i="100"/>
  <c r="E98" i="100"/>
  <c r="I113" i="100"/>
  <c r="I112" i="100"/>
  <c r="I111" i="100"/>
  <c r="I110" i="100"/>
  <c r="I109" i="100"/>
  <c r="I108" i="100"/>
  <c r="I96" i="99"/>
  <c r="L107" i="106" l="1"/>
  <c r="I118" i="107"/>
  <c r="G120" i="107"/>
  <c r="L114" i="107"/>
  <c r="I94" i="107"/>
  <c r="I100" i="107" s="1"/>
  <c r="E118" i="107"/>
  <c r="E120" i="107" s="1"/>
  <c r="F100" i="107"/>
  <c r="F124" i="107" s="1"/>
  <c r="I101" i="106"/>
  <c r="K119" i="106"/>
  <c r="L115" i="106"/>
  <c r="I115" i="106"/>
  <c r="I119" i="106" s="1"/>
  <c r="J119" i="106"/>
  <c r="F125" i="106"/>
  <c r="E121" i="106"/>
  <c r="G121" i="106"/>
  <c r="I107" i="106"/>
  <c r="L105" i="105"/>
  <c r="G119" i="105"/>
  <c r="H117" i="105"/>
  <c r="E119" i="105"/>
  <c r="I105" i="105"/>
  <c r="I109" i="105" s="1"/>
  <c r="I119" i="105"/>
  <c r="M105" i="105"/>
  <c r="F105" i="105"/>
  <c r="L122" i="104"/>
  <c r="G124" i="104"/>
  <c r="E124" i="104"/>
  <c r="I99" i="104"/>
  <c r="L106" i="104"/>
  <c r="L124" i="104" s="1"/>
  <c r="I110" i="104"/>
  <c r="F128" i="104"/>
  <c r="L113" i="103"/>
  <c r="I105" i="103"/>
  <c r="I109" i="103" s="1"/>
  <c r="L105" i="103"/>
  <c r="I114" i="103" s="1"/>
  <c r="E114" i="103"/>
  <c r="F119" i="103"/>
  <c r="G114" i="103"/>
  <c r="N21" i="102"/>
  <c r="N35" i="102"/>
  <c r="N53" i="102"/>
  <c r="N85" i="102"/>
  <c r="N93" i="102"/>
  <c r="F141" i="102"/>
  <c r="N46" i="102"/>
  <c r="N38" i="102"/>
  <c r="N22" i="102"/>
  <c r="N23" i="102"/>
  <c r="N69" i="102"/>
  <c r="N65" i="102"/>
  <c r="N45" i="102"/>
  <c r="N79" i="102"/>
  <c r="N8" i="102"/>
  <c r="N29" i="102"/>
  <c r="N74" i="102"/>
  <c r="N67" i="102"/>
  <c r="N61" i="102"/>
  <c r="N20" i="102"/>
  <c r="N86" i="102"/>
  <c r="N27" i="102"/>
  <c r="N47" i="102"/>
  <c r="N80" i="102"/>
  <c r="N97" i="102"/>
  <c r="N95" i="102"/>
  <c r="N59" i="102"/>
  <c r="N99" i="102"/>
  <c r="N62" i="102"/>
  <c r="N101" i="102"/>
  <c r="N98" i="102"/>
  <c r="N90" i="102"/>
  <c r="N82" i="102"/>
  <c r="N66" i="102"/>
  <c r="N58" i="102"/>
  <c r="N42" i="102"/>
  <c r="N34" i="102"/>
  <c r="N18" i="102"/>
  <c r="N10" i="102"/>
  <c r="N89" i="102"/>
  <c r="N57" i="102"/>
  <c r="N41" i="102"/>
  <c r="N25" i="102"/>
  <c r="N78" i="102"/>
  <c r="N94" i="102"/>
  <c r="N17" i="102"/>
  <c r="N88" i="102"/>
  <c r="N56" i="102"/>
  <c r="N103" i="102"/>
  <c r="N87" i="102"/>
  <c r="N71" i="102"/>
  <c r="N55" i="102"/>
  <c r="N39" i="102"/>
  <c r="N31" i="102"/>
  <c r="N15" i="102"/>
  <c r="N102" i="102"/>
  <c r="N70" i="102"/>
  <c r="N30" i="102"/>
  <c r="N14" i="102"/>
  <c r="N92" i="102"/>
  <c r="N9" i="102"/>
  <c r="N100" i="102"/>
  <c r="N84" i="102"/>
  <c r="N76" i="102"/>
  <c r="N68" i="102"/>
  <c r="N60" i="102"/>
  <c r="N52" i="102"/>
  <c r="N44" i="102"/>
  <c r="N36" i="102"/>
  <c r="N28" i="102"/>
  <c r="N12" i="102"/>
  <c r="N91" i="102"/>
  <c r="N83" i="102"/>
  <c r="N75" i="102"/>
  <c r="N51" i="102"/>
  <c r="N43" i="102"/>
  <c r="N19" i="102"/>
  <c r="N11" i="102"/>
  <c r="N50" i="102"/>
  <c r="N26" i="102"/>
  <c r="N73" i="102"/>
  <c r="N49" i="102"/>
  <c r="N96" i="102"/>
  <c r="N72" i="102"/>
  <c r="N40" i="102"/>
  <c r="I137" i="102"/>
  <c r="N77" i="102"/>
  <c r="N37" i="102"/>
  <c r="N5" i="102"/>
  <c r="H107" i="102"/>
  <c r="G105" i="102"/>
  <c r="G109" i="102" s="1"/>
  <c r="G137" i="102" s="1"/>
  <c r="N7" i="102"/>
  <c r="E109" i="102"/>
  <c r="E137" i="102" s="1"/>
  <c r="L104" i="101"/>
  <c r="I11" i="101"/>
  <c r="I22" i="101"/>
  <c r="I66" i="101"/>
  <c r="I87" i="101"/>
  <c r="I30" i="101"/>
  <c r="I81" i="101"/>
  <c r="H104" i="101"/>
  <c r="G116" i="101"/>
  <c r="I115" i="101"/>
  <c r="E116" i="101"/>
  <c r="F104" i="101"/>
  <c r="I107" i="100"/>
  <c r="I106" i="100"/>
  <c r="I105" i="100"/>
  <c r="I74" i="100"/>
  <c r="I26" i="100"/>
  <c r="I5" i="100"/>
  <c r="L119" i="106" l="1"/>
  <c r="L118" i="107"/>
  <c r="I104" i="107"/>
  <c r="M100" i="107"/>
  <c r="I120" i="107"/>
  <c r="M107" i="106"/>
  <c r="L121" i="106"/>
  <c r="I121" i="106"/>
  <c r="I111" i="106"/>
  <c r="H125" i="106"/>
  <c r="H127" i="106" s="1"/>
  <c r="F123" i="105"/>
  <c r="H123" i="105"/>
  <c r="H125" i="105" s="1"/>
  <c r="M106" i="104"/>
  <c r="H128" i="104"/>
  <c r="H130" i="104" s="1"/>
  <c r="H119" i="103"/>
  <c r="H121" i="103" s="1"/>
  <c r="M105" i="103"/>
  <c r="H141" i="102"/>
  <c r="H143" i="102"/>
  <c r="I116" i="101"/>
  <c r="I105" i="102"/>
  <c r="I109" i="102" s="1"/>
  <c r="H106" i="101"/>
  <c r="I104" i="101"/>
  <c r="G114" i="100"/>
  <c r="E114" i="100"/>
  <c r="G102" i="100"/>
  <c r="I97" i="100"/>
  <c r="I96" i="100"/>
  <c r="I95" i="100"/>
  <c r="I94" i="100"/>
  <c r="I93" i="100"/>
  <c r="I92" i="100"/>
  <c r="I91" i="100"/>
  <c r="I90" i="100"/>
  <c r="I89" i="100"/>
  <c r="I88" i="100"/>
  <c r="I87" i="100"/>
  <c r="I86" i="100"/>
  <c r="I85" i="100"/>
  <c r="I84" i="100"/>
  <c r="I83" i="100"/>
  <c r="I82" i="100"/>
  <c r="I81" i="100"/>
  <c r="I80" i="100"/>
  <c r="I79" i="100"/>
  <c r="I78" i="100"/>
  <c r="I77" i="100"/>
  <c r="I76" i="100"/>
  <c r="I75" i="100"/>
  <c r="I73" i="100"/>
  <c r="I72" i="100"/>
  <c r="I71" i="100"/>
  <c r="I70" i="100"/>
  <c r="I68" i="100"/>
  <c r="I67" i="100"/>
  <c r="I66" i="100"/>
  <c r="I65" i="100"/>
  <c r="I64" i="100"/>
  <c r="I63" i="100"/>
  <c r="I61" i="100"/>
  <c r="I60" i="100"/>
  <c r="I59" i="100"/>
  <c r="I58" i="100"/>
  <c r="I57" i="100"/>
  <c r="I56" i="100"/>
  <c r="I55" i="100"/>
  <c r="I54" i="100"/>
  <c r="I53" i="100"/>
  <c r="I52" i="100"/>
  <c r="I51" i="100"/>
  <c r="I50" i="100"/>
  <c r="I49" i="100"/>
  <c r="I48" i="100"/>
  <c r="I47" i="100"/>
  <c r="I46" i="100"/>
  <c r="I45" i="100"/>
  <c r="I44" i="100"/>
  <c r="I43" i="100"/>
  <c r="I42" i="100"/>
  <c r="I41" i="100"/>
  <c r="I40" i="100"/>
  <c r="I39" i="100"/>
  <c r="I38" i="100"/>
  <c r="I37" i="100"/>
  <c r="I36" i="100"/>
  <c r="I35" i="100"/>
  <c r="I34" i="100"/>
  <c r="I33" i="100"/>
  <c r="I32" i="100"/>
  <c r="I31" i="100"/>
  <c r="I30" i="100"/>
  <c r="I29" i="100"/>
  <c r="I28" i="100"/>
  <c r="I27" i="100"/>
  <c r="I25" i="100"/>
  <c r="I24" i="100"/>
  <c r="I23" i="100"/>
  <c r="I22" i="100"/>
  <c r="I21" i="100"/>
  <c r="I20" i="100"/>
  <c r="I19" i="100"/>
  <c r="I18" i="100"/>
  <c r="I16" i="100"/>
  <c r="I15" i="100"/>
  <c r="I13" i="100"/>
  <c r="H12" i="100"/>
  <c r="H98" i="100" s="1"/>
  <c r="F12" i="100"/>
  <c r="F98" i="100" s="1"/>
  <c r="I11" i="100"/>
  <c r="I10" i="100"/>
  <c r="I9" i="100"/>
  <c r="I8" i="100"/>
  <c r="I7" i="100"/>
  <c r="I6" i="100"/>
  <c r="I107" i="99"/>
  <c r="I109" i="99"/>
  <c r="I108" i="99"/>
  <c r="I104" i="99"/>
  <c r="I105" i="99"/>
  <c r="I111" i="99"/>
  <c r="I110" i="99"/>
  <c r="I106" i="99"/>
  <c r="I6" i="99"/>
  <c r="I5" i="99"/>
  <c r="I7" i="99"/>
  <c r="I8" i="99"/>
  <c r="I9" i="99"/>
  <c r="I10" i="99"/>
  <c r="I12" i="99"/>
  <c r="I14" i="99"/>
  <c r="I15" i="99"/>
  <c r="I16" i="99"/>
  <c r="I17" i="99"/>
  <c r="I18" i="99"/>
  <c r="I19" i="99"/>
  <c r="I20" i="99"/>
  <c r="I21" i="99"/>
  <c r="I22" i="99"/>
  <c r="I23" i="99"/>
  <c r="I25" i="99"/>
  <c r="I26" i="99"/>
  <c r="I27" i="99"/>
  <c r="I28" i="99"/>
  <c r="I29" i="99"/>
  <c r="I30" i="99"/>
  <c r="I31" i="99"/>
  <c r="I32" i="99"/>
  <c r="I33" i="99"/>
  <c r="I34" i="99"/>
  <c r="I35" i="99"/>
  <c r="I36" i="99"/>
  <c r="I37" i="99"/>
  <c r="I38" i="99"/>
  <c r="I39" i="99"/>
  <c r="I40" i="99"/>
  <c r="I41" i="99"/>
  <c r="I42" i="99"/>
  <c r="I43" i="99"/>
  <c r="I44" i="99"/>
  <c r="I45" i="99"/>
  <c r="I46" i="99"/>
  <c r="I47" i="99"/>
  <c r="I48" i="99"/>
  <c r="I49" i="99"/>
  <c r="I50" i="99"/>
  <c r="I51" i="99"/>
  <c r="I52" i="99"/>
  <c r="I53" i="99"/>
  <c r="I54" i="99"/>
  <c r="I55" i="99"/>
  <c r="I56" i="99"/>
  <c r="I57" i="99"/>
  <c r="I58" i="99"/>
  <c r="I60" i="99"/>
  <c r="I61" i="99"/>
  <c r="I62" i="99"/>
  <c r="I63" i="99"/>
  <c r="I64" i="99"/>
  <c r="I65" i="99"/>
  <c r="I66" i="99"/>
  <c r="I67" i="99"/>
  <c r="I68" i="99"/>
  <c r="I69" i="99"/>
  <c r="I70" i="99"/>
  <c r="I72" i="99"/>
  <c r="I73" i="99"/>
  <c r="I74" i="99"/>
  <c r="I75" i="99"/>
  <c r="I76" i="99"/>
  <c r="I77" i="99"/>
  <c r="I78" i="99"/>
  <c r="I79" i="99"/>
  <c r="I80" i="99"/>
  <c r="I81" i="99"/>
  <c r="I82" i="99"/>
  <c r="I83" i="99"/>
  <c r="I84" i="99"/>
  <c r="I85" i="99"/>
  <c r="I86" i="99"/>
  <c r="I87" i="99"/>
  <c r="I88" i="99"/>
  <c r="I89" i="99"/>
  <c r="I90" i="99"/>
  <c r="I91" i="99"/>
  <c r="I92" i="99"/>
  <c r="I93" i="99"/>
  <c r="I94" i="99"/>
  <c r="I95" i="99"/>
  <c r="I24" i="99"/>
  <c r="G113" i="99"/>
  <c r="E113" i="99"/>
  <c r="G97" i="99"/>
  <c r="G101" i="99" s="1"/>
  <c r="E97" i="99"/>
  <c r="E101" i="99" s="1"/>
  <c r="H11" i="99"/>
  <c r="F11" i="99"/>
  <c r="I34" i="98"/>
  <c r="H11" i="98"/>
  <c r="H95" i="98" s="1"/>
  <c r="F11" i="98"/>
  <c r="I11" i="98" s="1"/>
  <c r="H105" i="98"/>
  <c r="G105" i="98"/>
  <c r="F105" i="98"/>
  <c r="E105" i="98"/>
  <c r="I104" i="98"/>
  <c r="H102" i="98"/>
  <c r="F102" i="98"/>
  <c r="I103" i="98"/>
  <c r="G108" i="98"/>
  <c r="E108" i="98"/>
  <c r="G95" i="98"/>
  <c r="G99" i="98" s="1"/>
  <c r="E95" i="98"/>
  <c r="E99" i="98" s="1"/>
  <c r="I94" i="98"/>
  <c r="I93" i="98"/>
  <c r="I92" i="98"/>
  <c r="I91" i="98"/>
  <c r="I90" i="98"/>
  <c r="I89" i="98"/>
  <c r="I88" i="98"/>
  <c r="I87" i="98"/>
  <c r="I86" i="98"/>
  <c r="I85" i="98"/>
  <c r="I84" i="98"/>
  <c r="I83" i="98"/>
  <c r="I82" i="98"/>
  <c r="I81" i="98"/>
  <c r="I80" i="98"/>
  <c r="I79" i="98"/>
  <c r="I78" i="98"/>
  <c r="I77" i="98"/>
  <c r="I76" i="98"/>
  <c r="I75" i="98"/>
  <c r="I74" i="98"/>
  <c r="I73" i="98"/>
  <c r="I72" i="98"/>
  <c r="I71" i="98"/>
  <c r="I70" i="98"/>
  <c r="I69" i="98"/>
  <c r="I68" i="98"/>
  <c r="I67" i="98"/>
  <c r="I66" i="98"/>
  <c r="I65" i="98"/>
  <c r="I64" i="98"/>
  <c r="I63" i="98"/>
  <c r="I62" i="98"/>
  <c r="I61" i="98"/>
  <c r="I60" i="98"/>
  <c r="I59" i="98"/>
  <c r="I58" i="98"/>
  <c r="I57" i="98"/>
  <c r="I56" i="98"/>
  <c r="I55" i="98"/>
  <c r="I54" i="98"/>
  <c r="I53" i="98"/>
  <c r="I52" i="98"/>
  <c r="I51" i="98"/>
  <c r="I50" i="98"/>
  <c r="I49" i="98"/>
  <c r="I48" i="98"/>
  <c r="I47" i="98"/>
  <c r="I46" i="98"/>
  <c r="I45" i="98"/>
  <c r="I44" i="98"/>
  <c r="I43" i="98"/>
  <c r="I42" i="98"/>
  <c r="I41" i="98"/>
  <c r="I40" i="98"/>
  <c r="I39" i="98"/>
  <c r="I38" i="98"/>
  <c r="I37" i="98"/>
  <c r="I36" i="98"/>
  <c r="I35" i="98"/>
  <c r="I33" i="98"/>
  <c r="I32" i="98"/>
  <c r="I31" i="98"/>
  <c r="I30" i="98"/>
  <c r="I29" i="98"/>
  <c r="I28" i="98"/>
  <c r="I27" i="98"/>
  <c r="I26" i="98"/>
  <c r="I25" i="98"/>
  <c r="I24" i="98"/>
  <c r="I23" i="98"/>
  <c r="I22" i="98"/>
  <c r="I21" i="98"/>
  <c r="I20" i="98"/>
  <c r="I19" i="98"/>
  <c r="I18" i="98"/>
  <c r="I17" i="98"/>
  <c r="I16" i="98"/>
  <c r="I15" i="98"/>
  <c r="I14" i="98"/>
  <c r="I13" i="98"/>
  <c r="I12" i="98"/>
  <c r="I10" i="98"/>
  <c r="I9" i="98"/>
  <c r="I8" i="98"/>
  <c r="I7" i="98"/>
  <c r="I6" i="98"/>
  <c r="I5" i="98"/>
  <c r="H124" i="107" l="1"/>
  <c r="H126" i="107" s="1"/>
  <c r="M105" i="102"/>
  <c r="I108" i="101"/>
  <c r="M104" i="101"/>
  <c r="E102" i="100"/>
  <c r="E115" i="100" s="1"/>
  <c r="G115" i="100"/>
  <c r="I12" i="100"/>
  <c r="I114" i="100"/>
  <c r="I11" i="99"/>
  <c r="E114" i="99"/>
  <c r="G114" i="99"/>
  <c r="F97" i="99"/>
  <c r="H97" i="99"/>
  <c r="I102" i="98"/>
  <c r="J102" i="98" s="1"/>
  <c r="I105" i="98"/>
  <c r="J104" i="98" s="1"/>
  <c r="G109" i="98"/>
  <c r="F95" i="98"/>
  <c r="K95" i="98" s="1"/>
  <c r="E109" i="98"/>
  <c r="I52" i="97"/>
  <c r="I13" i="97"/>
  <c r="I7" i="97"/>
  <c r="G108" i="97"/>
  <c r="E108" i="97"/>
  <c r="I108" i="97"/>
  <c r="H95" i="97"/>
  <c r="G95" i="97"/>
  <c r="F95" i="97"/>
  <c r="E95" i="97"/>
  <c r="I94" i="97"/>
  <c r="I93" i="97"/>
  <c r="I92" i="97"/>
  <c r="I91" i="97"/>
  <c r="I90" i="97"/>
  <c r="I89" i="97"/>
  <c r="I88" i="97"/>
  <c r="I87" i="97"/>
  <c r="I86" i="97"/>
  <c r="I85" i="97"/>
  <c r="I84" i="97"/>
  <c r="I83" i="97"/>
  <c r="I82" i="97"/>
  <c r="I81" i="97"/>
  <c r="I80" i="97"/>
  <c r="I79" i="97"/>
  <c r="I78" i="97"/>
  <c r="I77" i="97"/>
  <c r="I76" i="97"/>
  <c r="I75" i="97"/>
  <c r="I74" i="97"/>
  <c r="I73" i="97"/>
  <c r="I72" i="97"/>
  <c r="I71" i="97"/>
  <c r="I70" i="97"/>
  <c r="I69" i="97"/>
  <c r="I68" i="97"/>
  <c r="I67" i="97"/>
  <c r="I66" i="97"/>
  <c r="I65" i="97"/>
  <c r="I64" i="97"/>
  <c r="I63" i="97"/>
  <c r="I62" i="97"/>
  <c r="I61" i="97"/>
  <c r="I60" i="97"/>
  <c r="I59" i="97"/>
  <c r="I58" i="97"/>
  <c r="I57" i="97"/>
  <c r="I56" i="97"/>
  <c r="I55" i="97"/>
  <c r="I54" i="97"/>
  <c r="I53" i="97"/>
  <c r="I51" i="97"/>
  <c r="I50" i="97"/>
  <c r="I49" i="97"/>
  <c r="I48" i="97"/>
  <c r="I47" i="97"/>
  <c r="I46" i="97"/>
  <c r="I45" i="97"/>
  <c r="I44" i="97"/>
  <c r="I43" i="97"/>
  <c r="I42" i="97"/>
  <c r="I41" i="97"/>
  <c r="I40" i="97"/>
  <c r="I39" i="97"/>
  <c r="I38" i="97"/>
  <c r="I37" i="97"/>
  <c r="I36" i="97"/>
  <c r="I35" i="97"/>
  <c r="I34" i="97"/>
  <c r="I33" i="97"/>
  <c r="I32" i="97"/>
  <c r="I31" i="97"/>
  <c r="I30" i="97"/>
  <c r="I29" i="97"/>
  <c r="I28" i="97"/>
  <c r="I27" i="97"/>
  <c r="I26" i="97"/>
  <c r="I25" i="97"/>
  <c r="I24" i="97"/>
  <c r="I23" i="97"/>
  <c r="I22" i="97"/>
  <c r="I21" i="97"/>
  <c r="I20" i="97"/>
  <c r="I19" i="97"/>
  <c r="I18" i="97"/>
  <c r="I17" i="97"/>
  <c r="I16" i="97"/>
  <c r="I15" i="97"/>
  <c r="I14" i="97"/>
  <c r="I12" i="97"/>
  <c r="I11" i="97"/>
  <c r="I10" i="97"/>
  <c r="I9" i="97"/>
  <c r="I8" i="97"/>
  <c r="I6" i="97"/>
  <c r="I5" i="97"/>
  <c r="I102" i="96"/>
  <c r="H94" i="96"/>
  <c r="F94" i="96"/>
  <c r="I58" i="96"/>
  <c r="I50" i="96"/>
  <c r="I46" i="96"/>
  <c r="K95" i="97" l="1"/>
  <c r="K94" i="96"/>
  <c r="I98" i="100"/>
  <c r="I102" i="100" s="1"/>
  <c r="I115" i="100" s="1"/>
  <c r="K97" i="99"/>
  <c r="I97" i="99"/>
  <c r="I101" i="99" s="1"/>
  <c r="I113" i="99"/>
  <c r="I95" i="98"/>
  <c r="I99" i="98" s="1"/>
  <c r="I108" i="98"/>
  <c r="I109" i="98" s="1"/>
  <c r="G99" i="97"/>
  <c r="G109" i="97" s="1"/>
  <c r="I95" i="97"/>
  <c r="E99" i="97"/>
  <c r="E109" i="97" s="1"/>
  <c r="I7" i="96"/>
  <c r="I13" i="96"/>
  <c r="I8" i="96"/>
  <c r="I9" i="96"/>
  <c r="I10" i="96"/>
  <c r="I11" i="96"/>
  <c r="I12" i="96"/>
  <c r="I14" i="96"/>
  <c r="I15" i="96"/>
  <c r="I16" i="96"/>
  <c r="I17" i="96"/>
  <c r="I18" i="96"/>
  <c r="I19" i="96"/>
  <c r="I20" i="96"/>
  <c r="I21" i="96"/>
  <c r="I22" i="96"/>
  <c r="I23" i="96"/>
  <c r="I24" i="96"/>
  <c r="I25" i="96"/>
  <c r="I26" i="96"/>
  <c r="I27" i="96"/>
  <c r="I28" i="96"/>
  <c r="I29" i="96"/>
  <c r="I30" i="96"/>
  <c r="I31" i="96"/>
  <c r="I32" i="96"/>
  <c r="I33" i="96"/>
  <c r="I34" i="96"/>
  <c r="I35" i="96"/>
  <c r="I36" i="96"/>
  <c r="I37" i="96"/>
  <c r="I38" i="96"/>
  <c r="I39" i="96"/>
  <c r="I40" i="96"/>
  <c r="I41" i="96"/>
  <c r="I42" i="96"/>
  <c r="I43" i="96"/>
  <c r="I44" i="96"/>
  <c r="I45" i="96"/>
  <c r="I47" i="96"/>
  <c r="I48" i="96"/>
  <c r="I49" i="96"/>
  <c r="I51" i="96"/>
  <c r="I52" i="96"/>
  <c r="I53" i="96"/>
  <c r="I54" i="96"/>
  <c r="I55" i="96"/>
  <c r="I56" i="96"/>
  <c r="I57" i="96"/>
  <c r="I59" i="96"/>
  <c r="I60" i="96"/>
  <c r="I61" i="96"/>
  <c r="I62" i="96"/>
  <c r="I63" i="96"/>
  <c r="I64" i="96"/>
  <c r="I65" i="96"/>
  <c r="I66" i="96"/>
  <c r="I67" i="96"/>
  <c r="I68" i="96"/>
  <c r="I69" i="96"/>
  <c r="I70" i="96"/>
  <c r="I71" i="96"/>
  <c r="I72" i="96"/>
  <c r="I73" i="96"/>
  <c r="I74" i="96"/>
  <c r="I75" i="96"/>
  <c r="I76" i="96"/>
  <c r="I77" i="96"/>
  <c r="I78" i="96"/>
  <c r="I79" i="96"/>
  <c r="I80" i="96"/>
  <c r="I81" i="96"/>
  <c r="I82" i="96"/>
  <c r="I83" i="96"/>
  <c r="I84" i="96"/>
  <c r="I85" i="96"/>
  <c r="I86" i="96"/>
  <c r="I87" i="96"/>
  <c r="I88" i="96"/>
  <c r="I89" i="96"/>
  <c r="I90" i="96"/>
  <c r="I91" i="96"/>
  <c r="I92" i="96"/>
  <c r="I93" i="96"/>
  <c r="I95" i="96"/>
  <c r="I97" i="96" s="1"/>
  <c r="I6" i="96"/>
  <c r="G107" i="96"/>
  <c r="E107" i="96"/>
  <c r="G97" i="96"/>
  <c r="E97" i="96"/>
  <c r="G94" i="96"/>
  <c r="E94" i="96"/>
  <c r="I5" i="96"/>
  <c r="I114" i="99" l="1"/>
  <c r="I99" i="97"/>
  <c r="I109" i="97" s="1"/>
  <c r="G98" i="96"/>
  <c r="G108" i="96" s="1"/>
  <c r="I94" i="96"/>
  <c r="I98" i="96" s="1"/>
  <c r="I107" i="96"/>
  <c r="E98" i="96"/>
  <c r="E108" i="96" s="1"/>
  <c r="H106" i="95"/>
  <c r="H67" i="95"/>
  <c r="H105" i="95"/>
  <c r="H31" i="95"/>
  <c r="H104" i="95"/>
  <c r="G110" i="95"/>
  <c r="F110" i="95"/>
  <c r="G98" i="95"/>
  <c r="F98" i="95"/>
  <c r="B98" i="95"/>
  <c r="H96" i="95"/>
  <c r="H98" i="95" s="1"/>
  <c r="G95" i="95"/>
  <c r="F95" i="95"/>
  <c r="H94" i="95"/>
  <c r="H93" i="95"/>
  <c r="J93" i="95" s="1"/>
  <c r="H92" i="95"/>
  <c r="H91" i="95"/>
  <c r="H90" i="95"/>
  <c r="H89" i="95"/>
  <c r="J89" i="95" s="1"/>
  <c r="H88" i="95"/>
  <c r="H87" i="95"/>
  <c r="J87" i="95" s="1"/>
  <c r="H86" i="95"/>
  <c r="J86" i="95" s="1"/>
  <c r="H85" i="95"/>
  <c r="H84" i="95"/>
  <c r="J84" i="95" s="1"/>
  <c r="H83" i="95"/>
  <c r="J83" i="95" s="1"/>
  <c r="H82" i="95"/>
  <c r="H81" i="95"/>
  <c r="J81" i="95" s="1"/>
  <c r="H80" i="95"/>
  <c r="H79" i="95"/>
  <c r="H78" i="95"/>
  <c r="H77" i="95"/>
  <c r="H76" i="95"/>
  <c r="J76" i="95" s="1"/>
  <c r="H75" i="95"/>
  <c r="H74" i="95"/>
  <c r="H73" i="95"/>
  <c r="J73" i="95" s="1"/>
  <c r="H72" i="95"/>
  <c r="J72" i="95" s="1"/>
  <c r="H71" i="95"/>
  <c r="H70" i="95"/>
  <c r="J70" i="95" s="1"/>
  <c r="H69" i="95"/>
  <c r="H68" i="95"/>
  <c r="J68" i="95" s="1"/>
  <c r="H66" i="95"/>
  <c r="J66" i="95" s="1"/>
  <c r="H65" i="95"/>
  <c r="H64" i="95"/>
  <c r="H63" i="95"/>
  <c r="J63" i="95" s="1"/>
  <c r="H62" i="95"/>
  <c r="J62" i="95" s="1"/>
  <c r="H61" i="95"/>
  <c r="H60" i="95"/>
  <c r="J60" i="95" s="1"/>
  <c r="H59" i="95"/>
  <c r="H58" i="95"/>
  <c r="H57" i="95"/>
  <c r="H56" i="95"/>
  <c r="H55" i="95"/>
  <c r="J55" i="95" s="1"/>
  <c r="H54" i="95"/>
  <c r="H53" i="95"/>
  <c r="H52" i="95"/>
  <c r="H51" i="95"/>
  <c r="J51" i="95" s="1"/>
  <c r="H50" i="95"/>
  <c r="J50" i="95" s="1"/>
  <c r="H49" i="95"/>
  <c r="H48" i="95"/>
  <c r="J48" i="95" s="1"/>
  <c r="H47" i="95"/>
  <c r="J47" i="95" s="1"/>
  <c r="H46" i="95"/>
  <c r="J46" i="95" s="1"/>
  <c r="H45" i="95"/>
  <c r="H44" i="95"/>
  <c r="H43" i="95"/>
  <c r="H42" i="95"/>
  <c r="H41" i="95"/>
  <c r="J41" i="95" s="1"/>
  <c r="H40" i="95"/>
  <c r="H39" i="95"/>
  <c r="H38" i="95"/>
  <c r="J38" i="95" s="1"/>
  <c r="H37" i="95"/>
  <c r="H36" i="95"/>
  <c r="J36" i="95" s="1"/>
  <c r="H35" i="95"/>
  <c r="H34" i="95"/>
  <c r="H33" i="95"/>
  <c r="J33" i="95" s="1"/>
  <c r="H32" i="95"/>
  <c r="J32" i="95" s="1"/>
  <c r="H30" i="95"/>
  <c r="H29" i="95"/>
  <c r="H28" i="95"/>
  <c r="J28" i="95" s="1"/>
  <c r="H27" i="95"/>
  <c r="J27" i="95" s="1"/>
  <c r="H25" i="95"/>
  <c r="H24" i="95"/>
  <c r="H23" i="95"/>
  <c r="J23" i="95" s="1"/>
  <c r="H22" i="95"/>
  <c r="J22" i="95" s="1"/>
  <c r="H21" i="95"/>
  <c r="H20" i="95"/>
  <c r="H19" i="95"/>
  <c r="J19" i="95" s="1"/>
  <c r="H18" i="95"/>
  <c r="H17" i="95"/>
  <c r="H16" i="95"/>
  <c r="J16" i="95" s="1"/>
  <c r="H15" i="95"/>
  <c r="H14" i="95"/>
  <c r="J14" i="95" s="1"/>
  <c r="H13" i="95"/>
  <c r="J13" i="95" s="1"/>
  <c r="H12" i="95"/>
  <c r="H11" i="95"/>
  <c r="H10" i="95"/>
  <c r="H9" i="95"/>
  <c r="H8" i="95"/>
  <c r="H7" i="95"/>
  <c r="H6" i="95"/>
  <c r="H5" i="95"/>
  <c r="J5" i="95" s="1"/>
  <c r="J95" i="95" l="1"/>
  <c r="G99" i="95"/>
  <c r="G111" i="95" s="1"/>
  <c r="I108" i="96"/>
  <c r="F99" i="95"/>
  <c r="F111" i="95" s="1"/>
  <c r="H95" i="95"/>
  <c r="H99" i="95" s="1"/>
  <c r="H110" i="95"/>
  <c r="H107" i="94"/>
  <c r="H106" i="94"/>
  <c r="H105" i="94"/>
  <c r="H104" i="94"/>
  <c r="H63" i="94"/>
  <c r="H54" i="94"/>
  <c r="H31" i="94"/>
  <c r="H9" i="94"/>
  <c r="G110" i="94"/>
  <c r="F110" i="94"/>
  <c r="G98" i="94"/>
  <c r="F98" i="94"/>
  <c r="B98" i="94"/>
  <c r="H96" i="94"/>
  <c r="H98" i="94" s="1"/>
  <c r="G95" i="94"/>
  <c r="G99" i="94" s="1"/>
  <c r="F95" i="94"/>
  <c r="F99" i="94" s="1"/>
  <c r="H94" i="94"/>
  <c r="H93" i="94"/>
  <c r="H92" i="94"/>
  <c r="H91" i="94"/>
  <c r="H90" i="94"/>
  <c r="H89" i="94"/>
  <c r="H88" i="94"/>
  <c r="H87" i="94"/>
  <c r="H86" i="94"/>
  <c r="H85" i="94"/>
  <c r="H84" i="94"/>
  <c r="H83" i="94"/>
  <c r="H82" i="94"/>
  <c r="H81" i="94"/>
  <c r="H80" i="94"/>
  <c r="H79" i="94"/>
  <c r="H78" i="94"/>
  <c r="H77" i="94"/>
  <c r="H76" i="94"/>
  <c r="H75" i="94"/>
  <c r="H74" i="94"/>
  <c r="H73" i="94"/>
  <c r="H72" i="94"/>
  <c r="H71" i="94"/>
  <c r="H70" i="94"/>
  <c r="H69" i="94"/>
  <c r="H68" i="94"/>
  <c r="H67" i="94"/>
  <c r="H66" i="94"/>
  <c r="H65" i="94"/>
  <c r="H64" i="94"/>
  <c r="H62" i="94"/>
  <c r="H61" i="94"/>
  <c r="H60" i="94"/>
  <c r="H59" i="94"/>
  <c r="H58" i="94"/>
  <c r="H57" i="94"/>
  <c r="H56" i="94"/>
  <c r="H55" i="94"/>
  <c r="H53" i="94"/>
  <c r="H52" i="94"/>
  <c r="H51" i="94"/>
  <c r="H50" i="94"/>
  <c r="H49" i="94"/>
  <c r="H48" i="94"/>
  <c r="H47" i="94"/>
  <c r="H46" i="94"/>
  <c r="H45" i="94"/>
  <c r="H44" i="94"/>
  <c r="H43" i="94"/>
  <c r="H42" i="94"/>
  <c r="H41" i="94"/>
  <c r="H40" i="94"/>
  <c r="H39" i="94"/>
  <c r="H38" i="94"/>
  <c r="H37" i="94"/>
  <c r="H36" i="94"/>
  <c r="H35" i="94"/>
  <c r="H34" i="94"/>
  <c r="H33" i="94"/>
  <c r="H32" i="94"/>
  <c r="H30" i="94"/>
  <c r="H29" i="94"/>
  <c r="H28" i="94"/>
  <c r="H27" i="94"/>
  <c r="H25" i="94"/>
  <c r="H24" i="94"/>
  <c r="H23" i="94"/>
  <c r="H22" i="94"/>
  <c r="H21" i="94"/>
  <c r="H20" i="94"/>
  <c r="H19" i="94"/>
  <c r="H18" i="94"/>
  <c r="H17" i="94"/>
  <c r="H16" i="94"/>
  <c r="H15" i="94"/>
  <c r="H14" i="94"/>
  <c r="H13" i="94"/>
  <c r="H12" i="94"/>
  <c r="H11" i="94"/>
  <c r="H10" i="94"/>
  <c r="H8" i="94"/>
  <c r="H7" i="94"/>
  <c r="H6" i="94"/>
  <c r="H5" i="94"/>
  <c r="H110" i="94" l="1"/>
  <c r="F111" i="94"/>
  <c r="G111" i="94"/>
  <c r="H95" i="94"/>
  <c r="H99" i="94" s="1"/>
  <c r="H111" i="95"/>
  <c r="H111" i="94"/>
  <c r="H106" i="93"/>
  <c r="G106" i="93"/>
  <c r="F106" i="93"/>
  <c r="G94" i="93"/>
  <c r="F94" i="93"/>
  <c r="B94" i="93"/>
  <c r="H92" i="93"/>
  <c r="H94" i="93" s="1"/>
  <c r="G91" i="93"/>
  <c r="G95" i="93" s="1"/>
  <c r="F91" i="93"/>
  <c r="H90" i="93"/>
  <c r="H89" i="93"/>
  <c r="H88" i="93"/>
  <c r="H87" i="93"/>
  <c r="H86" i="93"/>
  <c r="H85" i="93"/>
  <c r="H84" i="93"/>
  <c r="H83" i="93"/>
  <c r="H82" i="93"/>
  <c r="H81" i="93"/>
  <c r="H80" i="93"/>
  <c r="H79" i="93"/>
  <c r="H78" i="93"/>
  <c r="H77" i="93"/>
  <c r="H76" i="93"/>
  <c r="H75" i="93"/>
  <c r="H74" i="93"/>
  <c r="H73" i="93"/>
  <c r="H72" i="93"/>
  <c r="H71" i="93"/>
  <c r="H70" i="93"/>
  <c r="H69" i="93"/>
  <c r="H68" i="93"/>
  <c r="H67" i="93"/>
  <c r="H66" i="93"/>
  <c r="H65" i="93"/>
  <c r="H64" i="93"/>
  <c r="H63" i="93"/>
  <c r="H62" i="93"/>
  <c r="H61" i="93"/>
  <c r="H60" i="93"/>
  <c r="H59" i="93"/>
  <c r="H58" i="93"/>
  <c r="H57" i="93"/>
  <c r="H56" i="93"/>
  <c r="H55" i="93"/>
  <c r="H54" i="93"/>
  <c r="H53" i="93"/>
  <c r="H52" i="93"/>
  <c r="H51" i="93"/>
  <c r="H50" i="93"/>
  <c r="H49" i="93"/>
  <c r="H48" i="93"/>
  <c r="H47" i="93"/>
  <c r="H46" i="93"/>
  <c r="H45" i="93"/>
  <c r="H44" i="93"/>
  <c r="H43" i="93"/>
  <c r="H42" i="93"/>
  <c r="H41" i="93"/>
  <c r="H40" i="93"/>
  <c r="H39" i="93"/>
  <c r="H38" i="93"/>
  <c r="H37" i="93"/>
  <c r="H36" i="93"/>
  <c r="H35" i="93"/>
  <c r="H34" i="93"/>
  <c r="H33" i="93"/>
  <c r="H32" i="93"/>
  <c r="H31" i="93"/>
  <c r="H30" i="93"/>
  <c r="H29" i="93"/>
  <c r="H28" i="93"/>
  <c r="H27" i="93"/>
  <c r="H26" i="93"/>
  <c r="H24" i="93"/>
  <c r="H23" i="93"/>
  <c r="H22" i="93"/>
  <c r="H21" i="93"/>
  <c r="H20" i="93"/>
  <c r="H19" i="93"/>
  <c r="H18" i="93"/>
  <c r="H17" i="93"/>
  <c r="H16" i="93"/>
  <c r="H15" i="93"/>
  <c r="H14" i="93"/>
  <c r="H13" i="93"/>
  <c r="H12" i="93"/>
  <c r="H11" i="93"/>
  <c r="H10" i="93"/>
  <c r="H9" i="93"/>
  <c r="H8" i="93"/>
  <c r="H7" i="93"/>
  <c r="H6" i="93"/>
  <c r="H5" i="93"/>
  <c r="G107" i="93" l="1"/>
  <c r="H91" i="93"/>
  <c r="H95" i="93" s="1"/>
  <c r="H107" i="93" s="1"/>
  <c r="F95" i="93"/>
  <c r="F107" i="93" s="1"/>
  <c r="H106" i="92"/>
  <c r="H10" i="92"/>
  <c r="G106" i="92"/>
  <c r="F106" i="92"/>
  <c r="G94" i="92"/>
  <c r="F94" i="92"/>
  <c r="B94" i="92"/>
  <c r="H92" i="92"/>
  <c r="H94" i="92" s="1"/>
  <c r="G91" i="92"/>
  <c r="F91" i="92"/>
  <c r="H90" i="92"/>
  <c r="H89" i="92"/>
  <c r="H88" i="92"/>
  <c r="H87" i="92"/>
  <c r="H86" i="92"/>
  <c r="H85" i="92"/>
  <c r="H84" i="92"/>
  <c r="H83" i="92"/>
  <c r="H82" i="92"/>
  <c r="H81" i="92"/>
  <c r="H80" i="92"/>
  <c r="H79" i="92"/>
  <c r="H78" i="92"/>
  <c r="H77" i="92"/>
  <c r="H76" i="92"/>
  <c r="H75" i="92"/>
  <c r="H74" i="92"/>
  <c r="H73" i="92"/>
  <c r="H72" i="92"/>
  <c r="H71" i="92"/>
  <c r="H70" i="92"/>
  <c r="H69" i="92"/>
  <c r="H68" i="92"/>
  <c r="H67" i="92"/>
  <c r="H66" i="92"/>
  <c r="H65" i="92"/>
  <c r="H64" i="92"/>
  <c r="H63" i="92"/>
  <c r="H62" i="92"/>
  <c r="H61" i="92"/>
  <c r="H60" i="92"/>
  <c r="H59" i="92"/>
  <c r="H58" i="92"/>
  <c r="H57" i="92"/>
  <c r="H56" i="92"/>
  <c r="H55" i="92"/>
  <c r="H54" i="92"/>
  <c r="H53" i="92"/>
  <c r="H52" i="92"/>
  <c r="H51" i="92"/>
  <c r="H50" i="92"/>
  <c r="H49" i="92"/>
  <c r="H48" i="92"/>
  <c r="H47" i="92"/>
  <c r="H46" i="92"/>
  <c r="H45" i="92"/>
  <c r="H44" i="92"/>
  <c r="H43" i="92"/>
  <c r="H42" i="92"/>
  <c r="H41" i="92"/>
  <c r="H40" i="92"/>
  <c r="H39" i="92"/>
  <c r="H38" i="92"/>
  <c r="H37" i="92"/>
  <c r="H36" i="92"/>
  <c r="H35" i="92"/>
  <c r="H34" i="92"/>
  <c r="H33" i="92"/>
  <c r="H32" i="92"/>
  <c r="H31" i="92"/>
  <c r="H30" i="92"/>
  <c r="H29" i="92"/>
  <c r="H28" i="92"/>
  <c r="H27" i="92"/>
  <c r="H26" i="92"/>
  <c r="H24" i="92"/>
  <c r="H23" i="92"/>
  <c r="H22" i="92"/>
  <c r="H21" i="92"/>
  <c r="H20" i="92"/>
  <c r="H19" i="92"/>
  <c r="H18" i="92"/>
  <c r="H17" i="92"/>
  <c r="H16" i="92"/>
  <c r="H15" i="92"/>
  <c r="H14" i="92"/>
  <c r="H13" i="92"/>
  <c r="H12" i="92"/>
  <c r="H11" i="92"/>
  <c r="H9" i="92"/>
  <c r="H8" i="92"/>
  <c r="H7" i="92"/>
  <c r="H6" i="92"/>
  <c r="H5" i="92"/>
  <c r="H91" i="92" l="1"/>
  <c r="H95" i="92" s="1"/>
  <c r="H107" i="92" s="1"/>
  <c r="F95" i="92"/>
  <c r="F107" i="92" s="1"/>
  <c r="G95" i="92"/>
  <c r="G107" i="92" s="1"/>
  <c r="H108" i="91"/>
  <c r="H79" i="91"/>
  <c r="H9" i="91"/>
  <c r="G108" i="91"/>
  <c r="F108" i="91"/>
  <c r="G96" i="91"/>
  <c r="F96" i="91"/>
  <c r="B96" i="91"/>
  <c r="H94" i="91"/>
  <c r="H96" i="91" s="1"/>
  <c r="G93" i="91"/>
  <c r="F93" i="91"/>
  <c r="F97" i="91" s="1"/>
  <c r="H92" i="91"/>
  <c r="H91" i="91"/>
  <c r="H90" i="91"/>
  <c r="H89" i="91"/>
  <c r="H88" i="91"/>
  <c r="H87" i="91"/>
  <c r="H86" i="91"/>
  <c r="H85" i="91"/>
  <c r="H84" i="91"/>
  <c r="H83" i="91"/>
  <c r="H82" i="91"/>
  <c r="H81" i="91"/>
  <c r="H80" i="91"/>
  <c r="H78" i="91"/>
  <c r="H77" i="91"/>
  <c r="H76" i="91"/>
  <c r="H75" i="91"/>
  <c r="H74" i="91"/>
  <c r="H73" i="91"/>
  <c r="H72" i="91"/>
  <c r="H71" i="91"/>
  <c r="H70" i="91"/>
  <c r="H69" i="91"/>
  <c r="H68" i="91"/>
  <c r="H67" i="91"/>
  <c r="H66" i="91"/>
  <c r="H65" i="91"/>
  <c r="H64" i="91"/>
  <c r="H63" i="91"/>
  <c r="H62" i="91"/>
  <c r="H61" i="91"/>
  <c r="H60" i="91"/>
  <c r="H59" i="91"/>
  <c r="H58" i="91"/>
  <c r="H57" i="91"/>
  <c r="H56" i="91"/>
  <c r="H55" i="91"/>
  <c r="H54" i="91"/>
  <c r="H53" i="91"/>
  <c r="H52" i="91"/>
  <c r="H51" i="91"/>
  <c r="H50" i="91"/>
  <c r="H49" i="91"/>
  <c r="H48" i="91"/>
  <c r="H47" i="91"/>
  <c r="H46" i="91"/>
  <c r="H45" i="91"/>
  <c r="H44" i="91"/>
  <c r="H43" i="91"/>
  <c r="H42" i="91"/>
  <c r="H41" i="91"/>
  <c r="H40" i="91"/>
  <c r="H39" i="91"/>
  <c r="H38" i="91"/>
  <c r="H37" i="91"/>
  <c r="H36" i="91"/>
  <c r="H35" i="91"/>
  <c r="H34" i="91"/>
  <c r="H33" i="91"/>
  <c r="H32" i="91"/>
  <c r="H31" i="91"/>
  <c r="H30" i="91"/>
  <c r="H29" i="91"/>
  <c r="H28" i="91"/>
  <c r="H26" i="91"/>
  <c r="H25" i="91"/>
  <c r="H24" i="91"/>
  <c r="H23" i="91"/>
  <c r="H22" i="91"/>
  <c r="H21" i="91"/>
  <c r="H20" i="91"/>
  <c r="H19" i="91"/>
  <c r="H18" i="91"/>
  <c r="H17" i="91"/>
  <c r="H16" i="91"/>
  <c r="H15" i="91"/>
  <c r="H13" i="91"/>
  <c r="H12" i="91"/>
  <c r="H10" i="91"/>
  <c r="H8" i="91"/>
  <c r="H7" i="91"/>
  <c r="H6" i="91"/>
  <c r="H5" i="91"/>
  <c r="F109" i="91" l="1"/>
  <c r="H93" i="91"/>
  <c r="H97" i="91" s="1"/>
  <c r="H109" i="91" s="1"/>
  <c r="G97" i="91"/>
  <c r="G109" i="91" s="1"/>
  <c r="H40" i="90"/>
  <c r="H6" i="90"/>
  <c r="H103" i="90"/>
  <c r="G103" i="90"/>
  <c r="F103" i="90"/>
  <c r="G95" i="90"/>
  <c r="F95" i="90"/>
  <c r="B95" i="90"/>
  <c r="H93" i="90"/>
  <c r="H95" i="90" s="1"/>
  <c r="G92" i="90"/>
  <c r="G96" i="90" s="1"/>
  <c r="F92" i="90"/>
  <c r="H91" i="90"/>
  <c r="H90" i="90"/>
  <c r="H89" i="90"/>
  <c r="H88" i="90"/>
  <c r="H87" i="90"/>
  <c r="H86" i="90"/>
  <c r="H85" i="90"/>
  <c r="H84" i="90"/>
  <c r="H83" i="90"/>
  <c r="H82" i="90"/>
  <c r="H81" i="90"/>
  <c r="H80" i="90"/>
  <c r="H79" i="90"/>
  <c r="H78" i="90"/>
  <c r="H77" i="90"/>
  <c r="H76" i="90"/>
  <c r="H75" i="90"/>
  <c r="H74" i="90"/>
  <c r="H73" i="90"/>
  <c r="H72" i="90"/>
  <c r="H71" i="90"/>
  <c r="H70" i="90"/>
  <c r="H69" i="90"/>
  <c r="H68" i="90"/>
  <c r="H67" i="90"/>
  <c r="H66" i="90"/>
  <c r="H65" i="90"/>
  <c r="H64" i="90"/>
  <c r="H63" i="90"/>
  <c r="H62" i="90"/>
  <c r="H61" i="90"/>
  <c r="H60" i="90"/>
  <c r="H59" i="90"/>
  <c r="H58" i="90"/>
  <c r="H57" i="90"/>
  <c r="H56" i="90"/>
  <c r="H55" i="90"/>
  <c r="H54" i="90"/>
  <c r="H53" i="90"/>
  <c r="H52" i="90"/>
  <c r="H51" i="90"/>
  <c r="H50" i="90"/>
  <c r="H49" i="90"/>
  <c r="H48" i="90"/>
  <c r="H47" i="90"/>
  <c r="H46" i="90"/>
  <c r="H45" i="90"/>
  <c r="H44" i="90"/>
  <c r="H43" i="90"/>
  <c r="H42" i="90"/>
  <c r="H41" i="90"/>
  <c r="H39" i="90"/>
  <c r="H38" i="90"/>
  <c r="H37" i="90"/>
  <c r="H36" i="90"/>
  <c r="H35" i="90"/>
  <c r="H34" i="90"/>
  <c r="H33" i="90"/>
  <c r="H32" i="90"/>
  <c r="H31" i="90"/>
  <c r="H30" i="90"/>
  <c r="H29" i="90"/>
  <c r="H28" i="90"/>
  <c r="H27" i="90"/>
  <c r="H26" i="90"/>
  <c r="H25" i="90"/>
  <c r="H24" i="90"/>
  <c r="H23" i="90"/>
  <c r="H22" i="90"/>
  <c r="H21" i="90"/>
  <c r="H20" i="90"/>
  <c r="H19" i="90"/>
  <c r="H18" i="90"/>
  <c r="H17" i="90"/>
  <c r="H16" i="90"/>
  <c r="H15" i="90"/>
  <c r="H14" i="90"/>
  <c r="H13" i="90"/>
  <c r="H12" i="90"/>
  <c r="H11" i="90"/>
  <c r="H10" i="90"/>
  <c r="H9" i="90"/>
  <c r="H8" i="90"/>
  <c r="H7" i="90"/>
  <c r="H5" i="90"/>
  <c r="G104" i="90" l="1"/>
  <c r="H92" i="90"/>
  <c r="H96" i="90" s="1"/>
  <c r="H104" i="90" s="1"/>
  <c r="F96" i="90"/>
  <c r="F104" i="90" s="1"/>
  <c r="F94" i="89"/>
  <c r="G94" i="89"/>
  <c r="G99" i="89" s="1"/>
  <c r="H90" i="89"/>
  <c r="H85" i="89"/>
  <c r="H117" i="89"/>
  <c r="H61" i="89"/>
  <c r="H58" i="89"/>
  <c r="H33" i="89"/>
  <c r="H32" i="89"/>
  <c r="H26" i="89"/>
  <c r="H21" i="89"/>
  <c r="H9" i="89"/>
  <c r="H5" i="89"/>
  <c r="G117" i="89"/>
  <c r="F117" i="89"/>
  <c r="G98" i="89"/>
  <c r="F98" i="89"/>
  <c r="B98" i="89"/>
  <c r="H96" i="89"/>
  <c r="H95" i="89"/>
  <c r="H98" i="89" s="1"/>
  <c r="H93" i="89"/>
  <c r="H92" i="89"/>
  <c r="H91" i="89"/>
  <c r="H89" i="89"/>
  <c r="H88" i="89"/>
  <c r="H87" i="89"/>
  <c r="H86" i="89"/>
  <c r="H84" i="89"/>
  <c r="H83" i="89"/>
  <c r="H82" i="89"/>
  <c r="H81" i="89"/>
  <c r="H80" i="89"/>
  <c r="H79" i="89"/>
  <c r="H78" i="89"/>
  <c r="H77" i="89"/>
  <c r="H76" i="89"/>
  <c r="H75" i="89"/>
  <c r="H74" i="89"/>
  <c r="H73" i="89"/>
  <c r="H72" i="89"/>
  <c r="H71" i="89"/>
  <c r="H70" i="89"/>
  <c r="H69" i="89"/>
  <c r="H68" i="89"/>
  <c r="H67" i="89"/>
  <c r="H66" i="89"/>
  <c r="H65" i="89"/>
  <c r="H64" i="89"/>
  <c r="H63" i="89"/>
  <c r="H60" i="89"/>
  <c r="H59" i="89"/>
  <c r="H57" i="89"/>
  <c r="H56" i="89"/>
  <c r="H55" i="89"/>
  <c r="H54" i="89"/>
  <c r="H53" i="89"/>
  <c r="H52" i="89"/>
  <c r="H51" i="89"/>
  <c r="A51" i="89"/>
  <c r="A52" i="89" s="1"/>
  <c r="A53" i="89" s="1"/>
  <c r="A54" i="89" s="1"/>
  <c r="A55" i="89" s="1"/>
  <c r="A56" i="89" s="1"/>
  <c r="A57" i="89" s="1"/>
  <c r="A59" i="89" s="1"/>
  <c r="A60" i="89" s="1"/>
  <c r="A62" i="89" s="1"/>
  <c r="A63" i="89" s="1"/>
  <c r="A64" i="89" s="1"/>
  <c r="A65" i="89" s="1"/>
  <c r="A66" i="89" s="1"/>
  <c r="A67" i="89" s="1"/>
  <c r="A68" i="89" s="1"/>
  <c r="A69" i="89" s="1"/>
  <c r="A70" i="89" s="1"/>
  <c r="A71" i="89" s="1"/>
  <c r="A72" i="89" s="1"/>
  <c r="A73" i="89" s="1"/>
  <c r="A74" i="89" s="1"/>
  <c r="A75" i="89" s="1"/>
  <c r="A76" i="89" s="1"/>
  <c r="A77" i="89" s="1"/>
  <c r="A78" i="89" s="1"/>
  <c r="A79" i="89" s="1"/>
  <c r="A80" i="89" s="1"/>
  <c r="A81" i="89" s="1"/>
  <c r="A82" i="89" s="1"/>
  <c r="A83" i="89" s="1"/>
  <c r="A84" i="89" s="1"/>
  <c r="A86" i="89" s="1"/>
  <c r="A87" i="89" s="1"/>
  <c r="A88" i="89" s="1"/>
  <c r="A89" i="89" s="1"/>
  <c r="A91" i="89" s="1"/>
  <c r="A92" i="89" s="1"/>
  <c r="A93" i="89" s="1"/>
  <c r="H50" i="89"/>
  <c r="H49" i="89"/>
  <c r="H48" i="89"/>
  <c r="H47" i="89"/>
  <c r="H46" i="89"/>
  <c r="H45" i="89"/>
  <c r="H44" i="89"/>
  <c r="H43" i="89"/>
  <c r="H42" i="89"/>
  <c r="H41" i="89"/>
  <c r="H40" i="89"/>
  <c r="H39" i="89"/>
  <c r="H38" i="89"/>
  <c r="H37" i="89"/>
  <c r="H36" i="89"/>
  <c r="H35" i="89"/>
  <c r="H34" i="89"/>
  <c r="H31" i="89"/>
  <c r="H30" i="89"/>
  <c r="H29" i="89"/>
  <c r="H28" i="89"/>
  <c r="H27" i="89"/>
  <c r="H25" i="89"/>
  <c r="H24" i="89"/>
  <c r="H23" i="89"/>
  <c r="H22" i="89"/>
  <c r="H20" i="89"/>
  <c r="H19" i="89"/>
  <c r="H18" i="89"/>
  <c r="H17" i="89"/>
  <c r="H16" i="89"/>
  <c r="H15" i="89"/>
  <c r="H14" i="89"/>
  <c r="H13" i="89"/>
  <c r="H12" i="89"/>
  <c r="H11" i="89"/>
  <c r="H10" i="89"/>
  <c r="H8" i="89"/>
  <c r="H7" i="89"/>
  <c r="A7" i="89"/>
  <c r="A8" i="89" s="1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2" i="89" s="1"/>
  <c r="A23" i="89" s="1"/>
  <c r="A24" i="89" s="1"/>
  <c r="A25" i="89" s="1"/>
  <c r="A27" i="89" s="1"/>
  <c r="A28" i="89" s="1"/>
  <c r="A29" i="89" s="1"/>
  <c r="A30" i="89" s="1"/>
  <c r="A31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H6" i="89"/>
  <c r="H94" i="89" l="1"/>
  <c r="H99" i="89" s="1"/>
  <c r="F99" i="89"/>
  <c r="H118" i="89"/>
  <c r="F118" i="89"/>
  <c r="G118" i="89"/>
  <c r="H97" i="88"/>
  <c r="H96" i="88"/>
  <c r="H37" i="88"/>
  <c r="G106" i="88"/>
  <c r="F106" i="88"/>
  <c r="G90" i="88"/>
  <c r="F90" i="88"/>
  <c r="B90" i="88"/>
  <c r="H88" i="88"/>
  <c r="H87" i="88"/>
  <c r="H90" i="88" s="1"/>
  <c r="G86" i="88"/>
  <c r="F86" i="88"/>
  <c r="H85" i="88"/>
  <c r="H84" i="88"/>
  <c r="H83" i="88"/>
  <c r="H82" i="88"/>
  <c r="H81" i="88"/>
  <c r="H80" i="88"/>
  <c r="H79" i="88"/>
  <c r="H78" i="88"/>
  <c r="H77" i="88"/>
  <c r="H76" i="88"/>
  <c r="H75" i="88"/>
  <c r="H74" i="88"/>
  <c r="H73" i="88"/>
  <c r="H72" i="88"/>
  <c r="H71" i="88"/>
  <c r="H70" i="88"/>
  <c r="H69" i="88"/>
  <c r="H68" i="88"/>
  <c r="H67" i="88"/>
  <c r="H66" i="88"/>
  <c r="H65" i="88"/>
  <c r="H64" i="88"/>
  <c r="H63" i="88"/>
  <c r="H62" i="88"/>
  <c r="H61" i="88"/>
  <c r="H60" i="88"/>
  <c r="H59" i="88"/>
  <c r="H58" i="88"/>
  <c r="H57" i="88"/>
  <c r="H56" i="88"/>
  <c r="H55" i="88"/>
  <c r="H54" i="88"/>
  <c r="H53" i="88"/>
  <c r="H52" i="88"/>
  <c r="H51" i="88"/>
  <c r="H50" i="88"/>
  <c r="H49" i="88"/>
  <c r="H48" i="88"/>
  <c r="H47" i="88"/>
  <c r="H46" i="88"/>
  <c r="H45" i="88"/>
  <c r="H44" i="88"/>
  <c r="H43" i="88"/>
  <c r="H42" i="88"/>
  <c r="H41" i="88"/>
  <c r="H40" i="88"/>
  <c r="H39" i="88"/>
  <c r="H38" i="88"/>
  <c r="H36" i="88"/>
  <c r="H35" i="88"/>
  <c r="H34" i="88"/>
  <c r="H33" i="88"/>
  <c r="H32" i="88"/>
  <c r="H31" i="88"/>
  <c r="H30" i="88"/>
  <c r="H29" i="88"/>
  <c r="H28" i="88"/>
  <c r="H27" i="88"/>
  <c r="H26" i="88"/>
  <c r="H25" i="88"/>
  <c r="H24" i="88"/>
  <c r="H23" i="88"/>
  <c r="H22" i="88"/>
  <c r="H21" i="88"/>
  <c r="H20" i="88"/>
  <c r="H19" i="88"/>
  <c r="H18" i="88"/>
  <c r="H17" i="88"/>
  <c r="H16" i="88"/>
  <c r="H15" i="88"/>
  <c r="H14" i="88"/>
  <c r="H13" i="88"/>
  <c r="H12" i="88"/>
  <c r="H11" i="88"/>
  <c r="H10" i="88"/>
  <c r="H9" i="88"/>
  <c r="H8" i="88"/>
  <c r="H7" i="88"/>
  <c r="H6" i="88"/>
  <c r="A6" i="88"/>
  <c r="A7" i="88" s="1"/>
  <c r="A8" i="88" s="1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A38" i="88" s="1"/>
  <c r="A39" i="88" s="1"/>
  <c r="A40" i="88" s="1"/>
  <c r="A41" i="88" s="1"/>
  <c r="A42" i="88" s="1"/>
  <c r="A43" i="88" s="1"/>
  <c r="A44" i="88" s="1"/>
  <c r="A45" i="88" s="1"/>
  <c r="A46" i="88" s="1"/>
  <c r="A47" i="88" s="1"/>
  <c r="A48" i="88" s="1"/>
  <c r="A49" i="88" s="1"/>
  <c r="A50" i="88" s="1"/>
  <c r="A51" i="88" s="1"/>
  <c r="A52" i="88" s="1"/>
  <c r="A53" i="88" s="1"/>
  <c r="A54" i="88" s="1"/>
  <c r="A55" i="88" s="1"/>
  <c r="A56" i="88" s="1"/>
  <c r="A57" i="88" s="1"/>
  <c r="A58" i="88" s="1"/>
  <c r="A59" i="88" s="1"/>
  <c r="A60" i="88" s="1"/>
  <c r="A61" i="88" s="1"/>
  <c r="A62" i="88" s="1"/>
  <c r="A63" i="88" s="1"/>
  <c r="A64" i="88" s="1"/>
  <c r="A65" i="88" s="1"/>
  <c r="A66" i="88" s="1"/>
  <c r="A67" i="88" s="1"/>
  <c r="A68" i="88" s="1"/>
  <c r="A69" i="88" s="1"/>
  <c r="A70" i="88" s="1"/>
  <c r="A71" i="88" s="1"/>
  <c r="A72" i="88" s="1"/>
  <c r="A73" i="88" s="1"/>
  <c r="A74" i="88" s="1"/>
  <c r="A75" i="88" s="1"/>
  <c r="A76" i="88" s="1"/>
  <c r="A77" i="88" s="1"/>
  <c r="A78" i="88" s="1"/>
  <c r="A79" i="88" s="1"/>
  <c r="A80" i="88" s="1"/>
  <c r="A81" i="88" s="1"/>
  <c r="A82" i="88" s="1"/>
  <c r="A83" i="88" s="1"/>
  <c r="A84" i="88" s="1"/>
  <c r="A85" i="88" s="1"/>
  <c r="H5" i="88"/>
  <c r="H106" i="88" l="1"/>
  <c r="F91" i="88"/>
  <c r="F107" i="88" s="1"/>
  <c r="G91" i="88"/>
  <c r="G107" i="88" s="1"/>
  <c r="H86" i="88"/>
  <c r="H91" i="88" s="1"/>
  <c r="G87" i="86"/>
  <c r="G92" i="86" s="1"/>
  <c r="H86" i="86"/>
  <c r="F87" i="86"/>
  <c r="H107" i="86"/>
  <c r="G107" i="86"/>
  <c r="F107" i="86"/>
  <c r="G91" i="86"/>
  <c r="F91" i="86"/>
  <c r="B91" i="86"/>
  <c r="H89" i="86"/>
  <c r="H88" i="86"/>
  <c r="H85" i="86"/>
  <c r="H84" i="86"/>
  <c r="H83" i="86"/>
  <c r="H82" i="86"/>
  <c r="H81" i="86"/>
  <c r="H80" i="86"/>
  <c r="H79" i="86"/>
  <c r="H78" i="86"/>
  <c r="H77" i="86"/>
  <c r="H76" i="86"/>
  <c r="H75" i="86"/>
  <c r="H74" i="86"/>
  <c r="H73" i="86"/>
  <c r="H72" i="86"/>
  <c r="H71" i="86"/>
  <c r="H70" i="86"/>
  <c r="H69" i="86"/>
  <c r="H68" i="86"/>
  <c r="H67" i="86"/>
  <c r="H66" i="86"/>
  <c r="H65" i="86"/>
  <c r="H64" i="86"/>
  <c r="H63" i="86"/>
  <c r="H62" i="86"/>
  <c r="H61" i="86"/>
  <c r="H60" i="86"/>
  <c r="H59" i="86"/>
  <c r="H58" i="86"/>
  <c r="H57" i="86"/>
  <c r="H56" i="86"/>
  <c r="H55" i="86"/>
  <c r="H54" i="86"/>
  <c r="H53" i="86"/>
  <c r="H52" i="86"/>
  <c r="H51" i="86"/>
  <c r="H50" i="86"/>
  <c r="H49" i="86"/>
  <c r="H48" i="86"/>
  <c r="H47" i="86"/>
  <c r="H46" i="86"/>
  <c r="H45" i="86"/>
  <c r="H44" i="86"/>
  <c r="H43" i="86"/>
  <c r="H42" i="86"/>
  <c r="H41" i="86"/>
  <c r="H40" i="86"/>
  <c r="H39" i="86"/>
  <c r="H38" i="86"/>
  <c r="H37" i="86"/>
  <c r="H36" i="86"/>
  <c r="H35" i="86"/>
  <c r="H34" i="86"/>
  <c r="H33" i="86"/>
  <c r="H32" i="86"/>
  <c r="H31" i="86"/>
  <c r="H30" i="86"/>
  <c r="H29" i="86"/>
  <c r="H28" i="86"/>
  <c r="H27" i="86"/>
  <c r="H26" i="86"/>
  <c r="H25" i="86"/>
  <c r="H24" i="86"/>
  <c r="H23" i="86"/>
  <c r="H22" i="86"/>
  <c r="H21" i="86"/>
  <c r="H20" i="86"/>
  <c r="H19" i="86"/>
  <c r="H18" i="86"/>
  <c r="H17" i="86"/>
  <c r="H16" i="86"/>
  <c r="H15" i="86"/>
  <c r="H14" i="86"/>
  <c r="H13" i="86"/>
  <c r="H12" i="86"/>
  <c r="H11" i="86"/>
  <c r="H10" i="86"/>
  <c r="H9" i="86"/>
  <c r="H8" i="86"/>
  <c r="H7" i="86"/>
  <c r="H6" i="86"/>
  <c r="A6" i="86"/>
  <c r="A7" i="86" s="1"/>
  <c r="A8" i="86" s="1"/>
  <c r="A9" i="86" s="1"/>
  <c r="A10" i="86" s="1"/>
  <c r="A11" i="86" s="1"/>
  <c r="A12" i="86" s="1"/>
  <c r="A13" i="86" s="1"/>
  <c r="A14" i="86" s="1"/>
  <c r="A15" i="86" s="1"/>
  <c r="A16" i="86" s="1"/>
  <c r="A17" i="86" s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54" i="86" s="1"/>
  <c r="A55" i="86" s="1"/>
  <c r="A56" i="86" s="1"/>
  <c r="A57" i="86" s="1"/>
  <c r="A58" i="86" s="1"/>
  <c r="A59" i="86" s="1"/>
  <c r="A60" i="86" s="1"/>
  <c r="A61" i="86" s="1"/>
  <c r="A62" i="86" s="1"/>
  <c r="A63" i="86" s="1"/>
  <c r="A64" i="86" s="1"/>
  <c r="A65" i="86" s="1"/>
  <c r="A66" i="86" s="1"/>
  <c r="A67" i="86" s="1"/>
  <c r="A68" i="86" s="1"/>
  <c r="A69" i="86" s="1"/>
  <c r="A70" i="86" s="1"/>
  <c r="A71" i="86" s="1"/>
  <c r="A72" i="86" s="1"/>
  <c r="A73" i="86" s="1"/>
  <c r="A74" i="86" s="1"/>
  <c r="A75" i="86" s="1"/>
  <c r="A76" i="86" s="1"/>
  <c r="A77" i="86" s="1"/>
  <c r="A78" i="86" s="1"/>
  <c r="A79" i="86" s="1"/>
  <c r="A80" i="86" s="1"/>
  <c r="A81" i="86" s="1"/>
  <c r="A82" i="86" s="1"/>
  <c r="A83" i="86" s="1"/>
  <c r="A84" i="86" s="1"/>
  <c r="A85" i="86" s="1"/>
  <c r="A86" i="86" s="1"/>
  <c r="H5" i="86"/>
  <c r="G108" i="86" l="1"/>
  <c r="H91" i="86"/>
  <c r="H107" i="88"/>
  <c r="F92" i="86"/>
  <c r="F108" i="86" s="1"/>
  <c r="H87" i="86"/>
  <c r="H92" i="86" s="1"/>
  <c r="H108" i="86" s="1"/>
  <c r="H79" i="85"/>
  <c r="H54" i="85"/>
  <c r="H11" i="85"/>
  <c r="H102" i="85"/>
  <c r="G102" i="85"/>
  <c r="F102" i="85"/>
  <c r="G90" i="85"/>
  <c r="F90" i="85"/>
  <c r="B90" i="85"/>
  <c r="H88" i="85"/>
  <c r="H87" i="85"/>
  <c r="G86" i="85"/>
  <c r="F86" i="85"/>
  <c r="H85" i="85"/>
  <c r="H84" i="85"/>
  <c r="H83" i="85"/>
  <c r="H82" i="85"/>
  <c r="H81" i="85"/>
  <c r="H80" i="85"/>
  <c r="H78" i="85"/>
  <c r="H77" i="85"/>
  <c r="H76" i="85"/>
  <c r="H75" i="85"/>
  <c r="H74" i="85"/>
  <c r="H73" i="85"/>
  <c r="H72" i="85"/>
  <c r="H71" i="85"/>
  <c r="H70" i="85"/>
  <c r="H69" i="85"/>
  <c r="H68" i="85"/>
  <c r="H67" i="85"/>
  <c r="H66" i="85"/>
  <c r="H65" i="85"/>
  <c r="H64" i="85"/>
  <c r="H63" i="85"/>
  <c r="H62" i="85"/>
  <c r="H61" i="85"/>
  <c r="H60" i="85"/>
  <c r="H59" i="85"/>
  <c r="H58" i="85"/>
  <c r="H57" i="85"/>
  <c r="H56" i="85"/>
  <c r="H55" i="85"/>
  <c r="H53" i="85"/>
  <c r="H52" i="85"/>
  <c r="H51" i="85"/>
  <c r="H50" i="85"/>
  <c r="H49" i="85"/>
  <c r="H48" i="85"/>
  <c r="H47" i="85"/>
  <c r="H46" i="85"/>
  <c r="H45" i="85"/>
  <c r="H44" i="85"/>
  <c r="H43" i="85"/>
  <c r="H42" i="85"/>
  <c r="H41" i="85"/>
  <c r="H40" i="85"/>
  <c r="H39" i="85"/>
  <c r="H38" i="85"/>
  <c r="H37" i="85"/>
  <c r="H36" i="85"/>
  <c r="H35" i="85"/>
  <c r="H34" i="85"/>
  <c r="H33" i="85"/>
  <c r="H32" i="85"/>
  <c r="H31" i="85"/>
  <c r="H30" i="85"/>
  <c r="H29" i="85"/>
  <c r="H28" i="85"/>
  <c r="H27" i="85"/>
  <c r="H26" i="85"/>
  <c r="H25" i="85"/>
  <c r="H24" i="85"/>
  <c r="H23" i="85"/>
  <c r="H22" i="85"/>
  <c r="H21" i="85"/>
  <c r="H20" i="85"/>
  <c r="H19" i="85"/>
  <c r="H18" i="85"/>
  <c r="H17" i="85"/>
  <c r="H16" i="85"/>
  <c r="H15" i="85"/>
  <c r="H14" i="85"/>
  <c r="H13" i="85"/>
  <c r="H12" i="85"/>
  <c r="H10" i="85"/>
  <c r="H9" i="85"/>
  <c r="H8" i="85"/>
  <c r="H7" i="85"/>
  <c r="H6" i="85"/>
  <c r="A6" i="85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H5" i="85"/>
  <c r="H90" i="85" l="1"/>
  <c r="F91" i="85"/>
  <c r="F103" i="85" s="1"/>
  <c r="G91" i="85"/>
  <c r="G103" i="85" s="1"/>
  <c r="H86" i="85"/>
  <c r="H101" i="84"/>
  <c r="G101" i="84"/>
  <c r="F101" i="84"/>
  <c r="G87" i="84"/>
  <c r="F87" i="84"/>
  <c r="B87" i="84"/>
  <c r="H85" i="84"/>
  <c r="H84" i="84"/>
  <c r="G83" i="84"/>
  <c r="F83" i="84"/>
  <c r="H82" i="84"/>
  <c r="H81" i="84"/>
  <c r="H80" i="84"/>
  <c r="H79" i="84"/>
  <c r="H78" i="84"/>
  <c r="H77" i="84"/>
  <c r="H76" i="84"/>
  <c r="H75" i="84"/>
  <c r="H74" i="84"/>
  <c r="H73" i="84"/>
  <c r="H72" i="84"/>
  <c r="H71" i="84"/>
  <c r="H70" i="84"/>
  <c r="H69" i="84"/>
  <c r="H68" i="84"/>
  <c r="H67" i="84"/>
  <c r="H66" i="84"/>
  <c r="H65" i="84"/>
  <c r="H64" i="84"/>
  <c r="H63" i="84"/>
  <c r="H62" i="84"/>
  <c r="H61" i="84"/>
  <c r="H60" i="84"/>
  <c r="H59" i="84"/>
  <c r="H58" i="84"/>
  <c r="H57" i="84"/>
  <c r="H56" i="84"/>
  <c r="H55" i="84"/>
  <c r="H54" i="84"/>
  <c r="H53" i="84"/>
  <c r="H52" i="84"/>
  <c r="H51" i="84"/>
  <c r="H50" i="84"/>
  <c r="H49" i="84"/>
  <c r="H48" i="84"/>
  <c r="H47" i="84"/>
  <c r="H46" i="84"/>
  <c r="H45" i="84"/>
  <c r="H44" i="84"/>
  <c r="H43" i="84"/>
  <c r="H42" i="84"/>
  <c r="H41" i="84"/>
  <c r="H40" i="84"/>
  <c r="H39" i="84"/>
  <c r="H38" i="84"/>
  <c r="H37" i="84"/>
  <c r="H36" i="84"/>
  <c r="H35" i="84"/>
  <c r="H34" i="84"/>
  <c r="H33" i="84"/>
  <c r="H32" i="84"/>
  <c r="H31" i="84"/>
  <c r="H30" i="84"/>
  <c r="H29" i="84"/>
  <c r="H28" i="84"/>
  <c r="H27" i="84"/>
  <c r="H26" i="84"/>
  <c r="H25" i="84"/>
  <c r="H24" i="84"/>
  <c r="H23" i="84"/>
  <c r="H22" i="84"/>
  <c r="H21" i="84"/>
  <c r="H20" i="84"/>
  <c r="H19" i="84"/>
  <c r="H18" i="84"/>
  <c r="H17" i="84"/>
  <c r="H16" i="84"/>
  <c r="H15" i="84"/>
  <c r="H14" i="84"/>
  <c r="H13" i="84"/>
  <c r="H12" i="84"/>
  <c r="H11" i="84"/>
  <c r="H10" i="84"/>
  <c r="H9" i="84"/>
  <c r="H8" i="84"/>
  <c r="H7" i="84"/>
  <c r="H6" i="84"/>
  <c r="A6" i="84"/>
  <c r="A7" i="84" s="1"/>
  <c r="A8" i="84" s="1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53" i="84" s="1"/>
  <c r="A54" i="84" s="1"/>
  <c r="A55" i="84" s="1"/>
  <c r="A56" i="84" s="1"/>
  <c r="A57" i="84" s="1"/>
  <c r="A58" i="84" s="1"/>
  <c r="A59" i="84" s="1"/>
  <c r="A60" i="84" s="1"/>
  <c r="A61" i="84" s="1"/>
  <c r="A62" i="84" s="1"/>
  <c r="A63" i="84" s="1"/>
  <c r="A64" i="84" s="1"/>
  <c r="A65" i="84" s="1"/>
  <c r="A66" i="84" s="1"/>
  <c r="A67" i="84" s="1"/>
  <c r="A68" i="84" s="1"/>
  <c r="A69" i="84" s="1"/>
  <c r="A70" i="84" s="1"/>
  <c r="A71" i="84" s="1"/>
  <c r="A72" i="84" s="1"/>
  <c r="A73" i="84" s="1"/>
  <c r="A74" i="84" s="1"/>
  <c r="A75" i="84" s="1"/>
  <c r="A76" i="84" s="1"/>
  <c r="A77" i="84" s="1"/>
  <c r="A78" i="84" s="1"/>
  <c r="A79" i="84" s="1"/>
  <c r="A80" i="84" s="1"/>
  <c r="A81" i="84" s="1"/>
  <c r="A82" i="84" s="1"/>
  <c r="H5" i="84"/>
  <c r="H91" i="85" l="1"/>
  <c r="H103" i="85" s="1"/>
  <c r="H87" i="84"/>
  <c r="F88" i="84"/>
  <c r="F102" i="84" s="1"/>
  <c r="H83" i="84"/>
  <c r="G88" i="84"/>
  <c r="G102" i="84" s="1"/>
  <c r="G99" i="83"/>
  <c r="F99" i="83"/>
  <c r="H99" i="83"/>
  <c r="G92" i="83"/>
  <c r="F92" i="83"/>
  <c r="B92" i="83"/>
  <c r="H90" i="83"/>
  <c r="H89" i="83"/>
  <c r="G88" i="83"/>
  <c r="G93" i="83" s="1"/>
  <c r="G100" i="83" s="1"/>
  <c r="F88" i="83"/>
  <c r="F93" i="83" s="1"/>
  <c r="F100" i="83" s="1"/>
  <c r="H87" i="83"/>
  <c r="H86" i="83"/>
  <c r="H85" i="83"/>
  <c r="H84" i="83"/>
  <c r="H83" i="83"/>
  <c r="H82" i="83"/>
  <c r="H81" i="83"/>
  <c r="H80" i="83"/>
  <c r="H79" i="83"/>
  <c r="H78" i="83"/>
  <c r="H77" i="83"/>
  <c r="H76" i="83"/>
  <c r="H75" i="83"/>
  <c r="H74" i="83"/>
  <c r="H73" i="83"/>
  <c r="H72" i="83"/>
  <c r="H71" i="83"/>
  <c r="H70" i="83"/>
  <c r="H69" i="83"/>
  <c r="H68" i="83"/>
  <c r="H67" i="83"/>
  <c r="H66" i="83"/>
  <c r="H65" i="83"/>
  <c r="H64" i="83"/>
  <c r="H63" i="83"/>
  <c r="H62" i="83"/>
  <c r="H61" i="83"/>
  <c r="H60" i="83"/>
  <c r="H59" i="83"/>
  <c r="H58" i="83"/>
  <c r="H57" i="83"/>
  <c r="H56" i="83"/>
  <c r="H55" i="83"/>
  <c r="H54" i="83"/>
  <c r="H53" i="83"/>
  <c r="H52" i="83"/>
  <c r="H51" i="83"/>
  <c r="H50" i="83"/>
  <c r="H49" i="83"/>
  <c r="H48" i="83"/>
  <c r="H47" i="83"/>
  <c r="H46" i="83"/>
  <c r="H45" i="83"/>
  <c r="H44" i="83"/>
  <c r="H43" i="83"/>
  <c r="H42" i="83"/>
  <c r="H41" i="83"/>
  <c r="H40" i="83"/>
  <c r="H39" i="83"/>
  <c r="H38" i="83"/>
  <c r="H37" i="83"/>
  <c r="H36" i="83"/>
  <c r="H35" i="83"/>
  <c r="H34" i="83"/>
  <c r="H33" i="83"/>
  <c r="H32" i="83"/>
  <c r="H31" i="83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H17" i="83"/>
  <c r="H16" i="83"/>
  <c r="H15" i="83"/>
  <c r="H14" i="83"/>
  <c r="H13" i="83"/>
  <c r="H12" i="83"/>
  <c r="A12" i="83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A66" i="83" s="1"/>
  <c r="A67" i="83" s="1"/>
  <c r="A68" i="83" s="1"/>
  <c r="A69" i="83" s="1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A86" i="83" s="1"/>
  <c r="A87" i="83" s="1"/>
  <c r="H11" i="83"/>
  <c r="H10" i="83"/>
  <c r="H9" i="83"/>
  <c r="H8" i="83"/>
  <c r="H7" i="83"/>
  <c r="H6" i="83"/>
  <c r="A6" i="83"/>
  <c r="A7" i="83" s="1"/>
  <c r="A8" i="83" s="1"/>
  <c r="A9" i="83" s="1"/>
  <c r="A10" i="83" s="1"/>
  <c r="H5" i="83"/>
  <c r="H88" i="84" l="1"/>
  <c r="H102" i="84" s="1"/>
  <c r="H92" i="83"/>
  <c r="H88" i="83"/>
  <c r="H100" i="81"/>
  <c r="H101" i="81"/>
  <c r="H102" i="81"/>
  <c r="H52" i="81"/>
  <c r="H24" i="81"/>
  <c r="G103" i="81"/>
  <c r="F103" i="81"/>
  <c r="G92" i="81"/>
  <c r="F92" i="81"/>
  <c r="B92" i="81"/>
  <c r="H90" i="81"/>
  <c r="H89" i="81"/>
  <c r="G88" i="81"/>
  <c r="F88" i="81"/>
  <c r="H87" i="81"/>
  <c r="H86" i="81"/>
  <c r="H85" i="81"/>
  <c r="H84" i="81"/>
  <c r="H83" i="81"/>
  <c r="H82" i="81"/>
  <c r="H81" i="81"/>
  <c r="H80" i="81"/>
  <c r="H79" i="81"/>
  <c r="H78" i="81"/>
  <c r="H77" i="81"/>
  <c r="H76" i="81"/>
  <c r="H75" i="81"/>
  <c r="H74" i="81"/>
  <c r="H73" i="81"/>
  <c r="H72" i="81"/>
  <c r="H71" i="81"/>
  <c r="H70" i="81"/>
  <c r="H69" i="81"/>
  <c r="H68" i="81"/>
  <c r="H67" i="81"/>
  <c r="H66" i="81"/>
  <c r="H65" i="81"/>
  <c r="H64" i="81"/>
  <c r="H63" i="81"/>
  <c r="H62" i="81"/>
  <c r="H61" i="81"/>
  <c r="H60" i="81"/>
  <c r="H59" i="81"/>
  <c r="H58" i="81"/>
  <c r="H57" i="81"/>
  <c r="H56" i="81"/>
  <c r="H55" i="81"/>
  <c r="H54" i="81"/>
  <c r="H53" i="81"/>
  <c r="H51" i="81"/>
  <c r="H50" i="81"/>
  <c r="H49" i="81"/>
  <c r="H48" i="81"/>
  <c r="H47" i="81"/>
  <c r="H46" i="81"/>
  <c r="H45" i="81"/>
  <c r="H44" i="81"/>
  <c r="H43" i="81"/>
  <c r="H42" i="81"/>
  <c r="H41" i="81"/>
  <c r="H40" i="81"/>
  <c r="H39" i="81"/>
  <c r="H38" i="81"/>
  <c r="H37" i="81"/>
  <c r="H36" i="81"/>
  <c r="H35" i="81"/>
  <c r="H34" i="81"/>
  <c r="H33" i="81"/>
  <c r="H32" i="81"/>
  <c r="H31" i="81"/>
  <c r="H30" i="81"/>
  <c r="H29" i="81"/>
  <c r="H28" i="81"/>
  <c r="H27" i="81"/>
  <c r="H26" i="81"/>
  <c r="H25" i="81"/>
  <c r="H23" i="81"/>
  <c r="H22" i="81"/>
  <c r="H21" i="81"/>
  <c r="H20" i="81"/>
  <c r="H19" i="81"/>
  <c r="H18" i="81"/>
  <c r="H17" i="81"/>
  <c r="H16" i="81"/>
  <c r="H15" i="81"/>
  <c r="H14" i="81"/>
  <c r="H13" i="81"/>
  <c r="H12" i="81"/>
  <c r="A12" i="8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A58" i="81" s="1"/>
  <c r="A59" i="81" s="1"/>
  <c r="A60" i="81" s="1"/>
  <c r="A61" i="81" s="1"/>
  <c r="A62" i="81" s="1"/>
  <c r="A63" i="81" s="1"/>
  <c r="A64" i="81" s="1"/>
  <c r="A65" i="81" s="1"/>
  <c r="A66" i="81" s="1"/>
  <c r="A67" i="81" s="1"/>
  <c r="A68" i="81" s="1"/>
  <c r="A69" i="81" s="1"/>
  <c r="A70" i="81" s="1"/>
  <c r="A71" i="81" s="1"/>
  <c r="A72" i="81" s="1"/>
  <c r="A73" i="81" s="1"/>
  <c r="A74" i="81" s="1"/>
  <c r="A75" i="81" s="1"/>
  <c r="A76" i="81" s="1"/>
  <c r="A77" i="81" s="1"/>
  <c r="A78" i="81" s="1"/>
  <c r="A79" i="81" s="1"/>
  <c r="A80" i="81" s="1"/>
  <c r="A81" i="81" s="1"/>
  <c r="A82" i="81" s="1"/>
  <c r="A83" i="81" s="1"/>
  <c r="A84" i="81" s="1"/>
  <c r="A85" i="81" s="1"/>
  <c r="A86" i="81" s="1"/>
  <c r="A87" i="81" s="1"/>
  <c r="H11" i="81"/>
  <c r="H10" i="81"/>
  <c r="H9" i="81"/>
  <c r="H8" i="81"/>
  <c r="H7" i="81"/>
  <c r="H6" i="81"/>
  <c r="A6" i="81"/>
  <c r="A7" i="81" s="1"/>
  <c r="A8" i="81" s="1"/>
  <c r="A9" i="81" s="1"/>
  <c r="A10" i="81" s="1"/>
  <c r="H5" i="81"/>
  <c r="H93" i="83" l="1"/>
  <c r="H100" i="83" s="1"/>
  <c r="F93" i="81"/>
  <c r="F104" i="81" s="1"/>
  <c r="G93" i="81"/>
  <c r="G104" i="81" s="1"/>
  <c r="H92" i="81"/>
  <c r="H103" i="81"/>
  <c r="H88" i="81"/>
  <c r="H71" i="80"/>
  <c r="A71" i="80"/>
  <c r="A72" i="80" s="1"/>
  <c r="H98" i="80"/>
  <c r="H99" i="80"/>
  <c r="H97" i="80"/>
  <c r="H11" i="80"/>
  <c r="A12" i="80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53" i="80" s="1"/>
  <c r="A54" i="80" s="1"/>
  <c r="A55" i="80" s="1"/>
  <c r="A56" i="80" s="1"/>
  <c r="A57" i="80" s="1"/>
  <c r="A58" i="80" s="1"/>
  <c r="A59" i="80" s="1"/>
  <c r="A60" i="80" s="1"/>
  <c r="A61" i="80" s="1"/>
  <c r="A62" i="80" s="1"/>
  <c r="A63" i="80" s="1"/>
  <c r="A64" i="80" s="1"/>
  <c r="A65" i="80" s="1"/>
  <c r="A66" i="80" s="1"/>
  <c r="A67" i="80" s="1"/>
  <c r="A68" i="80" s="1"/>
  <c r="A69" i="80" s="1"/>
  <c r="A70" i="80" s="1"/>
  <c r="H96" i="80"/>
  <c r="G101" i="80"/>
  <c r="F101" i="80"/>
  <c r="G90" i="80"/>
  <c r="F90" i="80"/>
  <c r="B90" i="80"/>
  <c r="H88" i="80"/>
  <c r="H87" i="80"/>
  <c r="H90" i="80" s="1"/>
  <c r="G86" i="80"/>
  <c r="F86" i="80"/>
  <c r="F91" i="80" s="1"/>
  <c r="H85" i="80"/>
  <c r="H84" i="80"/>
  <c r="H83" i="80"/>
  <c r="H82" i="80"/>
  <c r="H81" i="80"/>
  <c r="H80" i="80"/>
  <c r="H79" i="80"/>
  <c r="H78" i="80"/>
  <c r="H77" i="80"/>
  <c r="H76" i="80"/>
  <c r="H75" i="80"/>
  <c r="H74" i="80"/>
  <c r="H73" i="80"/>
  <c r="H72" i="80"/>
  <c r="H70" i="80"/>
  <c r="H69" i="80"/>
  <c r="H68" i="80"/>
  <c r="H67" i="80"/>
  <c r="H66" i="80"/>
  <c r="H65" i="80"/>
  <c r="H64" i="80"/>
  <c r="H63" i="80"/>
  <c r="H62" i="80"/>
  <c r="H61" i="80"/>
  <c r="H60" i="80"/>
  <c r="H59" i="80"/>
  <c r="H58" i="80"/>
  <c r="H57" i="80"/>
  <c r="H56" i="80"/>
  <c r="H55" i="80"/>
  <c r="H54" i="80"/>
  <c r="H53" i="80"/>
  <c r="H52" i="80"/>
  <c r="H51" i="80"/>
  <c r="H50" i="80"/>
  <c r="H49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17" i="80"/>
  <c r="H16" i="80"/>
  <c r="H15" i="80"/>
  <c r="H14" i="80"/>
  <c r="H13" i="80"/>
  <c r="H12" i="80"/>
  <c r="H10" i="80"/>
  <c r="H9" i="80"/>
  <c r="H8" i="80"/>
  <c r="H7" i="80"/>
  <c r="H6" i="80"/>
  <c r="A6" i="80"/>
  <c r="A7" i="80" s="1"/>
  <c r="A8" i="80" s="1"/>
  <c r="A9" i="80" s="1"/>
  <c r="A10" i="80" s="1"/>
  <c r="H5" i="80"/>
  <c r="H93" i="81" l="1"/>
  <c r="H104" i="81" s="1"/>
  <c r="F102" i="80"/>
  <c r="G91" i="80"/>
  <c r="G102" i="80" s="1"/>
  <c r="A73" i="80"/>
  <c r="A74" i="80" s="1"/>
  <c r="A75" i="80" s="1"/>
  <c r="A76" i="80" s="1"/>
  <c r="A77" i="80" s="1"/>
  <c r="A78" i="80" s="1"/>
  <c r="A79" i="80" s="1"/>
  <c r="A80" i="80" s="1"/>
  <c r="A81" i="80" s="1"/>
  <c r="A82" i="80" s="1"/>
  <c r="A83" i="80" s="1"/>
  <c r="A84" i="80" s="1"/>
  <c r="A85" i="80" s="1"/>
  <c r="H101" i="80"/>
  <c r="H86" i="80"/>
  <c r="H91" i="80" s="1"/>
  <c r="G96" i="79"/>
  <c r="F96" i="79"/>
  <c r="H96" i="79"/>
  <c r="G88" i="79"/>
  <c r="F88" i="79"/>
  <c r="B88" i="79"/>
  <c r="H86" i="79"/>
  <c r="H85" i="79"/>
  <c r="G84" i="79"/>
  <c r="F84" i="79"/>
  <c r="F89" i="79" s="1"/>
  <c r="F97" i="79" s="1"/>
  <c r="H83" i="79"/>
  <c r="H82" i="79"/>
  <c r="H81" i="79"/>
  <c r="H80" i="79"/>
  <c r="H79" i="79"/>
  <c r="H78" i="79"/>
  <c r="H77" i="79"/>
  <c r="H76" i="79"/>
  <c r="H75" i="79"/>
  <c r="H74" i="79"/>
  <c r="H73" i="79"/>
  <c r="H72" i="79"/>
  <c r="H71" i="79"/>
  <c r="H70" i="79"/>
  <c r="H69" i="79"/>
  <c r="H68" i="79"/>
  <c r="H67" i="79"/>
  <c r="H66" i="79"/>
  <c r="H65" i="79"/>
  <c r="H64" i="79"/>
  <c r="H63" i="79"/>
  <c r="H62" i="79"/>
  <c r="H61" i="79"/>
  <c r="H60" i="79"/>
  <c r="H59" i="79"/>
  <c r="H58" i="79"/>
  <c r="H57" i="79"/>
  <c r="H56" i="79"/>
  <c r="H55" i="79"/>
  <c r="H54" i="79"/>
  <c r="H53" i="79"/>
  <c r="H52" i="79"/>
  <c r="H51" i="79"/>
  <c r="H50" i="79"/>
  <c r="H49" i="79"/>
  <c r="H48" i="79"/>
  <c r="H47" i="79"/>
  <c r="H46" i="79"/>
  <c r="H45" i="79"/>
  <c r="H44" i="79"/>
  <c r="H43" i="79"/>
  <c r="H42" i="79"/>
  <c r="H41" i="79"/>
  <c r="H40" i="79"/>
  <c r="H39" i="79"/>
  <c r="H38" i="79"/>
  <c r="H37" i="79"/>
  <c r="H36" i="79"/>
  <c r="H35" i="79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17" i="79"/>
  <c r="H16" i="79"/>
  <c r="H15" i="79"/>
  <c r="H14" i="79"/>
  <c r="H13" i="79"/>
  <c r="H12" i="79"/>
  <c r="H11" i="79"/>
  <c r="H10" i="79"/>
  <c r="H9" i="79"/>
  <c r="H8" i="79"/>
  <c r="H7" i="79"/>
  <c r="H6" i="79"/>
  <c r="A6" i="79"/>
  <c r="A7" i="79" s="1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A54" i="79" s="1"/>
  <c r="A55" i="79" s="1"/>
  <c r="A56" i="79" s="1"/>
  <c r="A57" i="79" s="1"/>
  <c r="A58" i="79" s="1"/>
  <c r="A59" i="79" s="1"/>
  <c r="A60" i="79" s="1"/>
  <c r="A61" i="79" s="1"/>
  <c r="A62" i="79" s="1"/>
  <c r="A63" i="79" s="1"/>
  <c r="A64" i="79" s="1"/>
  <c r="A65" i="79" s="1"/>
  <c r="A66" i="79" s="1"/>
  <c r="A67" i="79" s="1"/>
  <c r="A68" i="79" s="1"/>
  <c r="A69" i="79" s="1"/>
  <c r="A70" i="79" s="1"/>
  <c r="A71" i="79" s="1"/>
  <c r="A72" i="79" s="1"/>
  <c r="A73" i="79" s="1"/>
  <c r="A74" i="79" s="1"/>
  <c r="A75" i="79" s="1"/>
  <c r="A76" i="79" s="1"/>
  <c r="A77" i="79" s="1"/>
  <c r="A78" i="79" s="1"/>
  <c r="A79" i="79" s="1"/>
  <c r="A80" i="79" s="1"/>
  <c r="A81" i="79" s="1"/>
  <c r="A82" i="79" s="1"/>
  <c r="A83" i="79" s="1"/>
  <c r="H5" i="79"/>
  <c r="H88" i="79" l="1"/>
  <c r="H84" i="79"/>
  <c r="H89" i="79" s="1"/>
  <c r="H97" i="79" s="1"/>
  <c r="G89" i="79"/>
  <c r="G97" i="79" s="1"/>
  <c r="H102" i="80"/>
  <c r="H59" i="78"/>
  <c r="H68" i="78"/>
  <c r="H95" i="78"/>
  <c r="H94" i="78"/>
  <c r="G96" i="78"/>
  <c r="F96" i="78"/>
  <c r="G88" i="78"/>
  <c r="F88" i="78"/>
  <c r="B88" i="78"/>
  <c r="H86" i="78"/>
  <c r="H85" i="78"/>
  <c r="G84" i="78"/>
  <c r="F84" i="78"/>
  <c r="H83" i="78"/>
  <c r="H82" i="78"/>
  <c r="H81" i="78"/>
  <c r="H80" i="78"/>
  <c r="H79" i="78"/>
  <c r="H78" i="78"/>
  <c r="H77" i="78"/>
  <c r="H76" i="78"/>
  <c r="H75" i="78"/>
  <c r="H74" i="78"/>
  <c r="H73" i="78"/>
  <c r="H72" i="78"/>
  <c r="H71" i="78"/>
  <c r="H70" i="78"/>
  <c r="H69" i="78"/>
  <c r="H67" i="78"/>
  <c r="H66" i="78"/>
  <c r="H65" i="78"/>
  <c r="H64" i="78"/>
  <c r="H63" i="78"/>
  <c r="H62" i="78"/>
  <c r="H61" i="78"/>
  <c r="H60" i="78"/>
  <c r="H58" i="78"/>
  <c r="H57" i="78"/>
  <c r="H56" i="78"/>
  <c r="H55" i="78"/>
  <c r="H54" i="78"/>
  <c r="H53" i="78"/>
  <c r="H52" i="78"/>
  <c r="H51" i="78"/>
  <c r="H50" i="78"/>
  <c r="H49" i="78"/>
  <c r="H48" i="78"/>
  <c r="H47" i="78"/>
  <c r="H46" i="78"/>
  <c r="H45" i="78"/>
  <c r="H44" i="78"/>
  <c r="H43" i="78"/>
  <c r="H42" i="78"/>
  <c r="H41" i="78"/>
  <c r="H40" i="78"/>
  <c r="H39" i="78"/>
  <c r="H38" i="78"/>
  <c r="H37" i="78"/>
  <c r="H36" i="78"/>
  <c r="H35" i="78"/>
  <c r="H34" i="78"/>
  <c r="H33" i="78"/>
  <c r="H32" i="78"/>
  <c r="H31" i="78"/>
  <c r="H30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17" i="78"/>
  <c r="H16" i="78"/>
  <c r="H15" i="78"/>
  <c r="H14" i="78"/>
  <c r="H13" i="78"/>
  <c r="H12" i="78"/>
  <c r="H11" i="78"/>
  <c r="H10" i="78"/>
  <c r="H9" i="78"/>
  <c r="H8" i="78"/>
  <c r="H7" i="78"/>
  <c r="H6" i="78"/>
  <c r="A6" i="78"/>
  <c r="A7" i="78" s="1"/>
  <c r="A8" i="78" s="1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A62" i="78" s="1"/>
  <c r="A63" i="78" s="1"/>
  <c r="A64" i="78" s="1"/>
  <c r="A65" i="78" s="1"/>
  <c r="A66" i="78" s="1"/>
  <c r="A67" i="78" s="1"/>
  <c r="A68" i="78" s="1"/>
  <c r="A69" i="78" s="1"/>
  <c r="A70" i="78" s="1"/>
  <c r="A71" i="78" s="1"/>
  <c r="A72" i="78" s="1"/>
  <c r="A73" i="78" s="1"/>
  <c r="A74" i="78" s="1"/>
  <c r="A75" i="78" s="1"/>
  <c r="A76" i="78" s="1"/>
  <c r="A77" i="78" s="1"/>
  <c r="A78" i="78" s="1"/>
  <c r="A79" i="78" s="1"/>
  <c r="A80" i="78" s="1"/>
  <c r="A81" i="78" s="1"/>
  <c r="A82" i="78" s="1"/>
  <c r="A83" i="78" s="1"/>
  <c r="H5" i="78"/>
  <c r="H88" i="78" l="1"/>
  <c r="F89" i="78"/>
  <c r="F97" i="78" s="1"/>
  <c r="G89" i="78"/>
  <c r="G97" i="78" s="1"/>
  <c r="H84" i="78"/>
  <c r="H96" i="78"/>
  <c r="H94" i="77"/>
  <c r="G95" i="77"/>
  <c r="F95" i="77"/>
  <c r="H93" i="77"/>
  <c r="G87" i="77"/>
  <c r="F87" i="77"/>
  <c r="B87" i="77"/>
  <c r="H85" i="77"/>
  <c r="H84" i="77"/>
  <c r="H87" i="77" s="1"/>
  <c r="G83" i="77"/>
  <c r="F83" i="77"/>
  <c r="H82" i="77"/>
  <c r="H81" i="77"/>
  <c r="H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6" i="77"/>
  <c r="H25" i="77"/>
  <c r="H24" i="77"/>
  <c r="H23" i="77"/>
  <c r="H22" i="77"/>
  <c r="H21" i="77"/>
  <c r="H20" i="77"/>
  <c r="H19" i="77"/>
  <c r="H18" i="77"/>
  <c r="H17" i="77"/>
  <c r="H16" i="77"/>
  <c r="H15" i="77"/>
  <c r="H14" i="77"/>
  <c r="H13" i="77"/>
  <c r="H12" i="77"/>
  <c r="H11" i="77"/>
  <c r="H10" i="77"/>
  <c r="H9" i="77"/>
  <c r="H8" i="77"/>
  <c r="H7" i="77"/>
  <c r="H6" i="77"/>
  <c r="A6" i="77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H5" i="77"/>
  <c r="H89" i="78" l="1"/>
  <c r="H97" i="78"/>
  <c r="F88" i="77"/>
  <c r="F96" i="77" s="1"/>
  <c r="A26" i="77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H95" i="77"/>
  <c r="G88" i="77"/>
  <c r="G96" i="77" s="1"/>
  <c r="H83" i="77"/>
  <c r="H88" i="77" s="1"/>
  <c r="H96" i="77" s="1"/>
  <c r="H15" i="76"/>
  <c r="H96" i="76"/>
  <c r="H95" i="76"/>
  <c r="G97" i="76"/>
  <c r="F97" i="76"/>
  <c r="G89" i="76"/>
  <c r="F89" i="76"/>
  <c r="B89" i="76"/>
  <c r="H87" i="76"/>
  <c r="H86" i="76"/>
  <c r="G85" i="76"/>
  <c r="F85" i="76"/>
  <c r="H84" i="76"/>
  <c r="H83" i="76"/>
  <c r="H82" i="76"/>
  <c r="H81" i="76"/>
  <c r="H80" i="76"/>
  <c r="H79" i="76"/>
  <c r="H78" i="76"/>
  <c r="H77" i="76"/>
  <c r="H76" i="76"/>
  <c r="H75" i="76"/>
  <c r="H74" i="76"/>
  <c r="H73" i="76"/>
  <c r="H72" i="76"/>
  <c r="H71" i="76"/>
  <c r="H70" i="76"/>
  <c r="H69" i="76"/>
  <c r="H68" i="76"/>
  <c r="H67" i="76"/>
  <c r="H66" i="76"/>
  <c r="H65" i="76"/>
  <c r="H64" i="76"/>
  <c r="H63" i="76"/>
  <c r="H62" i="76"/>
  <c r="H61" i="76"/>
  <c r="H60" i="76"/>
  <c r="H59" i="76"/>
  <c r="H58" i="76"/>
  <c r="H57" i="76"/>
  <c r="H56" i="76"/>
  <c r="H55" i="76"/>
  <c r="H54" i="76"/>
  <c r="H53" i="76"/>
  <c r="H52" i="76"/>
  <c r="H51" i="76"/>
  <c r="H50" i="76"/>
  <c r="H49" i="76"/>
  <c r="H48" i="76"/>
  <c r="H47" i="76"/>
  <c r="H46" i="76"/>
  <c r="H45" i="76"/>
  <c r="H44" i="76"/>
  <c r="H43" i="76"/>
  <c r="H42" i="76"/>
  <c r="H41" i="76"/>
  <c r="H40" i="76"/>
  <c r="H39" i="76"/>
  <c r="H38" i="76"/>
  <c r="H37" i="76"/>
  <c r="H36" i="76"/>
  <c r="H35" i="76"/>
  <c r="H34" i="76"/>
  <c r="H33" i="76"/>
  <c r="H32" i="76"/>
  <c r="H31" i="76"/>
  <c r="H30" i="76"/>
  <c r="H29" i="76"/>
  <c r="H28" i="76"/>
  <c r="H27" i="76"/>
  <c r="H26" i="76"/>
  <c r="H25" i="76"/>
  <c r="H24" i="76"/>
  <c r="H23" i="76"/>
  <c r="H22" i="76"/>
  <c r="H21" i="76"/>
  <c r="H20" i="76"/>
  <c r="H19" i="76"/>
  <c r="H18" i="76"/>
  <c r="H17" i="76"/>
  <c r="H16" i="76"/>
  <c r="H14" i="76"/>
  <c r="H13" i="76"/>
  <c r="H12" i="76"/>
  <c r="H11" i="76"/>
  <c r="H10" i="76"/>
  <c r="H9" i="76"/>
  <c r="H8" i="76"/>
  <c r="H7" i="76"/>
  <c r="H6" i="76"/>
  <c r="A6" i="76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H5" i="76"/>
  <c r="H89" i="76" l="1"/>
  <c r="H97" i="76"/>
  <c r="G90" i="76"/>
  <c r="G98" i="76" s="1"/>
  <c r="F90" i="76"/>
  <c r="F98" i="76" s="1"/>
  <c r="H85" i="76"/>
  <c r="H90" i="76" s="1"/>
  <c r="H98" i="76" s="1"/>
  <c r="H25" i="75"/>
  <c r="G97" i="75"/>
  <c r="F97" i="75"/>
  <c r="H97" i="75"/>
  <c r="G89" i="75"/>
  <c r="F89" i="75"/>
  <c r="B89" i="75"/>
  <c r="H87" i="75"/>
  <c r="H86" i="75"/>
  <c r="G85" i="75"/>
  <c r="F85" i="75"/>
  <c r="H84" i="75"/>
  <c r="H83" i="75"/>
  <c r="H82" i="75"/>
  <c r="H81" i="75"/>
  <c r="H80" i="75"/>
  <c r="H79" i="75"/>
  <c r="H78" i="75"/>
  <c r="H77" i="75"/>
  <c r="H76" i="75"/>
  <c r="H75" i="75"/>
  <c r="H74" i="75"/>
  <c r="H73" i="75"/>
  <c r="H72" i="75"/>
  <c r="H71" i="75"/>
  <c r="H70" i="75"/>
  <c r="H69" i="75"/>
  <c r="H68" i="75"/>
  <c r="H67" i="75"/>
  <c r="H66" i="75"/>
  <c r="H65" i="75"/>
  <c r="H64" i="75"/>
  <c r="H63" i="75"/>
  <c r="H62" i="75"/>
  <c r="H61" i="75"/>
  <c r="H60" i="75"/>
  <c r="H59" i="75"/>
  <c r="H58" i="75"/>
  <c r="H57" i="75"/>
  <c r="H56" i="75"/>
  <c r="H55" i="75"/>
  <c r="H54" i="75"/>
  <c r="H53" i="75"/>
  <c r="H52" i="75"/>
  <c r="H51" i="75"/>
  <c r="H50" i="75"/>
  <c r="H49" i="75"/>
  <c r="H48" i="75"/>
  <c r="H47" i="75"/>
  <c r="H46" i="75"/>
  <c r="H45" i="75"/>
  <c r="H44" i="75"/>
  <c r="H43" i="75"/>
  <c r="H42" i="75"/>
  <c r="H41" i="75"/>
  <c r="H40" i="75"/>
  <c r="H39" i="75"/>
  <c r="H38" i="75"/>
  <c r="H37" i="75"/>
  <c r="H36" i="75"/>
  <c r="H35" i="75"/>
  <c r="H34" i="75"/>
  <c r="H33" i="75"/>
  <c r="H32" i="75"/>
  <c r="H31" i="75"/>
  <c r="H30" i="75"/>
  <c r="H29" i="75"/>
  <c r="H28" i="75"/>
  <c r="H27" i="75"/>
  <c r="H26" i="75"/>
  <c r="H24" i="75"/>
  <c r="H23" i="75"/>
  <c r="H22" i="75"/>
  <c r="H21" i="75"/>
  <c r="H20" i="75"/>
  <c r="H19" i="75"/>
  <c r="H18" i="75"/>
  <c r="H17" i="75"/>
  <c r="H16" i="75"/>
  <c r="H15" i="75"/>
  <c r="H14" i="75"/>
  <c r="H13" i="75"/>
  <c r="H12" i="75"/>
  <c r="H11" i="75"/>
  <c r="H10" i="75"/>
  <c r="H9" i="75"/>
  <c r="H8" i="75"/>
  <c r="H7" i="75"/>
  <c r="H6" i="75"/>
  <c r="A6" i="75"/>
  <c r="A7" i="75" s="1"/>
  <c r="A8" i="75" s="1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  <c r="A67" i="75" s="1"/>
  <c r="A68" i="75" s="1"/>
  <c r="A69" i="75" s="1"/>
  <c r="A70" i="75" s="1"/>
  <c r="A71" i="75" s="1"/>
  <c r="A72" i="75" s="1"/>
  <c r="A73" i="75" s="1"/>
  <c r="A74" i="75" s="1"/>
  <c r="A75" i="75" s="1"/>
  <c r="A76" i="75" s="1"/>
  <c r="A77" i="75" s="1"/>
  <c r="A78" i="75" s="1"/>
  <c r="A79" i="75" s="1"/>
  <c r="A80" i="75" s="1"/>
  <c r="A81" i="75" s="1"/>
  <c r="A82" i="75" s="1"/>
  <c r="A83" i="75" s="1"/>
  <c r="A84" i="75" s="1"/>
  <c r="H5" i="75"/>
  <c r="H89" i="75" l="1"/>
  <c r="G90" i="75"/>
  <c r="G98" i="75" s="1"/>
  <c r="F90" i="75"/>
  <c r="F98" i="75" s="1"/>
  <c r="H85" i="75"/>
  <c r="H95" i="74"/>
  <c r="H96" i="74"/>
  <c r="H94" i="74"/>
  <c r="G97" i="74"/>
  <c r="F97" i="74"/>
  <c r="G88" i="74"/>
  <c r="F88" i="74"/>
  <c r="B88" i="74"/>
  <c r="H86" i="74"/>
  <c r="H85" i="74"/>
  <c r="G84" i="74"/>
  <c r="F84" i="74"/>
  <c r="H83" i="74"/>
  <c r="H82" i="74"/>
  <c r="H81" i="74"/>
  <c r="H80" i="74"/>
  <c r="H79" i="74"/>
  <c r="H78" i="74"/>
  <c r="H77" i="74"/>
  <c r="H76" i="74"/>
  <c r="H75" i="74"/>
  <c r="H74" i="74"/>
  <c r="H73" i="74"/>
  <c r="H72" i="74"/>
  <c r="H71" i="74"/>
  <c r="H70" i="74"/>
  <c r="H69" i="74"/>
  <c r="H68" i="74"/>
  <c r="H67" i="74"/>
  <c r="H66" i="74"/>
  <c r="H65" i="74"/>
  <c r="H64" i="74"/>
  <c r="H63" i="74"/>
  <c r="H62" i="74"/>
  <c r="H61" i="74"/>
  <c r="H60" i="74"/>
  <c r="H59" i="74"/>
  <c r="H58" i="74"/>
  <c r="H57" i="74"/>
  <c r="H56" i="74"/>
  <c r="H55" i="74"/>
  <c r="H54" i="74"/>
  <c r="H53" i="74"/>
  <c r="H52" i="74"/>
  <c r="H51" i="74"/>
  <c r="H50" i="74"/>
  <c r="H49" i="74"/>
  <c r="H48" i="74"/>
  <c r="H47" i="74"/>
  <c r="H46" i="74"/>
  <c r="H45" i="74"/>
  <c r="H44" i="74"/>
  <c r="H43" i="74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H9" i="74"/>
  <c r="H8" i="74"/>
  <c r="H7" i="74"/>
  <c r="H6" i="74"/>
  <c r="A6" i="74"/>
  <c r="A7" i="74" s="1"/>
  <c r="A8" i="74" s="1"/>
  <c r="A9" i="74" s="1"/>
  <c r="A10" i="74" s="1"/>
  <c r="A11" i="74" s="1"/>
  <c r="A12" i="74" s="1"/>
  <c r="A13" i="74" s="1"/>
  <c r="A14" i="74" s="1"/>
  <c r="A15" i="74" s="1"/>
  <c r="A16" i="74" s="1"/>
  <c r="A17" i="74" s="1"/>
  <c r="A18" i="74" s="1"/>
  <c r="A19" i="74" s="1"/>
  <c r="A20" i="74" s="1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A58" i="74" s="1"/>
  <c r="A59" i="74" s="1"/>
  <c r="A60" i="74" s="1"/>
  <c r="A61" i="74" s="1"/>
  <c r="A62" i="74" s="1"/>
  <c r="A63" i="74" s="1"/>
  <c r="A64" i="74" s="1"/>
  <c r="A65" i="74" s="1"/>
  <c r="A66" i="74" s="1"/>
  <c r="A67" i="74" s="1"/>
  <c r="A68" i="74" s="1"/>
  <c r="A69" i="74" s="1"/>
  <c r="A70" i="74" s="1"/>
  <c r="H5" i="74"/>
  <c r="H88" i="74" l="1"/>
  <c r="H90" i="75"/>
  <c r="H98" i="75" s="1"/>
  <c r="A71" i="74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G89" i="74"/>
  <c r="G98" i="74" s="1"/>
  <c r="F89" i="74"/>
  <c r="F98" i="74" s="1"/>
  <c r="H84" i="74"/>
  <c r="H97" i="74"/>
  <c r="G98" i="73"/>
  <c r="F98" i="73"/>
  <c r="H98" i="73"/>
  <c r="G91" i="73"/>
  <c r="F91" i="73"/>
  <c r="B91" i="73"/>
  <c r="H89" i="73"/>
  <c r="H88" i="73"/>
  <c r="G87" i="73"/>
  <c r="F87" i="73"/>
  <c r="H86" i="73"/>
  <c r="H85" i="73"/>
  <c r="H84" i="73"/>
  <c r="H83" i="73"/>
  <c r="H82" i="73"/>
  <c r="H81" i="73"/>
  <c r="H80" i="73"/>
  <c r="H79" i="73"/>
  <c r="H78" i="73"/>
  <c r="H77" i="73"/>
  <c r="H76" i="73"/>
  <c r="H75" i="73"/>
  <c r="H74" i="73"/>
  <c r="H73" i="73"/>
  <c r="H72" i="73"/>
  <c r="H71" i="73"/>
  <c r="H70" i="73"/>
  <c r="H69" i="73"/>
  <c r="H68" i="73"/>
  <c r="H67" i="73"/>
  <c r="H66" i="73"/>
  <c r="H65" i="73"/>
  <c r="H64" i="73"/>
  <c r="H63" i="73"/>
  <c r="H62" i="73"/>
  <c r="H61" i="73"/>
  <c r="H60" i="73"/>
  <c r="H59" i="73"/>
  <c r="H58" i="73"/>
  <c r="H57" i="73"/>
  <c r="H56" i="73"/>
  <c r="H55" i="73"/>
  <c r="H54" i="73"/>
  <c r="H53" i="73"/>
  <c r="H52" i="73"/>
  <c r="H51" i="73"/>
  <c r="H50" i="73"/>
  <c r="H49" i="73"/>
  <c r="H48" i="73"/>
  <c r="H47" i="73"/>
  <c r="H46" i="73"/>
  <c r="H45" i="73"/>
  <c r="H44" i="73"/>
  <c r="H43" i="73"/>
  <c r="H42" i="73"/>
  <c r="H41" i="73"/>
  <c r="H40" i="73"/>
  <c r="H39" i="73"/>
  <c r="H38" i="73"/>
  <c r="H37" i="73"/>
  <c r="H36" i="73"/>
  <c r="H35" i="73"/>
  <c r="H34" i="73"/>
  <c r="H33" i="73"/>
  <c r="H32" i="73"/>
  <c r="H31" i="73"/>
  <c r="H30" i="73"/>
  <c r="H29" i="73"/>
  <c r="H28" i="73"/>
  <c r="H27" i="73"/>
  <c r="H26" i="73"/>
  <c r="H25" i="73"/>
  <c r="H24" i="73"/>
  <c r="H23" i="73"/>
  <c r="H22" i="73"/>
  <c r="H21" i="73"/>
  <c r="H20" i="73"/>
  <c r="H19" i="73"/>
  <c r="H18" i="73"/>
  <c r="H17" i="73"/>
  <c r="H16" i="73"/>
  <c r="H15" i="73"/>
  <c r="H14" i="73"/>
  <c r="H13" i="73"/>
  <c r="H12" i="73"/>
  <c r="H11" i="73"/>
  <c r="H10" i="73"/>
  <c r="H9" i="73"/>
  <c r="H8" i="73"/>
  <c r="H7" i="73"/>
  <c r="H6" i="73"/>
  <c r="A6" i="73"/>
  <c r="A7" i="73" s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A58" i="73" s="1"/>
  <c r="A59" i="73" s="1"/>
  <c r="A60" i="73" s="1"/>
  <c r="A61" i="73" s="1"/>
  <c r="A62" i="73" s="1"/>
  <c r="A63" i="73" s="1"/>
  <c r="A64" i="73" s="1"/>
  <c r="A65" i="73" s="1"/>
  <c r="A66" i="73" s="1"/>
  <c r="A67" i="73" s="1"/>
  <c r="A68" i="73" s="1"/>
  <c r="A69" i="73" s="1"/>
  <c r="A70" i="73" s="1"/>
  <c r="A71" i="73" s="1"/>
  <c r="A72" i="73" s="1"/>
  <c r="A73" i="73" s="1"/>
  <c r="A74" i="73" s="1"/>
  <c r="A75" i="73" s="1"/>
  <c r="A76" i="73" s="1"/>
  <c r="A77" i="73" s="1"/>
  <c r="A78" i="73" s="1"/>
  <c r="A79" i="73" s="1"/>
  <c r="A80" i="73" s="1"/>
  <c r="A81" i="73" s="1"/>
  <c r="A82" i="73" s="1"/>
  <c r="A83" i="73" s="1"/>
  <c r="A84" i="73" s="1"/>
  <c r="A85" i="73" s="1"/>
  <c r="A86" i="73" s="1"/>
  <c r="H5" i="73"/>
  <c r="H91" i="73" l="1"/>
  <c r="F92" i="73"/>
  <c r="F99" i="73" s="1"/>
  <c r="H89" i="74"/>
  <c r="H98" i="74" s="1"/>
  <c r="H87" i="73"/>
  <c r="H92" i="73"/>
  <c r="H99" i="73" s="1"/>
  <c r="G92" i="73"/>
  <c r="G99" i="73" s="1"/>
  <c r="A16" i="72"/>
  <c r="A17" i="72" s="1"/>
  <c r="A18" i="72" s="1"/>
  <c r="A19" i="72" s="1"/>
  <c r="A20" i="72" s="1"/>
  <c r="A21" i="72" s="1"/>
  <c r="A22" i="72" s="1"/>
  <c r="A23" i="72" s="1"/>
  <c r="G99" i="72"/>
  <c r="F99" i="72"/>
  <c r="H97" i="72"/>
  <c r="H99" i="72" s="1"/>
  <c r="G91" i="72"/>
  <c r="F91" i="72"/>
  <c r="B91" i="72"/>
  <c r="H89" i="72"/>
  <c r="H88" i="72"/>
  <c r="H91" i="72" s="1"/>
  <c r="G87" i="72"/>
  <c r="F87" i="72"/>
  <c r="H86" i="72"/>
  <c r="H85" i="72"/>
  <c r="H84" i="72"/>
  <c r="H83" i="72"/>
  <c r="H82" i="72"/>
  <c r="H81" i="72"/>
  <c r="H80" i="72"/>
  <c r="H79" i="72"/>
  <c r="H78" i="72"/>
  <c r="H77" i="72"/>
  <c r="H76" i="72"/>
  <c r="H75" i="72"/>
  <c r="H74" i="72"/>
  <c r="H73" i="72"/>
  <c r="H72" i="72"/>
  <c r="H71" i="72"/>
  <c r="H70" i="72"/>
  <c r="H69" i="72"/>
  <c r="H68" i="72"/>
  <c r="H67" i="72"/>
  <c r="H66" i="72"/>
  <c r="H65" i="72"/>
  <c r="H64" i="72"/>
  <c r="H63" i="72"/>
  <c r="H62" i="72"/>
  <c r="H61" i="72"/>
  <c r="H60" i="72"/>
  <c r="H59" i="72"/>
  <c r="H58" i="72"/>
  <c r="H57" i="72"/>
  <c r="H56" i="72"/>
  <c r="H55" i="72"/>
  <c r="H54" i="72"/>
  <c r="H53" i="72"/>
  <c r="H52" i="72"/>
  <c r="H51" i="72"/>
  <c r="H50" i="72"/>
  <c r="H49" i="72"/>
  <c r="H48" i="72"/>
  <c r="H47" i="72"/>
  <c r="H46" i="72"/>
  <c r="H45" i="72"/>
  <c r="H44" i="72"/>
  <c r="H43" i="72"/>
  <c r="H42" i="72"/>
  <c r="H41" i="72"/>
  <c r="H40" i="72"/>
  <c r="H39" i="72"/>
  <c r="H38" i="72"/>
  <c r="H37" i="72"/>
  <c r="H36" i="72"/>
  <c r="H35" i="72"/>
  <c r="H34" i="72"/>
  <c r="H33" i="72"/>
  <c r="H32" i="72"/>
  <c r="H31" i="72"/>
  <c r="H30" i="72"/>
  <c r="H29" i="72"/>
  <c r="H28" i="72"/>
  <c r="H27" i="72"/>
  <c r="H26" i="72"/>
  <c r="H25" i="72"/>
  <c r="H24" i="72"/>
  <c r="H23" i="72"/>
  <c r="H22" i="72"/>
  <c r="H21" i="72"/>
  <c r="H20" i="72"/>
  <c r="H19" i="72"/>
  <c r="H18" i="72"/>
  <c r="H17" i="72"/>
  <c r="H16" i="72"/>
  <c r="H15" i="72"/>
  <c r="H14" i="72"/>
  <c r="H13" i="72"/>
  <c r="H12" i="72"/>
  <c r="H11" i="72"/>
  <c r="H10" i="72"/>
  <c r="H9" i="72"/>
  <c r="H8" i="72"/>
  <c r="H7" i="72"/>
  <c r="H6" i="72"/>
  <c r="A6" i="72"/>
  <c r="A7" i="72" s="1"/>
  <c r="A8" i="72" s="1"/>
  <c r="A9" i="72" s="1"/>
  <c r="A10" i="72" s="1"/>
  <c r="A11" i="72" s="1"/>
  <c r="A12" i="72" s="1"/>
  <c r="A13" i="72" s="1"/>
  <c r="A14" i="72" s="1"/>
  <c r="A15" i="72" s="1"/>
  <c r="H5" i="72"/>
  <c r="A24" i="72" l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A79" i="72" s="1"/>
  <c r="A80" i="72" s="1"/>
  <c r="A81" i="72" s="1"/>
  <c r="A82" i="72" s="1"/>
  <c r="A83" i="72" s="1"/>
  <c r="A84" i="72" s="1"/>
  <c r="A85" i="72" s="1"/>
  <c r="A86" i="72" s="1"/>
  <c r="G92" i="72"/>
  <c r="G100" i="72" s="1"/>
  <c r="H87" i="72"/>
  <c r="H92" i="72" s="1"/>
  <c r="H100" i="72" s="1"/>
  <c r="F92" i="72"/>
  <c r="F100" i="72" s="1"/>
  <c r="H84" i="71"/>
  <c r="H66" i="71"/>
  <c r="F103" i="71"/>
  <c r="G103" i="71"/>
  <c r="H101" i="71"/>
  <c r="H100" i="71"/>
  <c r="H99" i="71"/>
  <c r="H98" i="71"/>
  <c r="G92" i="71"/>
  <c r="F92" i="71"/>
  <c r="B92" i="71"/>
  <c r="H90" i="71"/>
  <c r="H89" i="71"/>
  <c r="G88" i="71"/>
  <c r="F88" i="71"/>
  <c r="H87" i="71"/>
  <c r="H86" i="71"/>
  <c r="H85" i="71"/>
  <c r="H83" i="71"/>
  <c r="H82" i="71"/>
  <c r="H81" i="71"/>
  <c r="H80" i="71"/>
  <c r="H79" i="71"/>
  <c r="H78" i="71"/>
  <c r="H77" i="71"/>
  <c r="H76" i="71"/>
  <c r="H75" i="71"/>
  <c r="H74" i="71"/>
  <c r="H73" i="71"/>
  <c r="H72" i="71"/>
  <c r="H71" i="71"/>
  <c r="H70" i="71"/>
  <c r="H69" i="71"/>
  <c r="H68" i="71"/>
  <c r="H67" i="71"/>
  <c r="H65" i="71"/>
  <c r="H64" i="71"/>
  <c r="H63" i="71"/>
  <c r="H62" i="71"/>
  <c r="H61" i="71"/>
  <c r="H60" i="71"/>
  <c r="H59" i="71"/>
  <c r="H58" i="71"/>
  <c r="H57" i="71"/>
  <c r="H56" i="71"/>
  <c r="H55" i="71"/>
  <c r="H54" i="71"/>
  <c r="H53" i="71"/>
  <c r="H52" i="71"/>
  <c r="H51" i="71"/>
  <c r="H50" i="71"/>
  <c r="H49" i="71"/>
  <c r="H48" i="7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H18" i="71"/>
  <c r="H17" i="71"/>
  <c r="H16" i="71"/>
  <c r="H15" i="71"/>
  <c r="H14" i="71"/>
  <c r="H13" i="71"/>
  <c r="H12" i="71"/>
  <c r="H11" i="71"/>
  <c r="H10" i="71"/>
  <c r="H9" i="71"/>
  <c r="H8" i="71"/>
  <c r="H7" i="71"/>
  <c r="H6" i="71"/>
  <c r="A6" i="7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64" i="71" s="1"/>
  <c r="A65" i="71" s="1"/>
  <c r="A66" i="71" s="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84" i="71" s="1"/>
  <c r="A85" i="71" s="1"/>
  <c r="A86" i="71" s="1"/>
  <c r="A87" i="71" s="1"/>
  <c r="H5" i="71"/>
  <c r="H103" i="71" l="1"/>
  <c r="H92" i="71"/>
  <c r="G93" i="71"/>
  <c r="G104" i="71" s="1"/>
  <c r="F93" i="71"/>
  <c r="F104" i="71" s="1"/>
  <c r="H88" i="71"/>
  <c r="H93" i="71" s="1"/>
  <c r="H104" i="71" s="1"/>
  <c r="H99" i="70"/>
  <c r="G99" i="70"/>
  <c r="F99" i="70"/>
  <c r="G91" i="70"/>
  <c r="F91" i="70"/>
  <c r="B91" i="70"/>
  <c r="H89" i="70"/>
  <c r="H88" i="70"/>
  <c r="H91" i="70" s="1"/>
  <c r="G87" i="70"/>
  <c r="F87" i="70"/>
  <c r="H86" i="70"/>
  <c r="H85" i="70"/>
  <c r="H84" i="70"/>
  <c r="H83" i="70"/>
  <c r="H82" i="70"/>
  <c r="A82" i="70"/>
  <c r="A83" i="70" s="1"/>
  <c r="A84" i="70" s="1"/>
  <c r="A85" i="70" s="1"/>
  <c r="A86" i="70" s="1"/>
  <c r="H81" i="70"/>
  <c r="H80" i="70"/>
  <c r="H79" i="70"/>
  <c r="H78" i="70"/>
  <c r="H77" i="70"/>
  <c r="H76" i="70"/>
  <c r="H75" i="70"/>
  <c r="H74" i="70"/>
  <c r="H73" i="70"/>
  <c r="H72" i="70"/>
  <c r="H71" i="70"/>
  <c r="H70" i="70"/>
  <c r="H69" i="70"/>
  <c r="H68" i="70"/>
  <c r="H67" i="70"/>
  <c r="H66" i="70"/>
  <c r="A66" i="70"/>
  <c r="A67" i="70" s="1"/>
  <c r="A68" i="70" s="1"/>
  <c r="A69" i="70" s="1"/>
  <c r="A70" i="70" s="1"/>
  <c r="A71" i="70" s="1"/>
  <c r="A72" i="70" s="1"/>
  <c r="A73" i="70" s="1"/>
  <c r="A74" i="70" s="1"/>
  <c r="A75" i="70" s="1"/>
  <c r="A76" i="70" s="1"/>
  <c r="A77" i="70" s="1"/>
  <c r="A78" i="70" s="1"/>
  <c r="A79" i="70" s="1"/>
  <c r="A80" i="70" s="1"/>
  <c r="H65" i="70"/>
  <c r="H64" i="70"/>
  <c r="H63" i="70"/>
  <c r="H62" i="70"/>
  <c r="H61" i="70"/>
  <c r="H60" i="70"/>
  <c r="H59" i="70"/>
  <c r="H58" i="70"/>
  <c r="H57" i="70"/>
  <c r="H56" i="70"/>
  <c r="H55" i="70"/>
  <c r="H54" i="70"/>
  <c r="H53" i="70"/>
  <c r="H52" i="70"/>
  <c r="H51" i="70"/>
  <c r="H50" i="70"/>
  <c r="H49" i="70"/>
  <c r="H48" i="70"/>
  <c r="H47" i="70"/>
  <c r="H46" i="70"/>
  <c r="H45" i="70"/>
  <c r="H44" i="70"/>
  <c r="H43" i="70"/>
  <c r="H42" i="70"/>
  <c r="H41" i="70"/>
  <c r="H40" i="70"/>
  <c r="H39" i="70"/>
  <c r="H38" i="70"/>
  <c r="H37" i="70"/>
  <c r="H36" i="70"/>
  <c r="H35" i="70"/>
  <c r="A35" i="70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H34" i="70"/>
  <c r="H33" i="70"/>
  <c r="H32" i="70"/>
  <c r="A32" i="70"/>
  <c r="H31" i="70"/>
  <c r="H30" i="70"/>
  <c r="H29" i="70"/>
  <c r="H28" i="70"/>
  <c r="H27" i="70"/>
  <c r="H26" i="70"/>
  <c r="H25" i="70"/>
  <c r="H24" i="70"/>
  <c r="H23" i="70"/>
  <c r="H22" i="70"/>
  <c r="A22" i="70"/>
  <c r="A23" i="70" s="1"/>
  <c r="A24" i="70" s="1"/>
  <c r="A25" i="70" s="1"/>
  <c r="A26" i="70" s="1"/>
  <c r="A27" i="70" s="1"/>
  <c r="A28" i="70" s="1"/>
  <c r="A29" i="70" s="1"/>
  <c r="H21" i="70"/>
  <c r="H20" i="70"/>
  <c r="H19" i="70"/>
  <c r="H18" i="70"/>
  <c r="H17" i="70"/>
  <c r="H16" i="70"/>
  <c r="H15" i="70"/>
  <c r="H14" i="70"/>
  <c r="H13" i="70"/>
  <c r="H12" i="70"/>
  <c r="H11" i="70"/>
  <c r="H10" i="70"/>
  <c r="A10" i="70"/>
  <c r="A11" i="70" s="1"/>
  <c r="A12" i="70" s="1"/>
  <c r="A13" i="70" s="1"/>
  <c r="A14" i="70" s="1"/>
  <c r="A15" i="70" s="1"/>
  <c r="A16" i="70" s="1"/>
  <c r="A17" i="70" s="1"/>
  <c r="H9" i="70"/>
  <c r="H8" i="70"/>
  <c r="H7" i="70"/>
  <c r="H6" i="70"/>
  <c r="A6" i="70"/>
  <c r="A7" i="70" s="1"/>
  <c r="H5" i="70"/>
  <c r="F92" i="70" l="1"/>
  <c r="F100" i="70" s="1"/>
  <c r="H87" i="70"/>
  <c r="H92" i="70" s="1"/>
  <c r="H100" i="70" s="1"/>
  <c r="G92" i="70"/>
  <c r="G100" i="70" s="1"/>
  <c r="G99" i="69"/>
  <c r="F99" i="69"/>
  <c r="H99" i="69"/>
  <c r="G91" i="69"/>
  <c r="F91" i="69"/>
  <c r="B91" i="69"/>
  <c r="H89" i="69"/>
  <c r="H88" i="69"/>
  <c r="G87" i="69"/>
  <c r="F87" i="69"/>
  <c r="H86" i="69"/>
  <c r="H85" i="69"/>
  <c r="H84" i="69"/>
  <c r="H83" i="69"/>
  <c r="H82" i="69"/>
  <c r="H81" i="69"/>
  <c r="H80" i="69"/>
  <c r="H79" i="69"/>
  <c r="H78" i="69"/>
  <c r="H77" i="69"/>
  <c r="H76" i="69"/>
  <c r="H75" i="69"/>
  <c r="H74" i="69"/>
  <c r="H73" i="69"/>
  <c r="H72" i="69"/>
  <c r="H71" i="69"/>
  <c r="H70" i="69"/>
  <c r="H69" i="69"/>
  <c r="H68" i="69"/>
  <c r="H67" i="69"/>
  <c r="H66" i="69"/>
  <c r="A66" i="69"/>
  <c r="A67" i="69" s="1"/>
  <c r="A68" i="69" s="1"/>
  <c r="A69" i="69" s="1"/>
  <c r="A70" i="69" s="1"/>
  <c r="A71" i="69" s="1"/>
  <c r="A72" i="69" s="1"/>
  <c r="A73" i="69" s="1"/>
  <c r="A74" i="69" s="1"/>
  <c r="A75" i="69" s="1"/>
  <c r="A76" i="69" s="1"/>
  <c r="A77" i="69" s="1"/>
  <c r="A78" i="69" s="1"/>
  <c r="A79" i="69" s="1"/>
  <c r="A80" i="69" s="1"/>
  <c r="A82" i="69" s="1"/>
  <c r="A83" i="69" s="1"/>
  <c r="A84" i="69" s="1"/>
  <c r="A85" i="69" s="1"/>
  <c r="A86" i="69" s="1"/>
  <c r="H65" i="69"/>
  <c r="H64" i="69"/>
  <c r="H63" i="69"/>
  <c r="H62" i="69"/>
  <c r="H61" i="69"/>
  <c r="H60" i="69"/>
  <c r="H59" i="69"/>
  <c r="H58" i="69"/>
  <c r="H57" i="69"/>
  <c r="H56" i="69"/>
  <c r="H55" i="69"/>
  <c r="H54" i="69"/>
  <c r="H53" i="69"/>
  <c r="H52" i="69"/>
  <c r="H51" i="69"/>
  <c r="H50" i="69"/>
  <c r="H49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A35" i="69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A58" i="69" s="1"/>
  <c r="A59" i="69" s="1"/>
  <c r="A60" i="69" s="1"/>
  <c r="A61" i="69" s="1"/>
  <c r="A62" i="69" s="1"/>
  <c r="A63" i="69" s="1"/>
  <c r="H34" i="69"/>
  <c r="H33" i="69"/>
  <c r="H32" i="69"/>
  <c r="A32" i="69"/>
  <c r="H31" i="69"/>
  <c r="H30" i="69"/>
  <c r="H29" i="69"/>
  <c r="H28" i="69"/>
  <c r="H27" i="69"/>
  <c r="H26" i="69"/>
  <c r="H25" i="69"/>
  <c r="H24" i="69"/>
  <c r="H23" i="69"/>
  <c r="H22" i="69"/>
  <c r="A22" i="69"/>
  <c r="A23" i="69" s="1"/>
  <c r="A24" i="69" s="1"/>
  <c r="A25" i="69" s="1"/>
  <c r="A26" i="69" s="1"/>
  <c r="A27" i="69" s="1"/>
  <c r="A28" i="69" s="1"/>
  <c r="A29" i="69" s="1"/>
  <c r="H21" i="69"/>
  <c r="H19" i="69"/>
  <c r="H20" i="69"/>
  <c r="H18" i="69"/>
  <c r="H17" i="69"/>
  <c r="H16" i="69"/>
  <c r="H15" i="69"/>
  <c r="H14" i="69"/>
  <c r="H13" i="69"/>
  <c r="H12" i="69"/>
  <c r="H11" i="69"/>
  <c r="H10" i="69"/>
  <c r="A10" i="69"/>
  <c r="A11" i="69" s="1"/>
  <c r="A12" i="69" s="1"/>
  <c r="A13" i="69" s="1"/>
  <c r="A14" i="69" s="1"/>
  <c r="A15" i="69" s="1"/>
  <c r="A16" i="69" s="1"/>
  <c r="A17" i="69" s="1"/>
  <c r="H9" i="69"/>
  <c r="H8" i="69"/>
  <c r="H7" i="69"/>
  <c r="H6" i="69"/>
  <c r="A6" i="69"/>
  <c r="A7" i="69" s="1"/>
  <c r="H5" i="69"/>
  <c r="G92" i="69" l="1"/>
  <c r="F92" i="69"/>
  <c r="F100" i="69" s="1"/>
  <c r="G100" i="69"/>
  <c r="H91" i="69"/>
  <c r="H87" i="69"/>
  <c r="F112" i="68"/>
  <c r="G112" i="68"/>
  <c r="H96" i="68"/>
  <c r="H110" i="68"/>
  <c r="H109" i="68"/>
  <c r="H108" i="68"/>
  <c r="H106" i="68"/>
  <c r="H107" i="68"/>
  <c r="H105" i="68"/>
  <c r="H104" i="68"/>
  <c r="H103" i="68"/>
  <c r="H102" i="68"/>
  <c r="H101" i="68"/>
  <c r="H30" i="68"/>
  <c r="H99" i="68"/>
  <c r="H100" i="68"/>
  <c r="H18" i="68"/>
  <c r="H98" i="68"/>
  <c r="H8" i="68"/>
  <c r="H20" i="68"/>
  <c r="H33" i="68"/>
  <c r="H64" i="68"/>
  <c r="G92" i="68"/>
  <c r="F92" i="68"/>
  <c r="B92" i="68"/>
  <c r="H90" i="68"/>
  <c r="H89" i="68"/>
  <c r="G88" i="68"/>
  <c r="F88" i="68"/>
  <c r="H87" i="68"/>
  <c r="H86" i="68"/>
  <c r="H85" i="68"/>
  <c r="H84" i="68"/>
  <c r="H83" i="68"/>
  <c r="H82" i="68"/>
  <c r="H81" i="68"/>
  <c r="H80" i="68"/>
  <c r="H79" i="68"/>
  <c r="H78" i="68"/>
  <c r="H77" i="68"/>
  <c r="H76" i="68"/>
  <c r="H75" i="68"/>
  <c r="H74" i="68"/>
  <c r="H73" i="68"/>
  <c r="H72" i="68"/>
  <c r="H71" i="68"/>
  <c r="H70" i="68"/>
  <c r="H69" i="68"/>
  <c r="H68" i="68"/>
  <c r="H67" i="68"/>
  <c r="H66" i="68"/>
  <c r="H65" i="68"/>
  <c r="H63" i="68"/>
  <c r="H62" i="68"/>
  <c r="H61" i="68"/>
  <c r="H60" i="68"/>
  <c r="H59" i="68"/>
  <c r="H58" i="68"/>
  <c r="H57" i="68"/>
  <c r="H56" i="68"/>
  <c r="H55" i="68"/>
  <c r="H54" i="68"/>
  <c r="H53" i="68"/>
  <c r="H52" i="68"/>
  <c r="H51" i="68"/>
  <c r="H50" i="68"/>
  <c r="H49" i="68"/>
  <c r="H48" i="68"/>
  <c r="H47" i="68"/>
  <c r="H46" i="68"/>
  <c r="H45" i="68"/>
  <c r="H44" i="68"/>
  <c r="H43" i="68"/>
  <c r="H42" i="68"/>
  <c r="H41" i="68"/>
  <c r="H40" i="68"/>
  <c r="H39" i="68"/>
  <c r="H38" i="68"/>
  <c r="H37" i="68"/>
  <c r="H36" i="68"/>
  <c r="H35" i="68"/>
  <c r="H34" i="68"/>
  <c r="H32" i="68"/>
  <c r="H31" i="68"/>
  <c r="H29" i="68"/>
  <c r="H28" i="68"/>
  <c r="H27" i="68"/>
  <c r="H26" i="68"/>
  <c r="H25" i="68"/>
  <c r="H24" i="68"/>
  <c r="H23" i="68"/>
  <c r="H22" i="68"/>
  <c r="H21" i="68"/>
  <c r="H19" i="68"/>
  <c r="H17" i="68"/>
  <c r="H16" i="68"/>
  <c r="H15" i="68"/>
  <c r="H14" i="68"/>
  <c r="H13" i="68"/>
  <c r="H12" i="68"/>
  <c r="H11" i="68"/>
  <c r="H10" i="68"/>
  <c r="H9" i="68"/>
  <c r="H7" i="68"/>
  <c r="H6" i="68"/>
  <c r="A6" i="68"/>
  <c r="A7" i="68" s="1"/>
  <c r="A10" i="68" s="1"/>
  <c r="A11" i="68" s="1"/>
  <c r="A12" i="68" s="1"/>
  <c r="A13" i="68" s="1"/>
  <c r="A14" i="68" s="1"/>
  <c r="A15" i="68" s="1"/>
  <c r="A16" i="68" s="1"/>
  <c r="A17" i="68" s="1"/>
  <c r="A22" i="68" s="1"/>
  <c r="A23" i="68" s="1"/>
  <c r="A24" i="68" s="1"/>
  <c r="A25" i="68" s="1"/>
  <c r="A26" i="68" s="1"/>
  <c r="A27" i="68" s="1"/>
  <c r="A28" i="68" s="1"/>
  <c r="A29" i="68" s="1"/>
  <c r="A32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6" i="68" s="1"/>
  <c r="A67" i="68" s="1"/>
  <c r="A68" i="68" s="1"/>
  <c r="A69" i="68" s="1"/>
  <c r="A70" i="68" s="1"/>
  <c r="A71" i="68" s="1"/>
  <c r="A72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H5" i="68"/>
  <c r="H112" i="68" l="1"/>
  <c r="H92" i="69"/>
  <c r="H100" i="69" s="1"/>
  <c r="H92" i="68"/>
  <c r="G93" i="68"/>
  <c r="G113" i="68" s="1"/>
  <c r="F93" i="68"/>
  <c r="F113" i="68" s="1"/>
  <c r="H88" i="68"/>
  <c r="H93" i="68" s="1"/>
  <c r="H76" i="67"/>
  <c r="H93" i="67"/>
  <c r="H92" i="67"/>
  <c r="H91" i="67"/>
  <c r="G94" i="67"/>
  <c r="F94" i="67"/>
  <c r="G86" i="67"/>
  <c r="F86" i="67"/>
  <c r="B86" i="67"/>
  <c r="H84" i="67"/>
  <c r="H83" i="67"/>
  <c r="G82" i="67"/>
  <c r="F82" i="67"/>
  <c r="H81" i="67"/>
  <c r="H80" i="67"/>
  <c r="H79" i="67"/>
  <c r="H78" i="67"/>
  <c r="H77" i="67"/>
  <c r="H75" i="67"/>
  <c r="H74" i="67"/>
  <c r="H73" i="67"/>
  <c r="H72" i="67"/>
  <c r="H71" i="67"/>
  <c r="H70" i="67"/>
  <c r="H69" i="67"/>
  <c r="H68" i="67"/>
  <c r="H67" i="67"/>
  <c r="H66" i="67"/>
  <c r="H65" i="67"/>
  <c r="H64" i="67"/>
  <c r="H63" i="67"/>
  <c r="H62" i="67"/>
  <c r="H61" i="67"/>
  <c r="H60" i="67"/>
  <c r="H59" i="67"/>
  <c r="H58" i="67"/>
  <c r="H57" i="67"/>
  <c r="H56" i="67"/>
  <c r="H55" i="67"/>
  <c r="H54" i="67"/>
  <c r="H53" i="67"/>
  <c r="H52" i="67"/>
  <c r="H51" i="67"/>
  <c r="H50" i="67"/>
  <c r="H49" i="67"/>
  <c r="H48" i="67"/>
  <c r="H47" i="67"/>
  <c r="H46" i="67"/>
  <c r="H45" i="67"/>
  <c r="H44" i="67"/>
  <c r="H43" i="67"/>
  <c r="H42" i="67"/>
  <c r="H41" i="67"/>
  <c r="H40" i="67"/>
  <c r="H39" i="67"/>
  <c r="H38" i="67"/>
  <c r="H37" i="67"/>
  <c r="H36" i="67"/>
  <c r="H35" i="67"/>
  <c r="H34" i="67"/>
  <c r="H33" i="67"/>
  <c r="H32" i="67"/>
  <c r="H31" i="67"/>
  <c r="H30" i="67"/>
  <c r="H29" i="67"/>
  <c r="H28" i="67"/>
  <c r="H27" i="67"/>
  <c r="H26" i="67"/>
  <c r="H25" i="67"/>
  <c r="H24" i="67"/>
  <c r="H23" i="67"/>
  <c r="H22" i="67"/>
  <c r="H21" i="67"/>
  <c r="H20" i="67"/>
  <c r="H19" i="67"/>
  <c r="H18" i="67"/>
  <c r="H17" i="67"/>
  <c r="H16" i="67"/>
  <c r="H15" i="67"/>
  <c r="H14" i="67"/>
  <c r="H13" i="67"/>
  <c r="H12" i="67"/>
  <c r="H11" i="67"/>
  <c r="H10" i="67"/>
  <c r="H9" i="67"/>
  <c r="H8" i="67"/>
  <c r="H7" i="67"/>
  <c r="H6" i="67"/>
  <c r="A6" i="67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H5" i="67"/>
  <c r="H86" i="67" l="1"/>
  <c r="G87" i="67"/>
  <c r="G95" i="67" s="1"/>
  <c r="H113" i="68"/>
  <c r="H94" i="67"/>
  <c r="A36" i="67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F87" i="67"/>
  <c r="F95" i="67" s="1"/>
  <c r="H82" i="67"/>
  <c r="H87" i="67" s="1"/>
  <c r="H95" i="67" s="1"/>
  <c r="F87" i="66"/>
  <c r="B87" i="66"/>
  <c r="H53" i="66"/>
  <c r="H58" i="66"/>
  <c r="H38" i="66"/>
  <c r="H35" i="66"/>
  <c r="H92" i="66"/>
  <c r="G92" i="66"/>
  <c r="F92" i="66"/>
  <c r="G87" i="66"/>
  <c r="H85" i="66"/>
  <c r="H84" i="66"/>
  <c r="G83" i="66"/>
  <c r="F83" i="66"/>
  <c r="H82" i="66"/>
  <c r="H81" i="66"/>
  <c r="H80" i="66"/>
  <c r="H79" i="66"/>
  <c r="H78" i="66"/>
  <c r="H77" i="66"/>
  <c r="H76" i="66"/>
  <c r="H75" i="66"/>
  <c r="H74" i="66"/>
  <c r="H73" i="66"/>
  <c r="H72" i="66"/>
  <c r="H71" i="66"/>
  <c r="H70" i="66"/>
  <c r="H69" i="66"/>
  <c r="H68" i="66"/>
  <c r="H67" i="66"/>
  <c r="H66" i="66"/>
  <c r="H65" i="66"/>
  <c r="H64" i="66"/>
  <c r="H63" i="66"/>
  <c r="H62" i="66"/>
  <c r="H61" i="66"/>
  <c r="H60" i="66"/>
  <c r="H59" i="66"/>
  <c r="H57" i="66"/>
  <c r="H56" i="66"/>
  <c r="H55" i="66"/>
  <c r="H54" i="66"/>
  <c r="H52" i="66"/>
  <c r="H51" i="66"/>
  <c r="H50" i="66"/>
  <c r="H49" i="66"/>
  <c r="H48" i="66"/>
  <c r="H47" i="66"/>
  <c r="H46" i="66"/>
  <c r="H45" i="66"/>
  <c r="H44" i="66"/>
  <c r="H43" i="66"/>
  <c r="H42" i="66"/>
  <c r="H41" i="66"/>
  <c r="H40" i="66"/>
  <c r="H39" i="66"/>
  <c r="H37" i="66"/>
  <c r="H36" i="66"/>
  <c r="H34" i="66"/>
  <c r="H33" i="66"/>
  <c r="H32" i="66"/>
  <c r="H31" i="66"/>
  <c r="H30" i="66"/>
  <c r="H29" i="66"/>
  <c r="H28" i="66"/>
  <c r="H27" i="66"/>
  <c r="H26" i="66"/>
  <c r="H25" i="66"/>
  <c r="H24" i="66"/>
  <c r="H23" i="66"/>
  <c r="H22" i="66"/>
  <c r="H21" i="66"/>
  <c r="H20" i="66"/>
  <c r="H19" i="66"/>
  <c r="H18" i="66"/>
  <c r="H17" i="66"/>
  <c r="H16" i="66"/>
  <c r="H15" i="66"/>
  <c r="H14" i="66"/>
  <c r="H13" i="66"/>
  <c r="H12" i="66"/>
  <c r="H11" i="66"/>
  <c r="H10" i="66"/>
  <c r="H9" i="66"/>
  <c r="H8" i="66"/>
  <c r="H7" i="66"/>
  <c r="H6" i="66"/>
  <c r="A6" i="66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A58" i="66" s="1"/>
  <c r="A59" i="66" s="1"/>
  <c r="A60" i="66" s="1"/>
  <c r="A61" i="66" s="1"/>
  <c r="A62" i="66" s="1"/>
  <c r="A63" i="66" s="1"/>
  <c r="A64" i="66" s="1"/>
  <c r="A65" i="66" s="1"/>
  <c r="A66" i="66" s="1"/>
  <c r="A67" i="66" s="1"/>
  <c r="A68" i="66" s="1"/>
  <c r="A69" i="66" s="1"/>
  <c r="A70" i="66" s="1"/>
  <c r="A71" i="66" s="1"/>
  <c r="A72" i="66" s="1"/>
  <c r="A73" i="66" s="1"/>
  <c r="A74" i="66" s="1"/>
  <c r="A75" i="66" s="1"/>
  <c r="A76" i="66" s="1"/>
  <c r="A77" i="66" s="1"/>
  <c r="A78" i="66" s="1"/>
  <c r="A79" i="66" s="1"/>
  <c r="A80" i="66" s="1"/>
  <c r="A81" i="66" s="1"/>
  <c r="A82" i="66" s="1"/>
  <c r="H5" i="66"/>
  <c r="F88" i="66" l="1"/>
  <c r="F93" i="66" s="1"/>
  <c r="G88" i="66"/>
  <c r="G93" i="66" s="1"/>
  <c r="H87" i="66"/>
  <c r="H83" i="66"/>
  <c r="H19" i="65"/>
  <c r="H90" i="65"/>
  <c r="G90" i="65"/>
  <c r="F90" i="65"/>
  <c r="G85" i="65"/>
  <c r="F85" i="65"/>
  <c r="B85" i="65"/>
  <c r="H83" i="65"/>
  <c r="H82" i="65"/>
  <c r="G81" i="65"/>
  <c r="G86" i="65" s="1"/>
  <c r="F81" i="65"/>
  <c r="F86" i="65" s="1"/>
  <c r="H80" i="65"/>
  <c r="H79" i="65"/>
  <c r="H78" i="65"/>
  <c r="H77" i="65"/>
  <c r="H76" i="65"/>
  <c r="H75" i="65"/>
  <c r="H74" i="65"/>
  <c r="H73" i="65"/>
  <c r="H72" i="65"/>
  <c r="H71" i="65"/>
  <c r="H70" i="65"/>
  <c r="H69" i="65"/>
  <c r="H68" i="65"/>
  <c r="H67" i="65"/>
  <c r="H66" i="65"/>
  <c r="H65" i="65"/>
  <c r="H64" i="65"/>
  <c r="H63" i="65"/>
  <c r="H62" i="65"/>
  <c r="H61" i="65"/>
  <c r="H60" i="65"/>
  <c r="H59" i="65"/>
  <c r="H58" i="65"/>
  <c r="H57" i="65"/>
  <c r="H56" i="65"/>
  <c r="H55" i="65"/>
  <c r="H54" i="65"/>
  <c r="H53" i="65"/>
  <c r="H52" i="65"/>
  <c r="H51" i="65"/>
  <c r="H50" i="65"/>
  <c r="H49" i="65"/>
  <c r="H48" i="65"/>
  <c r="H47" i="65"/>
  <c r="H46" i="65"/>
  <c r="H45" i="65"/>
  <c r="H44" i="65"/>
  <c r="H43" i="65"/>
  <c r="H42" i="65"/>
  <c r="H41" i="65"/>
  <c r="H40" i="65"/>
  <c r="H39" i="65"/>
  <c r="H38" i="65"/>
  <c r="H37" i="65"/>
  <c r="H36" i="65"/>
  <c r="H35" i="65"/>
  <c r="H34" i="65"/>
  <c r="H33" i="65"/>
  <c r="H32" i="65"/>
  <c r="H31" i="65"/>
  <c r="H30" i="65"/>
  <c r="H29" i="65"/>
  <c r="H28" i="65"/>
  <c r="H27" i="65"/>
  <c r="H26" i="65"/>
  <c r="H25" i="65"/>
  <c r="H24" i="65"/>
  <c r="H23" i="65"/>
  <c r="H22" i="65"/>
  <c r="H21" i="65"/>
  <c r="H20" i="65"/>
  <c r="H18" i="65"/>
  <c r="H17" i="65"/>
  <c r="H16" i="65"/>
  <c r="H15" i="65"/>
  <c r="H14" i="65"/>
  <c r="H13" i="65"/>
  <c r="H12" i="65"/>
  <c r="H11" i="65"/>
  <c r="H10" i="65"/>
  <c r="H9" i="65"/>
  <c r="H8" i="65"/>
  <c r="H7" i="65"/>
  <c r="H6" i="65"/>
  <c r="A6" i="65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A67" i="65" s="1"/>
  <c r="A68" i="65" s="1"/>
  <c r="A69" i="65" s="1"/>
  <c r="A70" i="65" s="1"/>
  <c r="A71" i="65" s="1"/>
  <c r="A72" i="65" s="1"/>
  <c r="A73" i="65" s="1"/>
  <c r="A74" i="65" s="1"/>
  <c r="A75" i="65" s="1"/>
  <c r="A76" i="65" s="1"/>
  <c r="A77" i="65" s="1"/>
  <c r="A78" i="65" s="1"/>
  <c r="A79" i="65" s="1"/>
  <c r="A80" i="65" s="1"/>
  <c r="H5" i="65"/>
  <c r="H85" i="65" l="1"/>
  <c r="H88" i="66"/>
  <c r="H93" i="66" s="1"/>
  <c r="G91" i="65"/>
  <c r="F91" i="65"/>
  <c r="H81" i="65"/>
  <c r="H86" i="65" s="1"/>
  <c r="H91" i="65" s="1"/>
  <c r="M157" i="64"/>
  <c r="G90" i="64" l="1"/>
  <c r="F90" i="64" l="1"/>
  <c r="H90" i="64" l="1"/>
  <c r="H12" i="64"/>
  <c r="H83" i="64"/>
  <c r="H77" i="64"/>
  <c r="H70" i="64"/>
  <c r="H64" i="64"/>
  <c r="H63" i="64"/>
  <c r="H55" i="64"/>
  <c r="H41" i="64"/>
  <c r="H39" i="64"/>
  <c r="H22" i="64"/>
  <c r="H21" i="64"/>
  <c r="H18" i="64"/>
  <c r="H26" i="64"/>
  <c r="H19" i="64"/>
  <c r="G85" i="64"/>
  <c r="F85" i="64"/>
  <c r="B85" i="64"/>
  <c r="H82" i="64"/>
  <c r="G81" i="64"/>
  <c r="F81" i="64"/>
  <c r="H80" i="64"/>
  <c r="H79" i="64"/>
  <c r="H78" i="64"/>
  <c r="H76" i="64"/>
  <c r="H75" i="64"/>
  <c r="H74" i="64"/>
  <c r="H73" i="64"/>
  <c r="H72" i="64"/>
  <c r="H71" i="64"/>
  <c r="H69" i="64"/>
  <c r="H68" i="64"/>
  <c r="H67" i="64"/>
  <c r="H66" i="64"/>
  <c r="H65" i="64"/>
  <c r="H62" i="64"/>
  <c r="H61" i="64"/>
  <c r="H60" i="64"/>
  <c r="H59" i="64"/>
  <c r="H58" i="64"/>
  <c r="H57" i="64"/>
  <c r="H56" i="64"/>
  <c r="H54" i="64"/>
  <c r="H53" i="64"/>
  <c r="H52" i="64"/>
  <c r="H51" i="64"/>
  <c r="H50" i="64"/>
  <c r="H49" i="64"/>
  <c r="H48" i="64"/>
  <c r="H47" i="64"/>
  <c r="H46" i="64"/>
  <c r="H45" i="64"/>
  <c r="H44" i="64"/>
  <c r="H43" i="64"/>
  <c r="H42" i="64"/>
  <c r="H40" i="64"/>
  <c r="H38" i="64"/>
  <c r="H37" i="64"/>
  <c r="H36" i="64"/>
  <c r="H35" i="64"/>
  <c r="H34" i="64"/>
  <c r="H33" i="64"/>
  <c r="H32" i="64"/>
  <c r="H31" i="64"/>
  <c r="H30" i="64"/>
  <c r="H29" i="64"/>
  <c r="H28" i="64"/>
  <c r="H27" i="64"/>
  <c r="H25" i="64"/>
  <c r="H24" i="64"/>
  <c r="H23" i="64"/>
  <c r="H20" i="64"/>
  <c r="H17" i="64"/>
  <c r="H16" i="64"/>
  <c r="H15" i="64"/>
  <c r="H14" i="64"/>
  <c r="H13" i="64"/>
  <c r="H11" i="64"/>
  <c r="H10" i="64"/>
  <c r="H9" i="64"/>
  <c r="H8" i="64"/>
  <c r="H7" i="64"/>
  <c r="H6" i="64"/>
  <c r="A6" i="64"/>
  <c r="A7" i="64" s="1"/>
  <c r="A8" i="64" s="1"/>
  <c r="A9" i="64" s="1"/>
  <c r="A10" i="64" s="1"/>
  <c r="H5" i="64"/>
  <c r="G86" i="64" l="1"/>
  <c r="G91" i="64" s="1"/>
  <c r="H81" i="64"/>
  <c r="H85" i="64"/>
  <c r="F86" i="64"/>
  <c r="F91" i="64" s="1"/>
  <c r="A11" i="64"/>
  <c r="H86" i="63"/>
  <c r="H72" i="63"/>
  <c r="H73" i="63"/>
  <c r="H74" i="63"/>
  <c r="H75" i="63"/>
  <c r="H76" i="63"/>
  <c r="H77" i="63"/>
  <c r="H78" i="63"/>
  <c r="H50" i="63"/>
  <c r="H51" i="63"/>
  <c r="H52" i="63"/>
  <c r="H53" i="63"/>
  <c r="H54" i="63"/>
  <c r="H55" i="63"/>
  <c r="H56" i="63"/>
  <c r="H57" i="63"/>
  <c r="H58" i="63"/>
  <c r="H59" i="63"/>
  <c r="H60" i="63"/>
  <c r="H61" i="63"/>
  <c r="H62" i="63"/>
  <c r="H63" i="63"/>
  <c r="H64" i="63"/>
  <c r="H65" i="63"/>
  <c r="H66" i="63"/>
  <c r="H67" i="63"/>
  <c r="H68" i="63"/>
  <c r="H69" i="63"/>
  <c r="H70" i="63"/>
  <c r="H71" i="63"/>
  <c r="H33" i="63"/>
  <c r="H34" i="63"/>
  <c r="H35" i="63"/>
  <c r="H36" i="63"/>
  <c r="H37" i="63"/>
  <c r="H38" i="63"/>
  <c r="H39" i="63"/>
  <c r="H40" i="63"/>
  <c r="H41" i="63"/>
  <c r="H42" i="63"/>
  <c r="H43" i="63"/>
  <c r="H44" i="63"/>
  <c r="H45" i="63"/>
  <c r="H46" i="63"/>
  <c r="H47" i="63"/>
  <c r="H48" i="63"/>
  <c r="H49" i="63"/>
  <c r="H6" i="63"/>
  <c r="H7" i="63"/>
  <c r="H8" i="63"/>
  <c r="H9" i="63"/>
  <c r="H10" i="63"/>
  <c r="H11" i="63"/>
  <c r="H12" i="63"/>
  <c r="H13" i="63"/>
  <c r="H14" i="63"/>
  <c r="H15" i="63"/>
  <c r="H16" i="63"/>
  <c r="H17" i="63"/>
  <c r="H18" i="63"/>
  <c r="H19" i="63"/>
  <c r="H20" i="63"/>
  <c r="H21" i="63"/>
  <c r="H22" i="63"/>
  <c r="H23" i="63"/>
  <c r="H24" i="63"/>
  <c r="H25" i="63"/>
  <c r="H26" i="63"/>
  <c r="H27" i="63"/>
  <c r="H28" i="63"/>
  <c r="H29" i="63"/>
  <c r="H30" i="63"/>
  <c r="H31" i="63"/>
  <c r="H32" i="63"/>
  <c r="H86" i="64" l="1"/>
  <c r="H91" i="64" s="1"/>
  <c r="A12" i="64"/>
  <c r="A13" i="64" s="1"/>
  <c r="A14" i="64" s="1"/>
  <c r="A15" i="64" s="1"/>
  <c r="A16" i="64" s="1"/>
  <c r="A17" i="64" s="1"/>
  <c r="A18" i="64" s="1"/>
  <c r="H96" i="63"/>
  <c r="H93" i="63"/>
  <c r="A93" i="63"/>
  <c r="G83" i="63"/>
  <c r="F83" i="63"/>
  <c r="B83" i="63"/>
  <c r="H81" i="63"/>
  <c r="H80" i="63"/>
  <c r="H83" i="63" s="1"/>
  <c r="G79" i="63"/>
  <c r="F79" i="63"/>
  <c r="H97" i="63"/>
  <c r="A6" i="63"/>
  <c r="A7" i="63" s="1"/>
  <c r="A8" i="63" s="1"/>
  <c r="A9" i="63" s="1"/>
  <c r="A10" i="63" s="1"/>
  <c r="H5" i="63"/>
  <c r="H79" i="63" s="1"/>
  <c r="H84" i="63" s="1"/>
  <c r="G84" i="63" l="1"/>
  <c r="G90" i="63" s="1"/>
  <c r="A19" i="64"/>
  <c r="A20" i="64" s="1"/>
  <c r="A21" i="64" s="1"/>
  <c r="A22" i="64" s="1"/>
  <c r="A23" i="64" s="1"/>
  <c r="A24" i="64" s="1"/>
  <c r="A25" i="64" s="1"/>
  <c r="F84" i="63"/>
  <c r="F90" i="63" s="1"/>
  <c r="H90" i="63"/>
  <c r="A95" i="63"/>
  <c r="A11" i="63"/>
  <c r="H95" i="62"/>
  <c r="A95" i="62"/>
  <c r="G85" i="62"/>
  <c r="F85" i="62"/>
  <c r="B85" i="62"/>
  <c r="H83" i="62"/>
  <c r="H82" i="62"/>
  <c r="H85" i="62" s="1"/>
  <c r="G81" i="62"/>
  <c r="F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4" i="62"/>
  <c r="H43" i="62"/>
  <c r="H42" i="62"/>
  <c r="H41" i="62"/>
  <c r="H40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19" i="62"/>
  <c r="H18" i="62"/>
  <c r="H17" i="62"/>
  <c r="H16" i="62"/>
  <c r="H15" i="62"/>
  <c r="H14" i="62"/>
  <c r="H13" i="62"/>
  <c r="H12" i="62"/>
  <c r="H10" i="62"/>
  <c r="H9" i="62"/>
  <c r="H8" i="62"/>
  <c r="H7" i="62"/>
  <c r="H6" i="62"/>
  <c r="A6" i="62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H5" i="62"/>
  <c r="F86" i="62" l="1"/>
  <c r="F92" i="62" s="1"/>
  <c r="G86" i="62"/>
  <c r="G92" i="62" s="1"/>
  <c r="H81" i="62"/>
  <c r="H86" i="62" s="1"/>
  <c r="H92" i="62" s="1"/>
  <c r="A26" i="64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73" i="64" s="1"/>
  <c r="A74" i="64" s="1"/>
  <c r="A75" i="64" s="1"/>
  <c r="A76" i="64" s="1"/>
  <c r="A77" i="64" s="1"/>
  <c r="A78" i="64" s="1"/>
  <c r="A79" i="64" s="1"/>
  <c r="A80" i="64" s="1"/>
  <c r="A96" i="63"/>
  <c r="A12" i="63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H46" i="61"/>
  <c r="A97" i="63" l="1"/>
  <c r="A64" i="63"/>
  <c r="B84" i="61"/>
  <c r="H44" i="61"/>
  <c r="H19" i="61"/>
  <c r="H94" i="61"/>
  <c r="A94" i="61"/>
  <c r="G84" i="61"/>
  <c r="F84" i="61"/>
  <c r="H82" i="61"/>
  <c r="H81" i="61"/>
  <c r="G80" i="61"/>
  <c r="F80" i="61"/>
  <c r="F85" i="61" s="1"/>
  <c r="F91" i="61" s="1"/>
  <c r="H79" i="61"/>
  <c r="H78" i="61"/>
  <c r="H77" i="61"/>
  <c r="H76" i="61"/>
  <c r="H75" i="61"/>
  <c r="H74" i="61"/>
  <c r="H73" i="61"/>
  <c r="H72" i="61"/>
  <c r="H71" i="61"/>
  <c r="H70" i="61"/>
  <c r="H69" i="61"/>
  <c r="H68" i="61"/>
  <c r="H67" i="61"/>
  <c r="H66" i="61"/>
  <c r="H65" i="61"/>
  <c r="H64" i="61"/>
  <c r="H63" i="61"/>
  <c r="H62" i="61"/>
  <c r="H61" i="61"/>
  <c r="H60" i="61"/>
  <c r="H59" i="61"/>
  <c r="H58" i="61"/>
  <c r="H57" i="61"/>
  <c r="H56" i="61"/>
  <c r="H55" i="61"/>
  <c r="H54" i="61"/>
  <c r="H53" i="61"/>
  <c r="H52" i="61"/>
  <c r="H51" i="61"/>
  <c r="H50" i="61"/>
  <c r="H49" i="61"/>
  <c r="H48" i="61"/>
  <c r="H47" i="61"/>
  <c r="H45" i="61"/>
  <c r="H42" i="61"/>
  <c r="H41" i="61"/>
  <c r="H40" i="61"/>
  <c r="H39" i="61"/>
  <c r="H38" i="61"/>
  <c r="H36" i="61"/>
  <c r="H35" i="61"/>
  <c r="H34" i="61"/>
  <c r="H33" i="61"/>
  <c r="H32" i="61"/>
  <c r="H31" i="61"/>
  <c r="H30" i="61"/>
  <c r="H29" i="61"/>
  <c r="H28" i="61"/>
  <c r="H27" i="61"/>
  <c r="H26" i="61"/>
  <c r="H25" i="61"/>
  <c r="H24" i="61"/>
  <c r="H23" i="61"/>
  <c r="H22" i="61"/>
  <c r="H21" i="61"/>
  <c r="H20" i="61"/>
  <c r="H17" i="61"/>
  <c r="H16" i="61"/>
  <c r="H15" i="61"/>
  <c r="H14" i="61"/>
  <c r="H13" i="61"/>
  <c r="H12" i="61"/>
  <c r="H97" i="61"/>
  <c r="H11" i="61"/>
  <c r="H10" i="61"/>
  <c r="H9" i="61"/>
  <c r="H8" i="61"/>
  <c r="H7" i="61"/>
  <c r="H6" i="61"/>
  <c r="A6" i="6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H5" i="61"/>
  <c r="A46" i="61" l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65" i="63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G85" i="61"/>
  <c r="G91" i="61" s="1"/>
  <c r="A96" i="61"/>
  <c r="A97" i="61" s="1"/>
  <c r="H84" i="61"/>
  <c r="H80" i="61"/>
  <c r="H85" i="61" s="1"/>
  <c r="H91" i="61" s="1"/>
  <c r="F84" i="60"/>
  <c r="F90" i="60" s="1"/>
  <c r="G83" i="60"/>
  <c r="F83" i="60"/>
  <c r="G79" i="60"/>
  <c r="F79" i="60"/>
  <c r="G84" i="60" l="1"/>
  <c r="G90" i="60" s="1"/>
  <c r="H60" i="60"/>
  <c r="H93" i="60"/>
  <c r="A93" i="60"/>
  <c r="H46" i="60"/>
  <c r="H80" i="60"/>
  <c r="H78" i="60"/>
  <c r="H77" i="60"/>
  <c r="H76" i="60"/>
  <c r="H75" i="60"/>
  <c r="H74" i="60"/>
  <c r="H73" i="60"/>
  <c r="H72" i="60"/>
  <c r="H71" i="60"/>
  <c r="H70" i="60"/>
  <c r="H69" i="60"/>
  <c r="H68" i="60"/>
  <c r="H67" i="60"/>
  <c r="H66" i="60"/>
  <c r="H65" i="60"/>
  <c r="H64" i="60"/>
  <c r="H63" i="60"/>
  <c r="H62" i="60"/>
  <c r="H61" i="60"/>
  <c r="H59" i="60"/>
  <c r="H58" i="60"/>
  <c r="H57" i="60"/>
  <c r="H56" i="60"/>
  <c r="H55" i="60"/>
  <c r="H54" i="60"/>
  <c r="H53" i="60"/>
  <c r="H52" i="60"/>
  <c r="H51" i="60"/>
  <c r="H50" i="60"/>
  <c r="H49" i="60"/>
  <c r="H48" i="60"/>
  <c r="H47" i="60"/>
  <c r="H45" i="60"/>
  <c r="H43" i="60"/>
  <c r="H42" i="60"/>
  <c r="H41" i="60"/>
  <c r="H40" i="60"/>
  <c r="H39" i="60"/>
  <c r="H37" i="60"/>
  <c r="H36" i="60"/>
  <c r="H35" i="60"/>
  <c r="H34" i="60"/>
  <c r="H33" i="60"/>
  <c r="H32" i="60"/>
  <c r="H31" i="60"/>
  <c r="H30" i="60"/>
  <c r="H29" i="60"/>
  <c r="H28" i="60"/>
  <c r="H27" i="60"/>
  <c r="H26" i="60"/>
  <c r="H25" i="60"/>
  <c r="H24" i="60"/>
  <c r="H23" i="60"/>
  <c r="H22" i="60"/>
  <c r="H21" i="60"/>
  <c r="H19" i="60"/>
  <c r="H18" i="60"/>
  <c r="H17" i="60"/>
  <c r="H16" i="60"/>
  <c r="H15" i="60"/>
  <c r="H14" i="60"/>
  <c r="H13" i="60"/>
  <c r="H12" i="60"/>
  <c r="H10" i="60"/>
  <c r="H9" i="60"/>
  <c r="H81" i="60"/>
  <c r="H8" i="60"/>
  <c r="H7" i="60"/>
  <c r="H6" i="60"/>
  <c r="A6" i="60"/>
  <c r="A7" i="60" s="1"/>
  <c r="H5" i="60"/>
  <c r="H83" i="60" l="1"/>
  <c r="H79" i="60"/>
  <c r="H84" i="60" s="1"/>
  <c r="H90" i="60" s="1"/>
  <c r="A8" i="60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H86" i="59"/>
  <c r="H52" i="59"/>
  <c r="H54" i="59"/>
  <c r="H36" i="59"/>
  <c r="H85" i="59"/>
  <c r="H84" i="59"/>
  <c r="H83" i="59"/>
  <c r="H82" i="59"/>
  <c r="G80" i="59"/>
  <c r="G88" i="59" s="1"/>
  <c r="F80" i="59"/>
  <c r="F88" i="59" s="1"/>
  <c r="H79" i="59"/>
  <c r="H78" i="59"/>
  <c r="H77" i="59"/>
  <c r="H76" i="59"/>
  <c r="H75" i="59"/>
  <c r="H74" i="59"/>
  <c r="H73" i="59"/>
  <c r="H72" i="59"/>
  <c r="H71" i="59"/>
  <c r="H70" i="59"/>
  <c r="H69" i="59"/>
  <c r="H68" i="59"/>
  <c r="H67" i="59"/>
  <c r="H66" i="59"/>
  <c r="H65" i="59"/>
  <c r="H64" i="59"/>
  <c r="H63" i="59"/>
  <c r="H62" i="59"/>
  <c r="H61" i="59"/>
  <c r="H60" i="59"/>
  <c r="H59" i="59"/>
  <c r="H58" i="59"/>
  <c r="H57" i="59"/>
  <c r="H56" i="59"/>
  <c r="H55" i="59"/>
  <c r="H53" i="59"/>
  <c r="H51" i="59"/>
  <c r="H50" i="59"/>
  <c r="H49" i="59"/>
  <c r="H48" i="59"/>
  <c r="H47" i="59"/>
  <c r="H46" i="59"/>
  <c r="H44" i="59"/>
  <c r="H43" i="59"/>
  <c r="H42" i="59"/>
  <c r="H41" i="59"/>
  <c r="H40" i="59"/>
  <c r="H38" i="59"/>
  <c r="H37" i="59"/>
  <c r="H35" i="59"/>
  <c r="H34" i="59"/>
  <c r="H33" i="59"/>
  <c r="H32" i="59"/>
  <c r="H31" i="59"/>
  <c r="H30" i="59"/>
  <c r="H29" i="59"/>
  <c r="H28" i="59"/>
  <c r="H27" i="59"/>
  <c r="H26" i="59"/>
  <c r="H25" i="59"/>
  <c r="H24" i="59"/>
  <c r="H23" i="59"/>
  <c r="H22" i="59"/>
  <c r="H20" i="59"/>
  <c r="H19" i="59"/>
  <c r="H18" i="59"/>
  <c r="H17" i="59"/>
  <c r="H16" i="59"/>
  <c r="H15" i="59"/>
  <c r="H14" i="59"/>
  <c r="H13" i="59"/>
  <c r="H11" i="59"/>
  <c r="H10" i="59"/>
  <c r="H9" i="59"/>
  <c r="H8" i="59"/>
  <c r="H7" i="59"/>
  <c r="H6" i="59"/>
  <c r="A6" i="59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H5" i="59"/>
  <c r="A62" i="60" l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39" i="59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H80" i="59"/>
  <c r="H88" i="59" s="1"/>
  <c r="H84" i="58"/>
  <c r="H83" i="58"/>
  <c r="H82" i="58"/>
  <c r="H81" i="58"/>
  <c r="H14" i="58"/>
  <c r="G79" i="58"/>
  <c r="G86" i="58" s="1"/>
  <c r="F79" i="58"/>
  <c r="F86" i="58" s="1"/>
  <c r="H78" i="58"/>
  <c r="H77" i="58"/>
  <c r="H76" i="58"/>
  <c r="H75" i="58"/>
  <c r="H74" i="58"/>
  <c r="H73" i="58"/>
  <c r="H72" i="58"/>
  <c r="H71" i="58"/>
  <c r="H70" i="58"/>
  <c r="H69" i="58"/>
  <c r="H68" i="58"/>
  <c r="H67" i="58"/>
  <c r="H66" i="58"/>
  <c r="H65" i="58"/>
  <c r="H64" i="58"/>
  <c r="H63" i="58"/>
  <c r="H62" i="58"/>
  <c r="H61" i="58"/>
  <c r="H60" i="58"/>
  <c r="H59" i="58"/>
  <c r="H58" i="58"/>
  <c r="H57" i="58"/>
  <c r="H56" i="58"/>
  <c r="H55" i="58"/>
  <c r="H54" i="58"/>
  <c r="H53" i="58"/>
  <c r="H52" i="58"/>
  <c r="H51" i="58"/>
  <c r="H50" i="58"/>
  <c r="H49" i="58"/>
  <c r="H48" i="58"/>
  <c r="H47" i="58"/>
  <c r="H46" i="58"/>
  <c r="H45" i="58"/>
  <c r="H43" i="58"/>
  <c r="H42" i="58"/>
  <c r="H41" i="58"/>
  <c r="H40" i="58"/>
  <c r="H39" i="58"/>
  <c r="H37" i="58"/>
  <c r="H36" i="58"/>
  <c r="H35" i="58"/>
  <c r="H34" i="58"/>
  <c r="H33" i="58"/>
  <c r="H32" i="58"/>
  <c r="H31" i="58"/>
  <c r="H30" i="58"/>
  <c r="H29" i="58"/>
  <c r="H28" i="58"/>
  <c r="H27" i="58"/>
  <c r="H26" i="58"/>
  <c r="H25" i="58"/>
  <c r="H24" i="58"/>
  <c r="H23" i="58"/>
  <c r="H22" i="58"/>
  <c r="H20" i="58"/>
  <c r="H19" i="58"/>
  <c r="H18" i="58"/>
  <c r="H17" i="58"/>
  <c r="H16" i="58"/>
  <c r="H15" i="58"/>
  <c r="H13" i="58"/>
  <c r="H11" i="58"/>
  <c r="H10" i="58"/>
  <c r="H9" i="58"/>
  <c r="H8" i="58"/>
  <c r="H7" i="58"/>
  <c r="H6" i="58"/>
  <c r="A6" i="58"/>
  <c r="A7" i="58" s="1"/>
  <c r="A8" i="58" s="1"/>
  <c r="A9" i="58" s="1"/>
  <c r="A10" i="58" s="1"/>
  <c r="A11" i="58" s="1"/>
  <c r="A12" i="58" s="1"/>
  <c r="A13" i="58" s="1"/>
  <c r="A14" i="58" s="1"/>
  <c r="A15" i="58" s="1"/>
  <c r="H5" i="58"/>
  <c r="A16" i="58" l="1"/>
  <c r="A17" i="58" s="1"/>
  <c r="A18" i="58" s="1"/>
  <c r="A19" i="58" s="1"/>
  <c r="H79" i="58"/>
  <c r="H86" i="58" s="1"/>
  <c r="H84" i="57"/>
  <c r="G82" i="57"/>
  <c r="G86" i="57" s="1"/>
  <c r="F82" i="57"/>
  <c r="F86" i="57" s="1"/>
  <c r="H81" i="57"/>
  <c r="H80" i="57"/>
  <c r="H79" i="57"/>
  <c r="H78" i="57"/>
  <c r="H77" i="57"/>
  <c r="H76" i="57"/>
  <c r="H75" i="57"/>
  <c r="H74" i="57"/>
  <c r="H73" i="57"/>
  <c r="H72" i="57"/>
  <c r="H71" i="57"/>
  <c r="H70" i="57"/>
  <c r="H69" i="57"/>
  <c r="H68" i="57"/>
  <c r="H67" i="57"/>
  <c r="H66" i="57"/>
  <c r="H65" i="57"/>
  <c r="H64" i="57"/>
  <c r="H63" i="57"/>
  <c r="H62" i="57"/>
  <c r="H61" i="57"/>
  <c r="H60" i="57"/>
  <c r="H59" i="57"/>
  <c r="H58" i="57"/>
  <c r="H57" i="57"/>
  <c r="H56" i="57"/>
  <c r="H55" i="57"/>
  <c r="H54" i="57"/>
  <c r="H53" i="57"/>
  <c r="H52" i="57"/>
  <c r="H51" i="57"/>
  <c r="H50" i="57"/>
  <c r="H49" i="57"/>
  <c r="H48" i="57"/>
  <c r="H46" i="57"/>
  <c r="H45" i="57"/>
  <c r="H44" i="57"/>
  <c r="H43" i="57"/>
  <c r="H42" i="57"/>
  <c r="H40" i="57"/>
  <c r="H39" i="57"/>
  <c r="H38" i="57"/>
  <c r="H37" i="57"/>
  <c r="H36" i="57"/>
  <c r="H35" i="57"/>
  <c r="H34" i="57"/>
  <c r="H33" i="57"/>
  <c r="H32" i="57"/>
  <c r="H31" i="57"/>
  <c r="H30" i="57"/>
  <c r="H29" i="57"/>
  <c r="H28" i="57"/>
  <c r="H27" i="57"/>
  <c r="H26" i="57"/>
  <c r="H25" i="57"/>
  <c r="H24" i="57"/>
  <c r="H23" i="57"/>
  <c r="H21" i="57"/>
  <c r="H20" i="57"/>
  <c r="H19" i="57"/>
  <c r="H18" i="57"/>
  <c r="H17" i="57"/>
  <c r="H16" i="57"/>
  <c r="H15" i="57"/>
  <c r="H13" i="57"/>
  <c r="H12" i="57"/>
  <c r="H11" i="57"/>
  <c r="H10" i="57"/>
  <c r="H9" i="57"/>
  <c r="H8" i="57"/>
  <c r="H7" i="57"/>
  <c r="H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H5" i="57"/>
  <c r="A20" i="58" l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16" i="57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A81" i="57" s="1"/>
  <c r="H82" i="57"/>
  <c r="H86" i="57" s="1"/>
  <c r="H64" i="56"/>
  <c r="H9" i="56"/>
  <c r="H84" i="56"/>
  <c r="A84" i="56"/>
  <c r="H83" i="56"/>
  <c r="G81" i="56"/>
  <c r="G85" i="56" s="1"/>
  <c r="F81" i="56"/>
  <c r="F85" i="56" s="1"/>
  <c r="H80" i="56"/>
  <c r="H79" i="56"/>
  <c r="H78" i="56"/>
  <c r="H77" i="56"/>
  <c r="H76" i="56"/>
  <c r="H75" i="56"/>
  <c r="H74" i="56"/>
  <c r="H73" i="56"/>
  <c r="H72" i="56"/>
  <c r="H71" i="56"/>
  <c r="H70" i="56"/>
  <c r="H69" i="56"/>
  <c r="H68" i="56"/>
  <c r="H67" i="56"/>
  <c r="H66" i="56"/>
  <c r="H65" i="56"/>
  <c r="H63" i="56"/>
  <c r="H62" i="56"/>
  <c r="H61" i="56"/>
  <c r="H60" i="56"/>
  <c r="H59" i="56"/>
  <c r="H58" i="56"/>
  <c r="H57" i="56"/>
  <c r="H56" i="56"/>
  <c r="H55" i="56"/>
  <c r="H54" i="56"/>
  <c r="H53" i="56"/>
  <c r="H52" i="56"/>
  <c r="H51" i="56"/>
  <c r="H50" i="56"/>
  <c r="H49" i="56"/>
  <c r="H48" i="56"/>
  <c r="H47" i="56"/>
  <c r="H45" i="56"/>
  <c r="H44" i="56"/>
  <c r="H43" i="56"/>
  <c r="H42" i="56"/>
  <c r="H41" i="56"/>
  <c r="H39" i="56"/>
  <c r="H38" i="56"/>
  <c r="H37" i="56"/>
  <c r="H36" i="56"/>
  <c r="H35" i="56"/>
  <c r="H34" i="56"/>
  <c r="H33" i="56"/>
  <c r="H32" i="56"/>
  <c r="H31" i="56"/>
  <c r="H30" i="56"/>
  <c r="H29" i="56"/>
  <c r="H28" i="56"/>
  <c r="H27" i="56"/>
  <c r="H26" i="56"/>
  <c r="H25" i="56"/>
  <c r="H24" i="56"/>
  <c r="H23" i="56"/>
  <c r="H22" i="56"/>
  <c r="H20" i="56"/>
  <c r="H19" i="56"/>
  <c r="H18" i="56"/>
  <c r="H17" i="56"/>
  <c r="H16" i="56"/>
  <c r="H15" i="56"/>
  <c r="H14" i="56"/>
  <c r="H13" i="56"/>
  <c r="H12" i="56"/>
  <c r="H11" i="56"/>
  <c r="H10" i="56"/>
  <c r="H8" i="56"/>
  <c r="H7" i="56"/>
  <c r="H6" i="56"/>
  <c r="A6" i="56"/>
  <c r="A7" i="56" s="1"/>
  <c r="A8" i="56" s="1"/>
  <c r="H5" i="56"/>
  <c r="A55" i="59" l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32" i="58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9" i="56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H81" i="56"/>
  <c r="H85" i="56" s="1"/>
  <c r="H82" i="55"/>
  <c r="H83" i="55"/>
  <c r="H84" i="55"/>
  <c r="H85" i="55"/>
  <c r="A83" i="55"/>
  <c r="A84" i="55" s="1"/>
  <c r="A85" i="55" s="1"/>
  <c r="G80" i="55"/>
  <c r="G86" i="55" s="1"/>
  <c r="F80" i="55"/>
  <c r="F86" i="55" s="1"/>
  <c r="H57" i="55"/>
  <c r="H58" i="55"/>
  <c r="H59" i="55"/>
  <c r="H40" i="55"/>
  <c r="H37" i="55"/>
  <c r="H41" i="55"/>
  <c r="H18" i="55"/>
  <c r="H15" i="55"/>
  <c r="A6" i="55" l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H79" i="55"/>
  <c r="H78" i="55"/>
  <c r="H77" i="55"/>
  <c r="H76" i="55"/>
  <c r="H75" i="55"/>
  <c r="H74" i="55"/>
  <c r="H73" i="55"/>
  <c r="H72" i="55"/>
  <c r="H71" i="55"/>
  <c r="H70" i="55"/>
  <c r="H69" i="55"/>
  <c r="H68" i="55"/>
  <c r="H67" i="55"/>
  <c r="H66" i="55"/>
  <c r="H65" i="55"/>
  <c r="H64" i="55"/>
  <c r="H63" i="55"/>
  <c r="H62" i="55"/>
  <c r="H61" i="55"/>
  <c r="H60" i="55"/>
  <c r="H56" i="55"/>
  <c r="H55" i="55"/>
  <c r="H54" i="55"/>
  <c r="H53" i="55"/>
  <c r="H52" i="55"/>
  <c r="H51" i="55"/>
  <c r="H50" i="55"/>
  <c r="H49" i="55"/>
  <c r="H48" i="55"/>
  <c r="H47" i="55"/>
  <c r="H46" i="55"/>
  <c r="H44" i="55"/>
  <c r="H43" i="55"/>
  <c r="H42" i="55"/>
  <c r="H38" i="55"/>
  <c r="H36" i="55"/>
  <c r="H35" i="55"/>
  <c r="H34" i="55"/>
  <c r="H33" i="55"/>
  <c r="H32" i="55"/>
  <c r="H31" i="55"/>
  <c r="H30" i="55"/>
  <c r="H29" i="55"/>
  <c r="H28" i="55"/>
  <c r="H27" i="55"/>
  <c r="H26" i="55"/>
  <c r="H25" i="55"/>
  <c r="H24" i="55"/>
  <c r="H23" i="55"/>
  <c r="H22" i="55"/>
  <c r="H21" i="55"/>
  <c r="H19" i="55"/>
  <c r="H17" i="55"/>
  <c r="H16" i="55"/>
  <c r="H14" i="55"/>
  <c r="H13" i="55"/>
  <c r="H12" i="55"/>
  <c r="H11" i="55"/>
  <c r="H10" i="55"/>
  <c r="H9" i="55"/>
  <c r="H8" i="55"/>
  <c r="H7" i="55"/>
  <c r="H6" i="55"/>
  <c r="H5" i="55"/>
  <c r="H80" i="55" l="1"/>
  <c r="H86" i="55" s="1"/>
  <c r="A37" i="55"/>
  <c r="A38" i="55" s="1"/>
  <c r="A39" i="55" s="1"/>
  <c r="E79" i="54"/>
  <c r="F46" i="54"/>
  <c r="F40" i="54"/>
  <c r="F25" i="54"/>
  <c r="D79" i="54"/>
  <c r="F79" i="54" s="1"/>
  <c r="F76" i="54"/>
  <c r="F75" i="54"/>
  <c r="F74" i="54"/>
  <c r="F73" i="54"/>
  <c r="F72" i="54"/>
  <c r="F71" i="54"/>
  <c r="F70" i="54"/>
  <c r="F69" i="54"/>
  <c r="F68" i="54"/>
  <c r="F67" i="54"/>
  <c r="F66" i="54"/>
  <c r="F65" i="54"/>
  <c r="F64" i="54"/>
  <c r="F63" i="54"/>
  <c r="F62" i="54"/>
  <c r="F61" i="54"/>
  <c r="F60" i="54"/>
  <c r="F59" i="54"/>
  <c r="F58" i="54"/>
  <c r="F57" i="54"/>
  <c r="F56" i="54"/>
  <c r="F55" i="54"/>
  <c r="F54" i="54"/>
  <c r="F53" i="54"/>
  <c r="F52" i="54"/>
  <c r="F51" i="54"/>
  <c r="F50" i="54"/>
  <c r="F49" i="54"/>
  <c r="F48" i="54"/>
  <c r="F47" i="54"/>
  <c r="F45" i="54"/>
  <c r="F44" i="54"/>
  <c r="F43" i="54"/>
  <c r="F41" i="54"/>
  <c r="F39" i="54"/>
  <c r="F38" i="54"/>
  <c r="F36" i="54"/>
  <c r="F35" i="54"/>
  <c r="F34" i="54"/>
  <c r="F33" i="54"/>
  <c r="F32" i="54"/>
  <c r="F31" i="54"/>
  <c r="F30" i="54"/>
  <c r="F29" i="54"/>
  <c r="F28" i="54"/>
  <c r="F27" i="54"/>
  <c r="F26" i="54"/>
  <c r="F24" i="54"/>
  <c r="F23" i="54"/>
  <c r="F22" i="54"/>
  <c r="F21" i="54"/>
  <c r="F20" i="54"/>
  <c r="F18" i="54"/>
  <c r="F17" i="54"/>
  <c r="F16" i="54"/>
  <c r="F15" i="54"/>
  <c r="F14" i="54"/>
  <c r="F13" i="54"/>
  <c r="F12" i="54"/>
  <c r="F11" i="54"/>
  <c r="F10" i="54"/>
  <c r="F9" i="54"/>
  <c r="F8" i="54"/>
  <c r="F7" i="54"/>
  <c r="F6" i="54"/>
  <c r="A40" i="55" l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E77" i="53"/>
  <c r="D77" i="53"/>
  <c r="F74" i="53"/>
  <c r="F73" i="53"/>
  <c r="F72" i="53"/>
  <c r="F71" i="53"/>
  <c r="F70" i="53"/>
  <c r="F69" i="53"/>
  <c r="F68" i="53"/>
  <c r="F67" i="53"/>
  <c r="F66" i="53"/>
  <c r="F65" i="53"/>
  <c r="F64" i="53"/>
  <c r="F63" i="53"/>
  <c r="F62" i="53"/>
  <c r="F61" i="53"/>
  <c r="F60" i="53"/>
  <c r="F59" i="53"/>
  <c r="F58" i="53"/>
  <c r="F57" i="53"/>
  <c r="F56" i="53"/>
  <c r="F55" i="53"/>
  <c r="F54" i="53"/>
  <c r="F53" i="53"/>
  <c r="F52" i="53"/>
  <c r="F51" i="53"/>
  <c r="F50" i="53"/>
  <c r="F49" i="53"/>
  <c r="F48" i="53"/>
  <c r="F47" i="53"/>
  <c r="F46" i="53"/>
  <c r="F45" i="53"/>
  <c r="F44" i="53"/>
  <c r="F43" i="53"/>
  <c r="F42" i="53"/>
  <c r="F40" i="53"/>
  <c r="F39" i="53"/>
  <c r="F38" i="53"/>
  <c r="F36" i="53"/>
  <c r="F35" i="53"/>
  <c r="F34" i="53"/>
  <c r="F33" i="53"/>
  <c r="F32" i="53"/>
  <c r="F31" i="53"/>
  <c r="F30" i="53"/>
  <c r="F29" i="53"/>
  <c r="F28" i="53"/>
  <c r="F27" i="53"/>
  <c r="F26" i="53"/>
  <c r="F25" i="53"/>
  <c r="F24" i="53"/>
  <c r="F23" i="53"/>
  <c r="F22" i="53"/>
  <c r="F21" i="53"/>
  <c r="F20" i="53"/>
  <c r="F19" i="53"/>
  <c r="F18" i="53"/>
  <c r="F17" i="53"/>
  <c r="F16" i="53"/>
  <c r="F15" i="53"/>
  <c r="F14" i="53"/>
  <c r="F13" i="53"/>
  <c r="F12" i="53"/>
  <c r="F11" i="53"/>
  <c r="F10" i="53"/>
  <c r="F9" i="53"/>
  <c r="F8" i="53"/>
  <c r="F7" i="53"/>
  <c r="F6" i="53"/>
  <c r="F77" i="53" l="1"/>
  <c r="F50" i="52"/>
  <c r="E78" i="52" l="1"/>
  <c r="D78" i="52"/>
  <c r="F75" i="52"/>
  <c r="F74" i="52"/>
  <c r="F73" i="52"/>
  <c r="F72" i="52"/>
  <c r="F71" i="52"/>
  <c r="F70" i="52"/>
  <c r="F69" i="52"/>
  <c r="F68" i="52"/>
  <c r="F67" i="52"/>
  <c r="F66" i="52"/>
  <c r="F65" i="52"/>
  <c r="F64" i="52"/>
  <c r="F63" i="52"/>
  <c r="F62" i="52"/>
  <c r="F61" i="52"/>
  <c r="F60" i="52"/>
  <c r="F59" i="52"/>
  <c r="F58" i="52"/>
  <c r="F57" i="52"/>
  <c r="F56" i="52"/>
  <c r="F55" i="52"/>
  <c r="F54" i="52"/>
  <c r="F53" i="52"/>
  <c r="F52" i="52"/>
  <c r="F51" i="52"/>
  <c r="F49" i="52"/>
  <c r="F48" i="52"/>
  <c r="F47" i="52"/>
  <c r="F46" i="52"/>
  <c r="F45" i="52"/>
  <c r="F44" i="52"/>
  <c r="F43" i="52"/>
  <c r="F41" i="52"/>
  <c r="F40" i="52"/>
  <c r="F39" i="52"/>
  <c r="F37" i="52"/>
  <c r="F36" i="52"/>
  <c r="F35" i="52"/>
  <c r="F34" i="52"/>
  <c r="F33" i="52"/>
  <c r="F32" i="52"/>
  <c r="F31" i="52"/>
  <c r="F30" i="52"/>
  <c r="F29" i="52"/>
  <c r="F28" i="52"/>
  <c r="F27" i="52"/>
  <c r="F26" i="52"/>
  <c r="F25" i="52"/>
  <c r="F24" i="52"/>
  <c r="F23" i="52"/>
  <c r="F22" i="52"/>
  <c r="F21" i="52"/>
  <c r="F20" i="52"/>
  <c r="F19" i="52"/>
  <c r="F18" i="52"/>
  <c r="F17" i="52"/>
  <c r="F16" i="52"/>
  <c r="F15" i="52"/>
  <c r="F14" i="52"/>
  <c r="F13" i="52"/>
  <c r="F12" i="52"/>
  <c r="F11" i="52"/>
  <c r="F10" i="52"/>
  <c r="F9" i="52"/>
  <c r="F8" i="52"/>
  <c r="F7" i="52"/>
  <c r="F6" i="52"/>
  <c r="F78" i="52" l="1"/>
  <c r="F12" i="51"/>
  <c r="F61" i="51"/>
  <c r="E78" i="51"/>
  <c r="D78" i="51"/>
  <c r="F75" i="51"/>
  <c r="F74" i="51"/>
  <c r="F73" i="51"/>
  <c r="F72" i="51"/>
  <c r="F71" i="51"/>
  <c r="F70" i="51"/>
  <c r="F69" i="51"/>
  <c r="F68" i="51"/>
  <c r="F67" i="51"/>
  <c r="F66" i="51"/>
  <c r="F65" i="51"/>
  <c r="F64" i="51"/>
  <c r="F63" i="51"/>
  <c r="F62" i="51"/>
  <c r="F60" i="51"/>
  <c r="F59" i="51"/>
  <c r="F58" i="51"/>
  <c r="F57" i="51"/>
  <c r="F56" i="51"/>
  <c r="F55" i="51"/>
  <c r="F54" i="51"/>
  <c r="F53" i="51"/>
  <c r="F52" i="51"/>
  <c r="F51" i="51"/>
  <c r="F50" i="51"/>
  <c r="F49" i="51"/>
  <c r="F48" i="51"/>
  <c r="F47" i="51"/>
  <c r="F46" i="51"/>
  <c r="F45" i="51"/>
  <c r="F44" i="51"/>
  <c r="F43" i="51"/>
  <c r="F42" i="51"/>
  <c r="F41" i="51"/>
  <c r="F40" i="51"/>
  <c r="F39" i="51"/>
  <c r="F38" i="51"/>
  <c r="F37" i="51"/>
  <c r="F36" i="51"/>
  <c r="F35" i="51"/>
  <c r="F34" i="51"/>
  <c r="F33" i="51"/>
  <c r="F32" i="51"/>
  <c r="F31" i="51"/>
  <c r="F30" i="51"/>
  <c r="F29" i="51"/>
  <c r="F28" i="51"/>
  <c r="F27" i="51"/>
  <c r="F26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1" i="51"/>
  <c r="F10" i="51"/>
  <c r="F9" i="51"/>
  <c r="F8" i="51"/>
  <c r="F7" i="51"/>
  <c r="F6" i="51"/>
  <c r="F78" i="51" l="1"/>
  <c r="F64" i="50"/>
  <c r="D76" i="50"/>
  <c r="E76" i="50"/>
  <c r="F38" i="50"/>
  <c r="F69" i="50"/>
  <c r="F70" i="50"/>
  <c r="F66" i="50"/>
  <c r="F51" i="50"/>
  <c r="F44" i="50"/>
  <c r="F25" i="50"/>
  <c r="F16" i="50"/>
  <c r="F11" i="50"/>
  <c r="F76" i="50" l="1"/>
  <c r="F73" i="50"/>
  <c r="F72" i="50"/>
  <c r="F71" i="50"/>
  <c r="F68" i="50"/>
  <c r="F67" i="50"/>
  <c r="F65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50" i="50"/>
  <c r="F49" i="50"/>
  <c r="F48" i="50"/>
  <c r="F47" i="50"/>
  <c r="F46" i="50"/>
  <c r="F45" i="50"/>
  <c r="F43" i="50"/>
  <c r="F42" i="50"/>
  <c r="F41" i="50"/>
  <c r="F40" i="50"/>
  <c r="F39" i="50"/>
  <c r="F37" i="50"/>
  <c r="F36" i="50"/>
  <c r="F35" i="50"/>
  <c r="F34" i="50"/>
  <c r="F33" i="50"/>
  <c r="F32" i="50"/>
  <c r="F31" i="50"/>
  <c r="F30" i="50"/>
  <c r="F29" i="50"/>
  <c r="F28" i="50"/>
  <c r="F27" i="50"/>
  <c r="F26" i="50"/>
  <c r="F24" i="50"/>
  <c r="F23" i="50"/>
  <c r="F22" i="50"/>
  <c r="F21" i="50"/>
  <c r="F20" i="50"/>
  <c r="F19" i="50"/>
  <c r="F18" i="50"/>
  <c r="F17" i="50"/>
  <c r="F15" i="50"/>
  <c r="F14" i="50"/>
  <c r="F13" i="50"/>
  <c r="F12" i="50"/>
  <c r="F10" i="50"/>
  <c r="F9" i="50"/>
  <c r="F8" i="50"/>
  <c r="F7" i="50"/>
  <c r="F6" i="50"/>
  <c r="E75" i="49"/>
  <c r="D75" i="49"/>
  <c r="F75" i="49" s="1"/>
  <c r="F72" i="49"/>
  <c r="F71" i="49"/>
  <c r="F70" i="49"/>
  <c r="F69" i="49"/>
  <c r="F68" i="49"/>
  <c r="F67" i="49"/>
  <c r="F66" i="49"/>
  <c r="F65" i="49"/>
  <c r="F64" i="49"/>
  <c r="F63" i="49"/>
  <c r="F62" i="49"/>
  <c r="F61" i="49"/>
  <c r="F60" i="49"/>
  <c r="F59" i="49"/>
  <c r="F58" i="49"/>
  <c r="F57" i="49"/>
  <c r="F56" i="49"/>
  <c r="F55" i="49"/>
  <c r="F54" i="49"/>
  <c r="F53" i="49"/>
  <c r="F52" i="49"/>
  <c r="F51" i="49"/>
  <c r="F50" i="49"/>
  <c r="F49" i="49"/>
  <c r="F48" i="49"/>
  <c r="F47" i="49"/>
  <c r="F46" i="49"/>
  <c r="F45" i="49"/>
  <c r="F44" i="49"/>
  <c r="F43" i="49"/>
  <c r="F42" i="49"/>
  <c r="F41" i="49"/>
  <c r="F40" i="49"/>
  <c r="F39" i="49"/>
  <c r="F38" i="49"/>
  <c r="F37" i="49"/>
  <c r="F36" i="49"/>
  <c r="F35" i="49"/>
  <c r="F34" i="49"/>
  <c r="F33" i="49"/>
  <c r="F32" i="49"/>
  <c r="F31" i="49"/>
  <c r="F30" i="49"/>
  <c r="F29" i="49"/>
  <c r="F28" i="49"/>
  <c r="F27" i="49"/>
  <c r="F26" i="49"/>
  <c r="F25" i="49"/>
  <c r="F24" i="49"/>
  <c r="F23" i="49"/>
  <c r="F22" i="49"/>
  <c r="F21" i="49"/>
  <c r="F20" i="49"/>
  <c r="F19" i="49"/>
  <c r="F18" i="49"/>
  <c r="F17" i="49"/>
  <c r="F16" i="49"/>
  <c r="F15" i="49"/>
  <c r="F14" i="49"/>
  <c r="F13" i="49"/>
  <c r="F12" i="49"/>
  <c r="F11" i="49"/>
  <c r="F10" i="49"/>
  <c r="F9" i="49"/>
  <c r="F8" i="49"/>
  <c r="F7" i="49"/>
  <c r="F6" i="49"/>
  <c r="F48" i="48" l="1"/>
  <c r="D75" i="48"/>
  <c r="E75" i="48"/>
  <c r="F49" i="48"/>
  <c r="F72" i="48"/>
  <c r="F71" i="48"/>
  <c r="F70" i="48"/>
  <c r="F69" i="48"/>
  <c r="F68" i="48"/>
  <c r="F67" i="48"/>
  <c r="F66" i="48"/>
  <c r="F65" i="48"/>
  <c r="F64" i="48"/>
  <c r="F63" i="48"/>
  <c r="F62" i="48"/>
  <c r="F61" i="48"/>
  <c r="F60" i="48"/>
  <c r="F59" i="48"/>
  <c r="F58" i="48"/>
  <c r="F57" i="48"/>
  <c r="F56" i="48"/>
  <c r="F55" i="48"/>
  <c r="F54" i="48"/>
  <c r="F53" i="48"/>
  <c r="F52" i="48"/>
  <c r="F51" i="48"/>
  <c r="F50" i="48"/>
  <c r="F47" i="48"/>
  <c r="F46" i="48"/>
  <c r="F45" i="48"/>
  <c r="F44" i="48"/>
  <c r="F43" i="48"/>
  <c r="F42" i="48"/>
  <c r="F41" i="48"/>
  <c r="F40" i="48"/>
  <c r="F39" i="48"/>
  <c r="F38" i="48"/>
  <c r="F37" i="48"/>
  <c r="F36" i="48"/>
  <c r="F35" i="48"/>
  <c r="F34" i="48"/>
  <c r="F33" i="48"/>
  <c r="F32" i="48"/>
  <c r="F31" i="48"/>
  <c r="F30" i="48"/>
  <c r="F29" i="48"/>
  <c r="F28" i="48"/>
  <c r="F27" i="48"/>
  <c r="F26" i="48"/>
  <c r="F25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75" i="48" l="1"/>
  <c r="E74" i="47"/>
  <c r="D74" i="47"/>
  <c r="F74" i="47" s="1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55" i="46" l="1"/>
  <c r="F64" i="46"/>
  <c r="F65" i="46"/>
  <c r="F66" i="46"/>
  <c r="F67" i="46"/>
  <c r="F68" i="46"/>
  <c r="F69" i="46"/>
  <c r="F70" i="46"/>
  <c r="F71" i="46"/>
  <c r="F56" i="46"/>
  <c r="F57" i="46"/>
  <c r="F58" i="46"/>
  <c r="F59" i="46"/>
  <c r="F60" i="46"/>
  <c r="F61" i="46"/>
  <c r="F62" i="46"/>
  <c r="F63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51" i="46"/>
  <c r="F52" i="46"/>
  <c r="F53" i="46"/>
  <c r="F54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6" i="46"/>
  <c r="E74" i="46"/>
  <c r="D74" i="46"/>
  <c r="F74" i="46" l="1"/>
  <c r="F7" i="43"/>
  <c r="G7" i="43" s="1"/>
  <c r="F8" i="43"/>
  <c r="G8" i="43" s="1"/>
  <c r="F9" i="43"/>
  <c r="G9" i="43" s="1"/>
  <c r="F10" i="43"/>
  <c r="G10" i="43" s="1"/>
  <c r="F11" i="43"/>
  <c r="G11" i="43" s="1"/>
  <c r="F12" i="43"/>
  <c r="G12" i="43" s="1"/>
  <c r="F13" i="43"/>
  <c r="G13" i="43" s="1"/>
  <c r="F14" i="43"/>
  <c r="G14" i="43" s="1"/>
  <c r="F15" i="43"/>
  <c r="G15" i="43" s="1"/>
  <c r="F16" i="43"/>
  <c r="G16" i="43" s="1"/>
  <c r="F17" i="43"/>
  <c r="G17" i="43" s="1"/>
  <c r="F6" i="43"/>
  <c r="G6" i="43" s="1"/>
  <c r="E20" i="44"/>
  <c r="D20" i="44"/>
  <c r="E20" i="43"/>
  <c r="F77" i="44" l="1"/>
  <c r="E77" i="42"/>
  <c r="D77" i="42"/>
  <c r="F77" i="42" l="1"/>
  <c r="E77" i="41"/>
  <c r="D77" i="41"/>
  <c r="F77" i="41" s="1"/>
  <c r="E20" i="40" l="1"/>
  <c r="E79" i="40" s="1"/>
  <c r="D20" i="40"/>
  <c r="D79" i="40"/>
  <c r="D78" i="39"/>
  <c r="E78" i="39"/>
  <c r="D76" i="38"/>
  <c r="E76" i="38"/>
  <c r="A78" i="37"/>
  <c r="D77" i="37"/>
  <c r="E77" i="37"/>
  <c r="D76" i="36"/>
  <c r="E76" i="36"/>
  <c r="A77" i="36"/>
  <c r="A75" i="35"/>
  <c r="E74" i="35"/>
  <c r="D74" i="35"/>
  <c r="F74" i="35" s="1"/>
  <c r="A75" i="34"/>
  <c r="E74" i="34"/>
  <c r="D74" i="34"/>
  <c r="A76" i="33"/>
  <c r="E75" i="33"/>
  <c r="D75" i="33"/>
  <c r="A76" i="32"/>
  <c r="E75" i="32"/>
  <c r="D75" i="32"/>
  <c r="A77" i="31"/>
  <c r="E76" i="31"/>
  <c r="D76" i="31"/>
  <c r="A77" i="30"/>
  <c r="E76" i="30"/>
  <c r="D76" i="30"/>
  <c r="A75" i="28"/>
  <c r="E74" i="28"/>
  <c r="D74" i="28"/>
  <c r="A73" i="27"/>
  <c r="E72" i="27"/>
  <c r="D72" i="27"/>
  <c r="A74" i="26"/>
  <c r="D73" i="26"/>
  <c r="E73" i="26"/>
  <c r="D74" i="24"/>
  <c r="E74" i="24"/>
  <c r="A75" i="24"/>
  <c r="A74" i="23"/>
  <c r="D73" i="23"/>
  <c r="E73" i="23"/>
  <c r="E75" i="22"/>
  <c r="D75" i="22"/>
  <c r="A76" i="22"/>
  <c r="D68" i="21"/>
  <c r="E68" i="21"/>
  <c r="A69" i="21"/>
  <c r="A62" i="20"/>
  <c r="D61" i="20"/>
  <c r="E61" i="20"/>
  <c r="A65" i="19"/>
  <c r="D64" i="19"/>
  <c r="E64" i="19"/>
  <c r="F64" i="19" s="1"/>
  <c r="D61" i="17"/>
  <c r="A62" i="17"/>
  <c r="E61" i="17"/>
  <c r="A65" i="16"/>
  <c r="D64" i="16"/>
  <c r="E64" i="16"/>
  <c r="E12" i="15"/>
  <c r="E65" i="15" s="1"/>
  <c r="D12" i="15"/>
  <c r="D65" i="15"/>
  <c r="A66" i="15"/>
  <c r="E40" i="14"/>
  <c r="E44" i="14"/>
  <c r="D44" i="14"/>
  <c r="D40" i="14"/>
  <c r="A65" i="14"/>
  <c r="E48" i="13"/>
  <c r="E62" i="13" s="1"/>
  <c r="D48" i="13"/>
  <c r="D62" i="13" s="1"/>
  <c r="D47" i="12"/>
  <c r="D62" i="12" s="1"/>
  <c r="A63" i="13"/>
  <c r="E47" i="12"/>
  <c r="E62" i="12" s="1"/>
  <c r="A63" i="12"/>
  <c r="D62" i="11"/>
  <c r="E62" i="11"/>
  <c r="A63" i="11"/>
  <c r="A64" i="10"/>
  <c r="E53" i="10"/>
  <c r="D53" i="10"/>
  <c r="E49" i="10"/>
  <c r="E63" i="10" s="1"/>
  <c r="D49" i="10"/>
  <c r="A62" i="9"/>
  <c r="E10" i="9"/>
  <c r="E8" i="9"/>
  <c r="E6" i="9"/>
  <c r="D6" i="9"/>
  <c r="D8" i="9"/>
  <c r="D10" i="9"/>
  <c r="A61" i="8"/>
  <c r="D60" i="8"/>
  <c r="E60" i="8"/>
  <c r="A61" i="7"/>
  <c r="E60" i="7"/>
  <c r="D60" i="7"/>
  <c r="A61" i="6"/>
  <c r="E60" i="6"/>
  <c r="D60" i="6"/>
  <c r="A61" i="5"/>
  <c r="E30" i="5"/>
  <c r="E20" i="5"/>
  <c r="E17" i="5"/>
  <c r="D20" i="5"/>
  <c r="D17" i="5"/>
  <c r="D30" i="5"/>
  <c r="D23" i="5"/>
  <c r="E9" i="4"/>
  <c r="E57" i="4" s="1"/>
  <c r="D9" i="4"/>
  <c r="D57" i="4" s="1"/>
  <c r="D56" i="3"/>
  <c r="E56" i="3"/>
  <c r="E46" i="3"/>
  <c r="E15" i="3"/>
  <c r="E8" i="3"/>
  <c r="D46" i="3"/>
  <c r="D15" i="3"/>
  <c r="D8" i="3"/>
  <c r="E34" i="2"/>
  <c r="E21" i="2"/>
  <c r="D34" i="2"/>
  <c r="D49" i="2" s="1"/>
  <c r="G47" i="1"/>
  <c r="E47" i="1"/>
  <c r="F47" i="1"/>
  <c r="D47" i="1"/>
  <c r="F74" i="28" l="1"/>
  <c r="F79" i="40"/>
  <c r="D64" i="14"/>
  <c r="D63" i="10"/>
  <c r="F63" i="10" s="1"/>
  <c r="F57" i="4"/>
  <c r="F60" i="7"/>
  <c r="F65" i="15"/>
  <c r="F77" i="37"/>
  <c r="F76" i="30"/>
  <c r="E60" i="5"/>
  <c r="F64" i="16"/>
  <c r="F68" i="21"/>
  <c r="F76" i="31"/>
  <c r="E49" i="2"/>
  <c r="E64" i="14"/>
  <c r="F64" i="14" s="1"/>
  <c r="F73" i="23"/>
  <c r="F72" i="27"/>
  <c r="F75" i="33"/>
  <c r="F75" i="32"/>
  <c r="F76" i="38"/>
  <c r="F78" i="39"/>
  <c r="D60" i="5"/>
  <c r="F61" i="20"/>
  <c r="F49" i="2"/>
  <c r="F60" i="6"/>
  <c r="E61" i="9"/>
  <c r="F74" i="24"/>
  <c r="F74" i="34"/>
  <c r="F62" i="11"/>
  <c r="F73" i="26"/>
  <c r="E57" i="3"/>
  <c r="F62" i="13"/>
  <c r="D57" i="3"/>
  <c r="D61" i="9"/>
  <c r="F61" i="9" s="1"/>
  <c r="F76" i="36"/>
  <c r="F62" i="12"/>
  <c r="F61" i="17"/>
  <c r="F75" i="22"/>
  <c r="H47" i="1"/>
  <c r="F60" i="5" l="1"/>
  <c r="F57" i="3"/>
  <c r="J126" i="125"/>
  <c r="J130" i="1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<sst xmlns="http://schemas.openxmlformats.org/spreadsheetml/2006/main" count="36083" uniqueCount="1122">
  <si>
    <t>Name</t>
  </si>
  <si>
    <t>Site</t>
  </si>
  <si>
    <t>Altmann, Catalina</t>
  </si>
  <si>
    <t>Assistant Teacher</t>
  </si>
  <si>
    <t>Broadway</t>
  </si>
  <si>
    <t>Bandelaria, Evelyn A</t>
  </si>
  <si>
    <t>Site Manager</t>
  </si>
  <si>
    <t>Lead Teacher</t>
  </si>
  <si>
    <t>North Beach</t>
  </si>
  <si>
    <t>Sunset</t>
  </si>
  <si>
    <t>Chiu, Yu Ming</t>
  </si>
  <si>
    <t>Deng, Li Mei</t>
  </si>
  <si>
    <t>TKL</t>
  </si>
  <si>
    <t>Dore, Holly</t>
  </si>
  <si>
    <t>Geary</t>
  </si>
  <si>
    <t>Hoi, Shermond</t>
  </si>
  <si>
    <t>Huang, Bi Juan</t>
  </si>
  <si>
    <t>Huang, May Xu</t>
  </si>
  <si>
    <t>Family Advocate</t>
  </si>
  <si>
    <t>Huang, Shu Ling</t>
  </si>
  <si>
    <t>Richmond</t>
  </si>
  <si>
    <t>Kwong, Lily Sau</t>
  </si>
  <si>
    <t>Layug, Vilma</t>
  </si>
  <si>
    <t>Lee, Nesanna</t>
  </si>
  <si>
    <t>Lei, Winnie Kun Fun</t>
  </si>
  <si>
    <t>Leshin, Shelley</t>
  </si>
  <si>
    <t>Li, Melody Mei Hong</t>
  </si>
  <si>
    <t xml:space="preserve">Liang, Crystal Hui Fang </t>
  </si>
  <si>
    <r>
      <t>L</t>
    </r>
    <r>
      <rPr>
        <sz val="10"/>
        <rFont val="Arial"/>
        <family val="2"/>
      </rPr>
      <t>iang, Tracy Yan Fen</t>
    </r>
  </si>
  <si>
    <t xml:space="preserve">Liang, Wendy Hui Lan </t>
  </si>
  <si>
    <t xml:space="preserve">Ngan, Carmen Lai Yuk </t>
  </si>
  <si>
    <t>Osias, Josefina</t>
  </si>
  <si>
    <t>Tan, Hua Yue</t>
  </si>
  <si>
    <t xml:space="preserve">Tsang, Michelle Mui Han </t>
  </si>
  <si>
    <t>Velasco, Rowena</t>
  </si>
  <si>
    <t>Williams, Beverly</t>
  </si>
  <si>
    <t xml:space="preserve">Wu, Helen Yue Xia </t>
  </si>
  <si>
    <t xml:space="preserve">Xie, Wendy Wen Fang </t>
  </si>
  <si>
    <t>Yu, Xiu Hui</t>
    <phoneticPr fontId="4" type="noConversion"/>
  </si>
  <si>
    <t>Broadway</t>
    <phoneticPr fontId="4" type="noConversion"/>
  </si>
  <si>
    <t>Zhang, Rosa</t>
  </si>
  <si>
    <t>Zhong, Ping</t>
  </si>
  <si>
    <t>Heung, Sonia</t>
  </si>
  <si>
    <t>Kong, Venus</t>
  </si>
  <si>
    <t>Title</t>
  </si>
  <si>
    <t>Center Aide</t>
  </si>
  <si>
    <t>Yang, Jerry</t>
  </si>
  <si>
    <t>Executive Director</t>
  </si>
  <si>
    <t xml:space="preserve">Admin </t>
  </si>
  <si>
    <t>HR Coordinator</t>
  </si>
  <si>
    <t>Wong, Vivian</t>
  </si>
  <si>
    <t>Zhao, Xing Tao</t>
  </si>
  <si>
    <t>Inclusion Manager</t>
  </si>
  <si>
    <t>Wei, Qing Kui</t>
  </si>
  <si>
    <t>Office Clerk</t>
  </si>
  <si>
    <t>Accounting Clerk</t>
  </si>
  <si>
    <t>Lu, DongLing</t>
  </si>
  <si>
    <t>Washington, Linda</t>
  </si>
  <si>
    <t>Crayne, Masha</t>
  </si>
  <si>
    <t>Leung, Susanna</t>
  </si>
  <si>
    <t>Education Manager</t>
  </si>
  <si>
    <t>Health Nutrition Manager</t>
  </si>
  <si>
    <t>Facilities Manager</t>
  </si>
  <si>
    <t>Latouf, Brigitte</t>
  </si>
  <si>
    <t>Detal</t>
  </si>
  <si>
    <t>Dong, Ruifang</t>
  </si>
  <si>
    <t>Vision</t>
  </si>
  <si>
    <t>October and November, 2014</t>
  </si>
  <si>
    <t>Adm Fee</t>
  </si>
  <si>
    <t>October</t>
  </si>
  <si>
    <t>November</t>
  </si>
  <si>
    <t>Resource Development Mgr</t>
  </si>
  <si>
    <t>FCP MGR</t>
  </si>
  <si>
    <t>Tsai, Ting-I</t>
  </si>
  <si>
    <t>adm Coordinator</t>
  </si>
  <si>
    <t>Wilson, Linda</t>
  </si>
  <si>
    <t>Detal and Vison</t>
  </si>
  <si>
    <t>Kai Ming Inc.</t>
  </si>
  <si>
    <t>Bredenberg, Sopheavy</t>
  </si>
  <si>
    <t>Health Nutrition Coordinator</t>
  </si>
  <si>
    <t>Du, Jie Jun</t>
  </si>
  <si>
    <t>Gallo, Frank</t>
  </si>
  <si>
    <t>St. Luke's</t>
  </si>
  <si>
    <t>Mui, Aileen</t>
  </si>
  <si>
    <t>Wong, Tony Ka Wa</t>
  </si>
  <si>
    <t>Wu, Linda</t>
  </si>
  <si>
    <t>Zhou, Hong</t>
  </si>
  <si>
    <t>Dang, Jeff</t>
  </si>
  <si>
    <t>Finance Manager</t>
  </si>
  <si>
    <t>Chan, Lauren</t>
  </si>
  <si>
    <t>Dental and Vison</t>
  </si>
  <si>
    <t>Fong, Sarah</t>
  </si>
  <si>
    <t>Ho, Elaine</t>
  </si>
  <si>
    <t>Lee, Shu Mei</t>
  </si>
  <si>
    <t>Dental</t>
  </si>
  <si>
    <t>Calvit, Easter</t>
  </si>
  <si>
    <t>Program Director</t>
  </si>
  <si>
    <t>Chiu, Shirley</t>
  </si>
  <si>
    <t>Yeung, Wing</t>
  </si>
  <si>
    <t>Administrative Coordinator</t>
  </si>
  <si>
    <t>James, Eugenia</t>
  </si>
  <si>
    <t>Chen, Hui</t>
  </si>
  <si>
    <t>Data System Analyst</t>
  </si>
  <si>
    <t xml:space="preserve">Callaway-Cole, Larisa </t>
  </si>
  <si>
    <t>Wolfe, Phranda</t>
  </si>
  <si>
    <t>Family Community Partnership Manager</t>
  </si>
  <si>
    <t>Wynant, Carine</t>
  </si>
  <si>
    <t>Beverly's retro due is for the month of December, starting from Jan, she will have only 1 depedent in Dental and Vision.</t>
  </si>
  <si>
    <t xml:space="preserve">One of Beverly Williams's kids are removed from the plan due to overage. </t>
  </si>
  <si>
    <t xml:space="preserve">Phranda Wolfe added a dependent to both Dental and Vision plans. </t>
  </si>
  <si>
    <t>Mendoza, Vanessa</t>
  </si>
  <si>
    <t>Floating</t>
  </si>
  <si>
    <t>Sequeira, Guillermo</t>
  </si>
  <si>
    <t>Maintenance Worker/Courier</t>
  </si>
  <si>
    <t xml:space="preserve">Guillermo Sequeira and Vanessa Mendoza are newly enrolled. </t>
  </si>
  <si>
    <t>Cheng, Gui Mei</t>
  </si>
  <si>
    <t>Trainee Family Advocate</t>
  </si>
  <si>
    <t>Chen, Hui left Kai Ming in February, so we got the retro credit for the month of March.</t>
  </si>
  <si>
    <t>Cheng, Gui Mei's plan starts from December as a new hire.</t>
  </si>
  <si>
    <t>Vanessa Mendoza left Kai Ming in March, so we got the retro credit for the month of April.</t>
  </si>
  <si>
    <t>Hu, Yong Mei</t>
  </si>
  <si>
    <t>Rainbow</t>
  </si>
  <si>
    <t>Joven, Luis</t>
  </si>
  <si>
    <t>Liang, Julie</t>
  </si>
  <si>
    <t>Liu, Yan Chun</t>
  </si>
  <si>
    <t>Teacher Aide</t>
  </si>
  <si>
    <t>Wang, Yan Xia</t>
  </si>
  <si>
    <t>Weng, Yi</t>
  </si>
  <si>
    <t>Wu, Pei Qiao</t>
  </si>
  <si>
    <t>RIchmond</t>
  </si>
  <si>
    <t xml:space="preserve">Need to claim for credit for new hires (month of July), and staff who resigned. </t>
  </si>
  <si>
    <t>Bui, Elisa</t>
  </si>
  <si>
    <t>Aju Fee</t>
  </si>
  <si>
    <t>Liu, Liting</t>
  </si>
  <si>
    <t>Leiva, Elianne</t>
  </si>
  <si>
    <t>Ng, Siu Hung</t>
  </si>
  <si>
    <t>Ou, Hui Shan</t>
  </si>
  <si>
    <t>Tan, Xiao Rong</t>
  </si>
  <si>
    <t xml:space="preserve">Wu, Yue Xia </t>
  </si>
  <si>
    <t>Chen, Xiu Er</t>
  </si>
  <si>
    <t>Total</t>
  </si>
  <si>
    <t xml:space="preserve">Notes: need to remove Gui Mei from both plans, she resigned in June. </t>
  </si>
  <si>
    <t>Davis, Timothy</t>
  </si>
  <si>
    <t>Liang, Tracy Yan Fen</t>
  </si>
  <si>
    <t>Mayrena, Allison</t>
  </si>
  <si>
    <t xml:space="preserve">Notes: </t>
  </si>
  <si>
    <t>Vision adjustment is the same as above.</t>
  </si>
  <si>
    <t>Dental adjustment is the credit for Gui Mei Cheng and retro due for Timothy Davis and Allison Mayrena</t>
  </si>
  <si>
    <t>Membership Fee</t>
  </si>
  <si>
    <t>Cabrera, Elenor</t>
  </si>
  <si>
    <t>Lin, Joanna</t>
  </si>
  <si>
    <t>Dental adjustment is the retro due for Elenor and Joanna (Nov)</t>
  </si>
  <si>
    <t>Vision adjustment is for the same reason above</t>
  </si>
  <si>
    <t>Adjustment is the retro for Eugenia James, she left in Nov.</t>
  </si>
  <si>
    <t>We need to claim credit back for Limei Deng's dental and Jerry Yang's dental &amp; vision, both of them removed their dependents from the dental and vision plan effective Dec 1, 2016</t>
  </si>
  <si>
    <t>Jones, Lauren</t>
  </si>
  <si>
    <t>Health Manager</t>
  </si>
  <si>
    <t>Ward, Robert</t>
  </si>
  <si>
    <t>IT Support</t>
  </si>
  <si>
    <t>Wilson, Pamela</t>
  </si>
  <si>
    <t>Floater</t>
  </si>
  <si>
    <t>Zhong, Hui Zhu</t>
  </si>
  <si>
    <t>Li, Juan</t>
  </si>
  <si>
    <t>FA/ Specialist</t>
  </si>
  <si>
    <t>Murray, Carlene</t>
  </si>
  <si>
    <t>Ye, Jia Yu</t>
  </si>
  <si>
    <t xml:space="preserve">Note: </t>
  </si>
  <si>
    <t xml:space="preserve">Adjustment is for retro credit for Frank Gallo, retro due for Carlene and Jiayu. </t>
  </si>
  <si>
    <t>We need to enroll Iokchan Lei, Yan Hui Chen, Dalul Solomon to the dental and vision plan.</t>
  </si>
  <si>
    <t>Jaime, Ashley</t>
  </si>
  <si>
    <t>Chen, Yan Hui</t>
  </si>
  <si>
    <t xml:space="preserve">Total </t>
  </si>
  <si>
    <t xml:space="preserve">This month invoice does not need to be paid because of the Calnonprofit program. </t>
  </si>
  <si>
    <t>We need to enroll Dalul Solomon to the dental and vision plan.</t>
  </si>
  <si>
    <t xml:space="preserve">We still need to pay for the adjustment of $121.10, see attached. </t>
  </si>
  <si>
    <t>(No need to pay)</t>
  </si>
  <si>
    <t>Adj</t>
  </si>
  <si>
    <t>(Only pay this)</t>
  </si>
  <si>
    <t>Adj Fee</t>
  </si>
  <si>
    <t>Vargas, Edna</t>
  </si>
  <si>
    <t xml:space="preserve">Sunset </t>
  </si>
  <si>
    <t>Adjustment $277.75 is retro due and retro credits; $108.60 is the premium adjustment due to holiday (December)</t>
  </si>
  <si>
    <t>Gregory, Alec</t>
  </si>
  <si>
    <t>Lei, Iok Chan</t>
  </si>
  <si>
    <t>April</t>
  </si>
  <si>
    <t>March</t>
  </si>
  <si>
    <t>Different</t>
  </si>
  <si>
    <t>P/ Period</t>
  </si>
  <si>
    <t xml:space="preserve">Decresed </t>
  </si>
  <si>
    <t>Adjustment $181.65 is the adjustment credit for  Jeff Dang, Ashley Williams and Dalul Solomon</t>
  </si>
  <si>
    <t>Elenor should be removed from the plan because of termination on May 18, 2018</t>
  </si>
  <si>
    <t>Song, Zilong</t>
  </si>
  <si>
    <t>Cai, Miley J</t>
  </si>
  <si>
    <t>Cheng, Siu Yan</t>
  </si>
  <si>
    <t>Emama, Anita Etafa</t>
  </si>
  <si>
    <t>Kekulawela, Sudarma P</t>
  </si>
  <si>
    <t>Luo, Cheng</t>
  </si>
  <si>
    <t>Project Coordinator</t>
  </si>
  <si>
    <t>Sun, Catherine</t>
  </si>
  <si>
    <t>Art and Education Coordinator</t>
  </si>
  <si>
    <t>Ye, Qing Hong</t>
  </si>
  <si>
    <t>Zhao, Man Ying</t>
  </si>
  <si>
    <t>Zhao, Ping Nong</t>
  </si>
  <si>
    <t>Li, Xiaofeng</t>
  </si>
  <si>
    <t>Wong. Cindy J</t>
  </si>
  <si>
    <t>Infant Assistant Teacher</t>
  </si>
  <si>
    <t>broadway</t>
  </si>
  <si>
    <t>Cheung, Frank</t>
  </si>
  <si>
    <t>HR Mgr</t>
  </si>
  <si>
    <t>Liu, Hong Zhen</t>
  </si>
  <si>
    <t>Radusky, Rene</t>
  </si>
  <si>
    <t>Corrdinator</t>
  </si>
  <si>
    <t>Cai, Xueyan</t>
  </si>
  <si>
    <t>Huang, Zixin</t>
  </si>
  <si>
    <t>Liang, Qianyu</t>
  </si>
  <si>
    <t>Mach, Cindy</t>
  </si>
  <si>
    <t>Note: Add two new employees Zixin Huang and Cindy Mach, Sarah Fong enrolled her dependent.</t>
  </si>
  <si>
    <t>Note: Remove Leshin, Shelley because she termination on 2/22/2019</t>
  </si>
  <si>
    <t xml:space="preserve">Period: </t>
  </si>
  <si>
    <t>From</t>
  </si>
  <si>
    <t>To</t>
  </si>
  <si>
    <t>#</t>
  </si>
  <si>
    <t xml:space="preserve">Nonprofit Benefits Trust </t>
  </si>
  <si>
    <t>Add dependent</t>
  </si>
  <si>
    <t>Add spouse</t>
  </si>
  <si>
    <t xml:space="preserve">  </t>
  </si>
  <si>
    <t>Note</t>
  </si>
  <si>
    <t>EE ID</t>
  </si>
  <si>
    <t>EW0002081</t>
  </si>
  <si>
    <t>EW0002083</t>
  </si>
  <si>
    <t>EW0002005</t>
  </si>
  <si>
    <t>EW0001593</t>
  </si>
  <si>
    <t>EW0001751</t>
  </si>
  <si>
    <t>EW0002023</t>
  </si>
  <si>
    <t>EW0002079</t>
  </si>
  <si>
    <t>EW0002084</t>
  </si>
  <si>
    <t>EW0001999</t>
  </si>
  <si>
    <t>EW0001721</t>
  </si>
  <si>
    <t>EW0001970</t>
  </si>
  <si>
    <t>EW0001984</t>
  </si>
  <si>
    <t>EW0002078</t>
  </si>
  <si>
    <t>EW0001794</t>
  </si>
  <si>
    <t>EW0002061</t>
  </si>
  <si>
    <t>EW0001040</t>
  </si>
  <si>
    <t>EW0001730</t>
  </si>
  <si>
    <t>EW0001708</t>
  </si>
  <si>
    <t>EW0001985</t>
  </si>
  <si>
    <t>EW0002120</t>
  </si>
  <si>
    <t>EW0002007</t>
  </si>
  <si>
    <t>EW0000640</t>
  </si>
  <si>
    <t>EW0000901</t>
  </si>
  <si>
    <t>EW0001720</t>
  </si>
  <si>
    <t>EW0001741</t>
  </si>
  <si>
    <t>EW0001757</t>
  </si>
  <si>
    <t>EW0002057</t>
  </si>
  <si>
    <t>EW0001210</t>
  </si>
  <si>
    <t>EW0002031</t>
  </si>
  <si>
    <t>EW0001460</t>
  </si>
  <si>
    <t>EW0001770</t>
  </si>
  <si>
    <t>EW0002062</t>
  </si>
  <si>
    <t>EW0001704</t>
  </si>
  <si>
    <t>EW0002030</t>
  </si>
  <si>
    <t>EW0002074</t>
  </si>
  <si>
    <t>EW0001734</t>
  </si>
  <si>
    <t>EW0002069</t>
  </si>
  <si>
    <t>EW0002003</t>
  </si>
  <si>
    <t>EW0002019</t>
  </si>
  <si>
    <t>EW0002082</t>
  </si>
  <si>
    <t>EW0002119</t>
  </si>
  <si>
    <t>EW0001975</t>
  </si>
  <si>
    <t>EW0002033</t>
  </si>
  <si>
    <t>EW0000330</t>
  </si>
  <si>
    <t>EW0001595</t>
  </si>
  <si>
    <t>EW0002109</t>
  </si>
  <si>
    <t>EW0002018</t>
  </si>
  <si>
    <t>EW0002080</t>
  </si>
  <si>
    <t>EW0001692</t>
  </si>
  <si>
    <t>EW0002027</t>
  </si>
  <si>
    <t>EW0002060</t>
  </si>
  <si>
    <t>EW0001649</t>
  </si>
  <si>
    <t>EW0001705</t>
  </si>
  <si>
    <t>EW0001690</t>
  </si>
  <si>
    <t>EW0001050</t>
  </si>
  <si>
    <t>EW0002051</t>
  </si>
  <si>
    <t>EW0002094</t>
  </si>
  <si>
    <t>EW0001964</t>
  </si>
  <si>
    <t>EW0002022</t>
  </si>
  <si>
    <t>EW0001662</t>
  </si>
  <si>
    <t>EW0001630</t>
  </si>
  <si>
    <t>EW0001714</t>
  </si>
  <si>
    <t>EW0002024</t>
  </si>
  <si>
    <t>EW0001955</t>
  </si>
  <si>
    <t>EW0002006</t>
  </si>
  <si>
    <t>EW0001673</t>
  </si>
  <si>
    <t>EW0002021</t>
  </si>
  <si>
    <t>EW0001750</t>
  </si>
  <si>
    <t>EW0001732</t>
  </si>
  <si>
    <t>EW0002052</t>
  </si>
  <si>
    <t>EW0001769</t>
  </si>
  <si>
    <t>EW0002123</t>
  </si>
  <si>
    <t>Deng, Yulian</t>
  </si>
  <si>
    <t>Newly added</t>
  </si>
  <si>
    <t>EW0002124</t>
  </si>
  <si>
    <t>Du, Qianwei</t>
  </si>
  <si>
    <t>1 Dental</t>
  </si>
  <si>
    <t>EW0002036</t>
  </si>
  <si>
    <t>Li, Li</t>
  </si>
  <si>
    <t>EW0002121</t>
  </si>
  <si>
    <t>Li, Yihao</t>
  </si>
  <si>
    <t>Waived</t>
  </si>
  <si>
    <t>2 Dental</t>
  </si>
  <si>
    <t>Subtotal</t>
  </si>
  <si>
    <t xml:space="preserve">the kid is over 26, should be removed, and credit back to us </t>
  </si>
  <si>
    <t>Dental and Vision Insurance</t>
  </si>
  <si>
    <t>2 months</t>
  </si>
  <si>
    <t>1 months</t>
  </si>
  <si>
    <t>8 months</t>
  </si>
  <si>
    <t xml:space="preserve">Retroactive Adjustment: </t>
  </si>
  <si>
    <t xml:space="preserve"> </t>
  </si>
  <si>
    <t>EW0002130</t>
  </si>
  <si>
    <t>Chan Xu, Fany G</t>
  </si>
  <si>
    <t xml:space="preserve">credit back </t>
  </si>
  <si>
    <t>EW0002152</t>
  </si>
  <si>
    <t>Chiang, Jason</t>
  </si>
  <si>
    <t>EW0002153</t>
  </si>
  <si>
    <t>Conley, Mercedes</t>
  </si>
  <si>
    <t>Ngan, Carmen Lai Yuk</t>
  </si>
  <si>
    <t>Kwong, Lily</t>
  </si>
  <si>
    <t>Lei, Kun</t>
  </si>
  <si>
    <t>EW0001300</t>
  </si>
  <si>
    <t>Li, Kelly H.</t>
  </si>
  <si>
    <t>EW0001350</t>
  </si>
  <si>
    <t>Huang, Mei Yue</t>
  </si>
  <si>
    <t>Xie, Wen Fang</t>
  </si>
  <si>
    <t>EW0001657</t>
  </si>
  <si>
    <t>Fong, Susan</t>
  </si>
  <si>
    <t>Wu, Yue Xia</t>
  </si>
  <si>
    <t>Yu, Xiu Hui</t>
  </si>
  <si>
    <t>EW0001686</t>
  </si>
  <si>
    <t>Wong, Regina</t>
  </si>
  <si>
    <t>EW0001689</t>
  </si>
  <si>
    <t>Situ, Hui Ling</t>
  </si>
  <si>
    <t>Wei, Qing</t>
  </si>
  <si>
    <t>Liang, Hui</t>
  </si>
  <si>
    <t>Wang, Yan</t>
  </si>
  <si>
    <t>Zhao, Xing</t>
  </si>
  <si>
    <t>Liang, Yan Fen</t>
  </si>
  <si>
    <t>EW0001737</t>
  </si>
  <si>
    <t>Chen, Hui Zhen</t>
  </si>
  <si>
    <t>EW0001755</t>
  </si>
  <si>
    <t>Sun, Fengyuan</t>
  </si>
  <si>
    <t>Li, Mei Hong</t>
  </si>
  <si>
    <t>EW0001960</t>
  </si>
  <si>
    <t>Sequeira, Fatima</t>
  </si>
  <si>
    <t>EW0001967</t>
  </si>
  <si>
    <t>Cha, Jee Young</t>
  </si>
  <si>
    <t>EW0001968</t>
  </si>
  <si>
    <t>EW0001978</t>
  </si>
  <si>
    <t>Lau, Hoi Yan</t>
  </si>
  <si>
    <t>EW0002001</t>
  </si>
  <si>
    <t>Quan, Lan Thitu</t>
  </si>
  <si>
    <t>Sequeira, Guillermo A</t>
  </si>
  <si>
    <t>Vargas, Edna Jean</t>
  </si>
  <si>
    <t>Liu, HongZhen</t>
  </si>
  <si>
    <t>Cai, Miley</t>
  </si>
  <si>
    <t>Cai, Xue Yan</t>
  </si>
  <si>
    <t>Wong, Cindy</t>
  </si>
  <si>
    <t>Chan Xu, Fany</t>
  </si>
  <si>
    <t>EW0002160</t>
  </si>
  <si>
    <t>Rivera, Gabriela</t>
  </si>
  <si>
    <t>W</t>
  </si>
  <si>
    <t>w</t>
  </si>
  <si>
    <t>9/31/2019</t>
  </si>
  <si>
    <t>newly added</t>
  </si>
  <si>
    <t xml:space="preserve">Retro </t>
  </si>
  <si>
    <t>credit</t>
  </si>
  <si>
    <t xml:space="preserve">retro </t>
  </si>
  <si>
    <t>EW0002172</t>
  </si>
  <si>
    <t>Lui, Sina Waiying</t>
  </si>
  <si>
    <t>EW0002090</t>
  </si>
  <si>
    <t>Wang, Shu Fen</t>
  </si>
  <si>
    <t xml:space="preserve">Created by: </t>
  </si>
  <si>
    <t>Catherine Du</t>
  </si>
  <si>
    <t>STEP</t>
  </si>
  <si>
    <t>SETP</t>
  </si>
  <si>
    <t>11/31/2019</t>
  </si>
  <si>
    <t>EW0002182</t>
  </si>
  <si>
    <t>Gonzalez, Eugenia</t>
  </si>
  <si>
    <t>newly added dependent</t>
  </si>
  <si>
    <t>Credit</t>
  </si>
  <si>
    <t>Removed</t>
  </si>
  <si>
    <t>Quit</t>
  </si>
  <si>
    <t>EW0002184</t>
  </si>
  <si>
    <t>Lobato-Flores, Nathalie</t>
  </si>
  <si>
    <t>Quit. Will be removed</t>
  </si>
  <si>
    <t>Retro</t>
  </si>
  <si>
    <t>will remove next month</t>
  </si>
  <si>
    <t>Quit, will remove next month</t>
  </si>
  <si>
    <t>Waived from Sep 2019</t>
  </si>
  <si>
    <t>2020 new rate</t>
  </si>
  <si>
    <t>Quit 2019 10. Will be removed</t>
  </si>
  <si>
    <t>quit in Jan 2020</t>
  </si>
  <si>
    <t>Quit in Jan 2020, will term in Feb.</t>
  </si>
  <si>
    <t xml:space="preserve"> Kai Ming Subtotal</t>
  </si>
  <si>
    <t>STEP Subtotal</t>
  </si>
  <si>
    <t>Gil, Douglas</t>
  </si>
  <si>
    <t>New hire</t>
  </si>
  <si>
    <t>Hwang, Yutim</t>
  </si>
  <si>
    <t>Open enrollment, + dependents</t>
  </si>
  <si>
    <t>Open enrollment, + dependent</t>
  </si>
  <si>
    <t>Open enrollment, + spouse</t>
  </si>
  <si>
    <t>Open enrollment, + family</t>
  </si>
  <si>
    <t>dropped spouse</t>
  </si>
  <si>
    <t>2082</t>
  </si>
  <si>
    <t>2130</t>
  </si>
  <si>
    <t xml:space="preserve">Adjustment total: </t>
  </si>
  <si>
    <t>V should be 29.32</t>
  </si>
  <si>
    <t>SETP Adjustment</t>
  </si>
  <si>
    <t xml:space="preserve">Kai Ming Adjustment </t>
  </si>
  <si>
    <t>Credit and Retro</t>
  </si>
  <si>
    <t>Fu Mei Hua</t>
  </si>
  <si>
    <t>Open enrollment</t>
  </si>
  <si>
    <t>Qiana Zhao</t>
  </si>
  <si>
    <t>Li, Ben Gui</t>
  </si>
  <si>
    <t>New Hire</t>
  </si>
  <si>
    <t>Need to remove effective March 1, 2020</t>
  </si>
  <si>
    <t>Need to remove effective Feb 1, 2020</t>
  </si>
  <si>
    <t>Rodriguez, Raquel</t>
  </si>
  <si>
    <t>Nguyen, Angel</t>
  </si>
  <si>
    <t>Sabrina Dong</t>
  </si>
  <si>
    <t>Wed, April 15, 2020</t>
  </si>
  <si>
    <t>Prior 3 months of adjustments</t>
  </si>
  <si>
    <t>Need to remove her based on Paycom "EE declined"</t>
  </si>
  <si>
    <t>Wong, Cindy J</t>
  </si>
  <si>
    <t>Yu, Xinxin</t>
  </si>
  <si>
    <t>Term staff retro credit for 2 months</t>
  </si>
  <si>
    <t>Term staff retro credit for 3 months</t>
  </si>
  <si>
    <t>New Hire retro for 1 month</t>
  </si>
  <si>
    <t>In Paycom shows enrolled 1 dependent, but invoice shows EE enrolled only.</t>
  </si>
  <si>
    <t xml:space="preserve">In Paycom shows enrolled 1 dependent, but  invoice shows 2 dependents enrolled. </t>
  </si>
  <si>
    <t>Stacy Yu</t>
  </si>
  <si>
    <t>Szeto, So King</t>
  </si>
  <si>
    <t>EE + 2 Dependents</t>
  </si>
  <si>
    <t>Chan, Jenny</t>
  </si>
  <si>
    <t>New Hire in April, added in June</t>
  </si>
  <si>
    <t>Fajardo, Emily Marie</t>
  </si>
  <si>
    <t>New Hire in March, added in June</t>
  </si>
  <si>
    <t>New Hire retro for 1 month (May)</t>
  </si>
  <si>
    <t>Joseph, Stephanie</t>
  </si>
  <si>
    <t>New Hire retro for 2 months (April, May)</t>
  </si>
  <si>
    <t>New Hire retro for 5 months (Jan - May)</t>
  </si>
  <si>
    <t>Didn’t show in invoice before, retro for 5 month (Jan - May)</t>
  </si>
  <si>
    <t>Corrected - add 1 Denpendent</t>
  </si>
  <si>
    <t>Lei, Kun Fun</t>
  </si>
  <si>
    <t>1 Dependent retro for 5 months (Jan - May)</t>
  </si>
  <si>
    <t>Corrected - add 2 dependents</t>
  </si>
  <si>
    <t>2 Dependent retro for 5 months (Jan - May)</t>
  </si>
  <si>
    <t>Corrected - add Vision</t>
  </si>
  <si>
    <t>Ngan, Carmen</t>
  </si>
  <si>
    <t>Vision retro for 5 months (Jan - May)</t>
  </si>
  <si>
    <t>EE Enrolled, not in invoices before</t>
  </si>
  <si>
    <t>1 Dependent credit back for 5 months (Jan - May)</t>
  </si>
  <si>
    <t>Corrected - delete 1 dependent</t>
  </si>
  <si>
    <t>EE declined, credit back for 5 months (Jan - May)</t>
  </si>
  <si>
    <t>Corrected - Drop 1 dependent in April</t>
  </si>
  <si>
    <t>1 Dependent credit back for 2 months (April, May)</t>
  </si>
  <si>
    <t>Note: We over pay $6263.07 in May and pay $7178.16 in July, remaining balance should be 6263.07</t>
  </si>
  <si>
    <t>Overpaid $6263.07 in May</t>
  </si>
  <si>
    <t>Note: We over pay $6263.07 in May and pay $7178.16 in July, remaining balance should be 6263.07, so we only need to pay $915.09 in August</t>
  </si>
  <si>
    <t>Tsai, Grace</t>
  </si>
  <si>
    <t>PT to FT in June, retro pay 2 months payment (July, Aug)</t>
  </si>
  <si>
    <t>Terminated in July, credit back 1 month payment (Aug)</t>
  </si>
  <si>
    <t>1 dependent dropped the plan, credit back 1 month payment (Aug)</t>
  </si>
  <si>
    <t>Zhao, Qiyun</t>
  </si>
  <si>
    <t>PT to FT in July, retro pay 1 months payment (Aug)</t>
  </si>
  <si>
    <t>Terminated in August, should be credit back next invoice</t>
  </si>
  <si>
    <t>Terminated in August, credit back September's amount</t>
  </si>
  <si>
    <t>Terminated in Oct, should be refund next Inovice</t>
  </si>
  <si>
    <t>Terminated in Oct, retro credit</t>
  </si>
  <si>
    <t>2021 new rate</t>
  </si>
  <si>
    <t>Adding Spouse in 2021 Plan</t>
  </si>
  <si>
    <t>Adding 2 dependents in 2021 plan</t>
  </si>
  <si>
    <t>Newly enroll with spouse</t>
  </si>
  <si>
    <t>Dropping spouse in 2021 plan</t>
  </si>
  <si>
    <t>Adding family in 2021 plan</t>
  </si>
  <si>
    <t>Adding spouse in 2021 plan</t>
  </si>
  <si>
    <t>Adding 1 more dependent in 2021 plan</t>
  </si>
  <si>
    <t>Adding dependent in 2021 plan</t>
  </si>
  <si>
    <t>Terminated in Dec</t>
  </si>
  <si>
    <t>.</t>
  </si>
  <si>
    <t>Spouse lost coverage, adding spouse effective Jan</t>
  </si>
  <si>
    <t>Terminated in Jan</t>
  </si>
  <si>
    <t xml:space="preserve">Terminated in Jan, credit back 1 month payment </t>
  </si>
  <si>
    <t>Retro 2 months payment - adding spouce</t>
  </si>
  <si>
    <t>Retro 3 months charge for family enrollment</t>
  </si>
  <si>
    <t>Retro 3 months charge for EE+1 Dependent enrollment</t>
  </si>
  <si>
    <t>Enrolled in 2021, added back</t>
  </si>
  <si>
    <t>Curtis, Heather</t>
  </si>
  <si>
    <t>Should be active in May, retro charge next invoice</t>
  </si>
  <si>
    <t>Benefit effective in May, one month retro charge</t>
  </si>
  <si>
    <t>New Hire in April, benefit effective in May</t>
  </si>
  <si>
    <t>Adding her spouse effective May</t>
  </si>
  <si>
    <t>Difference from plans</t>
  </si>
  <si>
    <t>Adding new born baby effective May</t>
  </si>
  <si>
    <t>Hsu, Terisa</t>
  </si>
  <si>
    <t>New Hire in May, should be effective in June</t>
  </si>
  <si>
    <t>Terminated in June, retro payment next month</t>
  </si>
  <si>
    <t>Hsu, Terisa M.</t>
  </si>
  <si>
    <t>New Hire in May, benefit effective in June</t>
  </si>
  <si>
    <t>McKeithan, Sandra P.</t>
  </si>
  <si>
    <t>Terminated in May</t>
  </si>
  <si>
    <t>June retro payment</t>
  </si>
  <si>
    <t>McKeithan, Sandra</t>
  </si>
  <si>
    <t>Terminated on June, retro payment next month</t>
  </si>
  <si>
    <t>Reitred on June</t>
  </si>
  <si>
    <t>Gonzalez, Eugenia M</t>
  </si>
  <si>
    <t>2 Months Dental</t>
  </si>
  <si>
    <t>2 Months Vision</t>
  </si>
  <si>
    <t>1 Month Dental</t>
  </si>
  <si>
    <t>1 Month Vision</t>
  </si>
  <si>
    <t>Terminated in Oct</t>
  </si>
  <si>
    <t>Terminated in Sept, refund next month</t>
  </si>
  <si>
    <t>Chong, Victoria</t>
  </si>
  <si>
    <t>Park, Bandi</t>
  </si>
  <si>
    <t>Zhang, Shaoling</t>
  </si>
  <si>
    <t>1 Months Dental</t>
  </si>
  <si>
    <t>1 Months Vision</t>
  </si>
  <si>
    <t>NH in August</t>
  </si>
  <si>
    <t>NH in August, should be EE +2 Dependents</t>
  </si>
  <si>
    <t>Terminated in Oct, should refund</t>
  </si>
  <si>
    <t>Terminated in Oct, refund next month</t>
  </si>
  <si>
    <t>2 Month Dental for Individual</t>
  </si>
  <si>
    <t>2 Month Vision for Individual</t>
  </si>
  <si>
    <t>2 Month Dental for Family</t>
  </si>
  <si>
    <t>1 Month Vision for Family</t>
  </si>
  <si>
    <t>Zhu, Jie Ling</t>
  </si>
  <si>
    <t>PT to FT in Aug, effective Sept.</t>
  </si>
  <si>
    <t>2 Month Dental</t>
  </si>
  <si>
    <t>2 Month Vision</t>
  </si>
  <si>
    <t>Terminated in Sept</t>
  </si>
  <si>
    <t>1 Months Dental &amp; Vision</t>
  </si>
  <si>
    <t>2022 rate, same as 2021</t>
  </si>
  <si>
    <t>Brown, Samar</t>
  </si>
  <si>
    <t>New Hire in Oct, retro payment for Nov &amp; Dec</t>
  </si>
  <si>
    <t>Chavez, Miriam</t>
  </si>
  <si>
    <t>New Hire in Nov.</t>
  </si>
  <si>
    <t>New Hire in Oct.</t>
  </si>
  <si>
    <t>Rehire in Oct.</t>
  </si>
  <si>
    <t>Rehire in Oct. retro payment for Nov &amp; Dec</t>
  </si>
  <si>
    <t>Huang, Yanai</t>
  </si>
  <si>
    <t>New Hire in Nov. retro payment for Dec.</t>
  </si>
  <si>
    <t>Lee, Melanie</t>
  </si>
  <si>
    <t>THIS IS WRONG, SHOULD REFUND NEXT INVOICE</t>
  </si>
  <si>
    <t>Terminated in Nov.</t>
  </si>
  <si>
    <t>Peterson Allenm Ellen</t>
  </si>
  <si>
    <t>Should be EE+1</t>
  </si>
  <si>
    <t>Terminated in Oct, two months retro credits</t>
  </si>
  <si>
    <t>Ruan, Shu Ying</t>
  </si>
  <si>
    <t>Zhang, Xiaolan</t>
  </si>
  <si>
    <t>Zhao, Yanling</t>
  </si>
  <si>
    <t>PT to FT in Nov.</t>
  </si>
  <si>
    <t>Caamal, Sasha Katrina</t>
  </si>
  <si>
    <t>New Hire in Jan</t>
  </si>
  <si>
    <t>Li, Eva Qihua</t>
  </si>
  <si>
    <t>WRONG, Dropping the plan</t>
  </si>
  <si>
    <t>WRONG - Change to EE Only</t>
  </si>
  <si>
    <t>Retro charge for Dec and Jan 2022</t>
  </si>
  <si>
    <t>Different charge</t>
  </si>
  <si>
    <t>Cedeno Garcia, Isis C</t>
  </si>
  <si>
    <t>Wrong, terminated in Jan</t>
  </si>
  <si>
    <t>Wrong***</t>
  </si>
  <si>
    <t>Retro 2 months payment</t>
  </si>
  <si>
    <t>Retro 1 months payment</t>
  </si>
  <si>
    <t>Retro payment</t>
  </si>
  <si>
    <t>adding her dependent effective April</t>
  </si>
  <si>
    <t>Chen, Shuhua</t>
  </si>
  <si>
    <t>New Hire in Feb</t>
  </si>
  <si>
    <t>2 months retro payment</t>
  </si>
  <si>
    <t>1 month charge</t>
  </si>
  <si>
    <t>Adding two dependents</t>
  </si>
  <si>
    <t>3 months different</t>
  </si>
  <si>
    <t>adding her dependent effective April, updated</t>
  </si>
  <si>
    <t>Difference</t>
  </si>
  <si>
    <t>Castillo, Marijane</t>
  </si>
  <si>
    <t>New hire in April</t>
  </si>
  <si>
    <t>Koyano, Leena</t>
  </si>
  <si>
    <t>Matus, Nicole</t>
  </si>
  <si>
    <t>Rong, Qiuju</t>
  </si>
  <si>
    <t>Wrong, should be EE+1, PT to FT in April</t>
  </si>
  <si>
    <t>Terminated in April</t>
  </si>
  <si>
    <t>Terminated in April, retro payment</t>
  </si>
  <si>
    <t>Spear, Megan</t>
  </si>
  <si>
    <t>New hire in May</t>
  </si>
  <si>
    <t>Dental ER Paid</t>
  </si>
  <si>
    <t>Dental EE Paid</t>
  </si>
  <si>
    <t>Vision ER Paid</t>
  </si>
  <si>
    <t>Vision EE Paid</t>
  </si>
  <si>
    <t>Coverage Level</t>
  </si>
  <si>
    <t>EE Only</t>
  </si>
  <si>
    <t>EE + 2</t>
  </si>
  <si>
    <t>EE + 1</t>
  </si>
  <si>
    <t>Louie, Cindy</t>
  </si>
  <si>
    <t>New Hire in June</t>
  </si>
  <si>
    <t>Adding 2 dependents effective July</t>
  </si>
  <si>
    <t>Terminated in June</t>
  </si>
  <si>
    <t>Adding 2 dependents effective April</t>
  </si>
  <si>
    <t>Pay Month</t>
  </si>
  <si>
    <t>Adding 2 dependents effective July, 1 month adjustment</t>
  </si>
  <si>
    <t>New Hire in June, July payment</t>
  </si>
  <si>
    <t>Peterson Allen, Ellen</t>
  </si>
  <si>
    <t>Terminated in June, PAF pending approval</t>
  </si>
  <si>
    <t>Michelle Lee</t>
  </si>
  <si>
    <t>Coverage dropped Aug 15, Nanci Judd notified</t>
  </si>
  <si>
    <t>Chan, Mun Yee</t>
  </si>
  <si>
    <t>Term - Sept, should remove for Oct</t>
  </si>
  <si>
    <t>Lee, Michelle</t>
  </si>
  <si>
    <t xml:space="preserve"> Subtotal</t>
  </si>
  <si>
    <t>Guan, Pei Ping</t>
  </si>
  <si>
    <t>Added this month</t>
  </si>
  <si>
    <t>Pulido Tobiassen, Dora</t>
  </si>
  <si>
    <t>2247</t>
  </si>
  <si>
    <t>2261</t>
  </si>
  <si>
    <t>2081</t>
  </si>
  <si>
    <t>2083</t>
  </si>
  <si>
    <t>2274</t>
  </si>
  <si>
    <t>1593</t>
  </si>
  <si>
    <t>2283</t>
  </si>
  <si>
    <t>2131</t>
  </si>
  <si>
    <t>1751</t>
  </si>
  <si>
    <t>2023</t>
  </si>
  <si>
    <t>1721</t>
  </si>
  <si>
    <t>2123</t>
  </si>
  <si>
    <t>1970</t>
  </si>
  <si>
    <t>1984</t>
  </si>
  <si>
    <t>1657</t>
  </si>
  <si>
    <t>1794</t>
  </si>
  <si>
    <t>2201</t>
  </si>
  <si>
    <t>2194</t>
  </si>
  <si>
    <t>2068</t>
  </si>
  <si>
    <t>1730</t>
  </si>
  <si>
    <t>1708</t>
  </si>
  <si>
    <t>1985</t>
  </si>
  <si>
    <t>2250</t>
  </si>
  <si>
    <t>2120</t>
  </si>
  <si>
    <t>2193</t>
  </si>
  <si>
    <t>1978</t>
  </si>
  <si>
    <t>2234</t>
  </si>
  <si>
    <t>2280</t>
  </si>
  <si>
    <t>1741</t>
  </si>
  <si>
    <t>1757</t>
  </si>
  <si>
    <t>2057</t>
  </si>
  <si>
    <t>1210</t>
  </si>
  <si>
    <t>2031</t>
  </si>
  <si>
    <t>1460</t>
  </si>
  <si>
    <t>2248</t>
  </si>
  <si>
    <t>1300</t>
  </si>
  <si>
    <t>2036</t>
  </si>
  <si>
    <t>2062</t>
  </si>
  <si>
    <t>2121</t>
  </si>
  <si>
    <t>1704</t>
  </si>
  <si>
    <t>2030</t>
  </si>
  <si>
    <t>1734</t>
  </si>
  <si>
    <t>2069</t>
  </si>
  <si>
    <t>2003</t>
  </si>
  <si>
    <t>2278</t>
  </si>
  <si>
    <t>2172</t>
  </si>
  <si>
    <t>2119</t>
  </si>
  <si>
    <t>2273</t>
  </si>
  <si>
    <t>2231</t>
  </si>
  <si>
    <t>1975</t>
  </si>
  <si>
    <t>2203</t>
  </si>
  <si>
    <t>2245</t>
  </si>
  <si>
    <t>2281</t>
  </si>
  <si>
    <t>2001</t>
  </si>
  <si>
    <t>2160</t>
  </si>
  <si>
    <t>2076</t>
  </si>
  <si>
    <t>2246</t>
  </si>
  <si>
    <t>2018</t>
  </si>
  <si>
    <t>1689</t>
  </si>
  <si>
    <t>1692</t>
  </si>
  <si>
    <t>2027</t>
  </si>
  <si>
    <t>2060</t>
  </si>
  <si>
    <t>1649</t>
  </si>
  <si>
    <t>1705</t>
  </si>
  <si>
    <t>1050</t>
  </si>
  <si>
    <t>2094</t>
  </si>
  <si>
    <t>1686</t>
  </si>
  <si>
    <t>1964</t>
  </si>
  <si>
    <t>1981</t>
  </si>
  <si>
    <t>2022</t>
  </si>
  <si>
    <t>1662</t>
  </si>
  <si>
    <t>1630</t>
  </si>
  <si>
    <t>1714</t>
  </si>
  <si>
    <t>2024</t>
  </si>
  <si>
    <t>1955</t>
  </si>
  <si>
    <t>2212</t>
  </si>
  <si>
    <t>2010</t>
  </si>
  <si>
    <t>2187</t>
  </si>
  <si>
    <t>2021</t>
  </si>
  <si>
    <t>1750</t>
  </si>
  <si>
    <t>2095</t>
  </si>
  <si>
    <t>2064</t>
  </si>
  <si>
    <t>2052</t>
  </si>
  <si>
    <t>1769</t>
  </si>
  <si>
    <t>2089</t>
  </si>
  <si>
    <t>0640</t>
  </si>
  <si>
    <t>0901</t>
  </si>
  <si>
    <t>0330</t>
  </si>
  <si>
    <t>2285</t>
  </si>
  <si>
    <t>Chen, Jou-Han</t>
  </si>
  <si>
    <t>Expected on Dec Invoice</t>
  </si>
  <si>
    <t>2242</t>
  </si>
  <si>
    <t>Ng Chen, Jenny</t>
  </si>
  <si>
    <t>Tao, Yin-Jung</t>
  </si>
  <si>
    <t>2288</t>
  </si>
  <si>
    <t>1729</t>
  </si>
  <si>
    <t>Cuellar, Alma</t>
  </si>
  <si>
    <t>2291</t>
  </si>
  <si>
    <t>Next invoice retro 1 month</t>
  </si>
  <si>
    <t>Next invoice retro 3 months</t>
  </si>
  <si>
    <t>Deng, Yu Lian</t>
  </si>
  <si>
    <t>Du, Jiejun</t>
  </si>
  <si>
    <t>Green, Alexandra</t>
  </si>
  <si>
    <t>2289</t>
  </si>
  <si>
    <t>New Enrollment - 11/1</t>
  </si>
  <si>
    <t>Robertson, John A</t>
  </si>
  <si>
    <t>2290</t>
  </si>
  <si>
    <t>Next invoice retro 4 months</t>
  </si>
  <si>
    <t>Invoice Total</t>
  </si>
  <si>
    <t>Paycom Total</t>
  </si>
  <si>
    <t>Choi, Sang Eun</t>
  </si>
  <si>
    <t>2254</t>
  </si>
  <si>
    <t>Add Jan 2023, retro next month</t>
  </si>
  <si>
    <t>Jan 2023 - Drop 1 Child</t>
  </si>
  <si>
    <t>Jan 2023 Add 1 Child, retro next month</t>
  </si>
  <si>
    <t>Jan 2023 - Add 1 Child</t>
  </si>
  <si>
    <t>Jan 2023 - Add Spouse (same cost)</t>
  </si>
  <si>
    <t>Lin, Men Yee</t>
  </si>
  <si>
    <t>Nguyen, Adriana</t>
  </si>
  <si>
    <t>Jan 2023 - Add Employee</t>
  </si>
  <si>
    <t>Dental Total</t>
  </si>
  <si>
    <t>Vision Total</t>
  </si>
  <si>
    <t>2293</t>
  </si>
  <si>
    <t>2292</t>
  </si>
  <si>
    <t>2235</t>
  </si>
  <si>
    <t>1673</t>
  </si>
  <si>
    <t>Jan 2023 - Drop all dependents</t>
  </si>
  <si>
    <t>Dental
ER Paid</t>
  </si>
  <si>
    <t>Vision
ER Paid</t>
  </si>
  <si>
    <t>Paycom
Total</t>
  </si>
  <si>
    <t>Invoice
Dental Total</t>
  </si>
  <si>
    <t>Invoice
Vision Total</t>
  </si>
  <si>
    <t>Ruan, Jiayu</t>
  </si>
  <si>
    <t>2279</t>
  </si>
  <si>
    <t>January incorrect rate</t>
  </si>
  <si>
    <t>January correct rate</t>
  </si>
  <si>
    <t>Invoice Dental</t>
  </si>
  <si>
    <t>Invoice Vision</t>
  </si>
  <si>
    <t>4 months retro</t>
  </si>
  <si>
    <t>1 month retro</t>
  </si>
  <si>
    <t>Jan 2023 - retro 2 months next invoice</t>
  </si>
  <si>
    <t>6 months retro</t>
  </si>
  <si>
    <t>Jan 2023 - Drop all dependents, retro next invoice</t>
  </si>
  <si>
    <t>Paycom and Invoice match?</t>
  </si>
  <si>
    <t>Dental
EE Deduct</t>
  </si>
  <si>
    <t>Vision
EE Deduct</t>
  </si>
  <si>
    <t>EE</t>
  </si>
  <si>
    <t>ER</t>
  </si>
  <si>
    <t>2296</t>
  </si>
  <si>
    <t>Zhu, Kaixin</t>
  </si>
  <si>
    <t>Mar 2023 - Add retro 1 month</t>
  </si>
  <si>
    <t>Fu, Mei Hua</t>
  </si>
  <si>
    <t>Feb 2023 - Term retro 1 month next invoice</t>
  </si>
  <si>
    <t>Jan 2023 - Term retro 2 month next invoice</t>
  </si>
  <si>
    <t>Jan 2023 - Add retro 3 months next invoice</t>
  </si>
  <si>
    <t>Mar 2023 - Term</t>
  </si>
  <si>
    <t>Revised:</t>
  </si>
  <si>
    <t>Paycom
Coverage Level</t>
  </si>
  <si>
    <t>Feb 2023 - Add Dependent, expecting retro Adjustment</t>
  </si>
  <si>
    <t>DROP 3/2023 - retro 1 month</t>
  </si>
  <si>
    <t>ADD 1/2023 - retro 3 months</t>
  </si>
  <si>
    <t>2300</t>
  </si>
  <si>
    <t>Felix Jr, Humberto</t>
  </si>
  <si>
    <t>ADD 4/2023 - retro 1 month</t>
  </si>
  <si>
    <t>2298</t>
  </si>
  <si>
    <t>Huang, Yu Cheng</t>
  </si>
  <si>
    <t>2299</t>
  </si>
  <si>
    <t>Rehling, John Andrew</t>
  </si>
  <si>
    <t>DROP 2/2023 - retro 2 months</t>
  </si>
  <si>
    <t>ADD EE Only 1/2023 - retro 3 months</t>
  </si>
  <si>
    <t>ADD 3/2023 - retro 1 month</t>
  </si>
  <si>
    <t>DROP 4/2023 - retro 1 month</t>
  </si>
  <si>
    <t>ADD EE+2 2/2023 - retro 2 months</t>
  </si>
  <si>
    <t>DROP EE+1 2/2023 - retro 2 months</t>
  </si>
  <si>
    <t>DROP EE+2 1/2023 - retro  3 months</t>
  </si>
  <si>
    <t>&lt;-- Invoice Total</t>
  </si>
  <si>
    <t>ADD 5/2023 - retro 1 month</t>
  </si>
  <si>
    <t>ADD Dependent 5/2023 - retro 1 month</t>
  </si>
  <si>
    <t>DROP 4/2023 - retro 2 months</t>
  </si>
  <si>
    <t>DROP Dependent 4/2023 - retro 2 month</t>
  </si>
  <si>
    <t>ADD 4/2023 - retro 2 months</t>
  </si>
  <si>
    <t>DROP 7/2023</t>
  </si>
  <si>
    <t>Blaquera, Jordan</t>
  </si>
  <si>
    <t>2301</t>
  </si>
  <si>
    <t>Byrd Rowe, Eufemia Buena</t>
  </si>
  <si>
    <t>2303</t>
  </si>
  <si>
    <t>DROP Dependent 4/2023 - retro 3 month</t>
  </si>
  <si>
    <t>ADD Dependent 5/2023 - retro 2 month</t>
  </si>
  <si>
    <t>-</t>
  </si>
  <si>
    <t>Cheng, Wai Shun</t>
  </si>
  <si>
    <t>2302</t>
  </si>
  <si>
    <t>ADD 6/2023 - retro 1 month</t>
  </si>
  <si>
    <t>ADD 6/2023</t>
  </si>
  <si>
    <r>
      <rPr>
        <sz val="8"/>
        <rFont val="Arial"/>
        <family val="2"/>
      </rPr>
      <t>An, Shuzhen</t>
    </r>
  </si>
  <si>
    <r>
      <rPr>
        <sz val="8"/>
        <rFont val="Arial"/>
        <family val="2"/>
      </rPr>
      <t>Byrd Rowe, Eufemia</t>
    </r>
  </si>
  <si>
    <r>
      <rPr>
        <sz val="8"/>
        <rFont val="Arial"/>
        <family val="2"/>
      </rPr>
      <t>Ye, Jia</t>
    </r>
  </si>
  <si>
    <r>
      <rPr>
        <sz val="8"/>
        <rFont val="Arial"/>
        <family val="2"/>
      </rPr>
      <t>Wu, Yue Xia</t>
    </r>
  </si>
  <si>
    <r>
      <rPr>
        <sz val="8"/>
        <rFont val="Arial"/>
        <family val="2"/>
      </rPr>
      <t>Xie, Wen Fang</t>
    </r>
  </si>
  <si>
    <r>
      <rPr>
        <sz val="8"/>
        <rFont val="Arial"/>
        <family val="2"/>
      </rPr>
      <t>Vargas, Edna Jean</t>
    </r>
  </si>
  <si>
    <r>
      <rPr>
        <sz val="8"/>
        <rFont val="Arial"/>
        <family val="2"/>
      </rPr>
      <t>Sequeira, Guillerno</t>
    </r>
  </si>
  <si>
    <r>
      <rPr>
        <sz val="8"/>
        <rFont val="Arial"/>
        <family val="2"/>
      </rPr>
      <t>Quan, Lan T</t>
    </r>
  </si>
  <si>
    <r>
      <rPr>
        <sz val="8"/>
        <rFont val="Arial"/>
        <family val="2"/>
      </rPr>
      <t>PulidaTobiassen, Dora Maria</t>
    </r>
  </si>
  <si>
    <r>
      <rPr>
        <sz val="8"/>
        <rFont val="Arial"/>
        <family val="2"/>
      </rPr>
      <t>Peterson Allen, Ellen Ann</t>
    </r>
  </si>
  <si>
    <r>
      <rPr>
        <sz val="8"/>
        <rFont val="Arial"/>
        <family val="2"/>
      </rPr>
      <t>Ngan, Carmen</t>
    </r>
  </si>
  <si>
    <r>
      <rPr>
        <sz val="8"/>
        <rFont val="Arial"/>
        <family val="2"/>
      </rPr>
      <t>McKeithan, Sandra Pitcock</t>
    </r>
  </si>
  <si>
    <r>
      <rPr>
        <sz val="8"/>
        <rFont val="Arial"/>
        <family val="2"/>
      </rPr>
      <t>Liang, Yan Fen</t>
    </r>
  </si>
  <si>
    <r>
      <rPr>
        <sz val="8"/>
        <rFont val="Arial"/>
        <family val="2"/>
      </rPr>
      <t>Liang, Hui Fang</t>
    </r>
  </si>
  <si>
    <r>
      <rPr>
        <sz val="8"/>
        <rFont val="Arial"/>
        <family val="2"/>
      </rPr>
      <t>Li, Kelly</t>
    </r>
  </si>
  <si>
    <r>
      <rPr>
        <sz val="8"/>
        <rFont val="Arial"/>
        <family val="2"/>
      </rPr>
      <t>Lei, Kun Fun</t>
    </r>
  </si>
  <si>
    <r>
      <rPr>
        <sz val="8"/>
        <rFont val="Arial"/>
        <family val="2"/>
      </rPr>
      <t>Kwong, Lily</t>
    </r>
  </si>
  <si>
    <r>
      <rPr>
        <sz val="8"/>
        <rFont val="Arial"/>
        <family val="2"/>
      </rPr>
      <t>Hu, Yongmei</t>
    </r>
  </si>
  <si>
    <r>
      <rPr>
        <sz val="8"/>
        <rFont val="Arial"/>
        <family val="2"/>
      </rPr>
      <t>Fong, Susan Fuxue</t>
    </r>
  </si>
  <si>
    <r>
      <rPr>
        <sz val="8"/>
        <rFont val="Arial"/>
        <family val="2"/>
      </rPr>
      <t>Felix, Humberto</t>
    </r>
  </si>
  <si>
    <r>
      <rPr>
        <sz val="8"/>
        <rFont val="Arial"/>
        <family val="2"/>
      </rPr>
      <t>Du, Jie Jun</t>
    </r>
  </si>
  <si>
    <r>
      <rPr>
        <sz val="8"/>
        <rFont val="Arial"/>
        <family val="2"/>
      </rPr>
      <t>Bandelaria, Evelyn</t>
    </r>
  </si>
  <si>
    <t>ADD 7/2023 - retro 1 month</t>
  </si>
  <si>
    <t>DROP 7/2023 - retro 1 months</t>
  </si>
  <si>
    <t>DROP 4-7/2023 - retro 4 months</t>
  </si>
  <si>
    <t>ADD 4-7/2023 - retro 4 month</t>
  </si>
  <si>
    <t>ADD 7/2023 - retro 1 months</t>
  </si>
  <si>
    <t>2305</t>
  </si>
  <si>
    <t>An, Shuzhen</t>
  </si>
  <si>
    <t>Bandelaria, Evelyn</t>
  </si>
  <si>
    <t>Byrd Rowe, Eufemia</t>
  </si>
  <si>
    <t>Felix, Humberto</t>
  </si>
  <si>
    <t>Fong, Susan Fuxue</t>
  </si>
  <si>
    <t>Hu, Yongmei</t>
  </si>
  <si>
    <t>Li, Kelly</t>
  </si>
  <si>
    <t>Liang, Hui Fang</t>
  </si>
  <si>
    <t>Peterson Allen, Ellen Ann</t>
  </si>
  <si>
    <t>Quan, Lan T</t>
  </si>
  <si>
    <t>Sequeira, Guillerno</t>
  </si>
  <si>
    <t>Ye, Jia</t>
  </si>
  <si>
    <t>9/31/2023</t>
  </si>
  <si>
    <t>September</t>
  </si>
  <si>
    <t>2306</t>
  </si>
  <si>
    <t>Argumedo, Cruz Esperanza</t>
  </si>
  <si>
    <t xml:space="preserve">PulidaTobiassen, Dora </t>
  </si>
  <si>
    <t>2309</t>
  </si>
  <si>
    <t>Chen, Clara Huihuang</t>
  </si>
  <si>
    <t>2223</t>
  </si>
  <si>
    <t>2307</t>
  </si>
  <si>
    <t xml:space="preserve">Ip, Elizabeth </t>
  </si>
  <si>
    <t>Johnson, Felicia Vondell</t>
  </si>
  <si>
    <t>2310</t>
  </si>
  <si>
    <t>Lei, Xuexia</t>
  </si>
  <si>
    <t xml:space="preserve"> EE Only</t>
  </si>
  <si>
    <t>Termed</t>
  </si>
  <si>
    <t>different amount in paycom then invoice - 137.24</t>
  </si>
  <si>
    <t xml:space="preserve">ADD Dependent - 2months </t>
  </si>
  <si>
    <t>(-22.40)</t>
  </si>
  <si>
    <t>Sarah Escoto</t>
  </si>
  <si>
    <t xml:space="preserve">Paycom Invoice is different </t>
  </si>
  <si>
    <t>Xie, Shermond</t>
  </si>
  <si>
    <t xml:space="preserve">1 month - termination </t>
  </si>
  <si>
    <t xml:space="preserve">termination 1 month </t>
  </si>
  <si>
    <t>11/1/20223</t>
  </si>
  <si>
    <t xml:space="preserve">Paycom Invoice is different - new dependent added </t>
  </si>
  <si>
    <t>Paycom Invoice is different - fam on invoice but 1 dependent in Paycom</t>
  </si>
  <si>
    <t>1961</t>
  </si>
  <si>
    <t>Gong, Lily</t>
  </si>
  <si>
    <t xml:space="preserve">new addition </t>
  </si>
  <si>
    <t xml:space="preserve">new addition 3 months </t>
  </si>
  <si>
    <t>12/1/20223</t>
  </si>
  <si>
    <t xml:space="preserve">not on invoice </t>
  </si>
  <si>
    <t>2318</t>
  </si>
  <si>
    <t xml:space="preserve">Dang, Lilian </t>
  </si>
  <si>
    <t>2316</t>
  </si>
  <si>
    <t>Escoto, Sarah</t>
  </si>
  <si>
    <t>2322</t>
  </si>
  <si>
    <t xml:space="preserve">Hu, Juntao </t>
  </si>
  <si>
    <t>2325</t>
  </si>
  <si>
    <t>Leung, Carol</t>
  </si>
  <si>
    <t xml:space="preserve">2319 </t>
  </si>
  <si>
    <t>Li, Jinwen</t>
  </si>
  <si>
    <t>2323</t>
  </si>
  <si>
    <t xml:space="preserve">Lin, Julia </t>
  </si>
  <si>
    <t xml:space="preserve">Lin, Yanxiu </t>
  </si>
  <si>
    <t>2019</t>
  </si>
  <si>
    <t xml:space="preserve">Liu, Yanchun </t>
  </si>
  <si>
    <t>2315</t>
  </si>
  <si>
    <t xml:space="preserve">Mai, Caiyan </t>
  </si>
  <si>
    <t>2314</t>
  </si>
  <si>
    <t xml:space="preserve">Ngo, Phuong </t>
  </si>
  <si>
    <t xml:space="preserve">addition - 2 months </t>
  </si>
  <si>
    <t>Escoto, Ssarah</t>
  </si>
  <si>
    <t xml:space="preserve">Felix, Humberto </t>
  </si>
  <si>
    <t xml:space="preserve">coverage change </t>
  </si>
  <si>
    <t xml:space="preserve">addition - 1 month </t>
  </si>
  <si>
    <t>addition - 3 months</t>
  </si>
  <si>
    <t>Mai, Caiyan</t>
  </si>
  <si>
    <t>Carrier</t>
  </si>
  <si>
    <t>Delta Dental</t>
  </si>
  <si>
    <t>MetLife</t>
  </si>
  <si>
    <t xml:space="preserve">needs to be updated to MetLife, still on delta </t>
  </si>
  <si>
    <t>Metlife</t>
  </si>
  <si>
    <t xml:space="preserve">Delta Dental </t>
  </si>
  <si>
    <t>2284</t>
  </si>
  <si>
    <t>Dong, Yanru</t>
  </si>
  <si>
    <t xml:space="preserve">Updated BUT need retro since September </t>
  </si>
  <si>
    <t>2326</t>
  </si>
  <si>
    <t>Lange, Arianna</t>
  </si>
  <si>
    <t xml:space="preserve">Paycom &amp; Invoice different </t>
  </si>
  <si>
    <t>2009</t>
  </si>
  <si>
    <t>Liu, Qiyun</t>
  </si>
  <si>
    <t xml:space="preserve">WAIVED BOTH not in paycom </t>
  </si>
  <si>
    <t xml:space="preserve">needs to be updated to MetLife, still on delta. Added 1 dependent not on invoice </t>
  </si>
  <si>
    <t>Peterson-Allen, Ellen</t>
  </si>
  <si>
    <t xml:space="preserve">EE Only </t>
  </si>
  <si>
    <t xml:space="preserve">needs to be updated to MetLife, still on delta, dropped dependent coverage </t>
  </si>
  <si>
    <t>2270</t>
  </si>
  <si>
    <t>Zhang, Xiaxin</t>
  </si>
  <si>
    <t xml:space="preserve">5 months retroed </t>
  </si>
  <si>
    <t>2313</t>
  </si>
  <si>
    <t>DR</t>
  </si>
  <si>
    <t>Cr</t>
  </si>
  <si>
    <t>adjustment for December EE:</t>
  </si>
  <si>
    <t xml:space="preserve">Febuary </t>
  </si>
  <si>
    <t>2320</t>
  </si>
  <si>
    <t>Lam, Man Gia</t>
  </si>
  <si>
    <t xml:space="preserve">added 1 dependent not on invoice </t>
  </si>
  <si>
    <t xml:space="preserve">invoice is EE only, paycom has one depedent </t>
  </si>
  <si>
    <t>1 month adjustment</t>
  </si>
  <si>
    <t xml:space="preserve">Saamal, Sasha </t>
  </si>
  <si>
    <t xml:space="preserve">Castillo, Marijane </t>
  </si>
  <si>
    <t xml:space="preserve">1 month - new addition </t>
  </si>
  <si>
    <t xml:space="preserve">Choi, Sang Eun </t>
  </si>
  <si>
    <t xml:space="preserve">Deng, Yu Lian </t>
  </si>
  <si>
    <t xml:space="preserve">Escoto, Sarah </t>
  </si>
  <si>
    <t xml:space="preserve">Fu, Mei Hua </t>
  </si>
  <si>
    <t xml:space="preserve">Hwang, Yutim </t>
  </si>
  <si>
    <t>Lee, Melane</t>
  </si>
  <si>
    <t xml:space="preserve">added dependent </t>
  </si>
  <si>
    <t xml:space="preserve">Leung, Susanna </t>
  </si>
  <si>
    <t xml:space="preserve">Li, Jinwen </t>
  </si>
  <si>
    <t xml:space="preserve">Lin, Juia </t>
  </si>
  <si>
    <t xml:space="preserve">Liu, Qiyun </t>
  </si>
  <si>
    <t xml:space="preserve">Matus, Nicole </t>
  </si>
  <si>
    <t xml:space="preserve">Nguyen, Angel </t>
  </si>
  <si>
    <t xml:space="preserve">Park, Bandi </t>
  </si>
  <si>
    <t>Pulida Tobiassen, Dora</t>
  </si>
  <si>
    <t xml:space="preserve">Rivera, Gabriela </t>
  </si>
  <si>
    <t xml:space="preserve">Tan, Xiao Rong </t>
  </si>
  <si>
    <t xml:space="preserve">Wang, Yan Xia </t>
  </si>
  <si>
    <t xml:space="preserve">Yang, Jerry </t>
  </si>
  <si>
    <t xml:space="preserve">Zhang, Shaoling </t>
  </si>
  <si>
    <t xml:space="preserve">dropped dependent coverage </t>
  </si>
  <si>
    <t xml:space="preserve">Zhao, Ping Nong </t>
  </si>
  <si>
    <t xml:space="preserve">Zhou, Hong </t>
  </si>
  <si>
    <t xml:space="preserve">Zhu, Jie Ling </t>
  </si>
  <si>
    <t xml:space="preserve">enrolled in just one dependetn </t>
  </si>
  <si>
    <t>Just employee only in paycom</t>
  </si>
  <si>
    <t xml:space="preserve">Zhang, Xiaxin </t>
  </si>
  <si>
    <t>1 month retro - plan change</t>
  </si>
  <si>
    <t>1 month addition - plan change</t>
  </si>
  <si>
    <t>enrolled in employee only on paycom</t>
  </si>
  <si>
    <t xml:space="preserve">retro term - 1 month </t>
  </si>
  <si>
    <t>2106</t>
  </si>
  <si>
    <t>Tan, Xiaomei</t>
  </si>
  <si>
    <t xml:space="preserve">not on invoice yet </t>
  </si>
  <si>
    <t>May</t>
  </si>
  <si>
    <t>updated</t>
  </si>
  <si>
    <t>TERMED</t>
  </si>
  <si>
    <t xml:space="preserve">retro 1 month </t>
  </si>
  <si>
    <t xml:space="preserve">missed payment from April invoice </t>
  </si>
  <si>
    <t>June</t>
  </si>
  <si>
    <t xml:space="preserve">Terminated </t>
  </si>
  <si>
    <t>2329</t>
  </si>
  <si>
    <t xml:space="preserve">Silman, Natalie </t>
  </si>
  <si>
    <t xml:space="preserve">retro termination 1 month </t>
  </si>
  <si>
    <t>July</t>
  </si>
  <si>
    <t>2133</t>
  </si>
  <si>
    <t>Brissenden-Smith, Kaytie</t>
  </si>
  <si>
    <t>2331</t>
  </si>
  <si>
    <t>Canales, Keyla</t>
  </si>
  <si>
    <t>2333</t>
  </si>
  <si>
    <t>Wang, Yuling</t>
  </si>
  <si>
    <t xml:space="preserve">new hire, not on invoiceyet </t>
  </si>
  <si>
    <t>2337</t>
  </si>
  <si>
    <t>Zhang, Mingjian</t>
  </si>
  <si>
    <t>2336</t>
  </si>
  <si>
    <t>Zhou, Xue Xhong</t>
  </si>
  <si>
    <t>2335</t>
  </si>
  <si>
    <t>Zhu, Amy</t>
  </si>
  <si>
    <t>retro 1 month addition</t>
  </si>
  <si>
    <t xml:space="preserve">1 month termination </t>
  </si>
  <si>
    <t>August</t>
  </si>
  <si>
    <t>Zhou, Xue Zhong</t>
  </si>
  <si>
    <t xml:space="preserve">issue with vision </t>
  </si>
  <si>
    <t>9/31/2024</t>
  </si>
  <si>
    <t>2341</t>
  </si>
  <si>
    <t>Chan, Chin Yee</t>
  </si>
  <si>
    <t xml:space="preserve">Not on the invoice yet </t>
  </si>
  <si>
    <t xml:space="preserve">term benefit, now part time </t>
  </si>
  <si>
    <t>2107</t>
  </si>
  <si>
    <t>Wu, Huifang</t>
  </si>
  <si>
    <t>2340</t>
  </si>
  <si>
    <t>Xu, Hanyang</t>
  </si>
  <si>
    <t>issues with vision</t>
  </si>
  <si>
    <t xml:space="preserve">Has added another dependent </t>
  </si>
  <si>
    <t>added</t>
  </si>
  <si>
    <t>2220</t>
  </si>
  <si>
    <t>Ixcot Cazares, Alejandra</t>
  </si>
  <si>
    <t xml:space="preserve">new addtion </t>
  </si>
  <si>
    <t>2339</t>
  </si>
  <si>
    <t>Xie, Jian Feng</t>
  </si>
  <si>
    <t>2 month termination retro</t>
  </si>
  <si>
    <t xml:space="preserve">1 month retro addition </t>
  </si>
  <si>
    <t>1 month retro termination</t>
  </si>
  <si>
    <t>11/31/2024</t>
  </si>
  <si>
    <t xml:space="preserve">updated </t>
  </si>
  <si>
    <t>December</t>
  </si>
  <si>
    <t xml:space="preserve"> $             -  </t>
  </si>
  <si>
    <t xml:space="preserve"> $              -  </t>
  </si>
  <si>
    <t>retro 1 month term</t>
  </si>
  <si>
    <t>terminated</t>
  </si>
  <si>
    <t>January</t>
  </si>
  <si>
    <t xml:space="preserve">changed to met life </t>
  </si>
  <si>
    <t xml:space="preserve">dropped dental </t>
  </si>
  <si>
    <t>2308</t>
  </si>
  <si>
    <t>Colindres Vasquez, Glenda</t>
  </si>
  <si>
    <t xml:space="preserve">newly enrolled </t>
  </si>
  <si>
    <t xml:space="preserve">added 1 dependent to dental </t>
  </si>
  <si>
    <t>switched to metlife</t>
  </si>
  <si>
    <t>2039</t>
  </si>
  <si>
    <t>Huang, Jing Wen</t>
  </si>
  <si>
    <t>termed</t>
  </si>
  <si>
    <t xml:space="preserve">switched to delta dental </t>
  </si>
  <si>
    <t>added one dependent to dental</t>
  </si>
  <si>
    <t xml:space="preserve">added another dependent </t>
  </si>
  <si>
    <t xml:space="preserve">unenrolled </t>
  </si>
  <si>
    <t xml:space="preserve">enrolled in employee only </t>
  </si>
  <si>
    <t>dropped dependent</t>
  </si>
  <si>
    <t xml:space="preserve">added 1 dependent to both </t>
  </si>
  <si>
    <t>switched to met life, employee one for dental</t>
  </si>
  <si>
    <t>switched to met life</t>
  </si>
  <si>
    <t xml:space="preserve">dropped 1 dependent to dental </t>
  </si>
  <si>
    <t>2071</t>
  </si>
  <si>
    <t>Yip, Ka Yan</t>
  </si>
  <si>
    <t>2065</t>
  </si>
  <si>
    <t>Yu, Yan Chang</t>
  </si>
  <si>
    <t xml:space="preserve">dropped dependent vision coverage </t>
  </si>
  <si>
    <t>2/31/2025</t>
  </si>
  <si>
    <t>Delta</t>
  </si>
  <si>
    <t xml:space="preserve">termed coverage </t>
  </si>
  <si>
    <t>Chen, Jou-han</t>
  </si>
  <si>
    <t xml:space="preserve">updated coverage </t>
  </si>
  <si>
    <t xml:space="preserve">Should have stayed as 1 dependent not sure why it was dropped </t>
  </si>
  <si>
    <t>switched coverage</t>
  </si>
  <si>
    <t xml:space="preserve">termed </t>
  </si>
  <si>
    <t>added a deoendent to dental</t>
  </si>
  <si>
    <t>VISION SHOULD BE EE ONLY</t>
  </si>
  <si>
    <t xml:space="preserve">Vision Coverage Level </t>
  </si>
  <si>
    <t xml:space="preserve">added another dependent to dental </t>
  </si>
  <si>
    <t>newly enrolled</t>
  </si>
  <si>
    <t xml:space="preserve">dental: +1 dependent, visoin EE only </t>
  </si>
  <si>
    <t>removed dependent</t>
  </si>
  <si>
    <t>Terminated</t>
  </si>
  <si>
    <t>Added dependent to vision</t>
  </si>
  <si>
    <t>2347</t>
  </si>
  <si>
    <t>Yap, Brenda</t>
  </si>
  <si>
    <t>4/31/2025</t>
  </si>
  <si>
    <t>3 month retro add</t>
  </si>
  <si>
    <t>retro change 3 months</t>
  </si>
  <si>
    <t>retro term 1 month</t>
  </si>
  <si>
    <t>Vision should be +1 dependent not +2</t>
  </si>
  <si>
    <t>2348</t>
  </si>
  <si>
    <t>Rodriguez Madera, Krystal</t>
  </si>
  <si>
    <t>not on invoice yet</t>
  </si>
  <si>
    <t>Dental should be EE Only</t>
  </si>
  <si>
    <t>EE+1</t>
  </si>
  <si>
    <t>does not have dental enrolled</t>
  </si>
  <si>
    <t>retro add 2 months</t>
  </si>
  <si>
    <t>retro change 1 months</t>
  </si>
  <si>
    <t>retro change</t>
  </si>
  <si>
    <t>INCORRECT, should only be 4 months but they are charging us 7</t>
  </si>
  <si>
    <t>Chan, Chine Yee</t>
  </si>
  <si>
    <t>SHOULD NOT BE ON INVOICE</t>
  </si>
  <si>
    <t>6/31/2025</t>
  </si>
  <si>
    <t>2349</t>
  </si>
  <si>
    <t>Guizar Valencia, Lizvet</t>
  </si>
  <si>
    <t>terminated, part time</t>
  </si>
  <si>
    <t>retro charge 5 months</t>
  </si>
  <si>
    <t>2350</t>
  </si>
  <si>
    <t>Correa Almanza, Alondra</t>
  </si>
  <si>
    <t>Updated to include 1 dependent</t>
  </si>
  <si>
    <t>2135</t>
  </si>
  <si>
    <t>Ye, Yan Qing</t>
  </si>
  <si>
    <t>VSP Only</t>
  </si>
  <si>
    <t>Not on invoice yet</t>
  </si>
  <si>
    <t>Updated to add dependents</t>
  </si>
  <si>
    <t xml:space="preserve">term 3 months </t>
  </si>
  <si>
    <t>term 1 month</t>
  </si>
  <si>
    <t>10/10.2025</t>
  </si>
  <si>
    <t>11/31/2025</t>
  </si>
  <si>
    <t xml:space="preserve">new hire </t>
  </si>
  <si>
    <t>2324</t>
  </si>
  <si>
    <t xml:space="preserve">Guan, Wenfeng </t>
  </si>
  <si>
    <t>not on invoice yet - 11/1</t>
  </si>
  <si>
    <t>2351</t>
  </si>
  <si>
    <t>Santamaria Bruno, Patricia</t>
  </si>
  <si>
    <t xml:space="preserve">difference in coverage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</si>
</sst>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mm/dd/yyyy"/>
    <numFmt numFmtId="166" formatCode="[$-F800]dddd\,\ mmmm\ dd\,\ yyyy"/>
  </numFmts>
  <fonts count="4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0"/>
      <color theme="3" tint="0.39997558519241921"/>
      <name val="Arial"/>
      <family val="2"/>
    </font>
    <font>
      <b/>
      <sz val="10"/>
      <color theme="1"/>
      <name val="Arial"/>
      <family val="2"/>
    </font>
    <font>
      <u val="singleAccounting"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35"/>
    </font>
    <font>
      <b/>
      <u val="doub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/>
      <name val="Bradley Hand Bold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14"/>
      <color rgb="FF3F3F76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0"/>
      <color theme="6" tint="-0.249977111117893"/>
      <name val="Arial"/>
      <family val="2"/>
    </font>
    <font>
      <sz val="9"/>
      <color theme="6" tint="-0.249977111117893"/>
      <name val="Arial"/>
      <family val="2"/>
    </font>
    <font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E2A6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3B9"/>
        <bgColor indexed="64"/>
      </patternFill>
    </fill>
    <fill>
      <patternFill patternType="solid">
        <fgColor rgb="FFC0C0C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3B9"/>
        <bgColor rgb="FF000000"/>
      </patternFill>
    </fill>
    <fill>
      <patternFill patternType="solid">
        <fgColor rgb="FFDCE6F1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0" fillId="12" borderId="7" applyNumberFormat="0" applyAlignment="0" applyProtection="0"/>
  </cellStyleXfs>
  <cellXfs count="4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1" applyFont="1" applyBorder="1"/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43" fontId="0" fillId="0" borderId="0" xfId="0" applyNumberFormat="1"/>
    <xf numFmtId="43" fontId="9" fillId="0" borderId="0" xfId="1" applyFont="1" applyFill="1" applyBorder="1"/>
    <xf numFmtId="44" fontId="8" fillId="0" borderId="0" xfId="2" applyFont="1"/>
    <xf numFmtId="43" fontId="9" fillId="0" borderId="0" xfId="1" applyFont="1" applyBorder="1"/>
    <xf numFmtId="43" fontId="7" fillId="0" borderId="0" xfId="1" applyFont="1" applyBorder="1"/>
    <xf numFmtId="14" fontId="0" fillId="0" borderId="0" xfId="0" applyNumberFormat="1" applyAlignment="1">
      <alignment horizontal="left"/>
    </xf>
    <xf numFmtId="43" fontId="10" fillId="0" borderId="0" xfId="1" applyFont="1" applyBorder="1"/>
    <xf numFmtId="43" fontId="11" fillId="0" borderId="0" xfId="1" applyFont="1" applyBorder="1"/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3" borderId="0" xfId="0" applyFont="1" applyFill="1" applyAlignment="1">
      <alignment horizontal="left"/>
    </xf>
    <xf numFmtId="0" fontId="12" fillId="0" borderId="0" xfId="0" applyFont="1" applyAlignment="1">
      <alignment horizontal="center"/>
    </xf>
    <xf numFmtId="43" fontId="16" fillId="0" borderId="0" xfId="1" applyFont="1" applyBorder="1"/>
    <xf numFmtId="43" fontId="8" fillId="0" borderId="0" xfId="0" applyNumberFormat="1" applyFont="1"/>
    <xf numFmtId="0" fontId="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43" fontId="0" fillId="3" borderId="0" xfId="1" applyFont="1" applyFill="1" applyBorder="1"/>
    <xf numFmtId="43" fontId="18" fillId="0" borderId="0" xfId="1" applyFont="1" applyBorder="1"/>
    <xf numFmtId="164" fontId="8" fillId="0" borderId="0" xfId="0" applyNumberFormat="1" applyFont="1" applyAlignment="1">
      <alignment horizontal="center" wrapText="1"/>
    </xf>
    <xf numFmtId="43" fontId="9" fillId="0" borderId="0" xfId="0" applyNumberFormat="1" applyFont="1"/>
    <xf numFmtId="43" fontId="19" fillId="0" borderId="0" xfId="0" applyNumberFormat="1" applyFont="1"/>
    <xf numFmtId="43" fontId="10" fillId="0" borderId="0" xfId="0" applyNumberFormat="1" applyFont="1"/>
    <xf numFmtId="0" fontId="6" fillId="3" borderId="0" xfId="0" applyFont="1" applyFill="1" applyAlignment="1">
      <alignment horizontal="center"/>
    </xf>
    <xf numFmtId="43" fontId="0" fillId="3" borderId="0" xfId="0" applyNumberFormat="1" applyFill="1"/>
    <xf numFmtId="43" fontId="7" fillId="0" borderId="0" xfId="0" applyNumberFormat="1" applyFont="1"/>
    <xf numFmtId="0" fontId="10" fillId="0" borderId="0" xfId="0" applyFont="1"/>
    <xf numFmtId="0" fontId="0" fillId="0" borderId="1" xfId="0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1" fillId="0" borderId="0" xfId="0" applyFont="1"/>
    <xf numFmtId="0" fontId="22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43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0" fillId="0" borderId="1" xfId="0" applyFont="1" applyBorder="1"/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49" fontId="23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43" fontId="5" fillId="5" borderId="1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43" fontId="5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44" fontId="0" fillId="0" borderId="1" xfId="2" applyFont="1" applyBorder="1"/>
    <xf numFmtId="44" fontId="0" fillId="0" borderId="1" xfId="2" applyFont="1" applyFill="1" applyBorder="1"/>
    <xf numFmtId="44" fontId="7" fillId="0" borderId="1" xfId="2" applyFont="1" applyBorder="1"/>
    <xf numFmtId="44" fontId="11" fillId="0" borderId="1" xfId="2" applyFont="1" applyBorder="1"/>
    <xf numFmtId="44" fontId="0" fillId="5" borderId="1" xfId="2" applyFont="1" applyFill="1" applyBorder="1"/>
    <xf numFmtId="44" fontId="11" fillId="0" borderId="1" xfId="2" applyFont="1" applyFill="1" applyBorder="1"/>
    <xf numFmtId="44" fontId="0" fillId="0" borderId="1" xfId="2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44" fontId="11" fillId="6" borderId="1" xfId="2" applyFont="1" applyFill="1" applyBorder="1" applyAlignment="1">
      <alignment vertical="center"/>
    </xf>
    <xf numFmtId="44" fontId="0" fillId="6" borderId="1" xfId="2" applyFont="1" applyFill="1" applyBorder="1" applyAlignment="1">
      <alignment vertical="center"/>
    </xf>
    <xf numFmtId="44" fontId="20" fillId="4" borderId="1" xfId="2" applyFont="1" applyFill="1" applyBorder="1" applyAlignment="1">
      <alignment horizontal="right"/>
    </xf>
    <xf numFmtId="0" fontId="0" fillId="4" borderId="1" xfId="0" applyFill="1" applyBorder="1"/>
    <xf numFmtId="44" fontId="20" fillId="4" borderId="1" xfId="2" applyFont="1" applyFill="1" applyBorder="1" applyAlignment="1"/>
    <xf numFmtId="0" fontId="24" fillId="0" borderId="1" xfId="0" applyFont="1" applyBorder="1" applyAlignment="1">
      <alignment vertical="center" wrapText="1"/>
    </xf>
    <xf numFmtId="0" fontId="25" fillId="0" borderId="0" xfId="0" applyFont="1"/>
    <xf numFmtId="44" fontId="8" fillId="4" borderId="1" xfId="2" applyFont="1" applyFill="1" applyBorder="1"/>
    <xf numFmtId="49" fontId="6" fillId="5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right"/>
    </xf>
    <xf numFmtId="44" fontId="20" fillId="7" borderId="1" xfId="2" applyFont="1" applyFill="1" applyBorder="1" applyAlignment="1"/>
    <xf numFmtId="44" fontId="8" fillId="7" borderId="1" xfId="2" applyFont="1" applyFill="1" applyBorder="1"/>
    <xf numFmtId="0" fontId="0" fillId="7" borderId="1" xfId="0" applyFill="1" applyBorder="1"/>
    <xf numFmtId="49" fontId="0" fillId="7" borderId="1" xfId="0" applyNumberForma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44" fontId="0" fillId="8" borderId="1" xfId="2" applyFont="1" applyFill="1" applyBorder="1"/>
    <xf numFmtId="49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4" fontId="7" fillId="0" borderId="1" xfId="2" applyFont="1" applyFill="1" applyBorder="1"/>
    <xf numFmtId="49" fontId="6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44" fontId="0" fillId="7" borderId="1" xfId="2" applyFont="1" applyFill="1" applyBorder="1"/>
    <xf numFmtId="49" fontId="23" fillId="8" borderId="1" xfId="0" applyNumberFormat="1" applyFont="1" applyFill="1" applyBorder="1" applyAlignment="1">
      <alignment horizontal="center" vertical="center"/>
    </xf>
    <xf numFmtId="0" fontId="23" fillId="8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/>
    </xf>
    <xf numFmtId="0" fontId="0" fillId="3" borderId="0" xfId="0" applyFill="1"/>
    <xf numFmtId="49" fontId="6" fillId="0" borderId="3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49" fontId="0" fillId="9" borderId="1" xfId="0" applyNumberForma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/>
    </xf>
    <xf numFmtId="43" fontId="5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44" fontId="0" fillId="9" borderId="1" xfId="2" applyFont="1" applyFill="1" applyBorder="1"/>
    <xf numFmtId="0" fontId="6" fillId="9" borderId="1" xfId="0" applyFont="1" applyFill="1" applyBorder="1" applyAlignment="1">
      <alignment horizontal="left"/>
    </xf>
    <xf numFmtId="0" fontId="0" fillId="7" borderId="0" xfId="0" applyFill="1"/>
    <xf numFmtId="0" fontId="6" fillId="0" borderId="4" xfId="0" applyFont="1" applyBorder="1" applyAlignment="1">
      <alignment horizontal="left"/>
    </xf>
    <xf numFmtId="14" fontId="0" fillId="0" borderId="0" xfId="0" applyNumberFormat="1"/>
    <xf numFmtId="0" fontId="20" fillId="4" borderId="1" xfId="0" applyFont="1" applyFill="1" applyBorder="1" applyAlignment="1">
      <alignment horizontal="right"/>
    </xf>
    <xf numFmtId="0" fontId="5" fillId="9" borderId="1" xfId="0" applyFont="1" applyFill="1" applyBorder="1" applyAlignment="1">
      <alignment horizontal="left"/>
    </xf>
    <xf numFmtId="0" fontId="20" fillId="4" borderId="1" xfId="0" applyFont="1" applyFill="1" applyBorder="1"/>
    <xf numFmtId="0" fontId="0" fillId="4" borderId="0" xfId="0" applyFill="1"/>
    <xf numFmtId="44" fontId="20" fillId="4" borderId="4" xfId="2" applyFont="1" applyFill="1" applyBorder="1" applyAlignment="1">
      <alignment horizontal="right"/>
    </xf>
    <xf numFmtId="49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20" fillId="4" borderId="5" xfId="0" applyFont="1" applyFill="1" applyBorder="1"/>
    <xf numFmtId="0" fontId="20" fillId="4" borderId="6" xfId="0" applyFont="1" applyFill="1" applyBorder="1"/>
    <xf numFmtId="0" fontId="20" fillId="4" borderId="4" xfId="0" applyFont="1" applyFill="1" applyBorder="1" applyAlignment="1">
      <alignment horizontal="right"/>
    </xf>
    <xf numFmtId="0" fontId="20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6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166" fontId="0" fillId="0" borderId="0" xfId="0" applyNumberFormat="1" applyAlignment="1">
      <alignment horizontal="center"/>
    </xf>
    <xf numFmtId="0" fontId="27" fillId="0" borderId="0" xfId="0" applyFont="1"/>
    <xf numFmtId="166" fontId="27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44" fontId="0" fillId="10" borderId="1" xfId="2" applyFont="1" applyFill="1" applyBorder="1"/>
    <xf numFmtId="0" fontId="5" fillId="10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44" fontId="28" fillId="0" borderId="1" xfId="2" applyFont="1" applyBorder="1"/>
    <xf numFmtId="0" fontId="3" fillId="0" borderId="0" xfId="0" applyFont="1"/>
    <xf numFmtId="0" fontId="0" fillId="11" borderId="0" xfId="0" applyFill="1"/>
    <xf numFmtId="0" fontId="30" fillId="12" borderId="7" xfId="3" applyNumberFormat="1" applyAlignment="1">
      <alignment horizontal="left"/>
    </xf>
    <xf numFmtId="0" fontId="30" fillId="12" borderId="7" xfId="3" applyAlignment="1">
      <alignment horizontal="center"/>
    </xf>
    <xf numFmtId="0" fontId="30" fillId="12" borderId="7" xfId="3" applyNumberFormat="1" applyAlignment="1">
      <alignment horizontal="center"/>
    </xf>
    <xf numFmtId="44" fontId="30" fillId="12" borderId="7" xfId="3" applyNumberFormat="1"/>
    <xf numFmtId="0" fontId="6" fillId="10" borderId="4" xfId="0" applyFont="1" applyFill="1" applyBorder="1" applyAlignment="1">
      <alignment horizontal="left"/>
    </xf>
    <xf numFmtId="43" fontId="5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10" borderId="1" xfId="0" applyFill="1" applyBorder="1"/>
    <xf numFmtId="0" fontId="0" fillId="10" borderId="0" xfId="0" applyFill="1"/>
    <xf numFmtId="44" fontId="7" fillId="10" borderId="1" xfId="2" applyFont="1" applyFill="1" applyBorder="1"/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0" fillId="10" borderId="0" xfId="0" applyFont="1" applyFill="1"/>
    <xf numFmtId="44" fontId="0" fillId="10" borderId="1" xfId="2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wrapText="1"/>
    </xf>
    <xf numFmtId="44" fontId="11" fillId="10" borderId="1" xfId="2" applyFont="1" applyFill="1" applyBorder="1"/>
    <xf numFmtId="8" fontId="0" fillId="0" borderId="1" xfId="2" applyNumberFormat="1" applyFont="1" applyBorder="1"/>
    <xf numFmtId="49" fontId="0" fillId="10" borderId="1" xfId="0" applyNumberFormat="1" applyFill="1" applyBorder="1" applyAlignment="1">
      <alignment horizontal="center" vertical="center"/>
    </xf>
    <xf numFmtId="44" fontId="0" fillId="0" borderId="1" xfId="2" applyFont="1" applyFill="1" applyBorder="1" applyAlignment="1">
      <alignment horizontal="center"/>
    </xf>
    <xf numFmtId="0" fontId="20" fillId="4" borderId="0" xfId="0" applyFont="1" applyFill="1" applyAlignment="1">
      <alignment horizontal="right"/>
    </xf>
    <xf numFmtId="44" fontId="20" fillId="4" borderId="0" xfId="2" applyFont="1" applyFill="1" applyBorder="1" applyAlignment="1"/>
    <xf numFmtId="0" fontId="0" fillId="7" borderId="9" xfId="0" applyFill="1" applyBorder="1"/>
    <xf numFmtId="44" fontId="31" fillId="0" borderId="1" xfId="2" applyFont="1" applyBorder="1"/>
    <xf numFmtId="44" fontId="32" fillId="13" borderId="1" xfId="2" applyFont="1" applyFill="1" applyBorder="1"/>
    <xf numFmtId="0" fontId="0" fillId="0" borderId="9" xfId="0" applyBorder="1"/>
    <xf numFmtId="0" fontId="2" fillId="4" borderId="6" xfId="0" applyFont="1" applyFill="1" applyBorder="1"/>
    <xf numFmtId="0" fontId="0" fillId="11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center"/>
    </xf>
    <xf numFmtId="44" fontId="0" fillId="11" borderId="1" xfId="2" applyFont="1" applyFill="1" applyBorder="1"/>
    <xf numFmtId="0" fontId="0" fillId="11" borderId="1" xfId="0" applyFill="1" applyBorder="1"/>
    <xf numFmtId="0" fontId="6" fillId="11" borderId="1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33" fillId="14" borderId="1" xfId="0" applyFont="1" applyFill="1" applyBorder="1"/>
    <xf numFmtId="44" fontId="7" fillId="11" borderId="1" xfId="2" applyFont="1" applyFill="1" applyBorder="1"/>
    <xf numFmtId="0" fontId="6" fillId="11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44" fontId="0" fillId="6" borderId="1" xfId="2" applyFont="1" applyFill="1" applyBorder="1"/>
    <xf numFmtId="0" fontId="0" fillId="6" borderId="1" xfId="0" applyFill="1" applyBorder="1"/>
    <xf numFmtId="0" fontId="10" fillId="6" borderId="0" xfId="0" applyFont="1" applyFill="1"/>
    <xf numFmtId="0" fontId="35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44" fontId="34" fillId="15" borderId="1" xfId="0" applyNumberFormat="1" applyFont="1" applyFill="1" applyBorder="1"/>
    <xf numFmtId="44" fontId="35" fillId="0" borderId="4" xfId="0" applyNumberFormat="1" applyFont="1" applyBorder="1"/>
    <xf numFmtId="0" fontId="36" fillId="11" borderId="1" xfId="0" applyFont="1" applyFill="1" applyBorder="1" applyAlignment="1">
      <alignment horizontal="center"/>
    </xf>
    <xf numFmtId="44" fontId="5" fillId="11" borderId="1" xfId="2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4" fontId="31" fillId="0" borderId="1" xfId="2" applyFont="1" applyFill="1" applyBorder="1"/>
    <xf numFmtId="44" fontId="7" fillId="6" borderId="1" xfId="2" applyFont="1" applyFill="1" applyBorder="1"/>
    <xf numFmtId="0" fontId="0" fillId="6" borderId="0" xfId="0" applyFill="1"/>
    <xf numFmtId="0" fontId="6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44" fontId="5" fillId="0" borderId="1" xfId="2" applyFont="1" applyFill="1" applyBorder="1" applyAlignment="1">
      <alignment horizontal="center"/>
    </xf>
    <xf numFmtId="0" fontId="6" fillId="11" borderId="4" xfId="0" applyFont="1" applyFill="1" applyBorder="1" applyAlignment="1">
      <alignment horizontal="left"/>
    </xf>
    <xf numFmtId="1" fontId="5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0" fillId="0" borderId="2" xfId="2" applyFont="1" applyBorder="1"/>
    <xf numFmtId="0" fontId="0" fillId="7" borderId="2" xfId="0" applyFill="1" applyBorder="1"/>
    <xf numFmtId="44" fontId="20" fillId="7" borderId="3" xfId="2" applyFont="1" applyFill="1" applyBorder="1" applyAlignment="1"/>
    <xf numFmtId="0" fontId="0" fillId="7" borderId="3" xfId="0" applyFill="1" applyBorder="1"/>
    <xf numFmtId="44" fontId="11" fillId="11" borderId="1" xfId="2" applyFont="1" applyFill="1" applyBorder="1"/>
    <xf numFmtId="0" fontId="10" fillId="11" borderId="1" xfId="0" applyFont="1" applyFill="1" applyBorder="1"/>
    <xf numFmtId="14" fontId="27" fillId="0" borderId="0" xfId="0" applyNumberFormat="1" applyFont="1" applyAlignment="1">
      <alignment horizontal="center"/>
    </xf>
    <xf numFmtId="44" fontId="5" fillId="13" borderId="1" xfId="2" applyFont="1" applyFill="1" applyBorder="1" applyAlignment="1">
      <alignment horizontal="center"/>
    </xf>
    <xf numFmtId="2" fontId="0" fillId="0" borderId="1" xfId="0" applyNumberFormat="1" applyBorder="1"/>
    <xf numFmtId="2" fontId="0" fillId="11" borderId="1" xfId="0" applyNumberFormat="1" applyFill="1" applyBorder="1"/>
    <xf numFmtId="2" fontId="10" fillId="0" borderId="1" xfId="0" applyNumberFormat="1" applyFont="1" applyBorder="1"/>
    <xf numFmtId="2" fontId="0" fillId="6" borderId="1" xfId="0" applyNumberFormat="1" applyFill="1" applyBorder="1"/>
    <xf numFmtId="2" fontId="24" fillId="0" borderId="1" xfId="0" applyNumberFormat="1" applyFont="1" applyBorder="1" applyAlignment="1">
      <alignment vertical="center" wrapText="1"/>
    </xf>
    <xf numFmtId="44" fontId="5" fillId="6" borderId="1" xfId="2" applyFont="1" applyFill="1" applyBorder="1" applyAlignment="1">
      <alignment horizontal="center"/>
    </xf>
    <xf numFmtId="0" fontId="10" fillId="11" borderId="0" xfId="0" applyFont="1" applyFill="1"/>
    <xf numFmtId="0" fontId="36" fillId="6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36" fillId="0" borderId="3" xfId="0" applyFont="1" applyBorder="1" applyAlignment="1">
      <alignment horizontal="center"/>
    </xf>
    <xf numFmtId="44" fontId="5" fillId="0" borderId="3" xfId="2" applyFont="1" applyFill="1" applyBorder="1" applyAlignment="1">
      <alignment horizontal="center"/>
    </xf>
    <xf numFmtId="44" fontId="5" fillId="13" borderId="3" xfId="2" applyFont="1" applyFill="1" applyBorder="1" applyAlignment="1">
      <alignment horizontal="center"/>
    </xf>
    <xf numFmtId="44" fontId="0" fillId="0" borderId="3" xfId="2" applyFont="1" applyBorder="1"/>
    <xf numFmtId="44" fontId="0" fillId="0" borderId="0" xfId="0" applyNumberFormat="1"/>
    <xf numFmtId="44" fontId="10" fillId="0" borderId="1" xfId="0" applyNumberFormat="1" applyFont="1" applyBorder="1"/>
    <xf numFmtId="49" fontId="8" fillId="4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0" xfId="0" applyFont="1"/>
    <xf numFmtId="0" fontId="20" fillId="4" borderId="4" xfId="0" applyFont="1" applyFill="1" applyBorder="1"/>
    <xf numFmtId="0" fontId="20" fillId="4" borderId="0" xfId="0" applyFont="1" applyFill="1" applyAlignment="1">
      <alignment horizontal="left" wrapText="1"/>
    </xf>
    <xf numFmtId="0" fontId="37" fillId="0" borderId="1" xfId="0" applyFont="1" applyBorder="1" applyAlignment="1">
      <alignment horizontal="center"/>
    </xf>
    <xf numFmtId="0" fontId="6" fillId="16" borderId="1" xfId="0" applyFont="1" applyFill="1" applyBorder="1" applyAlignment="1">
      <alignment horizontal="left"/>
    </xf>
    <xf numFmtId="0" fontId="36" fillId="16" borderId="1" xfId="0" applyFont="1" applyFill="1" applyBorder="1" applyAlignment="1">
      <alignment horizontal="center"/>
    </xf>
    <xf numFmtId="44" fontId="5" fillId="0" borderId="0" xfId="2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36" fillId="0" borderId="4" xfId="0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4" fontId="0" fillId="17" borderId="1" xfId="0" applyNumberFormat="1" applyFill="1" applyBorder="1"/>
    <xf numFmtId="0" fontId="0" fillId="17" borderId="1" xfId="0" applyFill="1" applyBorder="1"/>
    <xf numFmtId="0" fontId="4" fillId="13" borderId="1" xfId="0" applyFont="1" applyFill="1" applyBorder="1" applyAlignment="1">
      <alignment horizontal="center"/>
    </xf>
    <xf numFmtId="44" fontId="5" fillId="18" borderId="1" xfId="2" applyFont="1" applyFill="1" applyBorder="1" applyAlignment="1">
      <alignment horizontal="center"/>
    </xf>
    <xf numFmtId="17" fontId="0" fillId="0" borderId="1" xfId="0" applyNumberFormat="1" applyBorder="1"/>
    <xf numFmtId="44" fontId="0" fillId="4" borderId="1" xfId="0" applyNumberFormat="1" applyFill="1" applyBorder="1"/>
    <xf numFmtId="0" fontId="4" fillId="4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0" fillId="0" borderId="11" xfId="0" applyBorder="1" applyAlignment="1">
      <alignment horizontal="left"/>
    </xf>
    <xf numFmtId="49" fontId="0" fillId="0" borderId="9" xfId="0" applyNumberForma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36" fillId="0" borderId="9" xfId="0" applyFont="1" applyBorder="1" applyAlignment="1">
      <alignment horizontal="center"/>
    </xf>
    <xf numFmtId="44" fontId="10" fillId="0" borderId="3" xfId="0" applyNumberFormat="1" applyFont="1" applyBorder="1"/>
    <xf numFmtId="44" fontId="4" fillId="0" borderId="1" xfId="2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10" fillId="0" borderId="3" xfId="0" applyFont="1" applyBorder="1"/>
    <xf numFmtId="44" fontId="12" fillId="0" borderId="1" xfId="2" applyFont="1" applyFill="1" applyBorder="1" applyAlignment="1">
      <alignment horizontal="center"/>
    </xf>
    <xf numFmtId="44" fontId="10" fillId="17" borderId="1" xfId="0" applyNumberFormat="1" applyFont="1" applyFill="1" applyBorder="1"/>
    <xf numFmtId="0" fontId="4" fillId="9" borderId="1" xfId="0" applyFont="1" applyFill="1" applyBorder="1" applyAlignment="1">
      <alignment horizontal="center" wrapText="1"/>
    </xf>
    <xf numFmtId="44" fontId="1" fillId="4" borderId="1" xfId="2" applyFont="1" applyFill="1" applyBorder="1" applyAlignment="1">
      <alignment horizontal="right"/>
    </xf>
    <xf numFmtId="44" fontId="20" fillId="4" borderId="0" xfId="0" applyNumberFormat="1" applyFont="1" applyFill="1" applyAlignment="1">
      <alignment horizontal="left" wrapText="1"/>
    </xf>
    <xf numFmtId="44" fontId="27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44" fontId="0" fillId="0" borderId="1" xfId="0" applyNumberFormat="1" applyBorder="1"/>
    <xf numFmtId="0" fontId="20" fillId="7" borderId="11" xfId="0" applyFont="1" applyFill="1" applyBorder="1" applyAlignment="1">
      <alignment horizontal="right"/>
    </xf>
    <xf numFmtId="0" fontId="20" fillId="7" borderId="9" xfId="0" applyFont="1" applyFill="1" applyBorder="1" applyAlignment="1">
      <alignment horizontal="right"/>
    </xf>
    <xf numFmtId="44" fontId="39" fillId="18" borderId="1" xfId="2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44" fontId="6" fillId="0" borderId="1" xfId="2" applyFont="1" applyFill="1" applyBorder="1" applyAlignment="1">
      <alignment horizontal="center"/>
    </xf>
    <xf numFmtId="44" fontId="7" fillId="0" borderId="1" xfId="0" applyNumberFormat="1" applyFont="1" applyBorder="1"/>
    <xf numFmtId="0" fontId="0" fillId="16" borderId="0" xfId="0" applyFill="1" applyAlignment="1">
      <alignment horizontal="center"/>
    </xf>
    <xf numFmtId="0" fontId="5" fillId="16" borderId="1" xfId="0" applyFont="1" applyFill="1" applyBorder="1" applyAlignment="1">
      <alignment horizontal="left"/>
    </xf>
    <xf numFmtId="44" fontId="11" fillId="17" borderId="1" xfId="0" applyNumberFormat="1" applyFont="1" applyFill="1" applyBorder="1"/>
    <xf numFmtId="49" fontId="0" fillId="16" borderId="1" xfId="0" applyNumberFormat="1" applyFill="1" applyBorder="1" applyAlignment="1">
      <alignment horizontal="center" vertical="center"/>
    </xf>
    <xf numFmtId="44" fontId="8" fillId="4" borderId="2" xfId="0" applyNumberFormat="1" applyFont="1" applyFill="1" applyBorder="1" applyAlignment="1">
      <alignment horizontal="center" vertical="center"/>
    </xf>
    <xf numFmtId="44" fontId="8" fillId="4" borderId="1" xfId="0" applyNumberFormat="1" applyFont="1" applyFill="1" applyBorder="1" applyAlignment="1">
      <alignment horizontal="center"/>
    </xf>
    <xf numFmtId="44" fontId="8" fillId="4" borderId="3" xfId="0" applyNumberFormat="1" applyFont="1" applyFill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wrapText="1"/>
    </xf>
    <xf numFmtId="44" fontId="4" fillId="7" borderId="1" xfId="2" applyFont="1" applyFill="1" applyBorder="1" applyAlignment="1">
      <alignment horizontal="center"/>
    </xf>
    <xf numFmtId="44" fontId="25" fillId="4" borderId="1" xfId="2" applyFont="1" applyFill="1" applyBorder="1" applyAlignment="1"/>
    <xf numFmtId="0" fontId="0" fillId="6" borderId="0" xfId="0" applyFill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44" fontId="12" fillId="18" borderId="1" xfId="2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left" vertical="top" wrapText="1"/>
    </xf>
    <xf numFmtId="0" fontId="41" fillId="19" borderId="13" xfId="0" applyFont="1" applyFill="1" applyBorder="1" applyAlignment="1">
      <alignment horizontal="left" vertical="top" wrapText="1"/>
    </xf>
    <xf numFmtId="44" fontId="5" fillId="4" borderId="1" xfId="0" applyNumberFormat="1" applyFont="1" applyFill="1" applyBorder="1" applyAlignment="1">
      <alignment horizontal="center"/>
    </xf>
    <xf numFmtId="0" fontId="0" fillId="7" borderId="11" xfId="0" applyFill="1" applyBorder="1" applyAlignment="1">
      <alignment horizontal="left"/>
    </xf>
    <xf numFmtId="0" fontId="41" fillId="19" borderId="0" xfId="0" applyFont="1" applyFill="1" applyAlignment="1">
      <alignment horizontal="left" vertical="top" wrapText="1"/>
    </xf>
    <xf numFmtId="44" fontId="5" fillId="18" borderId="3" xfId="2" applyFont="1" applyFill="1" applyBorder="1" applyAlignment="1">
      <alignment horizontal="center"/>
    </xf>
    <xf numFmtId="44" fontId="0" fillId="17" borderId="3" xfId="0" applyNumberFormat="1" applyFill="1" applyBorder="1"/>
    <xf numFmtId="0" fontId="5" fillId="0" borderId="1" xfId="0" applyFont="1" applyBorder="1"/>
    <xf numFmtId="0" fontId="5" fillId="0" borderId="6" xfId="0" applyFont="1" applyBorder="1"/>
    <xf numFmtId="0" fontId="5" fillId="0" borderId="3" xfId="0" applyFont="1" applyBorder="1"/>
    <xf numFmtId="0" fontId="20" fillId="7" borderId="9" xfId="0" applyFont="1" applyFill="1" applyBorder="1"/>
    <xf numFmtId="0" fontId="5" fillId="0" borderId="13" xfId="0" applyFont="1" applyBorder="1" applyAlignment="1">
      <alignment wrapText="1"/>
    </xf>
    <xf numFmtId="49" fontId="0" fillId="0" borderId="9" xfId="0" applyNumberFormat="1" applyBorder="1"/>
    <xf numFmtId="17" fontId="0" fillId="0" borderId="1" xfId="0" applyNumberFormat="1" applyBorder="1" applyAlignment="1">
      <alignment horizontal="center"/>
    </xf>
    <xf numFmtId="44" fontId="5" fillId="0" borderId="1" xfId="0" applyNumberFormat="1" applyFont="1" applyBorder="1" applyAlignment="1">
      <alignment horizontal="center" wrapText="1"/>
    </xf>
    <xf numFmtId="44" fontId="6" fillId="18" borderId="1" xfId="2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 wrapText="1"/>
    </xf>
    <xf numFmtId="44" fontId="5" fillId="18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0" fillId="0" borderId="3" xfId="0" applyNumberFormat="1" applyBorder="1"/>
    <xf numFmtId="0" fontId="6" fillId="20" borderId="1" xfId="0" applyFont="1" applyFill="1" applyBorder="1" applyAlignment="1">
      <alignment wrapText="1"/>
    </xf>
    <xf numFmtId="0" fontId="6" fillId="20" borderId="1" xfId="0" applyFont="1" applyFill="1" applyBorder="1"/>
    <xf numFmtId="0" fontId="6" fillId="0" borderId="3" xfId="0" applyFont="1" applyBorder="1"/>
    <xf numFmtId="0" fontId="5" fillId="0" borderId="0" xfId="0" applyFont="1"/>
    <xf numFmtId="0" fontId="5" fillId="0" borderId="1" xfId="0" applyFont="1" applyBorder="1" applyAlignment="1">
      <alignment wrapText="1"/>
    </xf>
    <xf numFmtId="44" fontId="5" fillId="20" borderId="1" xfId="2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21" borderId="0" xfId="0" applyFill="1"/>
    <xf numFmtId="44" fontId="0" fillId="21" borderId="0" xfId="0" applyNumberFormat="1" applyFill="1"/>
    <xf numFmtId="44" fontId="5" fillId="0" borderId="1" xfId="0" applyNumberFormat="1" applyFont="1" applyBorder="1" applyAlignment="1">
      <alignment horizontal="center"/>
    </xf>
    <xf numFmtId="44" fontId="5" fillId="0" borderId="3" xfId="0" applyNumberFormat="1" applyFont="1" applyBorder="1" applyAlignment="1">
      <alignment horizontal="center"/>
    </xf>
    <xf numFmtId="44" fontId="5" fillId="0" borderId="3" xfId="0" applyNumberFormat="1" applyFont="1" applyBorder="1" applyAlignment="1">
      <alignment horizontal="left"/>
    </xf>
    <xf numFmtId="49" fontId="0" fillId="20" borderId="1" xfId="0" applyNumberFormat="1" applyFill="1" applyBorder="1" applyAlignment="1">
      <alignment horizontal="center" vertical="center"/>
    </xf>
    <xf numFmtId="44" fontId="0" fillId="0" borderId="0" xfId="0" applyNumberFormat="1" applyAlignment="1">
      <alignment horizontal="left"/>
    </xf>
    <xf numFmtId="44" fontId="5" fillId="2" borderId="1" xfId="2" applyFont="1" applyFill="1" applyBorder="1" applyAlignment="1">
      <alignment horizontal="center"/>
    </xf>
    <xf numFmtId="49" fontId="35" fillId="0" borderId="1" xfId="0" applyNumberFormat="1" applyFont="1" applyBorder="1" applyAlignment="1">
      <alignment horizontal="center" vertical="center"/>
    </xf>
    <xf numFmtId="0" fontId="23" fillId="0" borderId="4" xfId="0" applyFont="1" applyBorder="1"/>
    <xf numFmtId="0" fontId="23" fillId="0" borderId="4" xfId="0" applyFont="1" applyBorder="1" applyAlignment="1">
      <alignment horizontal="center"/>
    </xf>
    <xf numFmtId="44" fontId="5" fillId="0" borderId="4" xfId="0" applyNumberFormat="1" applyFont="1" applyBorder="1" applyAlignment="1">
      <alignment horizontal="center"/>
    </xf>
    <xf numFmtId="44" fontId="5" fillId="22" borderId="4" xfId="0" applyNumberFormat="1" applyFont="1" applyFill="1" applyBorder="1" applyAlignment="1">
      <alignment horizontal="center"/>
    </xf>
    <xf numFmtId="44" fontId="35" fillId="23" borderId="4" xfId="0" applyNumberFormat="1" applyFont="1" applyFill="1" applyBorder="1"/>
    <xf numFmtId="44" fontId="1" fillId="0" borderId="1" xfId="2" applyFont="1" applyFill="1" applyBorder="1" applyAlignment="1">
      <alignment horizontal="right"/>
    </xf>
    <xf numFmtId="44" fontId="20" fillId="0" borderId="1" xfId="2" applyFont="1" applyFill="1" applyBorder="1" applyAlignment="1">
      <alignment horizontal="right"/>
    </xf>
    <xf numFmtId="44" fontId="20" fillId="0" borderId="1" xfId="2" applyFont="1" applyFill="1" applyBorder="1" applyAlignment="1"/>
    <xf numFmtId="44" fontId="20" fillId="0" borderId="3" xfId="2" applyFont="1" applyFill="1" applyBorder="1" applyAlignment="1"/>
    <xf numFmtId="0" fontId="4" fillId="0" borderId="1" xfId="0" applyFont="1" applyBorder="1" applyAlignment="1">
      <alignment horizontal="center" wrapText="1"/>
    </xf>
    <xf numFmtId="49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44" fontId="5" fillId="3" borderId="1" xfId="2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49" fontId="0" fillId="3" borderId="1" xfId="0" applyNumberFormat="1" applyFill="1" applyBorder="1" applyAlignment="1">
      <alignment horizontal="center"/>
    </xf>
    <xf numFmtId="2" fontId="0" fillId="0" borderId="10" xfId="0" applyNumberFormat="1" applyBorder="1"/>
    <xf numFmtId="2" fontId="33" fillId="14" borderId="1" xfId="0" applyNumberFormat="1" applyFont="1" applyFill="1" applyBorder="1"/>
    <xf numFmtId="0" fontId="0" fillId="0" borderId="0" xfId="0" applyAlignment="1">
      <alignment horizontal="left" wrapText="1"/>
    </xf>
    <xf numFmtId="0" fontId="20" fillId="4" borderId="1" xfId="0" applyFont="1" applyFill="1" applyBorder="1" applyAlignment="1">
      <alignment horizontal="right"/>
    </xf>
    <xf numFmtId="0" fontId="20" fillId="4" borderId="5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left" wrapText="1"/>
    </xf>
    <xf numFmtId="0" fontId="20" fillId="4" borderId="5" xfId="0" applyFont="1" applyFill="1" applyBorder="1" applyAlignment="1">
      <alignment horizontal="right"/>
    </xf>
    <xf numFmtId="0" fontId="20" fillId="4" borderId="6" xfId="0" applyFont="1" applyFill="1" applyBorder="1" applyAlignment="1">
      <alignment horizontal="right"/>
    </xf>
    <xf numFmtId="0" fontId="20" fillId="4" borderId="4" xfId="0" applyFont="1" applyFill="1" applyBorder="1" applyAlignment="1">
      <alignment horizontal="right"/>
    </xf>
    <xf numFmtId="0" fontId="20" fillId="4" borderId="1" xfId="0" applyFont="1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20" fillId="7" borderId="9" xfId="0" applyFont="1" applyFill="1" applyBorder="1" applyAlignment="1">
      <alignment horizontal="right"/>
    </xf>
    <xf numFmtId="0" fontId="0" fillId="7" borderId="5" xfId="0" applyFill="1" applyBorder="1" applyAlignment="1">
      <alignment horizontal="left"/>
    </xf>
    <xf numFmtId="0" fontId="20" fillId="7" borderId="11" xfId="0" applyFont="1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0" fontId="20" fillId="7" borderId="12" xfId="0" applyFont="1" applyFill="1" applyBorder="1" applyAlignment="1">
      <alignment horizontal="right"/>
    </xf>
    <xf numFmtId="0" fontId="20" fillId="7" borderId="5" xfId="0" applyFont="1" applyFill="1" applyBorder="1" applyAlignment="1">
      <alignment horizontal="right"/>
    </xf>
    <xf numFmtId="0" fontId="20" fillId="7" borderId="6" xfId="0" applyFont="1" applyFill="1" applyBorder="1" applyAlignment="1">
      <alignment horizontal="right"/>
    </xf>
    <xf numFmtId="0" fontId="20" fillId="7" borderId="4" xfId="0" applyFont="1" applyFill="1" applyBorder="1" applyAlignment="1">
      <alignment horizontal="right"/>
    </xf>
    <xf numFmtId="0" fontId="20" fillId="4" borderId="8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20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F3B9"/>
      <color rgb="FFF2E2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eetMetadata" Target="metadata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H48"/>
  <sheetViews>
    <sheetView workbookViewId="0">
      <selection activeCell="K10" sqref="K10"/>
    </sheetView>
  </sheetViews>
  <sheetFormatPr baseColWidth="10" defaultColWidth="8.83203125" defaultRowHeight="15"/>
  <cols>
    <col min="1" max="1" width="19.33203125" style="1" customWidth="1"/>
    <col min="2" max="2" width="25.33203125" style="2" bestFit="1" customWidth="1"/>
    <col min="3" max="3" width="11.33203125" style="3" bestFit="1" customWidth="1"/>
    <col min="4" max="4" width="9.33203125" bestFit="1" customWidth="1"/>
    <col min="5" max="5" width="9.33203125" customWidth="1"/>
    <col min="8" max="8" width="10.33203125" bestFit="1" customWidth="1"/>
  </cols>
  <sheetData>
    <row r="2" spans="1:7">
      <c r="A2" s="1" t="s">
        <v>67</v>
      </c>
    </row>
    <row r="3" spans="1:7">
      <c r="D3" t="s">
        <v>69</v>
      </c>
      <c r="E3" t="s">
        <v>70</v>
      </c>
      <c r="F3" t="s">
        <v>69</v>
      </c>
      <c r="G3" t="s">
        <v>70</v>
      </c>
    </row>
    <row r="4" spans="1:7">
      <c r="A4" s="7" t="s">
        <v>0</v>
      </c>
      <c r="B4" s="7" t="s">
        <v>44</v>
      </c>
      <c r="C4" s="7" t="s">
        <v>1</v>
      </c>
      <c r="D4" s="7" t="s">
        <v>64</v>
      </c>
      <c r="E4" s="7" t="s">
        <v>64</v>
      </c>
      <c r="F4" s="7" t="s">
        <v>66</v>
      </c>
      <c r="G4" s="7" t="s">
        <v>66</v>
      </c>
    </row>
    <row r="5" spans="1:7">
      <c r="A5" s="4" t="s">
        <v>2</v>
      </c>
      <c r="B5" s="6" t="s">
        <v>3</v>
      </c>
      <c r="C5" s="6" t="s">
        <v>4</v>
      </c>
      <c r="D5" s="8">
        <v>46.95</v>
      </c>
      <c r="E5" s="8">
        <v>46.95</v>
      </c>
      <c r="F5" s="8">
        <v>8.8000000000000007</v>
      </c>
      <c r="G5" s="8">
        <v>8.8000000000000007</v>
      </c>
    </row>
    <row r="6" spans="1:7">
      <c r="A6" s="4" t="s">
        <v>5</v>
      </c>
      <c r="B6" s="6" t="s">
        <v>6</v>
      </c>
      <c r="C6" s="6" t="s">
        <v>4</v>
      </c>
      <c r="D6" s="8">
        <v>46.95</v>
      </c>
      <c r="E6" s="8">
        <v>46.95</v>
      </c>
      <c r="F6" s="8">
        <v>8.8000000000000007</v>
      </c>
      <c r="G6" s="8">
        <v>8.8000000000000007</v>
      </c>
    </row>
    <row r="7" spans="1:7">
      <c r="A7" s="9" t="s">
        <v>10</v>
      </c>
      <c r="B7" s="6" t="s">
        <v>3</v>
      </c>
      <c r="C7" s="6" t="s">
        <v>8</v>
      </c>
      <c r="D7" s="8">
        <v>46.95</v>
      </c>
      <c r="E7" s="8">
        <v>46.95</v>
      </c>
      <c r="F7" s="8">
        <v>8.8000000000000007</v>
      </c>
      <c r="G7" s="8">
        <v>8.8000000000000007</v>
      </c>
    </row>
    <row r="8" spans="1:7">
      <c r="A8" s="4" t="s">
        <v>58</v>
      </c>
      <c r="B8" s="10" t="s">
        <v>71</v>
      </c>
      <c r="C8" s="10" t="s">
        <v>48</v>
      </c>
      <c r="D8" s="8">
        <v>46.95</v>
      </c>
      <c r="E8" s="8">
        <v>46.95</v>
      </c>
      <c r="F8" s="8">
        <v>8.8000000000000007</v>
      </c>
      <c r="G8" s="8">
        <v>8.8000000000000007</v>
      </c>
    </row>
    <row r="9" spans="1:7">
      <c r="A9" s="9" t="s">
        <v>11</v>
      </c>
      <c r="B9" s="6" t="s">
        <v>7</v>
      </c>
      <c r="C9" s="6" t="s">
        <v>12</v>
      </c>
      <c r="D9" s="8">
        <v>89.1</v>
      </c>
      <c r="E9" s="8">
        <v>89.1</v>
      </c>
      <c r="F9" s="8">
        <v>8.8000000000000007</v>
      </c>
      <c r="G9" s="8">
        <v>8.8000000000000007</v>
      </c>
    </row>
    <row r="10" spans="1:7">
      <c r="A10" s="4" t="s">
        <v>65</v>
      </c>
      <c r="B10" s="10" t="s">
        <v>49</v>
      </c>
      <c r="C10" s="10" t="s">
        <v>48</v>
      </c>
      <c r="D10" s="8">
        <v>46.95</v>
      </c>
      <c r="E10" s="8">
        <v>46.95</v>
      </c>
      <c r="F10" s="8">
        <v>8.8000000000000007</v>
      </c>
      <c r="G10" s="8">
        <v>8.8000000000000007</v>
      </c>
    </row>
    <row r="11" spans="1:7">
      <c r="A11" s="9" t="s">
        <v>13</v>
      </c>
      <c r="B11" s="6" t="s">
        <v>7</v>
      </c>
      <c r="C11" s="6" t="s">
        <v>14</v>
      </c>
      <c r="D11" s="8">
        <v>46.95</v>
      </c>
      <c r="E11" s="8">
        <v>46.95</v>
      </c>
      <c r="F11" s="8">
        <v>0</v>
      </c>
      <c r="G11" s="8">
        <v>0</v>
      </c>
    </row>
    <row r="12" spans="1:7">
      <c r="A12" s="9" t="s">
        <v>42</v>
      </c>
      <c r="B12" s="6" t="s">
        <v>18</v>
      </c>
      <c r="C12" s="6" t="s">
        <v>8</v>
      </c>
      <c r="D12" s="8">
        <v>46.95</v>
      </c>
      <c r="E12" s="8">
        <v>46.95</v>
      </c>
      <c r="F12" s="8">
        <v>8.8000000000000007</v>
      </c>
      <c r="G12" s="8">
        <v>8.8000000000000007</v>
      </c>
    </row>
    <row r="13" spans="1:7">
      <c r="A13" s="9" t="s">
        <v>15</v>
      </c>
      <c r="B13" s="6" t="s">
        <v>7</v>
      </c>
      <c r="C13" s="6" t="s">
        <v>9</v>
      </c>
      <c r="D13" s="8">
        <v>46.95</v>
      </c>
      <c r="E13" s="8">
        <v>46.95</v>
      </c>
      <c r="F13" s="8">
        <v>8.8000000000000007</v>
      </c>
      <c r="G13" s="8">
        <v>8.8000000000000007</v>
      </c>
    </row>
    <row r="14" spans="1:7">
      <c r="A14" s="4" t="s">
        <v>16</v>
      </c>
      <c r="B14" s="6" t="s">
        <v>6</v>
      </c>
      <c r="C14" s="6" t="s">
        <v>4</v>
      </c>
      <c r="D14" s="8">
        <v>46.95</v>
      </c>
      <c r="E14" s="8">
        <v>46.95</v>
      </c>
      <c r="F14" s="8">
        <v>8.8000000000000007</v>
      </c>
      <c r="G14" s="8">
        <v>8.8000000000000007</v>
      </c>
    </row>
    <row r="15" spans="1:7">
      <c r="A15" s="9" t="s">
        <v>17</v>
      </c>
      <c r="B15" s="5" t="s">
        <v>45</v>
      </c>
      <c r="C15" s="6" t="s">
        <v>9</v>
      </c>
      <c r="D15" s="8">
        <v>89.1</v>
      </c>
      <c r="E15" s="8">
        <v>89.1</v>
      </c>
      <c r="F15" s="8">
        <v>8.8000000000000007</v>
      </c>
      <c r="G15" s="8">
        <v>8.8000000000000007</v>
      </c>
    </row>
    <row r="16" spans="1:7">
      <c r="A16" s="9" t="s">
        <v>19</v>
      </c>
      <c r="B16" s="6" t="s">
        <v>18</v>
      </c>
      <c r="C16" s="6" t="s">
        <v>20</v>
      </c>
      <c r="D16" s="8">
        <v>46.95</v>
      </c>
      <c r="E16" s="8">
        <v>46.95</v>
      </c>
      <c r="F16" s="8">
        <v>8.8000000000000007</v>
      </c>
      <c r="G16" s="8">
        <v>8.8000000000000007</v>
      </c>
    </row>
    <row r="17" spans="1:7">
      <c r="A17" s="9" t="s">
        <v>43</v>
      </c>
      <c r="B17" s="6" t="s">
        <v>18</v>
      </c>
      <c r="C17" s="6" t="s">
        <v>9</v>
      </c>
      <c r="D17" s="8">
        <v>89.1</v>
      </c>
      <c r="E17" s="8">
        <v>89.1</v>
      </c>
      <c r="F17" s="8">
        <v>8.8000000000000007</v>
      </c>
      <c r="G17" s="8">
        <v>8.8000000000000007</v>
      </c>
    </row>
    <row r="18" spans="1:7">
      <c r="A18" s="9" t="s">
        <v>21</v>
      </c>
      <c r="B18" s="6" t="s">
        <v>3</v>
      </c>
      <c r="C18" s="6" t="s">
        <v>14</v>
      </c>
      <c r="D18" s="8">
        <v>46.95</v>
      </c>
      <c r="E18" s="8">
        <v>46.95</v>
      </c>
      <c r="F18" s="8">
        <v>8.8000000000000007</v>
      </c>
      <c r="G18" s="8">
        <v>8.8000000000000007</v>
      </c>
    </row>
    <row r="19" spans="1:7" ht="17" customHeight="1">
      <c r="A19" s="4" t="s">
        <v>63</v>
      </c>
      <c r="B19" s="10" t="s">
        <v>60</v>
      </c>
      <c r="C19" s="10" t="s">
        <v>48</v>
      </c>
      <c r="D19" s="8">
        <v>46.95</v>
      </c>
      <c r="E19" s="8">
        <v>46.95</v>
      </c>
      <c r="F19" s="8">
        <v>8.8000000000000007</v>
      </c>
      <c r="G19" s="8">
        <v>8.8000000000000007</v>
      </c>
    </row>
    <row r="20" spans="1:7">
      <c r="A20" s="9" t="s">
        <v>22</v>
      </c>
      <c r="B20" s="6" t="s">
        <v>3</v>
      </c>
      <c r="C20" s="6" t="s">
        <v>9</v>
      </c>
      <c r="D20" s="8">
        <v>89.1</v>
      </c>
      <c r="E20" s="8">
        <v>89.1</v>
      </c>
      <c r="F20" s="8">
        <v>12.65</v>
      </c>
      <c r="G20" s="8">
        <v>12.65</v>
      </c>
    </row>
    <row r="21" spans="1:7">
      <c r="A21" s="9" t="s">
        <v>23</v>
      </c>
      <c r="B21" s="6" t="s">
        <v>6</v>
      </c>
      <c r="C21" s="11" t="s">
        <v>8</v>
      </c>
      <c r="D21" s="8">
        <v>46.95</v>
      </c>
      <c r="E21" s="8">
        <v>46.95</v>
      </c>
      <c r="F21" s="8">
        <v>8.8000000000000007</v>
      </c>
      <c r="G21" s="8">
        <v>8.8000000000000007</v>
      </c>
    </row>
    <row r="22" spans="1:7">
      <c r="A22" s="4" t="s">
        <v>24</v>
      </c>
      <c r="B22" s="6" t="s">
        <v>3</v>
      </c>
      <c r="C22" s="6" t="s">
        <v>12</v>
      </c>
      <c r="D22" s="8">
        <v>46.95</v>
      </c>
      <c r="E22" s="8">
        <v>46.95</v>
      </c>
      <c r="F22" s="8">
        <v>8.8000000000000007</v>
      </c>
      <c r="G22" s="8">
        <v>8.8000000000000007</v>
      </c>
    </row>
    <row r="23" spans="1:7">
      <c r="A23" s="4" t="s">
        <v>25</v>
      </c>
      <c r="B23" s="6" t="s">
        <v>7</v>
      </c>
      <c r="C23" s="11" t="s">
        <v>8</v>
      </c>
      <c r="D23" s="8">
        <v>46.95</v>
      </c>
      <c r="E23" s="8">
        <v>46.95</v>
      </c>
      <c r="F23" s="8">
        <v>8.8000000000000007</v>
      </c>
      <c r="G23" s="8">
        <v>8.8000000000000007</v>
      </c>
    </row>
    <row r="24" spans="1:7">
      <c r="A24" s="4" t="s">
        <v>59</v>
      </c>
      <c r="B24" s="10" t="s">
        <v>62</v>
      </c>
      <c r="C24" s="10" t="s">
        <v>48</v>
      </c>
      <c r="D24" s="8">
        <v>46.95</v>
      </c>
      <c r="E24" s="8">
        <v>46.95</v>
      </c>
      <c r="F24" s="8">
        <v>8.8000000000000007</v>
      </c>
      <c r="G24" s="8">
        <v>8.8000000000000007</v>
      </c>
    </row>
    <row r="25" spans="1:7">
      <c r="A25" s="4" t="s">
        <v>26</v>
      </c>
      <c r="B25" s="6" t="s">
        <v>7</v>
      </c>
      <c r="C25" s="6" t="s">
        <v>14</v>
      </c>
      <c r="D25" s="8">
        <v>46.95</v>
      </c>
      <c r="E25" s="8">
        <v>46.95</v>
      </c>
      <c r="F25" s="8">
        <v>8.8000000000000007</v>
      </c>
      <c r="G25" s="8">
        <v>8.8000000000000007</v>
      </c>
    </row>
    <row r="26" spans="1:7">
      <c r="A26" s="4" t="s">
        <v>27</v>
      </c>
      <c r="B26" s="5" t="s">
        <v>45</v>
      </c>
      <c r="C26" s="6" t="s">
        <v>12</v>
      </c>
      <c r="D26" s="8">
        <v>46.95</v>
      </c>
      <c r="E26" s="8">
        <v>46.95</v>
      </c>
      <c r="F26" s="8">
        <v>8.8000000000000007</v>
      </c>
      <c r="G26" s="8">
        <v>8.8000000000000007</v>
      </c>
    </row>
    <row r="27" spans="1:7">
      <c r="A27" s="4" t="s">
        <v>28</v>
      </c>
      <c r="B27" s="6" t="s">
        <v>3</v>
      </c>
      <c r="C27" s="6" t="s">
        <v>9</v>
      </c>
      <c r="D27" s="8">
        <v>46.95</v>
      </c>
      <c r="E27" s="8">
        <v>46.95</v>
      </c>
      <c r="F27" s="8">
        <v>8.8000000000000007</v>
      </c>
      <c r="G27" s="8">
        <v>8.8000000000000007</v>
      </c>
    </row>
    <row r="28" spans="1:7">
      <c r="A28" s="4" t="s">
        <v>29</v>
      </c>
      <c r="B28" s="6" t="s">
        <v>7</v>
      </c>
      <c r="C28" s="6" t="s">
        <v>14</v>
      </c>
      <c r="D28" s="8">
        <v>46.95</v>
      </c>
      <c r="E28" s="8">
        <v>46.95</v>
      </c>
      <c r="F28" s="8">
        <v>8.8000000000000007</v>
      </c>
      <c r="G28" s="8">
        <v>8.8000000000000007</v>
      </c>
    </row>
    <row r="29" spans="1:7">
      <c r="A29" s="4" t="s">
        <v>56</v>
      </c>
      <c r="B29" s="10" t="s">
        <v>72</v>
      </c>
      <c r="C29" s="10" t="s">
        <v>48</v>
      </c>
      <c r="D29" s="8">
        <v>46.95</v>
      </c>
      <c r="E29" s="8">
        <v>46.95</v>
      </c>
      <c r="F29" s="8">
        <v>8.8000000000000007</v>
      </c>
      <c r="G29" s="8">
        <v>8.8000000000000007</v>
      </c>
    </row>
    <row r="30" spans="1:7">
      <c r="A30" s="4" t="s">
        <v>30</v>
      </c>
      <c r="B30" s="6" t="s">
        <v>6</v>
      </c>
      <c r="C30" s="6" t="s">
        <v>9</v>
      </c>
      <c r="D30" s="8">
        <v>46.95</v>
      </c>
      <c r="E30" s="8">
        <v>46.95</v>
      </c>
      <c r="F30" s="8">
        <v>8.8000000000000007</v>
      </c>
      <c r="G30" s="8">
        <v>8.8000000000000007</v>
      </c>
    </row>
    <row r="31" spans="1:7">
      <c r="A31" s="9" t="s">
        <v>31</v>
      </c>
      <c r="B31" s="6" t="s">
        <v>6</v>
      </c>
      <c r="C31" s="6" t="s">
        <v>12</v>
      </c>
      <c r="D31" s="8">
        <v>46.95</v>
      </c>
      <c r="E31" s="8">
        <v>46.95</v>
      </c>
      <c r="F31" s="8">
        <v>12.65</v>
      </c>
      <c r="G31" s="8">
        <v>12.65</v>
      </c>
    </row>
    <row r="32" spans="1:7">
      <c r="A32" s="9" t="s">
        <v>32</v>
      </c>
      <c r="B32" s="5" t="s">
        <v>45</v>
      </c>
      <c r="C32" s="6" t="s">
        <v>20</v>
      </c>
      <c r="D32" s="8">
        <v>46.95</v>
      </c>
      <c r="E32" s="8">
        <v>46.95</v>
      </c>
      <c r="F32" s="8">
        <v>8.8000000000000007</v>
      </c>
      <c r="G32" s="8">
        <v>8.8000000000000007</v>
      </c>
    </row>
    <row r="33" spans="1:8">
      <c r="A33" s="4" t="s">
        <v>33</v>
      </c>
      <c r="B33" s="6" t="s">
        <v>3</v>
      </c>
      <c r="C33" s="6" t="s">
        <v>4</v>
      </c>
      <c r="D33" s="8">
        <v>46.95</v>
      </c>
      <c r="E33" s="8">
        <v>46.95</v>
      </c>
      <c r="F33" s="8">
        <v>8.8000000000000007</v>
      </c>
      <c r="G33" s="8">
        <v>8.8000000000000007</v>
      </c>
    </row>
    <row r="34" spans="1:8">
      <c r="A34" s="9" t="s">
        <v>34</v>
      </c>
      <c r="B34" s="6" t="s">
        <v>6</v>
      </c>
      <c r="C34" s="6" t="s">
        <v>14</v>
      </c>
      <c r="D34" s="8">
        <v>46.95</v>
      </c>
      <c r="E34" s="8">
        <v>46.95</v>
      </c>
      <c r="F34" s="8">
        <v>8.8000000000000007</v>
      </c>
      <c r="G34" s="8">
        <v>8.8000000000000007</v>
      </c>
    </row>
    <row r="35" spans="1:8">
      <c r="A35" s="4" t="s">
        <v>57</v>
      </c>
      <c r="B35" s="10" t="s">
        <v>61</v>
      </c>
      <c r="C35" s="10" t="s">
        <v>48</v>
      </c>
      <c r="D35" s="8">
        <v>46.95</v>
      </c>
      <c r="E35" s="8">
        <v>46.95</v>
      </c>
      <c r="F35" s="8">
        <v>8.8000000000000007</v>
      </c>
      <c r="G35" s="8">
        <v>8.8000000000000007</v>
      </c>
    </row>
    <row r="36" spans="1:8">
      <c r="A36" s="4" t="s">
        <v>53</v>
      </c>
      <c r="B36" s="10" t="s">
        <v>55</v>
      </c>
      <c r="C36" s="10" t="s">
        <v>48</v>
      </c>
      <c r="D36" s="8">
        <v>136.35</v>
      </c>
      <c r="E36" s="8">
        <v>136.35</v>
      </c>
      <c r="F36" s="8">
        <v>8.8000000000000007</v>
      </c>
      <c r="G36" s="8">
        <v>8.8000000000000007</v>
      </c>
    </row>
    <row r="37" spans="1:8">
      <c r="A37" s="9" t="s">
        <v>35</v>
      </c>
      <c r="B37" s="5" t="s">
        <v>45</v>
      </c>
      <c r="C37" s="6" t="s">
        <v>14</v>
      </c>
      <c r="D37" s="8">
        <v>136.35</v>
      </c>
      <c r="E37" s="8">
        <v>136.35</v>
      </c>
      <c r="F37" s="8">
        <v>21.2</v>
      </c>
      <c r="G37" s="8">
        <v>21.2</v>
      </c>
    </row>
    <row r="38" spans="1:8">
      <c r="A38" s="4" t="s">
        <v>50</v>
      </c>
      <c r="B38" s="10" t="s">
        <v>52</v>
      </c>
      <c r="C38" s="10" t="s">
        <v>48</v>
      </c>
      <c r="D38" s="8">
        <v>46.95</v>
      </c>
      <c r="E38" s="8">
        <v>46.95</v>
      </c>
      <c r="F38" s="8">
        <v>8.8000000000000007</v>
      </c>
      <c r="G38" s="8">
        <v>8.8000000000000007</v>
      </c>
    </row>
    <row r="39" spans="1:8">
      <c r="A39" s="4" t="s">
        <v>36</v>
      </c>
      <c r="B39" s="5" t="s">
        <v>45</v>
      </c>
      <c r="C39" s="6" t="s">
        <v>8</v>
      </c>
      <c r="D39" s="8">
        <v>46.95</v>
      </c>
      <c r="E39" s="8">
        <v>46.95</v>
      </c>
      <c r="F39" s="8">
        <v>8.8000000000000007</v>
      </c>
      <c r="G39" s="8">
        <v>8.8000000000000007</v>
      </c>
    </row>
    <row r="40" spans="1:8">
      <c r="A40" s="4" t="s">
        <v>37</v>
      </c>
      <c r="B40" s="6" t="s">
        <v>3</v>
      </c>
      <c r="C40" s="6" t="s">
        <v>20</v>
      </c>
      <c r="D40" s="8">
        <v>46.95</v>
      </c>
      <c r="E40" s="8">
        <v>46.95</v>
      </c>
      <c r="F40" s="8">
        <v>8.8000000000000007</v>
      </c>
      <c r="G40" s="8">
        <v>8.8000000000000007</v>
      </c>
    </row>
    <row r="41" spans="1:8">
      <c r="A41" s="4" t="s">
        <v>46</v>
      </c>
      <c r="B41" s="10" t="s">
        <v>47</v>
      </c>
      <c r="C41" s="10" t="s">
        <v>48</v>
      </c>
      <c r="D41" s="8">
        <v>136.35</v>
      </c>
      <c r="E41" s="8">
        <v>136.35</v>
      </c>
      <c r="F41" s="8">
        <v>21.2</v>
      </c>
      <c r="G41" s="8">
        <v>21.2</v>
      </c>
    </row>
    <row r="42" spans="1:8">
      <c r="A42" s="4" t="s">
        <v>38</v>
      </c>
      <c r="B42" s="6" t="s">
        <v>18</v>
      </c>
      <c r="C42" s="6" t="s">
        <v>39</v>
      </c>
      <c r="D42" s="8">
        <v>46.95</v>
      </c>
      <c r="E42" s="8">
        <v>46.95</v>
      </c>
      <c r="F42" s="8">
        <v>8.8000000000000007</v>
      </c>
      <c r="G42" s="8">
        <v>8.8000000000000007</v>
      </c>
    </row>
    <row r="43" spans="1:8">
      <c r="A43" s="9" t="s">
        <v>40</v>
      </c>
      <c r="B43" s="6" t="s">
        <v>6</v>
      </c>
      <c r="C43" s="6" t="s">
        <v>20</v>
      </c>
      <c r="D43" s="8">
        <v>46.95</v>
      </c>
      <c r="E43" s="8">
        <v>46.95</v>
      </c>
      <c r="F43" s="8">
        <v>8.8000000000000007</v>
      </c>
      <c r="G43" s="8">
        <v>8.8000000000000007</v>
      </c>
    </row>
    <row r="44" spans="1:8">
      <c r="A44" s="4" t="s">
        <v>51</v>
      </c>
      <c r="B44" s="10" t="s">
        <v>54</v>
      </c>
      <c r="C44" s="10" t="s">
        <v>48</v>
      </c>
      <c r="D44" s="8">
        <v>46.95</v>
      </c>
      <c r="E44" s="8">
        <v>46.95</v>
      </c>
      <c r="F44" s="8">
        <v>8.8000000000000007</v>
      </c>
      <c r="G44" s="8">
        <v>8.8000000000000007</v>
      </c>
    </row>
    <row r="45" spans="1:8" ht="18" customHeight="1">
      <c r="A45" s="9" t="s">
        <v>41</v>
      </c>
      <c r="B45" s="6" t="s">
        <v>3</v>
      </c>
      <c r="C45" s="6" t="s">
        <v>9</v>
      </c>
      <c r="D45" s="8">
        <v>46.95</v>
      </c>
      <c r="E45" s="8">
        <v>46.95</v>
      </c>
      <c r="F45" s="8">
        <v>8.8000000000000007</v>
      </c>
      <c r="G45" s="8">
        <v>8.8000000000000007</v>
      </c>
    </row>
    <row r="46" spans="1:8" ht="18">
      <c r="A46" s="1" t="s">
        <v>68</v>
      </c>
      <c r="D46" s="13">
        <v>410</v>
      </c>
      <c r="E46" s="13">
        <v>0</v>
      </c>
      <c r="F46" s="13">
        <v>120</v>
      </c>
      <c r="G46" s="13">
        <v>0</v>
      </c>
    </row>
    <row r="47" spans="1:8">
      <c r="D47" s="12">
        <f>SUM(D5:D46)</f>
        <v>2771.75</v>
      </c>
      <c r="E47" s="12">
        <f>SUM(E5:E46)</f>
        <v>2361.75</v>
      </c>
      <c r="F47" s="12">
        <f>SUM(F5:F46)</f>
        <v>504.50000000000017</v>
      </c>
      <c r="G47" s="12">
        <f>SUM(G5:G46)</f>
        <v>384.50000000000017</v>
      </c>
      <c r="H47" s="14">
        <f>SUM(D47:G47)</f>
        <v>6022.5</v>
      </c>
    </row>
    <row r="48" spans="1:8">
      <c r="D48" s="12"/>
      <c r="E48" s="12"/>
    </row>
  </sheetData>
  <autoFilter ref="A4:H47" xr:uid="{00000000-0009-0000-0000-000000000000}"/>
  <sortState xmlns:xlrd2="http://schemas.microsoft.com/office/spreadsheetml/2017/richdata2" ref="A2:L75">
    <sortCondition ref="B2:B75"/>
  </sortState>
  <printOptions horizontalCentered="1" headings="1"/>
  <pageMargins left="0.7" right="0.7" top="0.75" bottom="0.75" header="0.3" footer="0.3"/>
  <pageSetup paperSize="5" scale="87" orientation="portrait" r:id="rId1"/>
  <headerFooter>
    <oddHeader xml:space="preserve">&amp;CKai Ming Inc.
Detal and Vision 
</oddHead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49"/>
  <sheetViews>
    <sheetView workbookViewId="0">
      <selection activeCell="K10" sqref="K10"/>
    </sheetView>
  </sheetViews>
  <sheetFormatPr baseColWidth="10" defaultColWidth="8.83203125" defaultRowHeight="15"/>
  <cols>
    <col min="1" max="1" width="22.33203125" style="1" bestFit="1" customWidth="1"/>
    <col min="2" max="2" width="25.33203125" style="2" bestFit="1" customWidth="1"/>
    <col min="3" max="3" width="11.33203125" style="3" bestFit="1" customWidth="1"/>
    <col min="4" max="4" width="10.33203125" bestFit="1" customWidth="1"/>
    <col min="5" max="5" width="11.1640625" bestFit="1" customWidth="1"/>
    <col min="6" max="6" width="10.33203125" bestFit="1" customWidth="1"/>
  </cols>
  <sheetData>
    <row r="1" spans="1:5">
      <c r="A1" s="1" t="s">
        <v>77</v>
      </c>
    </row>
    <row r="2" spans="1:5">
      <c r="A2" s="1" t="s">
        <v>76</v>
      </c>
    </row>
    <row r="3" spans="1:5">
      <c r="A3" s="17">
        <v>41974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64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9" t="s">
        <v>10</v>
      </c>
      <c r="B8" s="6" t="s">
        <v>3</v>
      </c>
      <c r="C8" s="6" t="s">
        <v>8</v>
      </c>
      <c r="D8" s="8">
        <v>46.95</v>
      </c>
      <c r="E8" s="8">
        <v>8.8000000000000007</v>
      </c>
    </row>
    <row r="9" spans="1:5">
      <c r="A9" s="4" t="s">
        <v>58</v>
      </c>
      <c r="B9" s="10" t="s">
        <v>71</v>
      </c>
      <c r="C9" s="10" t="s">
        <v>48</v>
      </c>
      <c r="D9" s="8">
        <v>46.95</v>
      </c>
      <c r="E9" s="8">
        <v>8.8000000000000007</v>
      </c>
    </row>
    <row r="10" spans="1:5">
      <c r="A10" s="9" t="s">
        <v>11</v>
      </c>
      <c r="B10" s="6" t="s">
        <v>7</v>
      </c>
      <c r="C10" s="6" t="s">
        <v>12</v>
      </c>
      <c r="D10" s="8">
        <v>89.1</v>
      </c>
      <c r="E10" s="8">
        <v>8.8000000000000007</v>
      </c>
    </row>
    <row r="11" spans="1:5">
      <c r="A11" s="4" t="s">
        <v>65</v>
      </c>
      <c r="B11" s="10" t="s">
        <v>49</v>
      </c>
      <c r="C11" s="10" t="s">
        <v>48</v>
      </c>
      <c r="D11" s="8">
        <v>46.95</v>
      </c>
      <c r="E11" s="8">
        <v>8.8000000000000007</v>
      </c>
    </row>
    <row r="12" spans="1:5">
      <c r="A12" s="9" t="s">
        <v>13</v>
      </c>
      <c r="B12" s="6" t="s">
        <v>7</v>
      </c>
      <c r="C12" s="6" t="s">
        <v>14</v>
      </c>
      <c r="D12" s="8">
        <v>46.95</v>
      </c>
      <c r="E12" s="8">
        <v>0</v>
      </c>
    </row>
    <row r="13" spans="1:5">
      <c r="A13" s="9" t="s">
        <v>42</v>
      </c>
      <c r="B13" s="6" t="s">
        <v>18</v>
      </c>
      <c r="C13" s="6" t="s">
        <v>8</v>
      </c>
      <c r="D13" s="8">
        <v>46.95</v>
      </c>
      <c r="E13" s="8">
        <v>8.8000000000000007</v>
      </c>
    </row>
    <row r="14" spans="1:5">
      <c r="A14" s="9" t="s">
        <v>15</v>
      </c>
      <c r="B14" s="6" t="s">
        <v>7</v>
      </c>
      <c r="C14" s="6" t="s">
        <v>9</v>
      </c>
      <c r="D14" s="8">
        <v>46.95</v>
      </c>
      <c r="E14" s="8">
        <v>8.8000000000000007</v>
      </c>
    </row>
    <row r="15" spans="1:5">
      <c r="A15" s="4" t="s">
        <v>16</v>
      </c>
      <c r="B15" s="6" t="s">
        <v>6</v>
      </c>
      <c r="C15" s="6" t="s">
        <v>4</v>
      </c>
      <c r="D15" s="8">
        <v>46.95</v>
      </c>
      <c r="E15" s="8">
        <v>8.8000000000000007</v>
      </c>
    </row>
    <row r="16" spans="1:5">
      <c r="A16" s="9" t="s">
        <v>17</v>
      </c>
      <c r="B16" s="5" t="s">
        <v>45</v>
      </c>
      <c r="C16" s="6" t="s">
        <v>9</v>
      </c>
      <c r="D16" s="8">
        <v>89.1</v>
      </c>
      <c r="E16" s="8">
        <v>8.8000000000000007</v>
      </c>
    </row>
    <row r="17" spans="1:5">
      <c r="A17" s="9" t="s">
        <v>19</v>
      </c>
      <c r="B17" s="6" t="s">
        <v>18</v>
      </c>
      <c r="C17" s="6" t="s">
        <v>20</v>
      </c>
      <c r="D17" s="8">
        <v>46.95</v>
      </c>
      <c r="E17" s="8">
        <v>8.8000000000000007</v>
      </c>
    </row>
    <row r="18" spans="1:5" ht="17" customHeight="1">
      <c r="A18" s="9" t="s">
        <v>43</v>
      </c>
      <c r="B18" s="6" t="s">
        <v>18</v>
      </c>
      <c r="C18" s="6" t="s">
        <v>9</v>
      </c>
      <c r="D18" s="8">
        <v>89.1</v>
      </c>
      <c r="E18" s="8">
        <v>8.8000000000000007</v>
      </c>
    </row>
    <row r="19" spans="1:5">
      <c r="A19" s="9" t="s">
        <v>21</v>
      </c>
      <c r="B19" s="6" t="s">
        <v>3</v>
      </c>
      <c r="C19" s="6" t="s">
        <v>14</v>
      </c>
      <c r="D19" s="8">
        <v>46.95</v>
      </c>
      <c r="E19" s="8">
        <v>8.8000000000000007</v>
      </c>
    </row>
    <row r="20" spans="1:5">
      <c r="A20" s="4" t="s">
        <v>63</v>
      </c>
      <c r="B20" s="10" t="s">
        <v>60</v>
      </c>
      <c r="C20" s="10" t="s">
        <v>48</v>
      </c>
      <c r="D20" s="8">
        <v>46.95</v>
      </c>
      <c r="E20" s="8">
        <v>8.8000000000000007</v>
      </c>
    </row>
    <row r="21" spans="1:5">
      <c r="A21" s="9" t="s">
        <v>22</v>
      </c>
      <c r="B21" s="6" t="s">
        <v>3</v>
      </c>
      <c r="C21" s="6" t="s">
        <v>9</v>
      </c>
      <c r="D21" s="8">
        <v>89.1</v>
      </c>
      <c r="E21" s="8">
        <f>8.8-7.7</f>
        <v>1.1000000000000005</v>
      </c>
    </row>
    <row r="22" spans="1:5">
      <c r="A22" s="9" t="s">
        <v>23</v>
      </c>
      <c r="B22" s="6" t="s">
        <v>6</v>
      </c>
      <c r="C22" s="11" t="s">
        <v>8</v>
      </c>
      <c r="D22" s="8">
        <v>46.95</v>
      </c>
      <c r="E22" s="8">
        <v>8.8000000000000007</v>
      </c>
    </row>
    <row r="23" spans="1:5">
      <c r="A23" s="4" t="s">
        <v>24</v>
      </c>
      <c r="B23" s="6" t="s">
        <v>3</v>
      </c>
      <c r="C23" s="6" t="s">
        <v>12</v>
      </c>
      <c r="D23" s="8">
        <v>46.95</v>
      </c>
      <c r="E23" s="8">
        <v>8.8000000000000007</v>
      </c>
    </row>
    <row r="24" spans="1:5">
      <c r="A24" s="4" t="s">
        <v>25</v>
      </c>
      <c r="B24" s="6" t="s">
        <v>7</v>
      </c>
      <c r="C24" s="11" t="s">
        <v>8</v>
      </c>
      <c r="D24" s="8">
        <v>46.95</v>
      </c>
      <c r="E24" s="8">
        <v>8.8000000000000007</v>
      </c>
    </row>
    <row r="25" spans="1:5">
      <c r="A25" s="4" t="s">
        <v>59</v>
      </c>
      <c r="B25" s="10" t="s">
        <v>62</v>
      </c>
      <c r="C25" s="10" t="s">
        <v>48</v>
      </c>
      <c r="D25" s="8">
        <v>46.95</v>
      </c>
      <c r="E25" s="8">
        <v>8.8000000000000007</v>
      </c>
    </row>
    <row r="26" spans="1:5">
      <c r="A26" s="4" t="s">
        <v>26</v>
      </c>
      <c r="B26" s="6" t="s">
        <v>7</v>
      </c>
      <c r="C26" s="6" t="s">
        <v>14</v>
      </c>
      <c r="D26" s="8">
        <v>46.95</v>
      </c>
      <c r="E26" s="8">
        <v>8.8000000000000007</v>
      </c>
    </row>
    <row r="27" spans="1:5">
      <c r="A27" s="4" t="s">
        <v>27</v>
      </c>
      <c r="B27" s="5" t="s">
        <v>45</v>
      </c>
      <c r="C27" s="6" t="s">
        <v>12</v>
      </c>
      <c r="D27" s="8">
        <v>46.95</v>
      </c>
      <c r="E27" s="8">
        <v>8.8000000000000007</v>
      </c>
    </row>
    <row r="28" spans="1:5">
      <c r="A28" s="4" t="s">
        <v>28</v>
      </c>
      <c r="B28" s="6" t="s">
        <v>3</v>
      </c>
      <c r="C28" s="6" t="s">
        <v>9</v>
      </c>
      <c r="D28" s="8">
        <v>46.95</v>
      </c>
      <c r="E28" s="8">
        <v>8.8000000000000007</v>
      </c>
    </row>
    <row r="29" spans="1:5">
      <c r="A29" s="4" t="s">
        <v>29</v>
      </c>
      <c r="B29" s="6" t="s">
        <v>7</v>
      </c>
      <c r="C29" s="6" t="s">
        <v>14</v>
      </c>
      <c r="D29" s="8">
        <v>46.95</v>
      </c>
      <c r="E29" s="8">
        <v>8.8000000000000007</v>
      </c>
    </row>
    <row r="30" spans="1:5">
      <c r="A30" s="4" t="s">
        <v>56</v>
      </c>
      <c r="B30" s="10" t="s">
        <v>72</v>
      </c>
      <c r="C30" s="10" t="s">
        <v>48</v>
      </c>
      <c r="D30" s="8">
        <v>46.95</v>
      </c>
      <c r="E30" s="8">
        <v>8.8000000000000007</v>
      </c>
    </row>
    <row r="31" spans="1:5">
      <c r="A31" s="4" t="s">
        <v>30</v>
      </c>
      <c r="B31" s="6" t="s">
        <v>6</v>
      </c>
      <c r="C31" s="6" t="s">
        <v>9</v>
      </c>
      <c r="D31" s="8">
        <v>46.95</v>
      </c>
      <c r="E31" s="8">
        <v>-17.600000000000001</v>
      </c>
    </row>
    <row r="32" spans="1:5">
      <c r="A32" s="9" t="s">
        <v>31</v>
      </c>
      <c r="B32" s="6" t="s">
        <v>6</v>
      </c>
      <c r="C32" s="6" t="s">
        <v>12</v>
      </c>
      <c r="D32" s="8">
        <v>46.95</v>
      </c>
      <c r="E32" s="8">
        <v>12.65</v>
      </c>
    </row>
    <row r="33" spans="1:5">
      <c r="A33" s="9" t="s">
        <v>32</v>
      </c>
      <c r="B33" s="5" t="s">
        <v>45</v>
      </c>
      <c r="C33" s="6" t="s">
        <v>20</v>
      </c>
      <c r="D33" s="8">
        <v>46.95</v>
      </c>
      <c r="E33" s="8">
        <v>8.8000000000000007</v>
      </c>
    </row>
    <row r="34" spans="1:5">
      <c r="A34" s="9" t="s">
        <v>73</v>
      </c>
      <c r="B34" s="5" t="s">
        <v>74</v>
      </c>
      <c r="C34" s="6" t="s">
        <v>48</v>
      </c>
      <c r="D34" s="8">
        <f>46.95*2</f>
        <v>93.9</v>
      </c>
      <c r="E34" s="8">
        <f>8.8+8.8</f>
        <v>17.600000000000001</v>
      </c>
    </row>
    <row r="35" spans="1:5">
      <c r="A35" s="4" t="s">
        <v>33</v>
      </c>
      <c r="B35" s="6" t="s">
        <v>3</v>
      </c>
      <c r="C35" s="6" t="s">
        <v>4</v>
      </c>
      <c r="D35" s="8">
        <v>46.95</v>
      </c>
      <c r="E35" s="8">
        <v>8.8000000000000007</v>
      </c>
    </row>
    <row r="36" spans="1:5">
      <c r="A36" s="9" t="s">
        <v>34</v>
      </c>
      <c r="B36" s="6" t="s">
        <v>6</v>
      </c>
      <c r="C36" s="6" t="s">
        <v>14</v>
      </c>
      <c r="D36" s="8">
        <v>46.95</v>
      </c>
      <c r="E36" s="8">
        <v>8.8000000000000007</v>
      </c>
    </row>
    <row r="37" spans="1:5">
      <c r="A37" s="4" t="s">
        <v>53</v>
      </c>
      <c r="B37" s="10" t="s">
        <v>55</v>
      </c>
      <c r="C37" s="10" t="s">
        <v>48</v>
      </c>
      <c r="D37" s="8">
        <v>136.35</v>
      </c>
      <c r="E37" s="8">
        <v>8.8000000000000007</v>
      </c>
    </row>
    <row r="38" spans="1:5">
      <c r="A38" s="9" t="s">
        <v>35</v>
      </c>
      <c r="B38" s="5" t="s">
        <v>45</v>
      </c>
      <c r="C38" s="6" t="s">
        <v>14</v>
      </c>
      <c r="D38" s="8">
        <v>136.35</v>
      </c>
      <c r="E38" s="8">
        <v>21.2</v>
      </c>
    </row>
    <row r="39" spans="1:5">
      <c r="A39" s="4" t="s">
        <v>75</v>
      </c>
      <c r="B39" s="10" t="s">
        <v>61</v>
      </c>
      <c r="C39" s="10" t="s">
        <v>48</v>
      </c>
      <c r="D39" s="8">
        <v>46.95</v>
      </c>
      <c r="E39" s="8">
        <v>8.8000000000000007</v>
      </c>
    </row>
    <row r="40" spans="1:5">
      <c r="A40" s="4" t="s">
        <v>50</v>
      </c>
      <c r="B40" s="10" t="s">
        <v>52</v>
      </c>
      <c r="C40" s="10" t="s">
        <v>48</v>
      </c>
      <c r="D40" s="8">
        <v>46.95</v>
      </c>
      <c r="E40" s="8">
        <v>8.8000000000000007</v>
      </c>
    </row>
    <row r="41" spans="1:5">
      <c r="A41" s="4" t="s">
        <v>36</v>
      </c>
      <c r="B41" s="5" t="s">
        <v>45</v>
      </c>
      <c r="C41" s="6" t="s">
        <v>8</v>
      </c>
      <c r="D41" s="8">
        <v>46.95</v>
      </c>
      <c r="E41" s="8">
        <v>8.8000000000000007</v>
      </c>
    </row>
    <row r="42" spans="1:5">
      <c r="A42" s="4" t="s">
        <v>37</v>
      </c>
      <c r="B42" s="6" t="s">
        <v>3</v>
      </c>
      <c r="C42" s="6" t="s">
        <v>20</v>
      </c>
      <c r="D42" s="8">
        <v>46.95</v>
      </c>
      <c r="E42" s="8">
        <v>8.8000000000000007</v>
      </c>
    </row>
    <row r="43" spans="1:5">
      <c r="A43" s="4" t="s">
        <v>46</v>
      </c>
      <c r="B43" s="10" t="s">
        <v>47</v>
      </c>
      <c r="C43" s="10" t="s">
        <v>48</v>
      </c>
      <c r="D43" s="8">
        <v>136.35</v>
      </c>
      <c r="E43" s="8">
        <v>21.2</v>
      </c>
    </row>
    <row r="44" spans="1:5">
      <c r="A44" s="4" t="s">
        <v>38</v>
      </c>
      <c r="B44" s="6" t="s">
        <v>18</v>
      </c>
      <c r="C44" s="6" t="s">
        <v>39</v>
      </c>
      <c r="D44" s="8">
        <v>46.95</v>
      </c>
      <c r="E44" s="8">
        <v>8.8000000000000007</v>
      </c>
    </row>
    <row r="45" spans="1:5" ht="18" customHeight="1">
      <c r="A45" s="9" t="s">
        <v>40</v>
      </c>
      <c r="B45" s="6" t="s">
        <v>6</v>
      </c>
      <c r="C45" s="6" t="s">
        <v>20</v>
      </c>
      <c r="D45" s="8">
        <v>46.95</v>
      </c>
      <c r="E45" s="8">
        <v>8.8000000000000007</v>
      </c>
    </row>
    <row r="46" spans="1:5">
      <c r="A46" s="4" t="s">
        <v>51</v>
      </c>
      <c r="B46" s="10" t="s">
        <v>54</v>
      </c>
      <c r="C46" s="10" t="s">
        <v>48</v>
      </c>
      <c r="D46" s="8">
        <v>46.95</v>
      </c>
      <c r="E46" s="8">
        <v>8.8000000000000007</v>
      </c>
    </row>
    <row r="47" spans="1:5">
      <c r="A47" s="9" t="s">
        <v>41</v>
      </c>
      <c r="B47" s="6" t="s">
        <v>3</v>
      </c>
      <c r="C47" s="6" t="s">
        <v>9</v>
      </c>
      <c r="D47" s="16">
        <v>46.95</v>
      </c>
      <c r="E47" s="16">
        <v>8.8000000000000007</v>
      </c>
    </row>
    <row r="48" spans="1:5" ht="18">
      <c r="A48" s="9" t="s">
        <v>68</v>
      </c>
      <c r="B48" s="6"/>
      <c r="C48" s="6"/>
      <c r="D48" s="15">
        <v>10</v>
      </c>
      <c r="E48" s="15">
        <v>3</v>
      </c>
    </row>
    <row r="49" spans="4:6">
      <c r="D49" s="12">
        <f>SUM(D6:D48)</f>
        <v>2465.6499999999996</v>
      </c>
      <c r="E49" s="12">
        <f>SUM(E6:E48)</f>
        <v>367.1500000000002</v>
      </c>
      <c r="F49" s="14">
        <f>SUM(D49:E49)</f>
        <v>2832.7999999999997</v>
      </c>
    </row>
  </sheetData>
  <autoFilter ref="A5:F47" xr:uid="{00000000-0009-0000-0000-000001000000}">
    <sortState xmlns:xlrd2="http://schemas.microsoft.com/office/spreadsheetml/2017/richdata2" ref="A5:F49">
      <sortCondition ref="A4:A48"/>
    </sortState>
  </autoFilter>
  <printOptions horizontalCentered="1" headings="1"/>
  <pageMargins left="0.7" right="0.7" top="0.75" bottom="0.75" header="0.3" footer="0.3"/>
  <pageSetup paperSize="5" scale="99" orientation="portrait" r:id="rId1"/>
  <headerFooter>
    <oddHeader xml:space="preserve">&amp;CKai Ming Inc.
Detal and Vision 
</oddHead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F57"/>
  <sheetViews>
    <sheetView topLeftCell="A13" workbookViewId="0">
      <selection activeCell="K10" sqref="K10"/>
    </sheetView>
  </sheetViews>
  <sheetFormatPr baseColWidth="10" defaultColWidth="8.83203125" defaultRowHeight="15"/>
  <cols>
    <col min="1" max="1" width="22.33203125" style="1" bestFit="1" customWidth="1"/>
    <col min="2" max="2" width="25.33203125" style="2" bestFit="1" customWidth="1"/>
    <col min="3" max="3" width="11.33203125" style="3" bestFit="1" customWidth="1"/>
    <col min="4" max="4" width="10.33203125" bestFit="1" customWidth="1"/>
    <col min="5" max="5" width="11.1640625" bestFit="1" customWidth="1"/>
    <col min="6" max="6" width="10.33203125" bestFit="1" customWidth="1"/>
  </cols>
  <sheetData>
    <row r="1" spans="1:5">
      <c r="A1" s="1" t="s">
        <v>77</v>
      </c>
    </row>
    <row r="2" spans="1:5">
      <c r="A2" s="1" t="s">
        <v>76</v>
      </c>
    </row>
    <row r="3" spans="1:5">
      <c r="A3" s="17">
        <v>42036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64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78</v>
      </c>
      <c r="B8" s="6" t="s">
        <v>79</v>
      </c>
      <c r="C8" s="6" t="s">
        <v>48</v>
      </c>
      <c r="D8" s="18">
        <f>46.95+46.95</f>
        <v>93.9</v>
      </c>
      <c r="E8" s="18">
        <f>8.8+8.8</f>
        <v>17.600000000000001</v>
      </c>
    </row>
    <row r="9" spans="1:5">
      <c r="A9" s="9" t="s">
        <v>10</v>
      </c>
      <c r="B9" s="6" t="s">
        <v>3</v>
      </c>
      <c r="C9" s="6" t="s">
        <v>8</v>
      </c>
      <c r="D9" s="8">
        <v>46.95</v>
      </c>
      <c r="E9" s="8">
        <v>8.8000000000000007</v>
      </c>
    </row>
    <row r="10" spans="1:5">
      <c r="A10" s="4" t="s">
        <v>58</v>
      </c>
      <c r="B10" s="10" t="s">
        <v>71</v>
      </c>
      <c r="C10" s="10" t="s">
        <v>48</v>
      </c>
      <c r="D10" s="8">
        <v>46.95</v>
      </c>
      <c r="E10" s="8">
        <v>8.8000000000000007</v>
      </c>
    </row>
    <row r="11" spans="1:5">
      <c r="A11" s="4" t="s">
        <v>87</v>
      </c>
      <c r="B11" s="10" t="s">
        <v>88</v>
      </c>
      <c r="C11" s="10" t="s">
        <v>48</v>
      </c>
      <c r="D11" s="8">
        <v>46.95</v>
      </c>
      <c r="E11" s="8">
        <v>8.8000000000000007</v>
      </c>
    </row>
    <row r="12" spans="1:5">
      <c r="A12" s="9" t="s">
        <v>11</v>
      </c>
      <c r="B12" s="6" t="s">
        <v>7</v>
      </c>
      <c r="C12" s="6" t="s">
        <v>12</v>
      </c>
      <c r="D12" s="8">
        <v>89.1</v>
      </c>
      <c r="E12" s="8">
        <v>8.8000000000000007</v>
      </c>
    </row>
    <row r="13" spans="1:5">
      <c r="A13" s="4" t="s">
        <v>65</v>
      </c>
      <c r="B13" s="10" t="s">
        <v>49</v>
      </c>
      <c r="C13" s="10" t="s">
        <v>48</v>
      </c>
      <c r="D13" s="8">
        <v>46.95</v>
      </c>
      <c r="E13" s="8">
        <v>8.8000000000000007</v>
      </c>
    </row>
    <row r="14" spans="1:5">
      <c r="A14" s="9" t="s">
        <v>13</v>
      </c>
      <c r="B14" s="6" t="s">
        <v>7</v>
      </c>
      <c r="C14" s="6" t="s">
        <v>14</v>
      </c>
      <c r="D14" s="8">
        <v>46.95</v>
      </c>
      <c r="E14" s="8">
        <v>0</v>
      </c>
    </row>
    <row r="15" spans="1:5">
      <c r="A15" s="9" t="s">
        <v>80</v>
      </c>
      <c r="B15" s="6" t="s">
        <v>3</v>
      </c>
      <c r="C15" s="6" t="s">
        <v>82</v>
      </c>
      <c r="D15" s="18">
        <f>46.95+46.95</f>
        <v>93.9</v>
      </c>
      <c r="E15" s="18">
        <f>8.8+8.8</f>
        <v>17.600000000000001</v>
      </c>
    </row>
    <row r="16" spans="1:5">
      <c r="A16" s="9" t="s">
        <v>81</v>
      </c>
      <c r="B16" s="6" t="s">
        <v>3</v>
      </c>
      <c r="C16" s="6" t="s">
        <v>82</v>
      </c>
      <c r="D16" s="8">
        <v>46.95</v>
      </c>
      <c r="E16" s="8">
        <v>8.8000000000000007</v>
      </c>
    </row>
    <row r="17" spans="1:5">
      <c r="A17" s="9" t="s">
        <v>42</v>
      </c>
      <c r="B17" s="6" t="s">
        <v>18</v>
      </c>
      <c r="C17" s="6" t="s">
        <v>8</v>
      </c>
      <c r="D17" s="8">
        <v>46.95</v>
      </c>
      <c r="E17" s="8">
        <v>8.8000000000000007</v>
      </c>
    </row>
    <row r="18" spans="1:5">
      <c r="A18" s="9" t="s">
        <v>15</v>
      </c>
      <c r="B18" s="6" t="s">
        <v>7</v>
      </c>
      <c r="C18" s="6" t="s">
        <v>9</v>
      </c>
      <c r="D18" s="8">
        <v>46.95</v>
      </c>
      <c r="E18" s="8">
        <v>8.8000000000000007</v>
      </c>
    </row>
    <row r="19" spans="1:5">
      <c r="A19" s="4" t="s">
        <v>16</v>
      </c>
      <c r="B19" s="6" t="s">
        <v>6</v>
      </c>
      <c r="C19" s="6" t="s">
        <v>4</v>
      </c>
      <c r="D19" s="8">
        <v>46.95</v>
      </c>
      <c r="E19" s="8">
        <v>8.8000000000000007</v>
      </c>
    </row>
    <row r="20" spans="1:5">
      <c r="A20" s="9" t="s">
        <v>17</v>
      </c>
      <c r="B20" s="5" t="s">
        <v>45</v>
      </c>
      <c r="C20" s="6" t="s">
        <v>9</v>
      </c>
      <c r="D20" s="8">
        <v>89.1</v>
      </c>
      <c r="E20" s="8">
        <v>8.8000000000000007</v>
      </c>
    </row>
    <row r="21" spans="1:5">
      <c r="A21" s="9" t="s">
        <v>19</v>
      </c>
      <c r="B21" s="6" t="s">
        <v>18</v>
      </c>
      <c r="C21" s="6" t="s">
        <v>20</v>
      </c>
      <c r="D21" s="8">
        <v>46.95</v>
      </c>
      <c r="E21" s="8">
        <v>8.8000000000000007</v>
      </c>
    </row>
    <row r="22" spans="1:5" ht="17" customHeight="1">
      <c r="A22" s="9" t="s">
        <v>43</v>
      </c>
      <c r="B22" s="6" t="s">
        <v>18</v>
      </c>
      <c r="C22" s="6" t="s">
        <v>9</v>
      </c>
      <c r="D22" s="8">
        <v>89.1</v>
      </c>
      <c r="E22" s="8">
        <v>8.8000000000000007</v>
      </c>
    </row>
    <row r="23" spans="1:5">
      <c r="A23" s="9" t="s">
        <v>21</v>
      </c>
      <c r="B23" s="6" t="s">
        <v>3</v>
      </c>
      <c r="C23" s="6" t="s">
        <v>14</v>
      </c>
      <c r="D23" s="8">
        <v>46.95</v>
      </c>
      <c r="E23" s="8">
        <v>8.8000000000000007</v>
      </c>
    </row>
    <row r="24" spans="1:5">
      <c r="A24" s="4" t="s">
        <v>63</v>
      </c>
      <c r="B24" s="10" t="s">
        <v>60</v>
      </c>
      <c r="C24" s="10" t="s">
        <v>48</v>
      </c>
      <c r="D24" s="8">
        <v>46.95</v>
      </c>
      <c r="E24" s="8">
        <v>8.8000000000000007</v>
      </c>
    </row>
    <row r="25" spans="1:5">
      <c r="A25" s="9" t="s">
        <v>22</v>
      </c>
      <c r="B25" s="6" t="s">
        <v>3</v>
      </c>
      <c r="C25" s="6" t="s">
        <v>9</v>
      </c>
      <c r="D25" s="8">
        <v>89.1</v>
      </c>
      <c r="E25" s="8">
        <v>8.8000000000000007</v>
      </c>
    </row>
    <row r="26" spans="1:5">
      <c r="A26" s="9" t="s">
        <v>23</v>
      </c>
      <c r="B26" s="6" t="s">
        <v>6</v>
      </c>
      <c r="C26" s="11" t="s">
        <v>8</v>
      </c>
      <c r="D26" s="8">
        <v>46.95</v>
      </c>
      <c r="E26" s="8">
        <v>8.8000000000000007</v>
      </c>
    </row>
    <row r="27" spans="1:5">
      <c r="A27" s="4" t="s">
        <v>24</v>
      </c>
      <c r="B27" s="6" t="s">
        <v>3</v>
      </c>
      <c r="C27" s="6" t="s">
        <v>12</v>
      </c>
      <c r="D27" s="8">
        <v>46.95</v>
      </c>
      <c r="E27" s="8">
        <v>8.8000000000000007</v>
      </c>
    </row>
    <row r="28" spans="1:5">
      <c r="A28" s="4" t="s">
        <v>25</v>
      </c>
      <c r="B28" s="6" t="s">
        <v>7</v>
      </c>
      <c r="C28" s="11" t="s">
        <v>8</v>
      </c>
      <c r="D28" s="8">
        <v>46.95</v>
      </c>
      <c r="E28" s="8">
        <v>8.8000000000000007</v>
      </c>
    </row>
    <row r="29" spans="1:5">
      <c r="A29" s="4" t="s">
        <v>59</v>
      </c>
      <c r="B29" s="10" t="s">
        <v>62</v>
      </c>
      <c r="C29" s="10" t="s">
        <v>48</v>
      </c>
      <c r="D29" s="8">
        <v>46.95</v>
      </c>
      <c r="E29" s="8">
        <v>8.8000000000000007</v>
      </c>
    </row>
    <row r="30" spans="1:5">
      <c r="A30" s="4" t="s">
        <v>26</v>
      </c>
      <c r="B30" s="6" t="s">
        <v>7</v>
      </c>
      <c r="C30" s="6" t="s">
        <v>14</v>
      </c>
      <c r="D30" s="8">
        <v>46.95</v>
      </c>
      <c r="E30" s="8">
        <v>8.8000000000000007</v>
      </c>
    </row>
    <row r="31" spans="1:5">
      <c r="A31" s="4" t="s">
        <v>27</v>
      </c>
      <c r="B31" s="5" t="s">
        <v>45</v>
      </c>
      <c r="C31" s="6" t="s">
        <v>12</v>
      </c>
      <c r="D31" s="8">
        <v>46.95</v>
      </c>
      <c r="E31" s="8">
        <v>8.8000000000000007</v>
      </c>
    </row>
    <row r="32" spans="1:5">
      <c r="A32" s="4" t="s">
        <v>28</v>
      </c>
      <c r="B32" s="6" t="s">
        <v>3</v>
      </c>
      <c r="C32" s="6" t="s">
        <v>9</v>
      </c>
      <c r="D32" s="8">
        <v>46.95</v>
      </c>
      <c r="E32" s="8">
        <v>8.8000000000000007</v>
      </c>
    </row>
    <row r="33" spans="1:5">
      <c r="A33" s="4" t="s">
        <v>29</v>
      </c>
      <c r="B33" s="6" t="s">
        <v>7</v>
      </c>
      <c r="C33" s="6" t="s">
        <v>14</v>
      </c>
      <c r="D33" s="8">
        <v>46.95</v>
      </c>
      <c r="E33" s="8">
        <v>8.8000000000000007</v>
      </c>
    </row>
    <row r="34" spans="1:5">
      <c r="A34" s="4" t="s">
        <v>56</v>
      </c>
      <c r="B34" s="10" t="s">
        <v>72</v>
      </c>
      <c r="C34" s="10" t="s">
        <v>48</v>
      </c>
      <c r="D34" s="8">
        <v>46.95</v>
      </c>
      <c r="E34" s="8">
        <v>8.8000000000000007</v>
      </c>
    </row>
    <row r="35" spans="1:5">
      <c r="A35" s="4" t="s">
        <v>83</v>
      </c>
      <c r="B35" s="10" t="s">
        <v>7</v>
      </c>
      <c r="C35" s="10" t="s">
        <v>9</v>
      </c>
      <c r="D35" s="8">
        <v>46.95</v>
      </c>
      <c r="E35" s="8">
        <v>8.8000000000000007</v>
      </c>
    </row>
    <row r="36" spans="1:5">
      <c r="A36" s="4" t="s">
        <v>30</v>
      </c>
      <c r="B36" s="6" t="s">
        <v>6</v>
      </c>
      <c r="C36" s="6" t="s">
        <v>9</v>
      </c>
      <c r="D36" s="8">
        <v>46.95</v>
      </c>
      <c r="E36" s="8">
        <v>0</v>
      </c>
    </row>
    <row r="37" spans="1:5">
      <c r="A37" s="9" t="s">
        <v>31</v>
      </c>
      <c r="B37" s="6" t="s">
        <v>6</v>
      </c>
      <c r="C37" s="6" t="s">
        <v>12</v>
      </c>
      <c r="D37" s="8">
        <v>46.95</v>
      </c>
      <c r="E37" s="8">
        <v>12.65</v>
      </c>
    </row>
    <row r="38" spans="1:5">
      <c r="A38" s="9" t="s">
        <v>32</v>
      </c>
      <c r="B38" s="5" t="s">
        <v>45</v>
      </c>
      <c r="C38" s="6" t="s">
        <v>20</v>
      </c>
      <c r="D38" s="8">
        <v>46.95</v>
      </c>
      <c r="E38" s="8">
        <v>8.8000000000000007</v>
      </c>
    </row>
    <row r="39" spans="1:5">
      <c r="A39" s="9" t="s">
        <v>73</v>
      </c>
      <c r="B39" s="5" t="s">
        <v>74</v>
      </c>
      <c r="C39" s="6" t="s">
        <v>48</v>
      </c>
      <c r="D39" s="8">
        <v>46.95</v>
      </c>
      <c r="E39" s="8">
        <v>8.8000000000000007</v>
      </c>
    </row>
    <row r="40" spans="1:5">
      <c r="A40" s="4" t="s">
        <v>33</v>
      </c>
      <c r="B40" s="6" t="s">
        <v>3</v>
      </c>
      <c r="C40" s="6" t="s">
        <v>4</v>
      </c>
      <c r="D40" s="8">
        <v>46.95</v>
      </c>
      <c r="E40" s="8">
        <v>8.8000000000000007</v>
      </c>
    </row>
    <row r="41" spans="1:5">
      <c r="A41" s="9" t="s">
        <v>34</v>
      </c>
      <c r="B41" s="6" t="s">
        <v>6</v>
      </c>
      <c r="C41" s="6" t="s">
        <v>14</v>
      </c>
      <c r="D41" s="8">
        <v>46.95</v>
      </c>
      <c r="E41" s="8">
        <v>8.8000000000000007</v>
      </c>
    </row>
    <row r="42" spans="1:5">
      <c r="A42" s="4" t="s">
        <v>53</v>
      </c>
      <c r="B42" s="10" t="s">
        <v>55</v>
      </c>
      <c r="C42" s="10" t="s">
        <v>48</v>
      </c>
      <c r="D42" s="8">
        <v>136.35</v>
      </c>
      <c r="E42" s="8">
        <v>8.8000000000000007</v>
      </c>
    </row>
    <row r="43" spans="1:5">
      <c r="A43" s="9" t="s">
        <v>35</v>
      </c>
      <c r="B43" s="5" t="s">
        <v>45</v>
      </c>
      <c r="C43" s="6" t="s">
        <v>14</v>
      </c>
      <c r="D43" s="8">
        <v>136.35</v>
      </c>
      <c r="E43" s="8">
        <v>21.2</v>
      </c>
    </row>
    <row r="44" spans="1:5">
      <c r="A44" s="4" t="s">
        <v>75</v>
      </c>
      <c r="B44" s="10" t="s">
        <v>61</v>
      </c>
      <c r="C44" s="10" t="s">
        <v>48</v>
      </c>
      <c r="D44" s="18">
        <v>-46.95</v>
      </c>
      <c r="E44" s="18">
        <v>-8.8000000000000007</v>
      </c>
    </row>
    <row r="45" spans="1:5">
      <c r="A45" s="4" t="s">
        <v>50</v>
      </c>
      <c r="B45" s="10" t="s">
        <v>52</v>
      </c>
      <c r="C45" s="10" t="s">
        <v>48</v>
      </c>
      <c r="D45" s="8">
        <v>46.95</v>
      </c>
      <c r="E45" s="8">
        <v>8.8000000000000007</v>
      </c>
    </row>
    <row r="46" spans="1:5">
      <c r="A46" s="4" t="s">
        <v>84</v>
      </c>
      <c r="B46" s="10" t="s">
        <v>18</v>
      </c>
      <c r="C46" s="10" t="s">
        <v>4</v>
      </c>
      <c r="D46" s="18">
        <f>46.95+46.95</f>
        <v>93.9</v>
      </c>
      <c r="E46" s="18">
        <f>8.8+8.8</f>
        <v>17.600000000000001</v>
      </c>
    </row>
    <row r="47" spans="1:5">
      <c r="A47" s="4" t="s">
        <v>85</v>
      </c>
      <c r="B47" s="10" t="s">
        <v>18</v>
      </c>
      <c r="C47" s="10" t="s">
        <v>82</v>
      </c>
      <c r="D47" s="8">
        <v>46.95</v>
      </c>
      <c r="E47" s="8">
        <v>8.8000000000000007</v>
      </c>
    </row>
    <row r="48" spans="1:5">
      <c r="A48" s="4" t="s">
        <v>36</v>
      </c>
      <c r="B48" s="5" t="s">
        <v>45</v>
      </c>
      <c r="C48" s="6" t="s">
        <v>8</v>
      </c>
      <c r="D48" s="8">
        <v>46.95</v>
      </c>
      <c r="E48" s="8">
        <v>8.8000000000000007</v>
      </c>
    </row>
    <row r="49" spans="1:6">
      <c r="A49" s="4" t="s">
        <v>37</v>
      </c>
      <c r="B49" s="6" t="s">
        <v>3</v>
      </c>
      <c r="C49" s="6" t="s">
        <v>20</v>
      </c>
      <c r="D49" s="8">
        <v>46.95</v>
      </c>
      <c r="E49" s="8">
        <v>8.8000000000000007</v>
      </c>
    </row>
    <row r="50" spans="1:6">
      <c r="A50" s="4" t="s">
        <v>46</v>
      </c>
      <c r="B50" s="10" t="s">
        <v>47</v>
      </c>
      <c r="C50" s="10" t="s">
        <v>48</v>
      </c>
      <c r="D50" s="8">
        <v>136.35</v>
      </c>
      <c r="E50" s="8">
        <v>21.2</v>
      </c>
    </row>
    <row r="51" spans="1:6">
      <c r="A51" s="4" t="s">
        <v>38</v>
      </c>
      <c r="B51" s="6" t="s">
        <v>18</v>
      </c>
      <c r="C51" s="6" t="s">
        <v>39</v>
      </c>
      <c r="D51" s="8">
        <v>46.95</v>
      </c>
      <c r="E51" s="8">
        <v>8.8000000000000007</v>
      </c>
    </row>
    <row r="52" spans="1:6" ht="18" customHeight="1">
      <c r="A52" s="9" t="s">
        <v>40</v>
      </c>
      <c r="B52" s="6" t="s">
        <v>6</v>
      </c>
      <c r="C52" s="6" t="s">
        <v>20</v>
      </c>
      <c r="D52" s="8">
        <v>46.95</v>
      </c>
      <c r="E52" s="8">
        <v>8.8000000000000007</v>
      </c>
    </row>
    <row r="53" spans="1:6">
      <c r="A53" s="4" t="s">
        <v>51</v>
      </c>
      <c r="B53" s="10" t="s">
        <v>54</v>
      </c>
      <c r="C53" s="10" t="s">
        <v>48</v>
      </c>
      <c r="D53" s="8">
        <v>46.95</v>
      </c>
      <c r="E53" s="8">
        <v>8.8000000000000007</v>
      </c>
    </row>
    <row r="54" spans="1:6">
      <c r="A54" s="9" t="s">
        <v>41</v>
      </c>
      <c r="B54" s="6" t="s">
        <v>3</v>
      </c>
      <c r="C54" s="6" t="s">
        <v>9</v>
      </c>
      <c r="D54" s="16">
        <v>46.95</v>
      </c>
      <c r="E54" s="16">
        <v>8.8000000000000007</v>
      </c>
    </row>
    <row r="55" spans="1:6">
      <c r="A55" s="9" t="s">
        <v>86</v>
      </c>
      <c r="B55" s="6" t="s">
        <v>3</v>
      </c>
      <c r="C55" s="6" t="s">
        <v>82</v>
      </c>
      <c r="D55" s="16">
        <v>46.95</v>
      </c>
      <c r="E55" s="16">
        <v>8.8000000000000007</v>
      </c>
    </row>
    <row r="56" spans="1:6" ht="18">
      <c r="A56" s="9" t="s">
        <v>68</v>
      </c>
      <c r="B56" s="6"/>
      <c r="C56" s="6"/>
      <c r="D56" s="15">
        <f>10*4</f>
        <v>40</v>
      </c>
      <c r="E56" s="15">
        <f>3*4</f>
        <v>12</v>
      </c>
    </row>
    <row r="57" spans="1:6">
      <c r="D57" s="12">
        <f>SUM(D6:D56)</f>
        <v>2871.2499999999995</v>
      </c>
      <c r="E57" s="12">
        <f>SUM(E6:E56)</f>
        <v>471.85000000000025</v>
      </c>
      <c r="F57" s="14">
        <f>SUM(D57:E57)</f>
        <v>3343.1</v>
      </c>
    </row>
  </sheetData>
  <autoFilter ref="A5:F54" xr:uid="{00000000-0009-0000-0000-000002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80" fitToWidth="0" orientation="portrait" r:id="rId1"/>
  <headerFooter>
    <oddHeader xml:space="preserve">&amp;CKai Ming Inc.
Detal and Vision 
</oddHead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F57"/>
  <sheetViews>
    <sheetView topLeftCell="A22" workbookViewId="0">
      <selection activeCell="K10" sqref="K10"/>
    </sheetView>
  </sheetViews>
  <sheetFormatPr baseColWidth="10" defaultColWidth="8.83203125" defaultRowHeight="15"/>
  <cols>
    <col min="1" max="1" width="22.33203125" style="1" bestFit="1" customWidth="1"/>
    <col min="2" max="2" width="25.33203125" style="2" bestFit="1" customWidth="1"/>
    <col min="3" max="3" width="11.33203125" style="3" bestFit="1" customWidth="1"/>
    <col min="4" max="4" width="10.33203125" bestFit="1" customWidth="1"/>
    <col min="5" max="5" width="11.1640625" bestFit="1" customWidth="1"/>
    <col min="6" max="6" width="10.33203125" bestFit="1" customWidth="1"/>
  </cols>
  <sheetData>
    <row r="1" spans="1:5">
      <c r="A1" s="1" t="s">
        <v>77</v>
      </c>
    </row>
    <row r="2" spans="1:5">
      <c r="A2" s="1" t="s">
        <v>76</v>
      </c>
    </row>
    <row r="3" spans="1:5">
      <c r="A3" s="17">
        <v>42064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64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78</v>
      </c>
      <c r="B8" s="6" t="s">
        <v>79</v>
      </c>
      <c r="C8" s="6" t="s">
        <v>48</v>
      </c>
      <c r="D8" s="16">
        <v>46.95</v>
      </c>
      <c r="E8" s="16">
        <v>8.8000000000000007</v>
      </c>
    </row>
    <row r="9" spans="1:5">
      <c r="A9" s="4" t="s">
        <v>89</v>
      </c>
      <c r="B9" s="6" t="s">
        <v>45</v>
      </c>
      <c r="C9" s="6" t="s">
        <v>82</v>
      </c>
      <c r="D9" s="18">
        <f>46.95+46.95</f>
        <v>93.9</v>
      </c>
      <c r="E9" s="18">
        <f>8.8+8.8</f>
        <v>17.600000000000001</v>
      </c>
    </row>
    <row r="10" spans="1:5">
      <c r="A10" s="9" t="s">
        <v>10</v>
      </c>
      <c r="B10" s="6" t="s">
        <v>3</v>
      </c>
      <c r="C10" s="6" t="s">
        <v>8</v>
      </c>
      <c r="D10" s="8">
        <v>46.95</v>
      </c>
      <c r="E10" s="8">
        <v>8.8000000000000007</v>
      </c>
    </row>
    <row r="11" spans="1:5">
      <c r="A11" s="4" t="s">
        <v>58</v>
      </c>
      <c r="B11" s="10" t="s">
        <v>71</v>
      </c>
      <c r="C11" s="10" t="s">
        <v>48</v>
      </c>
      <c r="D11" s="8">
        <v>46.95</v>
      </c>
      <c r="E11" s="8">
        <v>8.8000000000000007</v>
      </c>
    </row>
    <row r="12" spans="1:5">
      <c r="A12" s="4" t="s">
        <v>87</v>
      </c>
      <c r="B12" s="10" t="s">
        <v>88</v>
      </c>
      <c r="C12" s="10" t="s">
        <v>48</v>
      </c>
      <c r="D12" s="8">
        <v>46.95</v>
      </c>
      <c r="E12" s="8">
        <v>8.8000000000000007</v>
      </c>
    </row>
    <row r="13" spans="1:5">
      <c r="A13" s="9" t="s">
        <v>11</v>
      </c>
      <c r="B13" s="6" t="s">
        <v>7</v>
      </c>
      <c r="C13" s="6" t="s">
        <v>12</v>
      </c>
      <c r="D13" s="8">
        <v>89.1</v>
      </c>
      <c r="E13" s="8">
        <v>8.8000000000000007</v>
      </c>
    </row>
    <row r="14" spans="1:5">
      <c r="A14" s="4" t="s">
        <v>65</v>
      </c>
      <c r="B14" s="10" t="s">
        <v>49</v>
      </c>
      <c r="C14" s="10" t="s">
        <v>48</v>
      </c>
      <c r="D14" s="8">
        <v>46.95</v>
      </c>
      <c r="E14" s="8">
        <v>8.8000000000000007</v>
      </c>
    </row>
    <row r="15" spans="1:5">
      <c r="A15" s="9" t="s">
        <v>13</v>
      </c>
      <c r="B15" s="6" t="s">
        <v>7</v>
      </c>
      <c r="C15" s="6" t="s">
        <v>14</v>
      </c>
      <c r="D15" s="8">
        <v>46.95</v>
      </c>
      <c r="E15" s="8">
        <v>0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19">
        <v>8.8000000000000007</v>
      </c>
    </row>
    <row r="17" spans="1:5">
      <c r="A17" s="9" t="s">
        <v>81</v>
      </c>
      <c r="B17" s="6" t="s">
        <v>3</v>
      </c>
      <c r="C17" s="6" t="s">
        <v>82</v>
      </c>
      <c r="D17" s="8">
        <v>46.95</v>
      </c>
      <c r="E17" s="8">
        <v>8.8000000000000007</v>
      </c>
    </row>
    <row r="18" spans="1:5">
      <c r="A18" s="9" t="s">
        <v>42</v>
      </c>
      <c r="B18" s="6" t="s">
        <v>18</v>
      </c>
      <c r="C18" s="6" t="s">
        <v>8</v>
      </c>
      <c r="D18" s="8">
        <v>46.95</v>
      </c>
      <c r="E18" s="8">
        <v>8.8000000000000007</v>
      </c>
    </row>
    <row r="19" spans="1:5">
      <c r="A19" s="9" t="s">
        <v>15</v>
      </c>
      <c r="B19" s="6" t="s">
        <v>7</v>
      </c>
      <c r="C19" s="6" t="s">
        <v>9</v>
      </c>
      <c r="D19" s="8">
        <v>46.95</v>
      </c>
      <c r="E19" s="8">
        <v>8.8000000000000007</v>
      </c>
    </row>
    <row r="20" spans="1:5">
      <c r="A20" s="4" t="s">
        <v>16</v>
      </c>
      <c r="B20" s="6" t="s">
        <v>6</v>
      </c>
      <c r="C20" s="6" t="s">
        <v>4</v>
      </c>
      <c r="D20" s="8">
        <v>46.95</v>
      </c>
      <c r="E20" s="8">
        <v>8.8000000000000007</v>
      </c>
    </row>
    <row r="21" spans="1:5">
      <c r="A21" s="9" t="s">
        <v>17</v>
      </c>
      <c r="B21" s="5" t="s">
        <v>45</v>
      </c>
      <c r="C21" s="6" t="s">
        <v>9</v>
      </c>
      <c r="D21" s="8">
        <v>89.1</v>
      </c>
      <c r="E21" s="8">
        <v>8.8000000000000007</v>
      </c>
    </row>
    <row r="22" spans="1:5">
      <c r="A22" s="9" t="s">
        <v>19</v>
      </c>
      <c r="B22" s="6" t="s">
        <v>18</v>
      </c>
      <c r="C22" s="6" t="s">
        <v>20</v>
      </c>
      <c r="D22" s="8">
        <v>46.95</v>
      </c>
      <c r="E22" s="8">
        <v>8.8000000000000007</v>
      </c>
    </row>
    <row r="23" spans="1:5" ht="17" customHeight="1">
      <c r="A23" s="9" t="s">
        <v>43</v>
      </c>
      <c r="B23" s="6" t="s">
        <v>18</v>
      </c>
      <c r="C23" s="6" t="s">
        <v>9</v>
      </c>
      <c r="D23" s="8">
        <v>89.1</v>
      </c>
      <c r="E23" s="8">
        <v>8.8000000000000007</v>
      </c>
    </row>
    <row r="24" spans="1:5">
      <c r="A24" s="9" t="s">
        <v>21</v>
      </c>
      <c r="B24" s="6" t="s">
        <v>3</v>
      </c>
      <c r="C24" s="6" t="s">
        <v>14</v>
      </c>
      <c r="D24" s="8">
        <v>46.95</v>
      </c>
      <c r="E24" s="8">
        <v>8.8000000000000007</v>
      </c>
    </row>
    <row r="25" spans="1:5">
      <c r="A25" s="4" t="s">
        <v>63</v>
      </c>
      <c r="B25" s="10" t="s">
        <v>60</v>
      </c>
      <c r="C25" s="6" t="s">
        <v>48</v>
      </c>
      <c r="D25" s="8">
        <v>46.95</v>
      </c>
      <c r="E25" s="8">
        <v>8.8000000000000007</v>
      </c>
    </row>
    <row r="26" spans="1:5">
      <c r="A26" s="9" t="s">
        <v>22</v>
      </c>
      <c r="B26" s="6" t="s">
        <v>3</v>
      </c>
      <c r="C26" s="6" t="s">
        <v>9</v>
      </c>
      <c r="D26" s="8">
        <v>89.1</v>
      </c>
      <c r="E26" s="8">
        <v>8.8000000000000007</v>
      </c>
    </row>
    <row r="27" spans="1:5">
      <c r="A27" s="9" t="s">
        <v>23</v>
      </c>
      <c r="B27" s="6" t="s">
        <v>6</v>
      </c>
      <c r="C27" s="6" t="s">
        <v>8</v>
      </c>
      <c r="D27" s="8">
        <v>46.95</v>
      </c>
      <c r="E27" s="8">
        <v>8.8000000000000007</v>
      </c>
    </row>
    <row r="28" spans="1:5">
      <c r="A28" s="4" t="s">
        <v>24</v>
      </c>
      <c r="B28" s="6" t="s">
        <v>3</v>
      </c>
      <c r="C28" s="6" t="s">
        <v>12</v>
      </c>
      <c r="D28" s="8">
        <v>46.95</v>
      </c>
      <c r="E28" s="8">
        <v>8.8000000000000007</v>
      </c>
    </row>
    <row r="29" spans="1:5">
      <c r="A29" s="4" t="s">
        <v>25</v>
      </c>
      <c r="B29" s="6" t="s">
        <v>7</v>
      </c>
      <c r="C29" s="6" t="s">
        <v>8</v>
      </c>
      <c r="D29" s="8">
        <v>46.95</v>
      </c>
      <c r="E29" s="8">
        <v>8.8000000000000007</v>
      </c>
    </row>
    <row r="30" spans="1:5">
      <c r="A30" s="4" t="s">
        <v>59</v>
      </c>
      <c r="B30" s="10" t="s">
        <v>62</v>
      </c>
      <c r="C30" s="6" t="s">
        <v>48</v>
      </c>
      <c r="D30" s="8">
        <v>46.95</v>
      </c>
      <c r="E30" s="8">
        <v>8.8000000000000007</v>
      </c>
    </row>
    <row r="31" spans="1:5">
      <c r="A31" s="4" t="s">
        <v>26</v>
      </c>
      <c r="B31" s="6" t="s">
        <v>7</v>
      </c>
      <c r="C31" s="6" t="s">
        <v>14</v>
      </c>
      <c r="D31" s="8">
        <v>46.95</v>
      </c>
      <c r="E31" s="8">
        <v>8.8000000000000007</v>
      </c>
    </row>
    <row r="32" spans="1:5">
      <c r="A32" s="4" t="s">
        <v>27</v>
      </c>
      <c r="B32" s="5" t="s">
        <v>45</v>
      </c>
      <c r="C32" s="6" t="s">
        <v>12</v>
      </c>
      <c r="D32" s="8">
        <v>46.95</v>
      </c>
      <c r="E32" s="8">
        <v>8.8000000000000007</v>
      </c>
    </row>
    <row r="33" spans="1:5">
      <c r="A33" s="4" t="s">
        <v>28</v>
      </c>
      <c r="B33" s="6" t="s">
        <v>3</v>
      </c>
      <c r="C33" s="6" t="s">
        <v>9</v>
      </c>
      <c r="D33" s="8">
        <v>46.95</v>
      </c>
      <c r="E33" s="8">
        <v>8.8000000000000007</v>
      </c>
    </row>
    <row r="34" spans="1:5">
      <c r="A34" s="4" t="s">
        <v>29</v>
      </c>
      <c r="B34" s="6" t="s">
        <v>7</v>
      </c>
      <c r="C34" s="6" t="s">
        <v>14</v>
      </c>
      <c r="D34" s="8">
        <v>46.95</v>
      </c>
      <c r="E34" s="8">
        <v>8.8000000000000007</v>
      </c>
    </row>
    <row r="35" spans="1:5">
      <c r="A35" s="4" t="s">
        <v>56</v>
      </c>
      <c r="B35" s="10" t="s">
        <v>72</v>
      </c>
      <c r="C35" s="10" t="s">
        <v>48</v>
      </c>
      <c r="D35" s="8">
        <v>46.95</v>
      </c>
      <c r="E35" s="8">
        <v>8.8000000000000007</v>
      </c>
    </row>
    <row r="36" spans="1:5">
      <c r="A36" s="4" t="s">
        <v>83</v>
      </c>
      <c r="B36" s="10" t="s">
        <v>7</v>
      </c>
      <c r="C36" s="10" t="s">
        <v>9</v>
      </c>
      <c r="D36" s="8">
        <v>46.95</v>
      </c>
      <c r="E36" s="8">
        <v>8.8000000000000007</v>
      </c>
    </row>
    <row r="37" spans="1:5">
      <c r="A37" s="4" t="s">
        <v>30</v>
      </c>
      <c r="B37" s="6" t="s">
        <v>6</v>
      </c>
      <c r="C37" s="6" t="s">
        <v>9</v>
      </c>
      <c r="D37" s="8">
        <v>46.95</v>
      </c>
      <c r="E37" s="8">
        <v>0</v>
      </c>
    </row>
    <row r="38" spans="1:5">
      <c r="A38" s="9" t="s">
        <v>31</v>
      </c>
      <c r="B38" s="6" t="s">
        <v>6</v>
      </c>
      <c r="C38" s="6" t="s">
        <v>12</v>
      </c>
      <c r="D38" s="8">
        <v>46.95</v>
      </c>
      <c r="E38" s="8">
        <v>12.65</v>
      </c>
    </row>
    <row r="39" spans="1:5">
      <c r="A39" s="9" t="s">
        <v>32</v>
      </c>
      <c r="B39" s="5" t="s">
        <v>45</v>
      </c>
      <c r="C39" s="6" t="s">
        <v>20</v>
      </c>
      <c r="D39" s="8">
        <v>46.95</v>
      </c>
      <c r="E39" s="8">
        <v>8.8000000000000007</v>
      </c>
    </row>
    <row r="40" spans="1:5">
      <c r="A40" s="9" t="s">
        <v>73</v>
      </c>
      <c r="B40" s="5" t="s">
        <v>74</v>
      </c>
      <c r="C40" s="6" t="s">
        <v>48</v>
      </c>
      <c r="D40" s="8">
        <v>46.95</v>
      </c>
      <c r="E40" s="8">
        <v>8.8000000000000007</v>
      </c>
    </row>
    <row r="41" spans="1:5">
      <c r="A41" s="4" t="s">
        <v>33</v>
      </c>
      <c r="B41" s="6" t="s">
        <v>3</v>
      </c>
      <c r="C41" s="6" t="s">
        <v>4</v>
      </c>
      <c r="D41" s="8">
        <v>46.95</v>
      </c>
      <c r="E41" s="8">
        <v>8.8000000000000007</v>
      </c>
    </row>
    <row r="42" spans="1:5">
      <c r="A42" s="9" t="s">
        <v>34</v>
      </c>
      <c r="B42" s="6" t="s">
        <v>6</v>
      </c>
      <c r="C42" s="6" t="s">
        <v>14</v>
      </c>
      <c r="D42" s="8">
        <v>46.95</v>
      </c>
      <c r="E42" s="8">
        <v>8.8000000000000007</v>
      </c>
    </row>
    <row r="43" spans="1:5">
      <c r="A43" s="4" t="s">
        <v>53</v>
      </c>
      <c r="B43" s="10" t="s">
        <v>55</v>
      </c>
      <c r="C43" s="10" t="s">
        <v>48</v>
      </c>
      <c r="D43" s="8">
        <v>136.35</v>
      </c>
      <c r="E43" s="8">
        <v>8.8000000000000007</v>
      </c>
    </row>
    <row r="44" spans="1:5">
      <c r="A44" s="9" t="s">
        <v>35</v>
      </c>
      <c r="B44" s="5" t="s">
        <v>45</v>
      </c>
      <c r="C44" s="6" t="s">
        <v>14</v>
      </c>
      <c r="D44" s="8">
        <v>136.35</v>
      </c>
      <c r="E44" s="8">
        <v>21.2</v>
      </c>
    </row>
    <row r="45" spans="1:5">
      <c r="A45" s="4" t="s">
        <v>50</v>
      </c>
      <c r="B45" s="10" t="s">
        <v>52</v>
      </c>
      <c r="C45" s="10" t="s">
        <v>48</v>
      </c>
      <c r="D45" s="8">
        <v>46.95</v>
      </c>
      <c r="E45" s="8">
        <v>8.8000000000000007</v>
      </c>
    </row>
    <row r="46" spans="1:5">
      <c r="A46" s="4" t="s">
        <v>84</v>
      </c>
      <c r="B46" s="10" t="s">
        <v>18</v>
      </c>
      <c r="C46" s="10" t="s">
        <v>4</v>
      </c>
      <c r="D46" s="16">
        <v>46.95</v>
      </c>
      <c r="E46" s="19">
        <v>8.8000000000000007</v>
      </c>
    </row>
    <row r="47" spans="1:5">
      <c r="A47" s="4" t="s">
        <v>85</v>
      </c>
      <c r="B47" s="10" t="s">
        <v>18</v>
      </c>
      <c r="C47" s="10" t="s">
        <v>82</v>
      </c>
      <c r="D47" s="8">
        <v>46.95</v>
      </c>
      <c r="E47" s="8">
        <v>8.8000000000000007</v>
      </c>
    </row>
    <row r="48" spans="1:5">
      <c r="A48" s="4" t="s">
        <v>36</v>
      </c>
      <c r="B48" s="5" t="s">
        <v>45</v>
      </c>
      <c r="C48" s="6" t="s">
        <v>8</v>
      </c>
      <c r="D48" s="8">
        <v>46.95</v>
      </c>
      <c r="E48" s="8">
        <v>8.8000000000000007</v>
      </c>
    </row>
    <row r="49" spans="1:6">
      <c r="A49" s="4" t="s">
        <v>37</v>
      </c>
      <c r="B49" s="6" t="s">
        <v>3</v>
      </c>
      <c r="C49" s="6" t="s">
        <v>20</v>
      </c>
      <c r="D49" s="8">
        <v>46.95</v>
      </c>
      <c r="E49" s="8">
        <v>8.8000000000000007</v>
      </c>
    </row>
    <row r="50" spans="1:6">
      <c r="A50" s="4" t="s">
        <v>46</v>
      </c>
      <c r="B50" s="10" t="s">
        <v>47</v>
      </c>
      <c r="C50" s="10" t="s">
        <v>48</v>
      </c>
      <c r="D50" s="8">
        <v>136.35</v>
      </c>
      <c r="E50" s="8">
        <v>21.2</v>
      </c>
    </row>
    <row r="51" spans="1:6">
      <c r="A51" s="4" t="s">
        <v>38</v>
      </c>
      <c r="B51" s="6" t="s">
        <v>18</v>
      </c>
      <c r="C51" s="6" t="s">
        <v>39</v>
      </c>
      <c r="D51" s="8">
        <v>46.95</v>
      </c>
      <c r="E51" s="8">
        <v>8.8000000000000007</v>
      </c>
    </row>
    <row r="52" spans="1:6" ht="18" customHeight="1">
      <c r="A52" s="9" t="s">
        <v>40</v>
      </c>
      <c r="B52" s="6" t="s">
        <v>6</v>
      </c>
      <c r="C52" s="6" t="s">
        <v>20</v>
      </c>
      <c r="D52" s="8">
        <v>46.95</v>
      </c>
      <c r="E52" s="8">
        <v>8.8000000000000007</v>
      </c>
    </row>
    <row r="53" spans="1:6">
      <c r="A53" s="4" t="s">
        <v>51</v>
      </c>
      <c r="B53" s="10" t="s">
        <v>54</v>
      </c>
      <c r="C53" s="10" t="s">
        <v>48</v>
      </c>
      <c r="D53" s="8">
        <v>46.95</v>
      </c>
      <c r="E53" s="8">
        <v>8.8000000000000007</v>
      </c>
    </row>
    <row r="54" spans="1:6">
      <c r="A54" s="9" t="s">
        <v>41</v>
      </c>
      <c r="B54" s="6" t="s">
        <v>3</v>
      </c>
      <c r="C54" s="6" t="s">
        <v>9</v>
      </c>
      <c r="D54" s="16">
        <v>46.95</v>
      </c>
      <c r="E54" s="16">
        <v>8.8000000000000007</v>
      </c>
    </row>
    <row r="55" spans="1:6">
      <c r="A55" s="9" t="s">
        <v>86</v>
      </c>
      <c r="B55" s="6" t="s">
        <v>3</v>
      </c>
      <c r="C55" s="6" t="s">
        <v>82</v>
      </c>
      <c r="D55" s="16">
        <v>46.95</v>
      </c>
      <c r="E55" s="16">
        <v>8.8000000000000007</v>
      </c>
    </row>
    <row r="56" spans="1:6" ht="18">
      <c r="A56" s="9" t="s">
        <v>68</v>
      </c>
      <c r="B56" s="6"/>
      <c r="C56" s="6"/>
      <c r="D56" s="15">
        <v>10</v>
      </c>
      <c r="E56" s="15">
        <v>3</v>
      </c>
    </row>
    <row r="57" spans="1:6">
      <c r="D57" s="12">
        <f>SUM(D6:D56)</f>
        <v>2841.2499999999991</v>
      </c>
      <c r="E57" s="12">
        <f>SUM(E6:E56)</f>
        <v>462.85000000000025</v>
      </c>
      <c r="F57" s="14">
        <f>SUM(D57:E57)</f>
        <v>3304.0999999999995</v>
      </c>
    </row>
  </sheetData>
  <autoFilter ref="A5:F54" xr:uid="{00000000-0009-0000-0000-000003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80" fitToWidth="0" orientation="portrait" r:id="rId1"/>
  <headerFooter>
    <oddHeader xml:space="preserve">&amp;CKai Ming Inc.
Detal and Vision 
</oddHead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F61"/>
  <sheetViews>
    <sheetView workbookViewId="0">
      <selection activeCell="K10" sqref="K10"/>
    </sheetView>
  </sheetViews>
  <sheetFormatPr baseColWidth="10" defaultColWidth="8.83203125" defaultRowHeight="15"/>
  <cols>
    <col min="1" max="1" width="22.33203125" style="1" bestFit="1" customWidth="1"/>
    <col min="2" max="2" width="25.33203125" style="2" customWidth="1"/>
    <col min="3" max="3" width="11.33203125" style="3" customWidth="1"/>
    <col min="4" max="4" width="10.33203125" customWidth="1"/>
    <col min="5" max="5" width="11.1640625" bestFit="1" customWidth="1"/>
    <col min="6" max="6" width="10.33203125" bestFit="1" customWidth="1"/>
  </cols>
  <sheetData>
    <row r="1" spans="1:5">
      <c r="A1" s="1" t="s">
        <v>77</v>
      </c>
    </row>
    <row r="2" spans="1:5">
      <c r="A2" s="1" t="s">
        <v>90</v>
      </c>
    </row>
    <row r="3" spans="1:5">
      <c r="A3" s="17">
        <v>42095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64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78</v>
      </c>
      <c r="B8" s="6" t="s">
        <v>79</v>
      </c>
      <c r="C8" s="6" t="s">
        <v>48</v>
      </c>
      <c r="D8" s="16">
        <v>46.95</v>
      </c>
      <c r="E8" s="16">
        <v>8.8000000000000007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16">
        <v>8.8000000000000007</v>
      </c>
    </row>
    <row r="10" spans="1:5">
      <c r="A10" s="9" t="s">
        <v>10</v>
      </c>
      <c r="B10" s="6" t="s">
        <v>3</v>
      </c>
      <c r="C10" s="6" t="s">
        <v>8</v>
      </c>
      <c r="D10" s="8">
        <v>46.95</v>
      </c>
      <c r="E10" s="8">
        <v>8.8000000000000007</v>
      </c>
    </row>
    <row r="11" spans="1:5">
      <c r="A11" s="4" t="s">
        <v>58</v>
      </c>
      <c r="B11" s="10" t="s">
        <v>71</v>
      </c>
      <c r="C11" s="10" t="s">
        <v>48</v>
      </c>
      <c r="D11" s="8">
        <v>46.95</v>
      </c>
      <c r="E11" s="8">
        <v>8.8000000000000007</v>
      </c>
    </row>
    <row r="12" spans="1:5">
      <c r="A12" s="4" t="s">
        <v>87</v>
      </c>
      <c r="B12" s="10" t="s">
        <v>88</v>
      </c>
      <c r="C12" s="10" t="s">
        <v>48</v>
      </c>
      <c r="D12" s="8">
        <v>46.95</v>
      </c>
      <c r="E12" s="8">
        <v>8.8000000000000007</v>
      </c>
    </row>
    <row r="13" spans="1:5">
      <c r="A13" s="9" t="s">
        <v>11</v>
      </c>
      <c r="B13" s="6" t="s">
        <v>7</v>
      </c>
      <c r="C13" s="6" t="s">
        <v>12</v>
      </c>
      <c r="D13" s="8">
        <v>89.1</v>
      </c>
      <c r="E13" s="8">
        <v>8.8000000000000007</v>
      </c>
    </row>
    <row r="14" spans="1:5">
      <c r="A14" s="4" t="s">
        <v>65</v>
      </c>
      <c r="B14" s="10" t="s">
        <v>49</v>
      </c>
      <c r="C14" s="10" t="s">
        <v>48</v>
      </c>
      <c r="D14" s="8">
        <v>46.95</v>
      </c>
      <c r="E14" s="8">
        <v>8.8000000000000007</v>
      </c>
    </row>
    <row r="15" spans="1:5">
      <c r="A15" s="9" t="s">
        <v>13</v>
      </c>
      <c r="B15" s="6" t="s">
        <v>7</v>
      </c>
      <c r="C15" s="6" t="s">
        <v>14</v>
      </c>
      <c r="D15" s="8">
        <v>46.95</v>
      </c>
      <c r="E15" s="8">
        <v>0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19">
        <v>8.8000000000000007</v>
      </c>
    </row>
    <row r="17" spans="1:5">
      <c r="A17" s="9" t="s">
        <v>91</v>
      </c>
      <c r="B17" s="6" t="s">
        <v>3</v>
      </c>
      <c r="C17" s="6" t="s">
        <v>14</v>
      </c>
      <c r="D17" s="18">
        <f>46.95+46.95</f>
        <v>93.9</v>
      </c>
      <c r="E17" s="18">
        <f>8.8+8.8</f>
        <v>17.600000000000001</v>
      </c>
    </row>
    <row r="18" spans="1:5">
      <c r="A18" s="9" t="s">
        <v>81</v>
      </c>
      <c r="B18" s="6" t="s">
        <v>3</v>
      </c>
      <c r="C18" s="6" t="s">
        <v>82</v>
      </c>
      <c r="D18" s="8">
        <v>46.95</v>
      </c>
      <c r="E18" s="8">
        <v>8.8000000000000007</v>
      </c>
    </row>
    <row r="19" spans="1:5">
      <c r="A19" s="9" t="s">
        <v>42</v>
      </c>
      <c r="B19" s="6" t="s">
        <v>18</v>
      </c>
      <c r="C19" s="6" t="s">
        <v>8</v>
      </c>
      <c r="D19" s="8">
        <v>46.95</v>
      </c>
      <c r="E19" s="8">
        <v>8.8000000000000007</v>
      </c>
    </row>
    <row r="20" spans="1:5">
      <c r="A20" s="9" t="s">
        <v>92</v>
      </c>
      <c r="B20" s="6" t="s">
        <v>3</v>
      </c>
      <c r="C20" s="6" t="s">
        <v>82</v>
      </c>
      <c r="D20" s="18">
        <f>46.95+46.95</f>
        <v>93.9</v>
      </c>
      <c r="E20" s="18">
        <f>8.8+8.8</f>
        <v>17.600000000000001</v>
      </c>
    </row>
    <row r="21" spans="1:5">
      <c r="A21" s="9" t="s">
        <v>15</v>
      </c>
      <c r="B21" s="6" t="s">
        <v>7</v>
      </c>
      <c r="C21" s="6" t="s">
        <v>9</v>
      </c>
      <c r="D21" s="8">
        <v>46.95</v>
      </c>
      <c r="E21" s="8">
        <v>8.8000000000000007</v>
      </c>
    </row>
    <row r="22" spans="1:5">
      <c r="A22" s="4" t="s">
        <v>16</v>
      </c>
      <c r="B22" s="6" t="s">
        <v>6</v>
      </c>
      <c r="C22" s="6" t="s">
        <v>4</v>
      </c>
      <c r="D22" s="8">
        <v>46.95</v>
      </c>
      <c r="E22" s="8">
        <v>8.8000000000000007</v>
      </c>
    </row>
    <row r="23" spans="1:5">
      <c r="A23" s="9" t="s">
        <v>17</v>
      </c>
      <c r="B23" s="5" t="s">
        <v>45</v>
      </c>
      <c r="C23" s="6" t="s">
        <v>9</v>
      </c>
      <c r="D23" s="18">
        <f>46.95-252.9</f>
        <v>-205.95</v>
      </c>
      <c r="E23" s="8">
        <v>8.8000000000000007</v>
      </c>
    </row>
    <row r="24" spans="1:5">
      <c r="A24" s="9" t="s">
        <v>19</v>
      </c>
      <c r="B24" s="6" t="s">
        <v>18</v>
      </c>
      <c r="C24" s="6" t="s">
        <v>20</v>
      </c>
      <c r="D24" s="8">
        <v>46.95</v>
      </c>
      <c r="E24" s="8">
        <v>8.8000000000000007</v>
      </c>
    </row>
    <row r="25" spans="1:5" ht="17" customHeight="1">
      <c r="A25" s="9" t="s">
        <v>43</v>
      </c>
      <c r="B25" s="6" t="s">
        <v>18</v>
      </c>
      <c r="C25" s="6" t="s">
        <v>9</v>
      </c>
      <c r="D25" s="8">
        <v>89.1</v>
      </c>
      <c r="E25" s="8">
        <v>8.8000000000000007</v>
      </c>
    </row>
    <row r="26" spans="1:5">
      <c r="A26" s="9" t="s">
        <v>21</v>
      </c>
      <c r="B26" s="6" t="s">
        <v>3</v>
      </c>
      <c r="C26" s="6" t="s">
        <v>14</v>
      </c>
      <c r="D26" s="8">
        <v>46.95</v>
      </c>
      <c r="E26" s="8">
        <v>8.8000000000000007</v>
      </c>
    </row>
    <row r="27" spans="1:5">
      <c r="A27" s="4" t="s">
        <v>63</v>
      </c>
      <c r="B27" s="10" t="s">
        <v>60</v>
      </c>
      <c r="C27" s="6" t="s">
        <v>48</v>
      </c>
      <c r="D27" s="8">
        <v>46.95</v>
      </c>
      <c r="E27" s="8">
        <v>8.8000000000000007</v>
      </c>
    </row>
    <row r="28" spans="1:5">
      <c r="A28" s="9" t="s">
        <v>22</v>
      </c>
      <c r="B28" s="6" t="s">
        <v>3</v>
      </c>
      <c r="C28" s="6" t="s">
        <v>9</v>
      </c>
      <c r="D28" s="8">
        <v>89.1</v>
      </c>
      <c r="E28" s="8">
        <v>8.8000000000000007</v>
      </c>
    </row>
    <row r="29" spans="1:5">
      <c r="A29" s="9" t="s">
        <v>23</v>
      </c>
      <c r="B29" s="6" t="s">
        <v>6</v>
      </c>
      <c r="C29" s="6" t="s">
        <v>8</v>
      </c>
      <c r="D29" s="8">
        <v>46.95</v>
      </c>
      <c r="E29" s="8">
        <v>8.8000000000000007</v>
      </c>
    </row>
    <row r="30" spans="1:5">
      <c r="A30" s="9" t="s">
        <v>93</v>
      </c>
      <c r="B30" s="6" t="s">
        <v>3</v>
      </c>
      <c r="C30" s="6" t="s">
        <v>4</v>
      </c>
      <c r="D30" s="18">
        <f>46.95+93.9</f>
        <v>140.85000000000002</v>
      </c>
      <c r="E30" s="18">
        <f>8.8+17.6</f>
        <v>26.400000000000002</v>
      </c>
    </row>
    <row r="31" spans="1:5">
      <c r="A31" s="4" t="s">
        <v>24</v>
      </c>
      <c r="B31" s="6" t="s">
        <v>3</v>
      </c>
      <c r="C31" s="6" t="s">
        <v>12</v>
      </c>
      <c r="D31" s="8">
        <v>46.95</v>
      </c>
      <c r="E31" s="8">
        <v>8.8000000000000007</v>
      </c>
    </row>
    <row r="32" spans="1:5">
      <c r="A32" s="4" t="s">
        <v>25</v>
      </c>
      <c r="B32" s="6" t="s">
        <v>7</v>
      </c>
      <c r="C32" s="6" t="s">
        <v>8</v>
      </c>
      <c r="D32" s="8">
        <v>46.95</v>
      </c>
      <c r="E32" s="8">
        <v>8.8000000000000007</v>
      </c>
    </row>
    <row r="33" spans="1:5">
      <c r="A33" s="4" t="s">
        <v>59</v>
      </c>
      <c r="B33" s="10" t="s">
        <v>62</v>
      </c>
      <c r="C33" s="6" t="s">
        <v>48</v>
      </c>
      <c r="D33" s="8">
        <v>46.95</v>
      </c>
      <c r="E33" s="8">
        <v>8.8000000000000007</v>
      </c>
    </row>
    <row r="34" spans="1:5">
      <c r="A34" s="4" t="s">
        <v>26</v>
      </c>
      <c r="B34" s="6" t="s">
        <v>7</v>
      </c>
      <c r="C34" s="6" t="s">
        <v>14</v>
      </c>
      <c r="D34" s="8">
        <v>46.95</v>
      </c>
      <c r="E34" s="8">
        <v>8.8000000000000007</v>
      </c>
    </row>
    <row r="35" spans="1:5">
      <c r="A35" s="4" t="s">
        <v>27</v>
      </c>
      <c r="B35" s="5" t="s">
        <v>45</v>
      </c>
      <c r="C35" s="6" t="s">
        <v>12</v>
      </c>
      <c r="D35" s="8">
        <v>46.95</v>
      </c>
      <c r="E35" s="8">
        <v>8.8000000000000007</v>
      </c>
    </row>
    <row r="36" spans="1:5">
      <c r="A36" s="4" t="s">
        <v>28</v>
      </c>
      <c r="B36" s="6" t="s">
        <v>3</v>
      </c>
      <c r="C36" s="6" t="s">
        <v>9</v>
      </c>
      <c r="D36" s="8">
        <v>46.95</v>
      </c>
      <c r="E36" s="8">
        <v>8.8000000000000007</v>
      </c>
    </row>
    <row r="37" spans="1:5">
      <c r="A37" s="4" t="s">
        <v>29</v>
      </c>
      <c r="B37" s="6" t="s">
        <v>7</v>
      </c>
      <c r="C37" s="6" t="s">
        <v>14</v>
      </c>
      <c r="D37" s="8">
        <v>46.95</v>
      </c>
      <c r="E37" s="8">
        <v>8.8000000000000007</v>
      </c>
    </row>
    <row r="38" spans="1:5">
      <c r="A38" s="4" t="s">
        <v>56</v>
      </c>
      <c r="B38" s="10" t="s">
        <v>72</v>
      </c>
      <c r="C38" s="10" t="s">
        <v>48</v>
      </c>
      <c r="D38" s="8">
        <v>46.95</v>
      </c>
      <c r="E38" s="8">
        <v>8.8000000000000007</v>
      </c>
    </row>
    <row r="39" spans="1:5">
      <c r="A39" s="4" t="s">
        <v>83</v>
      </c>
      <c r="B39" s="10" t="s">
        <v>7</v>
      </c>
      <c r="C39" s="10" t="s">
        <v>9</v>
      </c>
      <c r="D39" s="8">
        <v>46.95</v>
      </c>
      <c r="E39" s="8">
        <v>8.8000000000000007</v>
      </c>
    </row>
    <row r="40" spans="1:5">
      <c r="A40" s="4" t="s">
        <v>30</v>
      </c>
      <c r="B40" s="6" t="s">
        <v>6</v>
      </c>
      <c r="C40" s="6" t="s">
        <v>9</v>
      </c>
      <c r="D40" s="8">
        <v>46.95</v>
      </c>
      <c r="E40" s="8">
        <v>0</v>
      </c>
    </row>
    <row r="41" spans="1:5">
      <c r="A41" s="9" t="s">
        <v>31</v>
      </c>
      <c r="B41" s="6" t="s">
        <v>6</v>
      </c>
      <c r="C41" s="6" t="s">
        <v>12</v>
      </c>
      <c r="D41" s="8">
        <v>46.95</v>
      </c>
      <c r="E41" s="8">
        <v>12.65</v>
      </c>
    </row>
    <row r="42" spans="1:5">
      <c r="A42" s="9" t="s">
        <v>32</v>
      </c>
      <c r="B42" s="5" t="s">
        <v>45</v>
      </c>
      <c r="C42" s="6" t="s">
        <v>20</v>
      </c>
      <c r="D42" s="8">
        <v>46.95</v>
      </c>
      <c r="E42" s="8">
        <v>8.8000000000000007</v>
      </c>
    </row>
    <row r="43" spans="1:5">
      <c r="A43" s="9" t="s">
        <v>73</v>
      </c>
      <c r="B43" s="5" t="s">
        <v>74</v>
      </c>
      <c r="C43" s="6" t="s">
        <v>48</v>
      </c>
      <c r="D43" s="8">
        <v>46.95</v>
      </c>
      <c r="E43" s="8">
        <v>8.8000000000000007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8.8000000000000007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8.8000000000000007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8.8000000000000007</v>
      </c>
    </row>
    <row r="47" spans="1:5">
      <c r="A47" s="9" t="s">
        <v>35</v>
      </c>
      <c r="B47" s="5" t="s">
        <v>45</v>
      </c>
      <c r="C47" s="6" t="s">
        <v>14</v>
      </c>
      <c r="D47" s="8">
        <v>136.35</v>
      </c>
      <c r="E47" s="8">
        <v>21.2</v>
      </c>
    </row>
    <row r="48" spans="1:5">
      <c r="A48" s="4" t="s">
        <v>50</v>
      </c>
      <c r="B48" s="10" t="s">
        <v>52</v>
      </c>
      <c r="C48" s="10" t="s">
        <v>48</v>
      </c>
      <c r="D48" s="8">
        <v>46.95</v>
      </c>
      <c r="E48" s="8">
        <v>8.8000000000000007</v>
      </c>
    </row>
    <row r="49" spans="1:6">
      <c r="A49" s="4" t="s">
        <v>84</v>
      </c>
      <c r="B49" s="10" t="s">
        <v>18</v>
      </c>
      <c r="C49" s="10" t="s">
        <v>4</v>
      </c>
      <c r="D49" s="16">
        <v>46.95</v>
      </c>
      <c r="E49" s="19">
        <v>8.8000000000000007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8.8000000000000007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8.8000000000000007</v>
      </c>
    </row>
    <row r="52" spans="1:6">
      <c r="A52" s="4" t="s">
        <v>37</v>
      </c>
      <c r="B52" s="6" t="s">
        <v>3</v>
      </c>
      <c r="C52" s="6" t="s">
        <v>20</v>
      </c>
      <c r="D52" s="8">
        <v>46.95</v>
      </c>
      <c r="E52" s="8">
        <v>8.8000000000000007</v>
      </c>
    </row>
    <row r="53" spans="1:6">
      <c r="A53" s="4" t="s">
        <v>46</v>
      </c>
      <c r="B53" s="10" t="s">
        <v>47</v>
      </c>
      <c r="C53" s="10" t="s">
        <v>48</v>
      </c>
      <c r="D53" s="8">
        <v>136.35</v>
      </c>
      <c r="E53" s="8">
        <v>21.2</v>
      </c>
    </row>
    <row r="54" spans="1:6">
      <c r="A54" s="4" t="s">
        <v>38</v>
      </c>
      <c r="B54" s="6" t="s">
        <v>18</v>
      </c>
      <c r="C54" s="6" t="s">
        <v>39</v>
      </c>
      <c r="D54" s="8">
        <v>46.95</v>
      </c>
      <c r="E54" s="8">
        <v>8.8000000000000007</v>
      </c>
    </row>
    <row r="55" spans="1:6" ht="18" customHeight="1">
      <c r="A55" s="9" t="s">
        <v>40</v>
      </c>
      <c r="B55" s="6" t="s">
        <v>6</v>
      </c>
      <c r="C55" s="6" t="s">
        <v>20</v>
      </c>
      <c r="D55" s="8">
        <v>46.95</v>
      </c>
      <c r="E55" s="8">
        <v>8.8000000000000007</v>
      </c>
    </row>
    <row r="56" spans="1:6">
      <c r="A56" s="4" t="s">
        <v>51</v>
      </c>
      <c r="B56" s="10" t="s">
        <v>54</v>
      </c>
      <c r="C56" s="10" t="s">
        <v>48</v>
      </c>
      <c r="D56" s="8">
        <v>46.95</v>
      </c>
      <c r="E56" s="8">
        <v>8.8000000000000007</v>
      </c>
    </row>
    <row r="57" spans="1:6">
      <c r="A57" s="9" t="s">
        <v>41</v>
      </c>
      <c r="B57" s="6" t="s">
        <v>3</v>
      </c>
      <c r="C57" s="6" t="s">
        <v>9</v>
      </c>
      <c r="D57" s="16">
        <v>46.95</v>
      </c>
      <c r="E57" s="16">
        <v>8.8000000000000007</v>
      </c>
    </row>
    <row r="58" spans="1:6">
      <c r="A58" s="9" t="s">
        <v>86</v>
      </c>
      <c r="B58" s="6" t="s">
        <v>3</v>
      </c>
      <c r="C58" s="6" t="s">
        <v>82</v>
      </c>
      <c r="D58" s="16">
        <v>46.95</v>
      </c>
      <c r="E58" s="16">
        <v>8.8000000000000007</v>
      </c>
    </row>
    <row r="59" spans="1:6" ht="18">
      <c r="A59" s="9" t="s">
        <v>68</v>
      </c>
      <c r="B59" s="6"/>
      <c r="C59" s="6"/>
      <c r="D59" s="15">
        <v>30</v>
      </c>
      <c r="E59" s="15">
        <v>9</v>
      </c>
    </row>
    <row r="60" spans="1:6">
      <c r="D60" s="12">
        <f>SUM(D6:D59)</f>
        <v>2847.8999999999992</v>
      </c>
      <c r="E60" s="12">
        <f>SUM(E6:E59)</f>
        <v>521.65000000000032</v>
      </c>
      <c r="F60" s="14">
        <f>SUM(D60:E60)</f>
        <v>3369.5499999999993</v>
      </c>
    </row>
    <row r="61" spans="1:6">
      <c r="A61" s="1">
        <f>COUNTA(A6:A58)</f>
        <v>53</v>
      </c>
    </row>
  </sheetData>
  <autoFilter ref="A5:F57" xr:uid="{00000000-0009-0000-0000-000004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5" fitToWidth="0" orientation="portrait" r:id="rId1"/>
  <headerFooter>
    <oddHeader xml:space="preserve">&amp;CKai Ming Inc.
Detal and Vision 
</oddHead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F61"/>
  <sheetViews>
    <sheetView topLeftCell="A49" workbookViewId="0">
      <selection activeCell="K10" sqref="K10"/>
    </sheetView>
  </sheetViews>
  <sheetFormatPr baseColWidth="10" defaultColWidth="8.83203125" defaultRowHeight="15"/>
  <cols>
    <col min="1" max="1" width="22.33203125" style="1" bestFit="1" customWidth="1"/>
    <col min="2" max="2" width="25.33203125" style="2" customWidth="1"/>
    <col min="3" max="3" width="11.33203125" style="3" customWidth="1"/>
    <col min="4" max="4" width="10.33203125" customWidth="1"/>
    <col min="5" max="5" width="11.1640625" bestFit="1" customWidth="1"/>
    <col min="6" max="6" width="10.33203125" bestFit="1" customWidth="1"/>
  </cols>
  <sheetData>
    <row r="1" spans="1:5">
      <c r="A1" s="1" t="s">
        <v>77</v>
      </c>
    </row>
    <row r="2" spans="1:5">
      <c r="A2" s="1" t="s">
        <v>90</v>
      </c>
    </row>
    <row r="3" spans="1:5">
      <c r="A3" s="17">
        <v>42125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64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78</v>
      </c>
      <c r="B8" s="6" t="s">
        <v>79</v>
      </c>
      <c r="C8" s="6" t="s">
        <v>48</v>
      </c>
      <c r="D8" s="16">
        <v>46.95</v>
      </c>
      <c r="E8" s="16">
        <v>8.8000000000000007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16">
        <v>8.8000000000000007</v>
      </c>
    </row>
    <row r="10" spans="1:5">
      <c r="A10" s="9" t="s">
        <v>10</v>
      </c>
      <c r="B10" s="6" t="s">
        <v>3</v>
      </c>
      <c r="C10" s="6" t="s">
        <v>8</v>
      </c>
      <c r="D10" s="8">
        <v>46.95</v>
      </c>
      <c r="E10" s="8">
        <v>8.8000000000000007</v>
      </c>
    </row>
    <row r="11" spans="1:5">
      <c r="A11" s="4" t="s">
        <v>58</v>
      </c>
      <c r="B11" s="10" t="s">
        <v>71</v>
      </c>
      <c r="C11" s="10" t="s">
        <v>48</v>
      </c>
      <c r="D11" s="8">
        <v>46.95</v>
      </c>
      <c r="E11" s="8">
        <v>8.8000000000000007</v>
      </c>
    </row>
    <row r="12" spans="1:5">
      <c r="A12" s="4" t="s">
        <v>87</v>
      </c>
      <c r="B12" s="10" t="s">
        <v>88</v>
      </c>
      <c r="C12" s="10" t="s">
        <v>48</v>
      </c>
      <c r="D12" s="8">
        <v>46.95</v>
      </c>
      <c r="E12" s="8">
        <v>8.8000000000000007</v>
      </c>
    </row>
    <row r="13" spans="1:5">
      <c r="A13" s="9" t="s">
        <v>11</v>
      </c>
      <c r="B13" s="6" t="s">
        <v>7</v>
      </c>
      <c r="C13" s="6" t="s">
        <v>12</v>
      </c>
      <c r="D13" s="8">
        <v>89.1</v>
      </c>
      <c r="E13" s="8">
        <v>8.8000000000000007</v>
      </c>
    </row>
    <row r="14" spans="1:5">
      <c r="A14" s="4" t="s">
        <v>65</v>
      </c>
      <c r="B14" s="10" t="s">
        <v>49</v>
      </c>
      <c r="C14" s="10" t="s">
        <v>48</v>
      </c>
      <c r="D14" s="8">
        <v>46.95</v>
      </c>
      <c r="E14" s="8">
        <v>8.8000000000000007</v>
      </c>
    </row>
    <row r="15" spans="1:5">
      <c r="A15" s="9" t="s">
        <v>13</v>
      </c>
      <c r="B15" s="6" t="s">
        <v>7</v>
      </c>
      <c r="C15" s="6" t="s">
        <v>14</v>
      </c>
      <c r="D15" s="8">
        <v>46.95</v>
      </c>
      <c r="E15" s="8">
        <v>0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19">
        <v>8.8000000000000007</v>
      </c>
    </row>
    <row r="17" spans="1:5">
      <c r="A17" s="9" t="s">
        <v>91</v>
      </c>
      <c r="B17" s="6" t="s">
        <v>3</v>
      </c>
      <c r="C17" s="6" t="s">
        <v>14</v>
      </c>
      <c r="D17" s="16">
        <v>46.95</v>
      </c>
      <c r="E17" s="19">
        <v>8.8000000000000007</v>
      </c>
    </row>
    <row r="18" spans="1:5">
      <c r="A18" s="9" t="s">
        <v>81</v>
      </c>
      <c r="B18" s="6" t="s">
        <v>3</v>
      </c>
      <c r="C18" s="6" t="s">
        <v>82</v>
      </c>
      <c r="D18" s="16">
        <v>46.95</v>
      </c>
      <c r="E18" s="19">
        <v>8.8000000000000007</v>
      </c>
    </row>
    <row r="19" spans="1:5">
      <c r="A19" s="9" t="s">
        <v>42</v>
      </c>
      <c r="B19" s="6" t="s">
        <v>18</v>
      </c>
      <c r="C19" s="6" t="s">
        <v>8</v>
      </c>
      <c r="D19" s="16">
        <v>46.95</v>
      </c>
      <c r="E19" s="19">
        <v>8.8000000000000007</v>
      </c>
    </row>
    <row r="20" spans="1:5">
      <c r="A20" s="9" t="s">
        <v>92</v>
      </c>
      <c r="B20" s="6" t="s">
        <v>3</v>
      </c>
      <c r="C20" s="6" t="s">
        <v>82</v>
      </c>
      <c r="D20" s="16">
        <v>46.95</v>
      </c>
      <c r="E20" s="19">
        <v>8.8000000000000007</v>
      </c>
    </row>
    <row r="21" spans="1:5">
      <c r="A21" s="9" t="s">
        <v>15</v>
      </c>
      <c r="B21" s="6" t="s">
        <v>7</v>
      </c>
      <c r="C21" s="6" t="s">
        <v>9</v>
      </c>
      <c r="D21" s="16">
        <v>46.95</v>
      </c>
      <c r="E21" s="19">
        <v>8.8000000000000007</v>
      </c>
    </row>
    <row r="22" spans="1:5">
      <c r="A22" s="4" t="s">
        <v>16</v>
      </c>
      <c r="B22" s="6" t="s">
        <v>6</v>
      </c>
      <c r="C22" s="6" t="s">
        <v>4</v>
      </c>
      <c r="D22" s="16">
        <v>46.95</v>
      </c>
      <c r="E22" s="8">
        <v>8.8000000000000007</v>
      </c>
    </row>
    <row r="23" spans="1:5">
      <c r="A23" s="9" t="s">
        <v>17</v>
      </c>
      <c r="B23" s="5" t="s">
        <v>45</v>
      </c>
      <c r="C23" s="6" t="s">
        <v>9</v>
      </c>
      <c r="D23" s="16">
        <v>46.95</v>
      </c>
      <c r="E23" s="8">
        <v>8.8000000000000007</v>
      </c>
    </row>
    <row r="24" spans="1:5">
      <c r="A24" s="9" t="s">
        <v>19</v>
      </c>
      <c r="B24" s="6" t="s">
        <v>18</v>
      </c>
      <c r="C24" s="6" t="s">
        <v>20</v>
      </c>
      <c r="D24" s="8">
        <v>46.95</v>
      </c>
      <c r="E24" s="8">
        <v>8.8000000000000007</v>
      </c>
    </row>
    <row r="25" spans="1:5" ht="17" customHeight="1">
      <c r="A25" s="9" t="s">
        <v>43</v>
      </c>
      <c r="B25" s="6" t="s">
        <v>18</v>
      </c>
      <c r="C25" s="6" t="s">
        <v>9</v>
      </c>
      <c r="D25" s="8">
        <v>89.1</v>
      </c>
      <c r="E25" s="8">
        <v>8.8000000000000007</v>
      </c>
    </row>
    <row r="26" spans="1:5">
      <c r="A26" s="9" t="s">
        <v>21</v>
      </c>
      <c r="B26" s="6" t="s">
        <v>3</v>
      </c>
      <c r="C26" s="6" t="s">
        <v>14</v>
      </c>
      <c r="D26" s="8">
        <v>46.95</v>
      </c>
      <c r="E26" s="8">
        <v>8.8000000000000007</v>
      </c>
    </row>
    <row r="27" spans="1:5">
      <c r="A27" s="4" t="s">
        <v>63</v>
      </c>
      <c r="B27" s="10" t="s">
        <v>60</v>
      </c>
      <c r="C27" s="6" t="s">
        <v>48</v>
      </c>
      <c r="D27" s="8">
        <v>46.95</v>
      </c>
      <c r="E27" s="8">
        <v>8.8000000000000007</v>
      </c>
    </row>
    <row r="28" spans="1:5">
      <c r="A28" s="9" t="s">
        <v>22</v>
      </c>
      <c r="B28" s="6" t="s">
        <v>3</v>
      </c>
      <c r="C28" s="6" t="s">
        <v>9</v>
      </c>
      <c r="D28" s="8">
        <v>89.1</v>
      </c>
      <c r="E28" s="8">
        <v>8.8000000000000007</v>
      </c>
    </row>
    <row r="29" spans="1:5">
      <c r="A29" s="9" t="s">
        <v>23</v>
      </c>
      <c r="B29" s="6" t="s">
        <v>6</v>
      </c>
      <c r="C29" s="6" t="s">
        <v>8</v>
      </c>
      <c r="D29" s="8">
        <v>46.95</v>
      </c>
      <c r="E29" s="8">
        <v>8.8000000000000007</v>
      </c>
    </row>
    <row r="30" spans="1:5">
      <c r="A30" s="9" t="s">
        <v>93</v>
      </c>
      <c r="B30" s="6" t="s">
        <v>3</v>
      </c>
      <c r="C30" s="6" t="s">
        <v>4</v>
      </c>
      <c r="D30" s="8">
        <v>46.95</v>
      </c>
      <c r="E30" s="8">
        <v>8.8000000000000007</v>
      </c>
    </row>
    <row r="31" spans="1:5">
      <c r="A31" s="4" t="s">
        <v>24</v>
      </c>
      <c r="B31" s="6" t="s">
        <v>3</v>
      </c>
      <c r="C31" s="6" t="s">
        <v>12</v>
      </c>
      <c r="D31" s="8">
        <v>46.95</v>
      </c>
      <c r="E31" s="8">
        <v>8.8000000000000007</v>
      </c>
    </row>
    <row r="32" spans="1:5">
      <c r="A32" s="4" t="s">
        <v>25</v>
      </c>
      <c r="B32" s="6" t="s">
        <v>7</v>
      </c>
      <c r="C32" s="6" t="s">
        <v>8</v>
      </c>
      <c r="D32" s="8">
        <v>46.95</v>
      </c>
      <c r="E32" s="8">
        <v>8.8000000000000007</v>
      </c>
    </row>
    <row r="33" spans="1:5">
      <c r="A33" s="4" t="s">
        <v>59</v>
      </c>
      <c r="B33" s="10" t="s">
        <v>62</v>
      </c>
      <c r="C33" s="6" t="s">
        <v>48</v>
      </c>
      <c r="D33" s="8">
        <v>46.95</v>
      </c>
      <c r="E33" s="8">
        <v>8.8000000000000007</v>
      </c>
    </row>
    <row r="34" spans="1:5">
      <c r="A34" s="4" t="s">
        <v>26</v>
      </c>
      <c r="B34" s="6" t="s">
        <v>7</v>
      </c>
      <c r="C34" s="6" t="s">
        <v>14</v>
      </c>
      <c r="D34" s="8">
        <v>46.95</v>
      </c>
      <c r="E34" s="8">
        <v>8.8000000000000007</v>
      </c>
    </row>
    <row r="35" spans="1:5">
      <c r="A35" s="4" t="s">
        <v>27</v>
      </c>
      <c r="B35" s="5" t="s">
        <v>45</v>
      </c>
      <c r="C35" s="6" t="s">
        <v>12</v>
      </c>
      <c r="D35" s="8">
        <v>46.95</v>
      </c>
      <c r="E35" s="8">
        <v>8.8000000000000007</v>
      </c>
    </row>
    <row r="36" spans="1:5">
      <c r="A36" s="4" t="s">
        <v>28</v>
      </c>
      <c r="B36" s="6" t="s">
        <v>3</v>
      </c>
      <c r="C36" s="6" t="s">
        <v>9</v>
      </c>
      <c r="D36" s="8">
        <v>46.95</v>
      </c>
      <c r="E36" s="8">
        <v>8.8000000000000007</v>
      </c>
    </row>
    <row r="37" spans="1:5">
      <c r="A37" s="4" t="s">
        <v>29</v>
      </c>
      <c r="B37" s="6" t="s">
        <v>7</v>
      </c>
      <c r="C37" s="6" t="s">
        <v>14</v>
      </c>
      <c r="D37" s="8">
        <v>46.95</v>
      </c>
      <c r="E37" s="8">
        <v>8.8000000000000007</v>
      </c>
    </row>
    <row r="38" spans="1:5">
      <c r="A38" s="4" t="s">
        <v>56</v>
      </c>
      <c r="B38" s="10" t="s">
        <v>72</v>
      </c>
      <c r="C38" s="10" t="s">
        <v>48</v>
      </c>
      <c r="D38" s="8">
        <v>46.95</v>
      </c>
      <c r="E38" s="8">
        <v>8.8000000000000007</v>
      </c>
    </row>
    <row r="39" spans="1:5">
      <c r="A39" s="4" t="s">
        <v>83</v>
      </c>
      <c r="B39" s="10" t="s">
        <v>7</v>
      </c>
      <c r="C39" s="10" t="s">
        <v>9</v>
      </c>
      <c r="D39" s="8">
        <v>46.95</v>
      </c>
      <c r="E39" s="8">
        <v>8.8000000000000007</v>
      </c>
    </row>
    <row r="40" spans="1:5">
      <c r="A40" s="4" t="s">
        <v>30</v>
      </c>
      <c r="B40" s="6" t="s">
        <v>6</v>
      </c>
      <c r="C40" s="6" t="s">
        <v>9</v>
      </c>
      <c r="D40" s="8">
        <v>46.95</v>
      </c>
      <c r="E40" s="8">
        <v>0</v>
      </c>
    </row>
    <row r="41" spans="1:5">
      <c r="A41" s="9" t="s">
        <v>31</v>
      </c>
      <c r="B41" s="6" t="s">
        <v>6</v>
      </c>
      <c r="C41" s="6" t="s">
        <v>12</v>
      </c>
      <c r="D41" s="8">
        <v>46.95</v>
      </c>
      <c r="E41" s="8">
        <v>12.65</v>
      </c>
    </row>
    <row r="42" spans="1:5">
      <c r="A42" s="9" t="s">
        <v>32</v>
      </c>
      <c r="B42" s="5" t="s">
        <v>45</v>
      </c>
      <c r="C42" s="6" t="s">
        <v>20</v>
      </c>
      <c r="D42" s="8">
        <v>46.95</v>
      </c>
      <c r="E42" s="8">
        <v>8.8000000000000007</v>
      </c>
    </row>
    <row r="43" spans="1:5">
      <c r="A43" s="9" t="s">
        <v>73</v>
      </c>
      <c r="B43" s="5" t="s">
        <v>74</v>
      </c>
      <c r="C43" s="6" t="s">
        <v>48</v>
      </c>
      <c r="D43" s="8">
        <v>46.95</v>
      </c>
      <c r="E43" s="8">
        <v>8.8000000000000007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8.8000000000000007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8.8000000000000007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8.8000000000000007</v>
      </c>
    </row>
    <row r="47" spans="1:5">
      <c r="A47" s="9" t="s">
        <v>35</v>
      </c>
      <c r="B47" s="5" t="s">
        <v>45</v>
      </c>
      <c r="C47" s="6" t="s">
        <v>14</v>
      </c>
      <c r="D47" s="8">
        <v>136.35</v>
      </c>
      <c r="E47" s="8">
        <v>21.2</v>
      </c>
    </row>
    <row r="48" spans="1:5">
      <c r="A48" s="4" t="s">
        <v>50</v>
      </c>
      <c r="B48" s="10" t="s">
        <v>52</v>
      </c>
      <c r="C48" s="10" t="s">
        <v>48</v>
      </c>
      <c r="D48" s="8">
        <v>46.95</v>
      </c>
      <c r="E48" s="8">
        <v>8.8000000000000007</v>
      </c>
    </row>
    <row r="49" spans="1:6">
      <c r="A49" s="4" t="s">
        <v>84</v>
      </c>
      <c r="B49" s="10" t="s">
        <v>18</v>
      </c>
      <c r="C49" s="10" t="s">
        <v>4</v>
      </c>
      <c r="D49" s="16">
        <v>46.95</v>
      </c>
      <c r="E49" s="19">
        <v>8.8000000000000007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8.8000000000000007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8.8000000000000007</v>
      </c>
    </row>
    <row r="52" spans="1:6">
      <c r="A52" s="4" t="s">
        <v>37</v>
      </c>
      <c r="B52" s="6" t="s">
        <v>3</v>
      </c>
      <c r="C52" s="6" t="s">
        <v>20</v>
      </c>
      <c r="D52" s="8">
        <v>46.95</v>
      </c>
      <c r="E52" s="8">
        <v>8.8000000000000007</v>
      </c>
    </row>
    <row r="53" spans="1:6">
      <c r="A53" s="4" t="s">
        <v>46</v>
      </c>
      <c r="B53" s="10" t="s">
        <v>47</v>
      </c>
      <c r="C53" s="10" t="s">
        <v>48</v>
      </c>
      <c r="D53" s="8">
        <v>136.35</v>
      </c>
      <c r="E53" s="8">
        <v>21.2</v>
      </c>
    </row>
    <row r="54" spans="1:6">
      <c r="A54" s="4" t="s">
        <v>38</v>
      </c>
      <c r="B54" s="6" t="s">
        <v>18</v>
      </c>
      <c r="C54" s="6" t="s">
        <v>39</v>
      </c>
      <c r="D54" s="8">
        <v>46.95</v>
      </c>
      <c r="E54" s="8">
        <v>8.8000000000000007</v>
      </c>
    </row>
    <row r="55" spans="1:6" ht="18" customHeight="1">
      <c r="A55" s="9" t="s">
        <v>40</v>
      </c>
      <c r="B55" s="6" t="s">
        <v>6</v>
      </c>
      <c r="C55" s="6" t="s">
        <v>20</v>
      </c>
      <c r="D55" s="8">
        <v>46.95</v>
      </c>
      <c r="E55" s="8">
        <v>8.8000000000000007</v>
      </c>
    </row>
    <row r="56" spans="1:6">
      <c r="A56" s="4" t="s">
        <v>51</v>
      </c>
      <c r="B56" s="10" t="s">
        <v>54</v>
      </c>
      <c r="C56" s="10" t="s">
        <v>48</v>
      </c>
      <c r="D56" s="8">
        <v>46.95</v>
      </c>
      <c r="E56" s="8">
        <v>8.8000000000000007</v>
      </c>
    </row>
    <row r="57" spans="1:6">
      <c r="A57" s="9" t="s">
        <v>41</v>
      </c>
      <c r="B57" s="6" t="s">
        <v>3</v>
      </c>
      <c r="C57" s="6" t="s">
        <v>9</v>
      </c>
      <c r="D57" s="16">
        <v>46.95</v>
      </c>
      <c r="E57" s="16">
        <v>8.8000000000000007</v>
      </c>
    </row>
    <row r="58" spans="1:6">
      <c r="A58" s="9" t="s">
        <v>86</v>
      </c>
      <c r="B58" s="6" t="s">
        <v>3</v>
      </c>
      <c r="C58" s="6" t="s">
        <v>82</v>
      </c>
      <c r="D58" s="16">
        <v>46.95</v>
      </c>
      <c r="E58" s="16">
        <v>8.8000000000000007</v>
      </c>
    </row>
    <row r="59" spans="1:6" ht="18">
      <c r="A59" s="9" t="s">
        <v>68</v>
      </c>
      <c r="B59" s="6"/>
      <c r="C59" s="6"/>
      <c r="D59" s="15"/>
      <c r="E59" s="15"/>
    </row>
    <row r="60" spans="1:6">
      <c r="D60" s="12">
        <f>SUM(D6:D59)</f>
        <v>2882.9999999999991</v>
      </c>
      <c r="E60" s="12">
        <f>SUM(E6:E59)</f>
        <v>477.45000000000027</v>
      </c>
      <c r="F60" s="14">
        <f>SUM(D60:E60)</f>
        <v>3360.4499999999994</v>
      </c>
    </row>
    <row r="61" spans="1:6">
      <c r="A61" s="1">
        <f>COUNTA(A6:A58)</f>
        <v>53</v>
      </c>
    </row>
  </sheetData>
  <autoFilter ref="A5:F57" xr:uid="{00000000-0009-0000-0000-000005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5" fitToWidth="0" orientation="portrait" r:id="rId1"/>
  <headerFooter>
    <oddHeader xml:space="preserve">&amp;CKai Ming Inc.
Detal and Vision 
</oddHeader>
    <oddFooter>&amp;C&amp;P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F61"/>
  <sheetViews>
    <sheetView workbookViewId="0">
      <selection activeCell="C14" sqref="C14"/>
    </sheetView>
  </sheetViews>
  <sheetFormatPr baseColWidth="10" defaultColWidth="8.83203125" defaultRowHeight="15"/>
  <cols>
    <col min="1" max="1" width="22.33203125" style="1" bestFit="1" customWidth="1"/>
    <col min="2" max="2" width="25.33203125" style="2" customWidth="1"/>
    <col min="3" max="3" width="11.33203125" style="3" customWidth="1"/>
    <col min="4" max="4" width="10.33203125" customWidth="1"/>
    <col min="5" max="5" width="11.1640625" bestFit="1" customWidth="1"/>
    <col min="6" max="6" width="10.33203125" bestFit="1" customWidth="1"/>
  </cols>
  <sheetData>
    <row r="1" spans="1:5">
      <c r="A1" s="1" t="s">
        <v>77</v>
      </c>
    </row>
    <row r="2" spans="1:5">
      <c r="A2" s="1" t="s">
        <v>90</v>
      </c>
    </row>
    <row r="3" spans="1:5">
      <c r="A3" s="17">
        <v>42156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64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78</v>
      </c>
      <c r="B8" s="6" t="s">
        <v>79</v>
      </c>
      <c r="C8" s="6" t="s">
        <v>48</v>
      </c>
      <c r="D8" s="16">
        <v>46.95</v>
      </c>
      <c r="E8" s="16">
        <v>8.8000000000000007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16">
        <v>8.8000000000000007</v>
      </c>
    </row>
    <row r="10" spans="1:5">
      <c r="A10" s="9" t="s">
        <v>10</v>
      </c>
      <c r="B10" s="6" t="s">
        <v>3</v>
      </c>
      <c r="C10" s="6" t="s">
        <v>8</v>
      </c>
      <c r="D10" s="8">
        <v>46.95</v>
      </c>
      <c r="E10" s="8">
        <v>8.8000000000000007</v>
      </c>
    </row>
    <row r="11" spans="1:5">
      <c r="A11" s="4" t="s">
        <v>58</v>
      </c>
      <c r="B11" s="10" t="s">
        <v>71</v>
      </c>
      <c r="C11" s="10" t="s">
        <v>48</v>
      </c>
      <c r="D11" s="8">
        <v>46.95</v>
      </c>
      <c r="E11" s="8">
        <v>8.8000000000000007</v>
      </c>
    </row>
    <row r="12" spans="1:5">
      <c r="A12" s="4" t="s">
        <v>87</v>
      </c>
      <c r="B12" s="10" t="s">
        <v>88</v>
      </c>
      <c r="C12" s="10" t="s">
        <v>48</v>
      </c>
      <c r="D12" s="8">
        <v>46.95</v>
      </c>
      <c r="E12" s="8">
        <v>8.8000000000000007</v>
      </c>
    </row>
    <row r="13" spans="1:5">
      <c r="A13" s="9" t="s">
        <v>11</v>
      </c>
      <c r="B13" s="6" t="s">
        <v>7</v>
      </c>
      <c r="C13" s="6" t="s">
        <v>12</v>
      </c>
      <c r="D13" s="8">
        <v>89.1</v>
      </c>
      <c r="E13" s="8">
        <v>8.8000000000000007</v>
      </c>
    </row>
    <row r="14" spans="1:5">
      <c r="A14" s="4" t="s">
        <v>65</v>
      </c>
      <c r="B14" s="10" t="s">
        <v>49</v>
      </c>
      <c r="C14" s="10" t="s">
        <v>48</v>
      </c>
      <c r="D14" s="8">
        <v>46.95</v>
      </c>
      <c r="E14" s="8">
        <v>8.8000000000000007</v>
      </c>
    </row>
    <row r="15" spans="1:5">
      <c r="A15" s="9" t="s">
        <v>13</v>
      </c>
      <c r="B15" s="6" t="s">
        <v>7</v>
      </c>
      <c r="C15" s="6" t="s">
        <v>14</v>
      </c>
      <c r="D15" s="8">
        <v>46.95</v>
      </c>
      <c r="E15" s="8">
        <v>0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19">
        <v>8.8000000000000007</v>
      </c>
    </row>
    <row r="17" spans="1:5">
      <c r="A17" s="9" t="s">
        <v>91</v>
      </c>
      <c r="B17" s="6" t="s">
        <v>3</v>
      </c>
      <c r="C17" s="6" t="s">
        <v>14</v>
      </c>
      <c r="D17" s="16">
        <v>46.95</v>
      </c>
      <c r="E17" s="19">
        <v>8.8000000000000007</v>
      </c>
    </row>
    <row r="18" spans="1:5">
      <c r="A18" s="9" t="s">
        <v>81</v>
      </c>
      <c r="B18" s="6" t="s">
        <v>3</v>
      </c>
      <c r="C18" s="6" t="s">
        <v>82</v>
      </c>
      <c r="D18" s="16">
        <v>46.95</v>
      </c>
      <c r="E18" s="19">
        <v>8.8000000000000007</v>
      </c>
    </row>
    <row r="19" spans="1:5">
      <c r="A19" s="9" t="s">
        <v>42</v>
      </c>
      <c r="B19" s="6" t="s">
        <v>18</v>
      </c>
      <c r="C19" s="6" t="s">
        <v>8</v>
      </c>
      <c r="D19" s="16">
        <v>46.95</v>
      </c>
      <c r="E19" s="19">
        <v>8.8000000000000007</v>
      </c>
    </row>
    <row r="20" spans="1:5">
      <c r="A20" s="9" t="s">
        <v>92</v>
      </c>
      <c r="B20" s="6" t="s">
        <v>3</v>
      </c>
      <c r="C20" s="6" t="s">
        <v>82</v>
      </c>
      <c r="D20" s="16">
        <v>46.95</v>
      </c>
      <c r="E20" s="19">
        <v>8.8000000000000007</v>
      </c>
    </row>
    <row r="21" spans="1:5">
      <c r="A21" s="9" t="s">
        <v>15</v>
      </c>
      <c r="B21" s="6" t="s">
        <v>7</v>
      </c>
      <c r="C21" s="6" t="s">
        <v>9</v>
      </c>
      <c r="D21" s="16">
        <v>46.95</v>
      </c>
      <c r="E21" s="19">
        <v>8.8000000000000007</v>
      </c>
    </row>
    <row r="22" spans="1:5">
      <c r="A22" s="4" t="s">
        <v>16</v>
      </c>
      <c r="B22" s="6" t="s">
        <v>6</v>
      </c>
      <c r="C22" s="6" t="s">
        <v>4</v>
      </c>
      <c r="D22" s="16">
        <v>46.95</v>
      </c>
      <c r="E22" s="8">
        <v>8.8000000000000007</v>
      </c>
    </row>
    <row r="23" spans="1:5">
      <c r="A23" s="9" t="s">
        <v>17</v>
      </c>
      <c r="B23" s="5" t="s">
        <v>45</v>
      </c>
      <c r="C23" s="6" t="s">
        <v>9</v>
      </c>
      <c r="D23" s="16">
        <v>46.95</v>
      </c>
      <c r="E23" s="8">
        <v>8.8000000000000007</v>
      </c>
    </row>
    <row r="24" spans="1:5">
      <c r="A24" s="9" t="s">
        <v>19</v>
      </c>
      <c r="B24" s="6" t="s">
        <v>18</v>
      </c>
      <c r="C24" s="6" t="s">
        <v>20</v>
      </c>
      <c r="D24" s="8">
        <v>46.95</v>
      </c>
      <c r="E24" s="8">
        <v>8.8000000000000007</v>
      </c>
    </row>
    <row r="25" spans="1:5" ht="17" customHeight="1">
      <c r="A25" s="9" t="s">
        <v>43</v>
      </c>
      <c r="B25" s="6" t="s">
        <v>18</v>
      </c>
      <c r="C25" s="6" t="s">
        <v>9</v>
      </c>
      <c r="D25" s="8">
        <v>89.1</v>
      </c>
      <c r="E25" s="8">
        <v>8.8000000000000007</v>
      </c>
    </row>
    <row r="26" spans="1:5">
      <c r="A26" s="9" t="s">
        <v>21</v>
      </c>
      <c r="B26" s="6" t="s">
        <v>3</v>
      </c>
      <c r="C26" s="6" t="s">
        <v>14</v>
      </c>
      <c r="D26" s="8">
        <v>46.95</v>
      </c>
      <c r="E26" s="8">
        <v>8.8000000000000007</v>
      </c>
    </row>
    <row r="27" spans="1:5">
      <c r="A27" s="4" t="s">
        <v>63</v>
      </c>
      <c r="B27" s="10" t="s">
        <v>60</v>
      </c>
      <c r="C27" s="6" t="s">
        <v>48</v>
      </c>
      <c r="D27" s="8">
        <v>46.95</v>
      </c>
      <c r="E27" s="8">
        <v>8.8000000000000007</v>
      </c>
    </row>
    <row r="28" spans="1:5">
      <c r="A28" s="9" t="s">
        <v>22</v>
      </c>
      <c r="B28" s="6" t="s">
        <v>3</v>
      </c>
      <c r="C28" s="6" t="s">
        <v>9</v>
      </c>
      <c r="D28" s="8">
        <v>89.1</v>
      </c>
      <c r="E28" s="8">
        <v>8.8000000000000007</v>
      </c>
    </row>
    <row r="29" spans="1:5">
      <c r="A29" s="9" t="s">
        <v>23</v>
      </c>
      <c r="B29" s="6" t="s">
        <v>6</v>
      </c>
      <c r="C29" s="6" t="s">
        <v>8</v>
      </c>
      <c r="D29" s="8">
        <v>46.95</v>
      </c>
      <c r="E29" s="8">
        <v>8.8000000000000007</v>
      </c>
    </row>
    <row r="30" spans="1:5">
      <c r="A30" s="9" t="s">
        <v>93</v>
      </c>
      <c r="B30" s="6" t="s">
        <v>3</v>
      </c>
      <c r="C30" s="6" t="s">
        <v>4</v>
      </c>
      <c r="D30" s="8">
        <v>46.95</v>
      </c>
      <c r="E30" s="8">
        <v>8.8000000000000007</v>
      </c>
    </row>
    <row r="31" spans="1:5">
      <c r="A31" s="4" t="s">
        <v>24</v>
      </c>
      <c r="B31" s="6" t="s">
        <v>3</v>
      </c>
      <c r="C31" s="6" t="s">
        <v>12</v>
      </c>
      <c r="D31" s="8">
        <v>46.95</v>
      </c>
      <c r="E31" s="8">
        <v>8.8000000000000007</v>
      </c>
    </row>
    <row r="32" spans="1:5">
      <c r="A32" s="4" t="s">
        <v>25</v>
      </c>
      <c r="B32" s="6" t="s">
        <v>7</v>
      </c>
      <c r="C32" s="6" t="s">
        <v>8</v>
      </c>
      <c r="D32" s="8">
        <v>46.95</v>
      </c>
      <c r="E32" s="8">
        <v>8.8000000000000007</v>
      </c>
    </row>
    <row r="33" spans="1:5">
      <c r="A33" s="4" t="s">
        <v>59</v>
      </c>
      <c r="B33" s="10" t="s">
        <v>62</v>
      </c>
      <c r="C33" s="6" t="s">
        <v>48</v>
      </c>
      <c r="D33" s="8">
        <v>46.95</v>
      </c>
      <c r="E33" s="8">
        <v>8.8000000000000007</v>
      </c>
    </row>
    <row r="34" spans="1:5">
      <c r="A34" s="4" t="s">
        <v>26</v>
      </c>
      <c r="B34" s="6" t="s">
        <v>7</v>
      </c>
      <c r="C34" s="6" t="s">
        <v>14</v>
      </c>
      <c r="D34" s="8">
        <v>46.95</v>
      </c>
      <c r="E34" s="8">
        <v>8.8000000000000007</v>
      </c>
    </row>
    <row r="35" spans="1:5">
      <c r="A35" s="4" t="s">
        <v>27</v>
      </c>
      <c r="B35" s="5" t="s">
        <v>45</v>
      </c>
      <c r="C35" s="6" t="s">
        <v>12</v>
      </c>
      <c r="D35" s="8">
        <v>46.95</v>
      </c>
      <c r="E35" s="8">
        <v>8.8000000000000007</v>
      </c>
    </row>
    <row r="36" spans="1:5">
      <c r="A36" s="4" t="s">
        <v>28</v>
      </c>
      <c r="B36" s="6" t="s">
        <v>3</v>
      </c>
      <c r="C36" s="6" t="s">
        <v>9</v>
      </c>
      <c r="D36" s="8">
        <v>46.95</v>
      </c>
      <c r="E36" s="8">
        <v>8.8000000000000007</v>
      </c>
    </row>
    <row r="37" spans="1:5">
      <c r="A37" s="4" t="s">
        <v>29</v>
      </c>
      <c r="B37" s="6" t="s">
        <v>7</v>
      </c>
      <c r="C37" s="6" t="s">
        <v>14</v>
      </c>
      <c r="D37" s="8">
        <v>46.95</v>
      </c>
      <c r="E37" s="8">
        <v>8.8000000000000007</v>
      </c>
    </row>
    <row r="38" spans="1:5">
      <c r="A38" s="4" t="s">
        <v>56</v>
      </c>
      <c r="B38" s="10" t="s">
        <v>72</v>
      </c>
      <c r="C38" s="10" t="s">
        <v>48</v>
      </c>
      <c r="D38" s="8">
        <v>46.95</v>
      </c>
      <c r="E38" s="8">
        <v>8.8000000000000007</v>
      </c>
    </row>
    <row r="39" spans="1:5">
      <c r="A39" s="4" t="s">
        <v>83</v>
      </c>
      <c r="B39" s="10" t="s">
        <v>7</v>
      </c>
      <c r="C39" s="10" t="s">
        <v>9</v>
      </c>
      <c r="D39" s="8">
        <v>46.95</v>
      </c>
      <c r="E39" s="8">
        <v>8.8000000000000007</v>
      </c>
    </row>
    <row r="40" spans="1:5">
      <c r="A40" s="4" t="s">
        <v>30</v>
      </c>
      <c r="B40" s="6" t="s">
        <v>6</v>
      </c>
      <c r="C40" s="6" t="s">
        <v>9</v>
      </c>
      <c r="D40" s="8">
        <v>46.95</v>
      </c>
      <c r="E40" s="8">
        <v>0</v>
      </c>
    </row>
    <row r="41" spans="1:5">
      <c r="A41" s="9" t="s">
        <v>31</v>
      </c>
      <c r="B41" s="6" t="s">
        <v>6</v>
      </c>
      <c r="C41" s="6" t="s">
        <v>12</v>
      </c>
      <c r="D41" s="8">
        <v>46.95</v>
      </c>
      <c r="E41" s="8">
        <v>12.65</v>
      </c>
    </row>
    <row r="42" spans="1:5">
      <c r="A42" s="9" t="s">
        <v>32</v>
      </c>
      <c r="B42" s="5" t="s">
        <v>45</v>
      </c>
      <c r="C42" s="6" t="s">
        <v>20</v>
      </c>
      <c r="D42" s="8">
        <v>46.95</v>
      </c>
      <c r="E42" s="8">
        <v>8.8000000000000007</v>
      </c>
    </row>
    <row r="43" spans="1:5">
      <c r="A43" s="9" t="s">
        <v>73</v>
      </c>
      <c r="B43" s="5" t="s">
        <v>74</v>
      </c>
      <c r="C43" s="6" t="s">
        <v>48</v>
      </c>
      <c r="D43" s="8">
        <v>46.95</v>
      </c>
      <c r="E43" s="8">
        <v>8.8000000000000007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8.8000000000000007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8.8000000000000007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8.8000000000000007</v>
      </c>
    </row>
    <row r="47" spans="1:5">
      <c r="A47" s="9" t="s">
        <v>35</v>
      </c>
      <c r="B47" s="5" t="s">
        <v>45</v>
      </c>
      <c r="C47" s="6" t="s">
        <v>14</v>
      </c>
      <c r="D47" s="8">
        <v>136.35</v>
      </c>
      <c r="E47" s="8">
        <v>21.2</v>
      </c>
    </row>
    <row r="48" spans="1:5">
      <c r="A48" s="4" t="s">
        <v>50</v>
      </c>
      <c r="B48" s="10" t="s">
        <v>52</v>
      </c>
      <c r="C48" s="10" t="s">
        <v>48</v>
      </c>
      <c r="D48" s="8">
        <v>46.95</v>
      </c>
      <c r="E48" s="8">
        <v>8.8000000000000007</v>
      </c>
    </row>
    <row r="49" spans="1:6">
      <c r="A49" s="4" t="s">
        <v>84</v>
      </c>
      <c r="B49" s="10" t="s">
        <v>18</v>
      </c>
      <c r="C49" s="10" t="s">
        <v>4</v>
      </c>
      <c r="D49" s="18">
        <v>-46.95</v>
      </c>
      <c r="E49" s="18">
        <v>-8.8000000000000007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8.8000000000000007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8.8000000000000007</v>
      </c>
    </row>
    <row r="52" spans="1:6">
      <c r="A52" s="4" t="s">
        <v>37</v>
      </c>
      <c r="B52" s="6" t="s">
        <v>3</v>
      </c>
      <c r="C52" s="6" t="s">
        <v>20</v>
      </c>
      <c r="D52" s="8">
        <v>46.95</v>
      </c>
      <c r="E52" s="8">
        <v>8.8000000000000007</v>
      </c>
    </row>
    <row r="53" spans="1:6">
      <c r="A53" s="4" t="s">
        <v>46</v>
      </c>
      <c r="B53" s="10" t="s">
        <v>47</v>
      </c>
      <c r="C53" s="10" t="s">
        <v>48</v>
      </c>
      <c r="D53" s="8">
        <v>136.35</v>
      </c>
      <c r="E53" s="8">
        <v>21.2</v>
      </c>
    </row>
    <row r="54" spans="1:6">
      <c r="A54" s="4" t="s">
        <v>38</v>
      </c>
      <c r="B54" s="6" t="s">
        <v>18</v>
      </c>
      <c r="C54" s="6" t="s">
        <v>39</v>
      </c>
      <c r="D54" s="8">
        <v>46.95</v>
      </c>
      <c r="E54" s="8">
        <v>8.8000000000000007</v>
      </c>
    </row>
    <row r="55" spans="1:6" ht="18" customHeight="1">
      <c r="A55" s="9" t="s">
        <v>40</v>
      </c>
      <c r="B55" s="6" t="s">
        <v>6</v>
      </c>
      <c r="C55" s="6" t="s">
        <v>20</v>
      </c>
      <c r="D55" s="8">
        <v>46.95</v>
      </c>
      <c r="E55" s="8">
        <v>8.8000000000000007</v>
      </c>
    </row>
    <row r="56" spans="1:6">
      <c r="A56" s="4" t="s">
        <v>51</v>
      </c>
      <c r="B56" s="10" t="s">
        <v>54</v>
      </c>
      <c r="C56" s="10" t="s">
        <v>48</v>
      </c>
      <c r="D56" s="8">
        <v>46.95</v>
      </c>
      <c r="E56" s="8">
        <v>8.8000000000000007</v>
      </c>
    </row>
    <row r="57" spans="1:6">
      <c r="A57" s="9" t="s">
        <v>41</v>
      </c>
      <c r="B57" s="6" t="s">
        <v>3</v>
      </c>
      <c r="C57" s="6" t="s">
        <v>9</v>
      </c>
      <c r="D57" s="16">
        <v>46.95</v>
      </c>
      <c r="E57" s="16">
        <v>8.8000000000000007</v>
      </c>
    </row>
    <row r="58" spans="1:6">
      <c r="A58" s="9" t="s">
        <v>86</v>
      </c>
      <c r="B58" s="6" t="s">
        <v>3</v>
      </c>
      <c r="C58" s="6" t="s">
        <v>82</v>
      </c>
      <c r="D58" s="16">
        <v>46.95</v>
      </c>
      <c r="E58" s="16">
        <v>8.8000000000000007</v>
      </c>
    </row>
    <row r="59" spans="1:6" ht="18">
      <c r="A59" s="9" t="s">
        <v>68</v>
      </c>
      <c r="B59" s="6"/>
      <c r="C59" s="6"/>
      <c r="D59" s="15"/>
      <c r="E59" s="15"/>
    </row>
    <row r="60" spans="1:6">
      <c r="D60" s="12">
        <f>SUM(D6:D59)</f>
        <v>2789.0999999999995</v>
      </c>
      <c r="E60" s="12">
        <f>SUM(E6:E59)</f>
        <v>459.85000000000025</v>
      </c>
      <c r="F60" s="14">
        <f>SUM(D60:E60)</f>
        <v>3248.95</v>
      </c>
    </row>
    <row r="61" spans="1:6">
      <c r="A61" s="1">
        <f>COUNTA(A6:A58)</f>
        <v>53</v>
      </c>
    </row>
  </sheetData>
  <autoFilter ref="A5:F57" xr:uid="{00000000-0009-0000-0000-000006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5" fitToWidth="0" orientation="portrait" r:id="rId1"/>
  <headerFooter>
    <oddHeader xml:space="preserve">&amp;CKai Ming Inc.
Detal and Vision 
</oddHeader>
    <oddFooter>&amp;C&amp;P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E61"/>
  <sheetViews>
    <sheetView workbookViewId="0">
      <selection activeCell="C14" sqref="C14"/>
    </sheetView>
  </sheetViews>
  <sheetFormatPr baseColWidth="10" defaultColWidth="8.83203125" defaultRowHeight="15"/>
  <cols>
    <col min="1" max="1" width="22.33203125" style="1" bestFit="1" customWidth="1"/>
    <col min="2" max="2" width="25.33203125" style="2" customWidth="1"/>
    <col min="3" max="3" width="11.33203125" style="3" customWidth="1"/>
    <col min="4" max="4" width="10.33203125" customWidth="1"/>
    <col min="5" max="5" width="11.1640625" bestFit="1" customWidth="1"/>
  </cols>
  <sheetData>
    <row r="1" spans="1:5">
      <c r="A1" s="1" t="s">
        <v>77</v>
      </c>
    </row>
    <row r="2" spans="1:5">
      <c r="A2" s="1" t="s">
        <v>90</v>
      </c>
    </row>
    <row r="3" spans="1:5">
      <c r="A3" s="17">
        <v>42248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18"/>
      <c r="E6" s="18"/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78</v>
      </c>
      <c r="B8" s="6" t="s">
        <v>79</v>
      </c>
      <c r="C8" s="6" t="s">
        <v>48</v>
      </c>
      <c r="D8" s="16">
        <v>-46.95</v>
      </c>
      <c r="E8" s="16">
        <v>-8.8000000000000007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19">
        <v>8.8000000000000007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16">
        <v>8.8000000000000007</v>
      </c>
    </row>
    <row r="11" spans="1:5">
      <c r="A11" s="4" t="s">
        <v>97</v>
      </c>
      <c r="B11" s="6" t="s">
        <v>7</v>
      </c>
      <c r="C11" s="6" t="s">
        <v>14</v>
      </c>
      <c r="D11" s="16">
        <v>136.35</v>
      </c>
      <c r="E11" s="16">
        <v>21.2</v>
      </c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8.8000000000000007</v>
      </c>
    </row>
    <row r="13" spans="1:5">
      <c r="A13" s="4" t="s">
        <v>58</v>
      </c>
      <c r="B13" s="10" t="s">
        <v>71</v>
      </c>
      <c r="C13" s="10" t="s">
        <v>48</v>
      </c>
      <c r="D13" s="8">
        <v>46.95</v>
      </c>
      <c r="E13" s="8">
        <v>8.8000000000000007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8.8000000000000007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8.8000000000000007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8.8000000000000007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19">
        <v>8.8000000000000007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19">
        <v>8.8000000000000007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19">
        <v>8.8000000000000007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19">
        <v>8.8000000000000007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19">
        <v>8.8000000000000007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19">
        <v>8.8000000000000007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8.8000000000000007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8.8000000000000007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8.8000000000000007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8.8000000000000007</v>
      </c>
    </row>
    <row r="27" spans="1:5" ht="17" customHeight="1">
      <c r="A27" s="9" t="s">
        <v>43</v>
      </c>
      <c r="B27" s="6" t="s">
        <v>18</v>
      </c>
      <c r="C27" s="6" t="s">
        <v>9</v>
      </c>
      <c r="D27" s="8">
        <v>89.1</v>
      </c>
      <c r="E27" s="8">
        <v>8.8000000000000007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8.8000000000000007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8.8000000000000007</v>
      </c>
    </row>
    <row r="30" spans="1:5">
      <c r="A30" s="9" t="s">
        <v>22</v>
      </c>
      <c r="B30" s="6" t="s">
        <v>3</v>
      </c>
      <c r="C30" s="6" t="s">
        <v>9</v>
      </c>
      <c r="D30" s="8">
        <v>89.1</v>
      </c>
      <c r="E30" s="8">
        <v>8.8000000000000007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8.8000000000000007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8.8000000000000007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8.8000000000000007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8.8000000000000007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8.8000000000000007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8.8000000000000007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8.8000000000000007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8.8000000000000007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8.8000000000000007</v>
      </c>
    </row>
    <row r="40" spans="1:5">
      <c r="A40" s="4" t="s">
        <v>83</v>
      </c>
      <c r="B40" s="10" t="s">
        <v>7</v>
      </c>
      <c r="C40" s="10" t="s">
        <v>9</v>
      </c>
      <c r="D40" s="8">
        <v>46.95</v>
      </c>
      <c r="E40" s="8">
        <v>8.8000000000000007</v>
      </c>
    </row>
    <row r="41" spans="1:5">
      <c r="A41" s="4" t="s">
        <v>30</v>
      </c>
      <c r="B41" s="6" t="s">
        <v>6</v>
      </c>
      <c r="C41" s="6" t="s">
        <v>9</v>
      </c>
      <c r="D41" s="8">
        <v>46.95</v>
      </c>
      <c r="E41" s="8">
        <v>0</v>
      </c>
    </row>
    <row r="42" spans="1:5">
      <c r="A42" s="9" t="s">
        <v>31</v>
      </c>
      <c r="B42" s="6" t="s">
        <v>6</v>
      </c>
      <c r="C42" s="6" t="s">
        <v>12</v>
      </c>
      <c r="D42" s="8">
        <v>46.95</v>
      </c>
      <c r="E42" s="8">
        <v>12.65</v>
      </c>
    </row>
    <row r="43" spans="1:5">
      <c r="A43" s="9" t="s">
        <v>32</v>
      </c>
      <c r="B43" s="5" t="s">
        <v>45</v>
      </c>
      <c r="C43" s="6" t="s">
        <v>20</v>
      </c>
      <c r="D43" s="8">
        <v>46.95</v>
      </c>
      <c r="E43" s="8">
        <v>8.8000000000000007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8.8000000000000007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8.8000000000000007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8.8000000000000007</v>
      </c>
    </row>
    <row r="47" spans="1:5">
      <c r="A47" s="9" t="s">
        <v>35</v>
      </c>
      <c r="B47" s="5" t="s">
        <v>45</v>
      </c>
      <c r="C47" s="6" t="s">
        <v>14</v>
      </c>
      <c r="D47" s="8">
        <v>136.35</v>
      </c>
      <c r="E47" s="8">
        <v>21.2</v>
      </c>
    </row>
    <row r="48" spans="1:5">
      <c r="A48" s="4" t="s">
        <v>50</v>
      </c>
      <c r="B48" s="10" t="s">
        <v>52</v>
      </c>
      <c r="C48" s="10" t="s">
        <v>48</v>
      </c>
      <c r="D48" s="8">
        <v>46.95</v>
      </c>
      <c r="E48" s="8">
        <v>8.8000000000000007</v>
      </c>
    </row>
    <row r="49" spans="1:5">
      <c r="A49" s="4" t="s">
        <v>85</v>
      </c>
      <c r="B49" s="10" t="s">
        <v>18</v>
      </c>
      <c r="C49" s="10" t="s">
        <v>82</v>
      </c>
      <c r="D49" s="8">
        <v>46.95</v>
      </c>
      <c r="E49" s="8">
        <v>8.8000000000000007</v>
      </c>
    </row>
    <row r="50" spans="1:5">
      <c r="A50" s="4" t="s">
        <v>36</v>
      </c>
      <c r="B50" s="5" t="s">
        <v>45</v>
      </c>
      <c r="C50" s="6" t="s">
        <v>8</v>
      </c>
      <c r="D50" s="8">
        <v>46.95</v>
      </c>
      <c r="E50" s="8">
        <v>8.8000000000000007</v>
      </c>
    </row>
    <row r="51" spans="1:5">
      <c r="A51" s="4" t="s">
        <v>37</v>
      </c>
      <c r="B51" s="6" t="s">
        <v>3</v>
      </c>
      <c r="C51" s="6" t="s">
        <v>20</v>
      </c>
      <c r="D51" s="8">
        <v>46.95</v>
      </c>
      <c r="E51" s="8">
        <v>8.8000000000000007</v>
      </c>
    </row>
    <row r="52" spans="1:5">
      <c r="A52" s="4" t="s">
        <v>46</v>
      </c>
      <c r="B52" s="10" t="s">
        <v>47</v>
      </c>
      <c r="C52" s="10" t="s">
        <v>48</v>
      </c>
      <c r="D52" s="8">
        <v>136.35</v>
      </c>
      <c r="E52" s="8">
        <v>21.2</v>
      </c>
    </row>
    <row r="53" spans="1:5">
      <c r="A53" s="4" t="s">
        <v>98</v>
      </c>
      <c r="B53" s="10" t="s">
        <v>99</v>
      </c>
      <c r="C53" s="10" t="s">
        <v>48</v>
      </c>
      <c r="D53" s="19">
        <v>46.95</v>
      </c>
      <c r="E53" s="8">
        <v>8.8000000000000007</v>
      </c>
    </row>
    <row r="54" spans="1:5">
      <c r="A54" s="4" t="s">
        <v>38</v>
      </c>
      <c r="B54" s="6" t="s">
        <v>18</v>
      </c>
      <c r="C54" s="6" t="s">
        <v>39</v>
      </c>
      <c r="D54" s="8">
        <v>46.95</v>
      </c>
      <c r="E54" s="8">
        <v>8.8000000000000007</v>
      </c>
    </row>
    <row r="55" spans="1:5" ht="18" customHeight="1">
      <c r="A55" s="9" t="s">
        <v>40</v>
      </c>
      <c r="B55" s="6" t="s">
        <v>6</v>
      </c>
      <c r="C55" s="6" t="s">
        <v>20</v>
      </c>
      <c r="D55" s="8">
        <v>46.95</v>
      </c>
      <c r="E55" s="8">
        <v>8.8000000000000007</v>
      </c>
    </row>
    <row r="56" spans="1:5">
      <c r="A56" s="4" t="s">
        <v>51</v>
      </c>
      <c r="B56" s="10" t="s">
        <v>54</v>
      </c>
      <c r="C56" s="10" t="s">
        <v>48</v>
      </c>
      <c r="D56" s="8">
        <v>46.95</v>
      </c>
      <c r="E56" s="8">
        <v>8.8000000000000007</v>
      </c>
    </row>
    <row r="57" spans="1:5">
      <c r="A57" s="9" t="s">
        <v>41</v>
      </c>
      <c r="B57" s="6" t="s">
        <v>3</v>
      </c>
      <c r="C57" s="6" t="s">
        <v>9</v>
      </c>
      <c r="D57" s="16">
        <v>46.95</v>
      </c>
      <c r="E57" s="16">
        <v>8.8000000000000007</v>
      </c>
    </row>
    <row r="58" spans="1:5">
      <c r="A58" s="9" t="s">
        <v>86</v>
      </c>
      <c r="B58" s="6" t="s">
        <v>3</v>
      </c>
      <c r="C58" s="6" t="s">
        <v>82</v>
      </c>
      <c r="D58" s="16">
        <v>46.95</v>
      </c>
      <c r="E58" s="16">
        <v>8.8000000000000007</v>
      </c>
    </row>
    <row r="59" spans="1:5" ht="18">
      <c r="A59" s="9" t="s">
        <v>68</v>
      </c>
      <c r="B59" s="6"/>
      <c r="C59" s="6"/>
      <c r="D59" s="15"/>
      <c r="E59" s="15"/>
    </row>
    <row r="60" spans="1:5">
      <c r="D60" s="12">
        <f>SUM(D6:D59)</f>
        <v>2831.5499999999988</v>
      </c>
      <c r="E60" s="12">
        <f>SUM(E6:E59)</f>
        <v>472.25000000000028</v>
      </c>
    </row>
    <row r="61" spans="1:5">
      <c r="A61" s="1">
        <f>COUNTA(A6:A58)</f>
        <v>53</v>
      </c>
    </row>
  </sheetData>
  <autoFilter ref="A5:E57" xr:uid="{00000000-0009-0000-0000-000007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5" fitToWidth="0" orientation="portrait" r:id="rId1"/>
  <headerFooter>
    <oddHeader xml:space="preserve">&amp;CKai Ming Inc.
Detal and Vision 
</oddHeader>
    <oddFooter>&amp;C&amp;P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F62"/>
  <sheetViews>
    <sheetView workbookViewId="0">
      <selection activeCell="C14" sqref="C14"/>
    </sheetView>
  </sheetViews>
  <sheetFormatPr baseColWidth="10" defaultColWidth="8.83203125" defaultRowHeight="15"/>
  <cols>
    <col min="1" max="1" width="22.33203125" style="1" bestFit="1" customWidth="1"/>
    <col min="2" max="2" width="25.33203125" style="2" customWidth="1"/>
    <col min="3" max="3" width="11.33203125" style="3" customWidth="1"/>
    <col min="4" max="4" width="10.33203125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</row>
    <row r="2" spans="1:5">
      <c r="A2" s="1" t="s">
        <v>90</v>
      </c>
    </row>
    <row r="3" spans="1:5">
      <c r="A3" s="17">
        <v>42278</v>
      </c>
    </row>
    <row r="4" spans="1:5">
      <c r="A4" s="17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18">
        <f>46.95+93.9</f>
        <v>140.85000000000002</v>
      </c>
      <c r="E6" s="18">
        <f>8.8+17.6</f>
        <v>26.400000000000002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103</v>
      </c>
      <c r="B8" s="6" t="s">
        <v>7</v>
      </c>
      <c r="C8" s="6" t="s">
        <v>82</v>
      </c>
      <c r="D8" s="18">
        <f>46.95*2</f>
        <v>93.9</v>
      </c>
      <c r="E8" s="18">
        <f>8.8+8.8</f>
        <v>17.600000000000001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19">
        <v>8.8000000000000007</v>
      </c>
    </row>
    <row r="10" spans="1:5">
      <c r="A10" s="4" t="s">
        <v>101</v>
      </c>
      <c r="B10" s="6" t="s">
        <v>102</v>
      </c>
      <c r="C10" s="6" t="s">
        <v>48</v>
      </c>
      <c r="D10" s="18">
        <f>46.95*2</f>
        <v>93.9</v>
      </c>
      <c r="E10" s="18">
        <f>8.8+8.8</f>
        <v>17.600000000000001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16">
        <v>8.8000000000000007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21.2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8.8000000000000007</v>
      </c>
    </row>
    <row r="14" spans="1:5">
      <c r="A14" s="4" t="s">
        <v>58</v>
      </c>
      <c r="B14" s="10" t="s">
        <v>71</v>
      </c>
      <c r="C14" s="10" t="s">
        <v>48</v>
      </c>
      <c r="D14" s="8">
        <v>46.95</v>
      </c>
      <c r="E14" s="8">
        <v>8.8000000000000007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8.8000000000000007</v>
      </c>
    </row>
    <row r="16" spans="1:5">
      <c r="A16" s="9" t="s">
        <v>11</v>
      </c>
      <c r="B16" s="6" t="s">
        <v>7</v>
      </c>
      <c r="C16" s="6" t="s">
        <v>12</v>
      </c>
      <c r="D16" s="8">
        <v>89.1</v>
      </c>
      <c r="E16" s="8">
        <v>8.8000000000000007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8.8000000000000007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19">
        <v>8.8000000000000007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19">
        <v>8.8000000000000007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19">
        <v>8.8000000000000007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19">
        <v>8.8000000000000007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19">
        <v>8.8000000000000007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19">
        <v>8.8000000000000007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8.8000000000000007</v>
      </c>
    </row>
    <row r="25" spans="1:5">
      <c r="A25" s="9" t="s">
        <v>17</v>
      </c>
      <c r="B25" s="5" t="s">
        <v>45</v>
      </c>
      <c r="C25" s="6" t="s">
        <v>9</v>
      </c>
      <c r="D25" s="16">
        <v>46.95</v>
      </c>
      <c r="E25" s="8">
        <v>8.8000000000000007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8.8000000000000007</v>
      </c>
    </row>
    <row r="27" spans="1:5">
      <c r="A27" s="9" t="s">
        <v>100</v>
      </c>
      <c r="B27" s="6" t="s">
        <v>7</v>
      </c>
      <c r="C27" s="6" t="s">
        <v>14</v>
      </c>
      <c r="D27" s="8">
        <v>46.95</v>
      </c>
      <c r="E27" s="8">
        <v>8.8000000000000007</v>
      </c>
    </row>
    <row r="28" spans="1:5" ht="17" customHeight="1">
      <c r="A28" s="9" t="s">
        <v>43</v>
      </c>
      <c r="B28" s="6" t="s">
        <v>18</v>
      </c>
      <c r="C28" s="6" t="s">
        <v>9</v>
      </c>
      <c r="D28" s="8">
        <v>89.1</v>
      </c>
      <c r="E28" s="8">
        <v>8.8000000000000007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8.8000000000000007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8.8000000000000007</v>
      </c>
    </row>
    <row r="31" spans="1:5">
      <c r="A31" s="9" t="s">
        <v>22</v>
      </c>
      <c r="B31" s="6" t="s">
        <v>3</v>
      </c>
      <c r="C31" s="6" t="s">
        <v>9</v>
      </c>
      <c r="D31" s="8">
        <v>89.1</v>
      </c>
      <c r="E31" s="8">
        <v>8.8000000000000007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8.8000000000000007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8.8000000000000007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8.8000000000000007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8.8000000000000007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8.8000000000000007</v>
      </c>
    </row>
    <row r="37" spans="1:5">
      <c r="A37" s="4" t="s">
        <v>26</v>
      </c>
      <c r="B37" s="6" t="s">
        <v>7</v>
      </c>
      <c r="C37" s="6" t="s">
        <v>14</v>
      </c>
      <c r="D37" s="8">
        <v>46.95</v>
      </c>
      <c r="E37" s="8">
        <v>8.8000000000000007</v>
      </c>
    </row>
    <row r="38" spans="1:5">
      <c r="A38" s="4" t="s">
        <v>27</v>
      </c>
      <c r="B38" s="5" t="s">
        <v>45</v>
      </c>
      <c r="C38" s="6" t="s">
        <v>12</v>
      </c>
      <c r="D38" s="8">
        <v>46.95</v>
      </c>
      <c r="E38" s="8">
        <v>8.8000000000000007</v>
      </c>
    </row>
    <row r="39" spans="1:5">
      <c r="A39" s="4" t="s">
        <v>29</v>
      </c>
      <c r="B39" s="6" t="s">
        <v>7</v>
      </c>
      <c r="C39" s="6" t="s">
        <v>14</v>
      </c>
      <c r="D39" s="8">
        <v>46.95</v>
      </c>
      <c r="E39" s="8">
        <v>8.8000000000000007</v>
      </c>
    </row>
    <row r="40" spans="1:5">
      <c r="A40" s="4" t="s">
        <v>28</v>
      </c>
      <c r="B40" s="6" t="s">
        <v>3</v>
      </c>
      <c r="C40" s="6" t="s">
        <v>9</v>
      </c>
      <c r="D40" s="8">
        <v>46.95</v>
      </c>
      <c r="E40" s="8">
        <v>8.8000000000000007</v>
      </c>
    </row>
    <row r="41" spans="1:5">
      <c r="A41" s="4" t="s">
        <v>83</v>
      </c>
      <c r="B41" s="10" t="s">
        <v>7</v>
      </c>
      <c r="C41" s="10" t="s">
        <v>9</v>
      </c>
      <c r="D41" s="8">
        <v>46.95</v>
      </c>
      <c r="E41" s="8">
        <v>8.8000000000000007</v>
      </c>
    </row>
    <row r="42" spans="1:5">
      <c r="A42" s="4" t="s">
        <v>30</v>
      </c>
      <c r="B42" s="6" t="s">
        <v>6</v>
      </c>
      <c r="C42" s="6" t="s">
        <v>9</v>
      </c>
      <c r="D42" s="8">
        <v>46.95</v>
      </c>
      <c r="E42" s="8">
        <v>0</v>
      </c>
    </row>
    <row r="43" spans="1:5">
      <c r="A43" s="9" t="s">
        <v>31</v>
      </c>
      <c r="B43" s="6" t="s">
        <v>6</v>
      </c>
      <c r="C43" s="6" t="s">
        <v>12</v>
      </c>
      <c r="D43" s="8">
        <v>46.95</v>
      </c>
      <c r="E43" s="8">
        <v>12.65</v>
      </c>
    </row>
    <row r="44" spans="1:5">
      <c r="A44" s="9" t="s">
        <v>32</v>
      </c>
      <c r="B44" s="5" t="s">
        <v>45</v>
      </c>
      <c r="C44" s="6" t="s">
        <v>20</v>
      </c>
      <c r="D44" s="8">
        <v>46.95</v>
      </c>
      <c r="E44" s="8">
        <v>8.8000000000000007</v>
      </c>
    </row>
    <row r="45" spans="1:5">
      <c r="A45" s="4" t="s">
        <v>33</v>
      </c>
      <c r="B45" s="6" t="s">
        <v>3</v>
      </c>
      <c r="C45" s="6" t="s">
        <v>4</v>
      </c>
      <c r="D45" s="8">
        <v>46.95</v>
      </c>
      <c r="E45" s="8">
        <v>8.8000000000000007</v>
      </c>
    </row>
    <row r="46" spans="1:5">
      <c r="A46" s="9" t="s">
        <v>34</v>
      </c>
      <c r="B46" s="6" t="s">
        <v>6</v>
      </c>
      <c r="C46" s="6" t="s">
        <v>14</v>
      </c>
      <c r="D46" s="8">
        <v>46.95</v>
      </c>
      <c r="E46" s="8">
        <v>8.8000000000000007</v>
      </c>
    </row>
    <row r="47" spans="1:5">
      <c r="A47" s="4" t="s">
        <v>53</v>
      </c>
      <c r="B47" s="10" t="s">
        <v>55</v>
      </c>
      <c r="C47" s="10" t="s">
        <v>48</v>
      </c>
      <c r="D47" s="8">
        <v>136.35</v>
      </c>
      <c r="E47" s="8">
        <v>8.8000000000000007</v>
      </c>
    </row>
    <row r="48" spans="1:5">
      <c r="A48" s="9" t="s">
        <v>35</v>
      </c>
      <c r="B48" s="5" t="s">
        <v>45</v>
      </c>
      <c r="C48" s="6" t="s">
        <v>14</v>
      </c>
      <c r="D48" s="8">
        <v>136.35</v>
      </c>
      <c r="E48" s="8">
        <v>21.2</v>
      </c>
    </row>
    <row r="49" spans="1:6">
      <c r="A49" s="4" t="s">
        <v>50</v>
      </c>
      <c r="B49" s="10" t="s">
        <v>52</v>
      </c>
      <c r="C49" s="10" t="s">
        <v>48</v>
      </c>
      <c r="D49" s="8">
        <v>46.95</v>
      </c>
      <c r="E49" s="8">
        <v>8.8000000000000007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8.8000000000000007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8.8000000000000007</v>
      </c>
    </row>
    <row r="52" spans="1:6">
      <c r="A52" s="4" t="s">
        <v>37</v>
      </c>
      <c r="B52" s="6" t="s">
        <v>3</v>
      </c>
      <c r="C52" s="6" t="s">
        <v>20</v>
      </c>
      <c r="D52" s="8">
        <v>46.95</v>
      </c>
      <c r="E52" s="8">
        <v>8.8000000000000007</v>
      </c>
    </row>
    <row r="53" spans="1:6">
      <c r="A53" s="4" t="s">
        <v>46</v>
      </c>
      <c r="B53" s="10" t="s">
        <v>47</v>
      </c>
      <c r="C53" s="10" t="s">
        <v>48</v>
      </c>
      <c r="D53" s="8">
        <v>136.35</v>
      </c>
      <c r="E53" s="8">
        <v>21.2</v>
      </c>
    </row>
    <row r="54" spans="1:6">
      <c r="A54" s="4" t="s">
        <v>98</v>
      </c>
      <c r="B54" s="10" t="s">
        <v>99</v>
      </c>
      <c r="C54" s="10" t="s">
        <v>48</v>
      </c>
      <c r="D54" s="19">
        <v>46.95</v>
      </c>
      <c r="E54" s="8">
        <v>8.8000000000000007</v>
      </c>
    </row>
    <row r="55" spans="1:6">
      <c r="A55" s="4" t="s">
        <v>38</v>
      </c>
      <c r="B55" s="6" t="s">
        <v>18</v>
      </c>
      <c r="C55" s="6" t="s">
        <v>39</v>
      </c>
      <c r="D55" s="8">
        <v>46.95</v>
      </c>
      <c r="E55" s="8">
        <v>8.8000000000000007</v>
      </c>
    </row>
    <row r="56" spans="1:6" ht="18" customHeight="1">
      <c r="A56" s="9" t="s">
        <v>40</v>
      </c>
      <c r="B56" s="6" t="s">
        <v>6</v>
      </c>
      <c r="C56" s="6" t="s">
        <v>20</v>
      </c>
      <c r="D56" s="8">
        <v>46.95</v>
      </c>
      <c r="E56" s="8">
        <v>8.8000000000000007</v>
      </c>
    </row>
    <row r="57" spans="1:6">
      <c r="A57" s="4" t="s">
        <v>51</v>
      </c>
      <c r="B57" s="10" t="s">
        <v>54</v>
      </c>
      <c r="C57" s="10" t="s">
        <v>48</v>
      </c>
      <c r="D57" s="8">
        <v>46.95</v>
      </c>
      <c r="E57" s="8">
        <v>8.8000000000000007</v>
      </c>
    </row>
    <row r="58" spans="1:6">
      <c r="A58" s="9" t="s">
        <v>41</v>
      </c>
      <c r="B58" s="6" t="s">
        <v>3</v>
      </c>
      <c r="C58" s="6" t="s">
        <v>9</v>
      </c>
      <c r="D58" s="16">
        <v>46.95</v>
      </c>
      <c r="E58" s="16">
        <v>8.8000000000000007</v>
      </c>
    </row>
    <row r="59" spans="1:6">
      <c r="A59" s="9" t="s">
        <v>86</v>
      </c>
      <c r="B59" s="6" t="s">
        <v>3</v>
      </c>
      <c r="C59" s="6" t="s">
        <v>82</v>
      </c>
      <c r="D59" s="16">
        <v>46.95</v>
      </c>
      <c r="E59" s="16">
        <v>8.8000000000000007</v>
      </c>
    </row>
    <row r="60" spans="1:6" ht="18">
      <c r="A60" s="9" t="s">
        <v>68</v>
      </c>
      <c r="B60" s="6"/>
      <c r="C60" s="6"/>
      <c r="D60" s="15">
        <v>20</v>
      </c>
      <c r="E60" s="15">
        <v>6</v>
      </c>
    </row>
    <row r="61" spans="1:6">
      <c r="D61" s="12">
        <f>SUM(D6:D60)</f>
        <v>3227.1499999999978</v>
      </c>
      <c r="E61" s="12">
        <f>SUM(E6:E60)</f>
        <v>548.6500000000002</v>
      </c>
      <c r="F61" s="12">
        <f>D61+E61</f>
        <v>3775.7999999999979</v>
      </c>
    </row>
    <row r="62" spans="1:6">
      <c r="A62" s="1">
        <f>COUNTA(A6:A59)</f>
        <v>54</v>
      </c>
    </row>
  </sheetData>
  <autoFilter ref="A5:E58" xr:uid="{00000000-0009-0000-0000-000008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3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F65"/>
  <sheetViews>
    <sheetView topLeftCell="A43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42309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8.8000000000000007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8.8000000000000007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8.8000000000000007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19">
        <v>8.8000000000000007</v>
      </c>
    </row>
    <row r="10" spans="1:5">
      <c r="A10" s="4" t="s">
        <v>101</v>
      </c>
      <c r="B10" s="6" t="s">
        <v>102</v>
      </c>
      <c r="C10" s="6" t="s">
        <v>48</v>
      </c>
      <c r="D10" s="19">
        <v>46.95</v>
      </c>
      <c r="E10" s="19">
        <v>8.8000000000000007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16">
        <v>8.8000000000000007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21.2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8.8000000000000007</v>
      </c>
    </row>
    <row r="14" spans="1:5">
      <c r="A14" s="4" t="s">
        <v>58</v>
      </c>
      <c r="B14" s="10" t="s">
        <v>71</v>
      </c>
      <c r="C14" s="10" t="s">
        <v>48</v>
      </c>
      <c r="D14" s="18">
        <v>-46.95</v>
      </c>
      <c r="E14" s="18">
        <v>-8.8000000000000007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8.8000000000000007</v>
      </c>
    </row>
    <row r="16" spans="1:5">
      <c r="A16" s="9" t="s">
        <v>11</v>
      </c>
      <c r="B16" s="6" t="s">
        <v>7</v>
      </c>
      <c r="C16" s="6" t="s">
        <v>12</v>
      </c>
      <c r="D16" s="8">
        <v>89.1</v>
      </c>
      <c r="E16" s="8">
        <v>8.8000000000000007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8.8000000000000007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19">
        <v>8.8000000000000007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19">
        <v>8.8000000000000007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19">
        <v>8.8000000000000007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19">
        <v>8.8000000000000007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19">
        <v>8.8000000000000007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19">
        <v>8.8000000000000007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8.8000000000000007</v>
      </c>
    </row>
    <row r="25" spans="1:5">
      <c r="A25" s="9" t="s">
        <v>17</v>
      </c>
      <c r="B25" s="5" t="s">
        <v>45</v>
      </c>
      <c r="C25" s="6" t="s">
        <v>9</v>
      </c>
      <c r="D25" s="16">
        <v>46.95</v>
      </c>
      <c r="E25" s="8">
        <v>8.8000000000000007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8.8000000000000007</v>
      </c>
    </row>
    <row r="27" spans="1:5">
      <c r="A27" s="9" t="s">
        <v>100</v>
      </c>
      <c r="B27" s="6" t="s">
        <v>7</v>
      </c>
      <c r="C27" s="6" t="s">
        <v>14</v>
      </c>
      <c r="D27" s="8">
        <v>46.95</v>
      </c>
      <c r="E27" s="8">
        <v>8.8000000000000007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8.8000000000000007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8.8000000000000007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8.8000000000000007</v>
      </c>
    </row>
    <row r="31" spans="1:5">
      <c r="A31" s="9" t="s">
        <v>22</v>
      </c>
      <c r="B31" s="6" t="s">
        <v>3</v>
      </c>
      <c r="C31" s="6" t="s">
        <v>9</v>
      </c>
      <c r="D31" s="8">
        <v>89.1</v>
      </c>
      <c r="E31" s="8">
        <v>8.8000000000000007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8.8000000000000007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8.8000000000000007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8.8000000000000007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8.8000000000000007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8.8000000000000007</v>
      </c>
    </row>
    <row r="37" spans="1:5">
      <c r="A37" s="4" t="s">
        <v>26</v>
      </c>
      <c r="B37" s="6" t="s">
        <v>7</v>
      </c>
      <c r="C37" s="6" t="s">
        <v>14</v>
      </c>
      <c r="D37" s="8">
        <v>46.95</v>
      </c>
      <c r="E37" s="8">
        <v>8.8000000000000007</v>
      </c>
    </row>
    <row r="38" spans="1:5">
      <c r="A38" s="4" t="s">
        <v>27</v>
      </c>
      <c r="B38" s="5" t="s">
        <v>45</v>
      </c>
      <c r="C38" s="6" t="s">
        <v>12</v>
      </c>
      <c r="D38" s="8">
        <v>46.95</v>
      </c>
      <c r="E38" s="8">
        <v>8.8000000000000007</v>
      </c>
    </row>
    <row r="39" spans="1:5">
      <c r="A39" s="4" t="s">
        <v>29</v>
      </c>
      <c r="B39" s="6" t="s">
        <v>7</v>
      </c>
      <c r="C39" s="6" t="s">
        <v>14</v>
      </c>
      <c r="D39" s="8">
        <v>46.95</v>
      </c>
      <c r="E39" s="8">
        <v>8.8000000000000007</v>
      </c>
    </row>
    <row r="40" spans="1:5">
      <c r="A40" s="4" t="s">
        <v>28</v>
      </c>
      <c r="B40" s="6" t="s">
        <v>3</v>
      </c>
      <c r="C40" s="6" t="s">
        <v>9</v>
      </c>
      <c r="D40" s="8">
        <v>46.95</v>
      </c>
      <c r="E40" s="8">
        <v>8.8000000000000007</v>
      </c>
    </row>
    <row r="41" spans="1:5">
      <c r="A41" s="4" t="s">
        <v>83</v>
      </c>
      <c r="B41" s="10" t="s">
        <v>7</v>
      </c>
      <c r="C41" s="10" t="s">
        <v>9</v>
      </c>
      <c r="D41" s="8">
        <v>46.95</v>
      </c>
      <c r="E41" s="8">
        <v>8.8000000000000007</v>
      </c>
    </row>
    <row r="42" spans="1:5">
      <c r="A42" s="4" t="s">
        <v>30</v>
      </c>
      <c r="B42" s="6" t="s">
        <v>6</v>
      </c>
      <c r="C42" s="6" t="s">
        <v>9</v>
      </c>
      <c r="D42" s="8">
        <v>46.95</v>
      </c>
      <c r="E42" s="8">
        <v>0</v>
      </c>
    </row>
    <row r="43" spans="1:5">
      <c r="A43" s="9" t="s">
        <v>31</v>
      </c>
      <c r="B43" s="6" t="s">
        <v>6</v>
      </c>
      <c r="C43" s="6" t="s">
        <v>12</v>
      </c>
      <c r="D43" s="8">
        <v>46.95</v>
      </c>
      <c r="E43" s="8">
        <v>12.65</v>
      </c>
    </row>
    <row r="44" spans="1:5">
      <c r="A44" s="9" t="s">
        <v>32</v>
      </c>
      <c r="B44" s="5" t="s">
        <v>45</v>
      </c>
      <c r="C44" s="6" t="s">
        <v>20</v>
      </c>
      <c r="D44" s="8">
        <v>46.95</v>
      </c>
      <c r="E44" s="8">
        <v>8.8000000000000007</v>
      </c>
    </row>
    <row r="45" spans="1:5">
      <c r="A45" s="4" t="s">
        <v>33</v>
      </c>
      <c r="B45" s="6" t="s">
        <v>3</v>
      </c>
      <c r="C45" s="6" t="s">
        <v>4</v>
      </c>
      <c r="D45" s="8">
        <v>46.95</v>
      </c>
      <c r="E45" s="8">
        <v>8.8000000000000007</v>
      </c>
    </row>
    <row r="46" spans="1:5">
      <c r="A46" s="9" t="s">
        <v>34</v>
      </c>
      <c r="B46" s="6" t="s">
        <v>6</v>
      </c>
      <c r="C46" s="6" t="s">
        <v>14</v>
      </c>
      <c r="D46" s="8">
        <v>46.95</v>
      </c>
      <c r="E46" s="8">
        <v>8.8000000000000007</v>
      </c>
    </row>
    <row r="47" spans="1:5">
      <c r="A47" s="4" t="s">
        <v>53</v>
      </c>
      <c r="B47" s="10" t="s">
        <v>55</v>
      </c>
      <c r="C47" s="10" t="s">
        <v>48</v>
      </c>
      <c r="D47" s="8">
        <v>136.35</v>
      </c>
      <c r="E47" s="8">
        <v>8.8000000000000007</v>
      </c>
    </row>
    <row r="48" spans="1:5">
      <c r="A48" s="9" t="s">
        <v>35</v>
      </c>
      <c r="B48" s="5" t="s">
        <v>45</v>
      </c>
      <c r="C48" s="6" t="s">
        <v>14</v>
      </c>
      <c r="D48" s="8">
        <v>136.35</v>
      </c>
      <c r="E48" s="8">
        <v>21.2</v>
      </c>
    </row>
    <row r="49" spans="1:6" ht="29">
      <c r="A49" s="9" t="s">
        <v>104</v>
      </c>
      <c r="B49" s="5" t="s">
        <v>105</v>
      </c>
      <c r="C49" s="6" t="s">
        <v>48</v>
      </c>
      <c r="D49" s="18">
        <f>46.95+46.95</f>
        <v>93.9</v>
      </c>
      <c r="E49" s="18">
        <f>8.8+8.8</f>
        <v>17.600000000000001</v>
      </c>
    </row>
    <row r="50" spans="1:6">
      <c r="A50" s="4" t="s">
        <v>50</v>
      </c>
      <c r="B50" s="10" t="s">
        <v>52</v>
      </c>
      <c r="C50" s="10" t="s">
        <v>48</v>
      </c>
      <c r="D50" s="8">
        <v>46.95</v>
      </c>
      <c r="E50" s="8">
        <v>8.8000000000000007</v>
      </c>
    </row>
    <row r="51" spans="1:6">
      <c r="A51" s="4" t="s">
        <v>85</v>
      </c>
      <c r="B51" s="10" t="s">
        <v>18</v>
      </c>
      <c r="C51" s="10" t="s">
        <v>82</v>
      </c>
      <c r="D51" s="8">
        <v>46.95</v>
      </c>
      <c r="E51" s="8">
        <v>8.8000000000000007</v>
      </c>
    </row>
    <row r="52" spans="1:6">
      <c r="A52" s="4" t="s">
        <v>36</v>
      </c>
      <c r="B52" s="5" t="s">
        <v>45</v>
      </c>
      <c r="C52" s="6" t="s">
        <v>8</v>
      </c>
      <c r="D52" s="8">
        <v>46.95</v>
      </c>
      <c r="E52" s="8">
        <v>8.8000000000000007</v>
      </c>
    </row>
    <row r="53" spans="1:6">
      <c r="A53" s="4" t="s">
        <v>106</v>
      </c>
      <c r="B53" s="5" t="s">
        <v>7</v>
      </c>
      <c r="C53" s="6" t="s">
        <v>4</v>
      </c>
      <c r="D53" s="18">
        <f>46.95+93.9</f>
        <v>140.85000000000002</v>
      </c>
      <c r="E53" s="18">
        <f>8.8+17.6</f>
        <v>26.400000000000002</v>
      </c>
    </row>
    <row r="54" spans="1:6">
      <c r="A54" s="4" t="s">
        <v>37</v>
      </c>
      <c r="B54" s="6" t="s">
        <v>3</v>
      </c>
      <c r="C54" s="6" t="s">
        <v>20</v>
      </c>
      <c r="D54" s="8">
        <v>46.95</v>
      </c>
      <c r="E54" s="8">
        <v>8.8000000000000007</v>
      </c>
    </row>
    <row r="55" spans="1:6">
      <c r="A55" s="4" t="s">
        <v>46</v>
      </c>
      <c r="B55" s="10" t="s">
        <v>47</v>
      </c>
      <c r="C55" s="10" t="s">
        <v>48</v>
      </c>
      <c r="D55" s="8">
        <v>136.35</v>
      </c>
      <c r="E55" s="8">
        <v>21.2</v>
      </c>
    </row>
    <row r="56" spans="1:6">
      <c r="A56" s="4" t="s">
        <v>98</v>
      </c>
      <c r="B56" s="10" t="s">
        <v>99</v>
      </c>
      <c r="C56" s="10" t="s">
        <v>48</v>
      </c>
      <c r="D56" s="19">
        <v>46.95</v>
      </c>
      <c r="E56" s="8">
        <v>8.8000000000000007</v>
      </c>
    </row>
    <row r="57" spans="1:6">
      <c r="A57" s="4" t="s">
        <v>38</v>
      </c>
      <c r="B57" s="6" t="s">
        <v>18</v>
      </c>
      <c r="C57" s="6" t="s">
        <v>39</v>
      </c>
      <c r="D57" s="8">
        <v>46.95</v>
      </c>
      <c r="E57" s="8">
        <v>8.8000000000000007</v>
      </c>
    </row>
    <row r="58" spans="1:6">
      <c r="A58" s="9" t="s">
        <v>40</v>
      </c>
      <c r="B58" s="6" t="s">
        <v>6</v>
      </c>
      <c r="C58" s="6" t="s">
        <v>20</v>
      </c>
      <c r="D58" s="8">
        <v>46.95</v>
      </c>
      <c r="E58" s="8">
        <v>8.8000000000000007</v>
      </c>
    </row>
    <row r="59" spans="1:6">
      <c r="A59" s="4" t="s">
        <v>51</v>
      </c>
      <c r="B59" s="10" t="s">
        <v>54</v>
      </c>
      <c r="C59" s="10" t="s">
        <v>48</v>
      </c>
      <c r="D59" s="8">
        <v>46.95</v>
      </c>
      <c r="E59" s="8">
        <v>8.8000000000000007</v>
      </c>
    </row>
    <row r="60" spans="1:6">
      <c r="A60" s="9" t="s">
        <v>41</v>
      </c>
      <c r="B60" s="6" t="s">
        <v>3</v>
      </c>
      <c r="C60" s="6" t="s">
        <v>9</v>
      </c>
      <c r="D60" s="16">
        <v>46.95</v>
      </c>
      <c r="E60" s="16">
        <v>8.8000000000000007</v>
      </c>
    </row>
    <row r="61" spans="1:6">
      <c r="A61" s="9" t="s">
        <v>86</v>
      </c>
      <c r="B61" s="6" t="s">
        <v>3</v>
      </c>
      <c r="C61" s="6" t="s">
        <v>82</v>
      </c>
      <c r="D61" s="16">
        <v>46.95</v>
      </c>
      <c r="E61" s="16">
        <v>8.8000000000000007</v>
      </c>
    </row>
    <row r="62" spans="1:6" ht="18">
      <c r="A62" s="9" t="s">
        <v>68</v>
      </c>
      <c r="B62" s="6"/>
      <c r="C62" s="6"/>
      <c r="D62" s="15">
        <v>20</v>
      </c>
      <c r="E62" s="15">
        <v>6</v>
      </c>
    </row>
    <row r="63" spans="1:6">
      <c r="A63" s="1"/>
      <c r="B63" s="2"/>
      <c r="C63" s="3"/>
      <c r="D63" s="12">
        <f>SUM(D6:D62)</f>
        <v>3180.1999999999989</v>
      </c>
      <c r="E63" s="12">
        <f>SUM(E6:E62)</f>
        <v>539.85000000000014</v>
      </c>
      <c r="F63" s="12">
        <f>D63+E63</f>
        <v>3720.0499999999993</v>
      </c>
    </row>
    <row r="64" spans="1:6">
      <c r="A64" s="1">
        <f>COUNTA(A6:A61)</f>
        <v>56</v>
      </c>
      <c r="B64" s="2"/>
      <c r="C64" s="3"/>
    </row>
    <row r="65" spans="1:3">
      <c r="A65" s="1"/>
      <c r="B65" s="2"/>
      <c r="C65" s="3"/>
    </row>
  </sheetData>
  <autoFilter ref="A5:E58" xr:uid="{00000000-0009-0000-0000-000009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3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F64"/>
  <sheetViews>
    <sheetView topLeftCell="A43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42339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101</v>
      </c>
      <c r="B10" s="6" t="s">
        <v>102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20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13.6</v>
      </c>
    </row>
    <row r="40" spans="1:5">
      <c r="A40" s="4" t="s">
        <v>83</v>
      </c>
      <c r="B40" s="10" t="s">
        <v>7</v>
      </c>
      <c r="C40" s="10" t="s">
        <v>9</v>
      </c>
      <c r="D40" s="8">
        <v>46.95</v>
      </c>
      <c r="E40" s="8">
        <v>13.6</v>
      </c>
    </row>
    <row r="41" spans="1:5">
      <c r="A41" s="4" t="s">
        <v>30</v>
      </c>
      <c r="B41" s="6" t="s">
        <v>6</v>
      </c>
      <c r="C41" s="6" t="s">
        <v>9</v>
      </c>
      <c r="D41" s="8">
        <v>46.95</v>
      </c>
      <c r="E41" s="8">
        <v>0</v>
      </c>
    </row>
    <row r="42" spans="1:5">
      <c r="A42" s="9" t="s">
        <v>31</v>
      </c>
      <c r="B42" s="6" t="s">
        <v>6</v>
      </c>
      <c r="C42" s="6" t="s">
        <v>12</v>
      </c>
      <c r="D42" s="8">
        <v>46.95</v>
      </c>
      <c r="E42" s="8">
        <v>19.5</v>
      </c>
    </row>
    <row r="43" spans="1:5">
      <c r="A43" s="9" t="s">
        <v>32</v>
      </c>
      <c r="B43" s="5" t="s">
        <v>45</v>
      </c>
      <c r="C43" s="6" t="s">
        <v>20</v>
      </c>
      <c r="D43" s="8">
        <v>46.95</v>
      </c>
      <c r="E43" s="8">
        <v>13.6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13.6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13.6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13.6</v>
      </c>
    </row>
    <row r="47" spans="1:5">
      <c r="A47" s="9" t="s">
        <v>35</v>
      </c>
      <c r="B47" s="5" t="s">
        <v>45</v>
      </c>
      <c r="C47" s="6" t="s">
        <v>14</v>
      </c>
      <c r="D47" s="18">
        <v>89.1</v>
      </c>
      <c r="E47" s="8">
        <v>19.5</v>
      </c>
    </row>
    <row r="48" spans="1:5" ht="29">
      <c r="A48" s="9" t="s">
        <v>104</v>
      </c>
      <c r="B48" s="5" t="s">
        <v>105</v>
      </c>
      <c r="C48" s="6" t="s">
        <v>48</v>
      </c>
      <c r="D48" s="8">
        <v>46.95</v>
      </c>
      <c r="E48" s="19">
        <v>13.6</v>
      </c>
    </row>
    <row r="49" spans="1:6">
      <c r="A49" s="4" t="s">
        <v>50</v>
      </c>
      <c r="B49" s="10" t="s">
        <v>52</v>
      </c>
      <c r="C49" s="10" t="s">
        <v>48</v>
      </c>
      <c r="D49" s="8">
        <v>46.95</v>
      </c>
      <c r="E49" s="8">
        <v>13.6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13.6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13.6</v>
      </c>
    </row>
    <row r="52" spans="1:6">
      <c r="A52" s="4" t="s">
        <v>106</v>
      </c>
      <c r="B52" s="5" t="s">
        <v>7</v>
      </c>
      <c r="C52" s="6" t="s">
        <v>4</v>
      </c>
      <c r="D52" s="8">
        <v>46.95</v>
      </c>
      <c r="E52" s="8">
        <v>13.6</v>
      </c>
    </row>
    <row r="53" spans="1:6">
      <c r="A53" s="4" t="s">
        <v>37</v>
      </c>
      <c r="B53" s="6" t="s">
        <v>3</v>
      </c>
      <c r="C53" s="6" t="s">
        <v>20</v>
      </c>
      <c r="D53" s="8">
        <v>46.95</v>
      </c>
      <c r="E53" s="8">
        <v>13.6</v>
      </c>
    </row>
    <row r="54" spans="1:6">
      <c r="A54" s="4" t="s">
        <v>46</v>
      </c>
      <c r="B54" s="10" t="s">
        <v>47</v>
      </c>
      <c r="C54" s="10" t="s">
        <v>48</v>
      </c>
      <c r="D54" s="8">
        <v>136.35</v>
      </c>
      <c r="E54" s="8">
        <v>32.700000000000003</v>
      </c>
    </row>
    <row r="55" spans="1:6">
      <c r="A55" s="4" t="s">
        <v>98</v>
      </c>
      <c r="B55" s="10" t="s">
        <v>99</v>
      </c>
      <c r="C55" s="10" t="s">
        <v>48</v>
      </c>
      <c r="D55" s="19">
        <v>46.95</v>
      </c>
      <c r="E55" s="8">
        <v>13.6</v>
      </c>
    </row>
    <row r="56" spans="1:6">
      <c r="A56" s="4" t="s">
        <v>38</v>
      </c>
      <c r="B56" s="6" t="s">
        <v>18</v>
      </c>
      <c r="C56" s="6" t="s">
        <v>39</v>
      </c>
      <c r="D56" s="8">
        <v>46.95</v>
      </c>
      <c r="E56" s="8">
        <v>13.6</v>
      </c>
    </row>
    <row r="57" spans="1:6">
      <c r="A57" s="9" t="s">
        <v>40</v>
      </c>
      <c r="B57" s="6" t="s">
        <v>6</v>
      </c>
      <c r="C57" s="6" t="s">
        <v>20</v>
      </c>
      <c r="D57" s="8">
        <v>46.95</v>
      </c>
      <c r="E57" s="8">
        <v>13.6</v>
      </c>
    </row>
    <row r="58" spans="1:6">
      <c r="A58" s="4" t="s">
        <v>51</v>
      </c>
      <c r="B58" s="10" t="s">
        <v>54</v>
      </c>
      <c r="C58" s="10" t="s">
        <v>48</v>
      </c>
      <c r="D58" s="8">
        <v>46.95</v>
      </c>
      <c r="E58" s="8">
        <v>13.6</v>
      </c>
    </row>
    <row r="59" spans="1:6">
      <c r="A59" s="9" t="s">
        <v>41</v>
      </c>
      <c r="B59" s="6" t="s">
        <v>3</v>
      </c>
      <c r="C59" s="6" t="s">
        <v>9</v>
      </c>
      <c r="D59" s="16">
        <v>46.95</v>
      </c>
      <c r="E59" s="8">
        <v>13.6</v>
      </c>
    </row>
    <row r="60" spans="1:6">
      <c r="A60" s="9" t="s">
        <v>86</v>
      </c>
      <c r="B60" s="6" t="s">
        <v>3</v>
      </c>
      <c r="C60" s="6" t="s">
        <v>82</v>
      </c>
      <c r="D60" s="16">
        <v>46.95</v>
      </c>
      <c r="E60" s="8">
        <v>13.6</v>
      </c>
    </row>
    <row r="61" spans="1:6" ht="18">
      <c r="A61" s="9" t="s">
        <v>68</v>
      </c>
      <c r="B61" s="6"/>
      <c r="C61" s="6"/>
      <c r="D61" s="15"/>
      <c r="E61" s="15"/>
    </row>
    <row r="62" spans="1:6">
      <c r="A62" s="1"/>
      <c r="B62" s="2"/>
      <c r="C62" s="3"/>
      <c r="D62" s="12">
        <f>SUM(D6:D61)</f>
        <v>2976.8999999999987</v>
      </c>
      <c r="E62" s="12">
        <f>SUM(E6:E61)</f>
        <v>784.40000000000077</v>
      </c>
      <c r="F62" s="12">
        <f>D62+E62</f>
        <v>3761.2999999999993</v>
      </c>
    </row>
    <row r="63" spans="1:6">
      <c r="A63" s="1">
        <f>COUNTA(A6:A60)</f>
        <v>55</v>
      </c>
      <c r="B63" s="2"/>
      <c r="C63" s="3"/>
    </row>
    <row r="64" spans="1:6">
      <c r="A64" s="1"/>
      <c r="B64" s="2"/>
      <c r="C64" s="3"/>
    </row>
  </sheetData>
  <autoFilter ref="A5:E57" xr:uid="{00000000-0009-0000-0000-00000A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73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F65"/>
  <sheetViews>
    <sheetView topLeftCell="A46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42370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101</v>
      </c>
      <c r="B10" s="6" t="s">
        <v>102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20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13.6</v>
      </c>
    </row>
    <row r="40" spans="1:5">
      <c r="A40" s="4" t="s">
        <v>83</v>
      </c>
      <c r="B40" s="10" t="s">
        <v>7</v>
      </c>
      <c r="C40" s="10" t="s">
        <v>9</v>
      </c>
      <c r="D40" s="8">
        <v>46.95</v>
      </c>
      <c r="E40" s="8">
        <v>13.6</v>
      </c>
    </row>
    <row r="41" spans="1:5">
      <c r="A41" s="4" t="s">
        <v>30</v>
      </c>
      <c r="B41" s="6" t="s">
        <v>6</v>
      </c>
      <c r="C41" s="6" t="s">
        <v>9</v>
      </c>
      <c r="D41" s="8">
        <v>46.95</v>
      </c>
      <c r="E41" s="8">
        <v>0</v>
      </c>
    </row>
    <row r="42" spans="1:5">
      <c r="A42" s="9" t="s">
        <v>31</v>
      </c>
      <c r="B42" s="6" t="s">
        <v>6</v>
      </c>
      <c r="C42" s="6" t="s">
        <v>12</v>
      </c>
      <c r="D42" s="8">
        <v>46.95</v>
      </c>
      <c r="E42" s="8">
        <v>19.5</v>
      </c>
    </row>
    <row r="43" spans="1:5">
      <c r="A43" s="9" t="s">
        <v>32</v>
      </c>
      <c r="B43" s="5" t="s">
        <v>45</v>
      </c>
      <c r="C43" s="6" t="s">
        <v>20</v>
      </c>
      <c r="D43" s="8">
        <v>46.95</v>
      </c>
      <c r="E43" s="8">
        <v>13.6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13.6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13.6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13.6</v>
      </c>
    </row>
    <row r="47" spans="1:5">
      <c r="A47" s="9" t="s">
        <v>35</v>
      </c>
      <c r="B47" s="5" t="s">
        <v>45</v>
      </c>
      <c r="C47" s="6" t="s">
        <v>14</v>
      </c>
      <c r="D47" s="18">
        <f>89.1+47.25</f>
        <v>136.35</v>
      </c>
      <c r="E47" s="18">
        <f>19.5+13.2</f>
        <v>32.700000000000003</v>
      </c>
    </row>
    <row r="48" spans="1:5" ht="29">
      <c r="A48" s="9" t="s">
        <v>104</v>
      </c>
      <c r="B48" s="5" t="s">
        <v>105</v>
      </c>
      <c r="C48" s="6" t="s">
        <v>48</v>
      </c>
      <c r="D48" s="8">
        <v>46.95</v>
      </c>
      <c r="E48" s="19">
        <v>13.6</v>
      </c>
    </row>
    <row r="49" spans="1:6">
      <c r="A49" s="4" t="s">
        <v>50</v>
      </c>
      <c r="B49" s="10" t="s">
        <v>52</v>
      </c>
      <c r="C49" s="10" t="s">
        <v>48</v>
      </c>
      <c r="D49" s="8">
        <v>46.95</v>
      </c>
      <c r="E49" s="8">
        <v>13.6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13.6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13.6</v>
      </c>
    </row>
    <row r="52" spans="1:6">
      <c r="A52" s="4" t="s">
        <v>106</v>
      </c>
      <c r="B52" s="5" t="s">
        <v>7</v>
      </c>
      <c r="C52" s="6" t="s">
        <v>4</v>
      </c>
      <c r="D52" s="8">
        <v>46.95</v>
      </c>
      <c r="E52" s="8">
        <v>13.6</v>
      </c>
    </row>
    <row r="53" spans="1:6">
      <c r="A53" s="4" t="s">
        <v>37</v>
      </c>
      <c r="B53" s="6" t="s">
        <v>3</v>
      </c>
      <c r="C53" s="6" t="s">
        <v>20</v>
      </c>
      <c r="D53" s="8">
        <v>46.95</v>
      </c>
      <c r="E53" s="8">
        <v>13.6</v>
      </c>
    </row>
    <row r="54" spans="1:6">
      <c r="A54" s="4" t="s">
        <v>46</v>
      </c>
      <c r="B54" s="10" t="s">
        <v>47</v>
      </c>
      <c r="C54" s="10" t="s">
        <v>48</v>
      </c>
      <c r="D54" s="8">
        <v>136.35</v>
      </c>
      <c r="E54" s="8">
        <v>32.700000000000003</v>
      </c>
    </row>
    <row r="55" spans="1:6">
      <c r="A55" s="4" t="s">
        <v>98</v>
      </c>
      <c r="B55" s="10" t="s">
        <v>99</v>
      </c>
      <c r="C55" s="10" t="s">
        <v>48</v>
      </c>
      <c r="D55" s="19">
        <v>46.95</v>
      </c>
      <c r="E55" s="8">
        <v>13.6</v>
      </c>
    </row>
    <row r="56" spans="1:6">
      <c r="A56" s="4" t="s">
        <v>38</v>
      </c>
      <c r="B56" s="6" t="s">
        <v>18</v>
      </c>
      <c r="C56" s="6" t="s">
        <v>39</v>
      </c>
      <c r="D56" s="8">
        <v>46.95</v>
      </c>
      <c r="E56" s="8">
        <v>13.6</v>
      </c>
    </row>
    <row r="57" spans="1:6">
      <c r="A57" s="9" t="s">
        <v>40</v>
      </c>
      <c r="B57" s="6" t="s">
        <v>6</v>
      </c>
      <c r="C57" s="6" t="s">
        <v>20</v>
      </c>
      <c r="D57" s="8">
        <v>46.95</v>
      </c>
      <c r="E57" s="8">
        <v>13.6</v>
      </c>
    </row>
    <row r="58" spans="1:6">
      <c r="A58" s="4" t="s">
        <v>51</v>
      </c>
      <c r="B58" s="10" t="s">
        <v>54</v>
      </c>
      <c r="C58" s="10" t="s">
        <v>48</v>
      </c>
      <c r="D58" s="8">
        <v>46.95</v>
      </c>
      <c r="E58" s="8">
        <v>13.6</v>
      </c>
    </row>
    <row r="59" spans="1:6">
      <c r="A59" s="9" t="s">
        <v>41</v>
      </c>
      <c r="B59" s="6" t="s">
        <v>3</v>
      </c>
      <c r="C59" s="6" t="s">
        <v>9</v>
      </c>
      <c r="D59" s="16">
        <v>46.95</v>
      </c>
      <c r="E59" s="8">
        <v>13.6</v>
      </c>
    </row>
    <row r="60" spans="1:6">
      <c r="A60" s="9" t="s">
        <v>86</v>
      </c>
      <c r="B60" s="6" t="s">
        <v>3</v>
      </c>
      <c r="C60" s="6" t="s">
        <v>82</v>
      </c>
      <c r="D60" s="16">
        <v>46.95</v>
      </c>
      <c r="E60" s="8">
        <v>13.6</v>
      </c>
    </row>
    <row r="61" spans="1:6" ht="18">
      <c r="A61" s="9" t="s">
        <v>68</v>
      </c>
      <c r="B61" s="6"/>
      <c r="C61" s="6"/>
      <c r="D61" s="15"/>
      <c r="E61" s="15"/>
    </row>
    <row r="62" spans="1:6">
      <c r="A62" s="1"/>
      <c r="B62" s="2"/>
      <c r="C62" s="3"/>
      <c r="D62" s="12">
        <f>SUM(D6:D61)</f>
        <v>3024.1499999999987</v>
      </c>
      <c r="E62" s="12">
        <f>SUM(E6:E61)</f>
        <v>797.60000000000082</v>
      </c>
      <c r="F62" s="12">
        <f>D62+E62</f>
        <v>3821.7499999999995</v>
      </c>
    </row>
    <row r="63" spans="1:6">
      <c r="A63" s="1">
        <f>COUNTA(A6:A60)</f>
        <v>55</v>
      </c>
      <c r="B63" s="2"/>
      <c r="C63" s="3"/>
    </row>
    <row r="64" spans="1:6">
      <c r="A64" s="1"/>
      <c r="B64" s="2"/>
      <c r="C64" s="3"/>
    </row>
    <row r="65" spans="1:1">
      <c r="A65" t="s">
        <v>107</v>
      </c>
    </row>
  </sheetData>
  <autoFilter ref="A5:E57" xr:uid="{00000000-0009-0000-0000-00000B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9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F66"/>
  <sheetViews>
    <sheetView topLeftCell="A25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42401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101</v>
      </c>
      <c r="B10" s="6" t="s">
        <v>102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20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13.6</v>
      </c>
    </row>
    <row r="40" spans="1:5">
      <c r="A40" s="4" t="s">
        <v>83</v>
      </c>
      <c r="B40" s="10" t="s">
        <v>7</v>
      </c>
      <c r="C40" s="10" t="s">
        <v>9</v>
      </c>
      <c r="D40" s="8">
        <v>46.95</v>
      </c>
      <c r="E40" s="8">
        <v>13.6</v>
      </c>
    </row>
    <row r="41" spans="1:5">
      <c r="A41" s="4" t="s">
        <v>30</v>
      </c>
      <c r="B41" s="6" t="s">
        <v>6</v>
      </c>
      <c r="C41" s="6" t="s">
        <v>9</v>
      </c>
      <c r="D41" s="8">
        <v>46.95</v>
      </c>
      <c r="E41" s="8">
        <v>0</v>
      </c>
    </row>
    <row r="42" spans="1:5">
      <c r="A42" s="9" t="s">
        <v>31</v>
      </c>
      <c r="B42" s="6" t="s">
        <v>6</v>
      </c>
      <c r="C42" s="6" t="s">
        <v>12</v>
      </c>
      <c r="D42" s="8">
        <v>46.95</v>
      </c>
      <c r="E42" s="8">
        <v>19.5</v>
      </c>
    </row>
    <row r="43" spans="1:5">
      <c r="A43" s="9" t="s">
        <v>32</v>
      </c>
      <c r="B43" s="5" t="s">
        <v>45</v>
      </c>
      <c r="C43" s="6" t="s">
        <v>20</v>
      </c>
      <c r="D43" s="8">
        <v>46.95</v>
      </c>
      <c r="E43" s="8">
        <v>13.6</v>
      </c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13.6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13.6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13.6</v>
      </c>
    </row>
    <row r="47" spans="1:5">
      <c r="A47" s="9" t="s">
        <v>35</v>
      </c>
      <c r="B47" s="5" t="s">
        <v>45</v>
      </c>
      <c r="C47" s="6" t="s">
        <v>14</v>
      </c>
      <c r="D47" s="18">
        <v>89.1</v>
      </c>
      <c r="E47" s="18">
        <v>19.5</v>
      </c>
    </row>
    <row r="48" spans="1:5" ht="29">
      <c r="A48" s="9" t="s">
        <v>104</v>
      </c>
      <c r="B48" s="5" t="s">
        <v>105</v>
      </c>
      <c r="C48" s="6" t="s">
        <v>48</v>
      </c>
      <c r="D48" s="18">
        <f>89.1+84.3</f>
        <v>173.39999999999998</v>
      </c>
      <c r="E48" s="18">
        <f>19.5+11.8</f>
        <v>31.3</v>
      </c>
    </row>
    <row r="49" spans="1:6">
      <c r="A49" s="4" t="s">
        <v>50</v>
      </c>
      <c r="B49" s="10" t="s">
        <v>52</v>
      </c>
      <c r="C49" s="10" t="s">
        <v>48</v>
      </c>
      <c r="D49" s="8">
        <v>46.95</v>
      </c>
      <c r="E49" s="8">
        <v>13.6</v>
      </c>
    </row>
    <row r="50" spans="1:6">
      <c r="A50" s="4" t="s">
        <v>85</v>
      </c>
      <c r="B50" s="10" t="s">
        <v>18</v>
      </c>
      <c r="C50" s="10" t="s">
        <v>82</v>
      </c>
      <c r="D50" s="8">
        <v>46.95</v>
      </c>
      <c r="E50" s="8">
        <v>13.6</v>
      </c>
    </row>
    <row r="51" spans="1:6">
      <c r="A51" s="4" t="s">
        <v>36</v>
      </c>
      <c r="B51" s="5" t="s">
        <v>45</v>
      </c>
      <c r="C51" s="6" t="s">
        <v>8</v>
      </c>
      <c r="D51" s="8">
        <v>46.95</v>
      </c>
      <c r="E51" s="8">
        <v>13.6</v>
      </c>
    </row>
    <row r="52" spans="1:6">
      <c r="A52" s="4" t="s">
        <v>106</v>
      </c>
      <c r="B52" s="5" t="s">
        <v>7</v>
      </c>
      <c r="C52" s="6" t="s">
        <v>4</v>
      </c>
      <c r="D52" s="8">
        <v>46.95</v>
      </c>
      <c r="E52" s="8">
        <v>13.6</v>
      </c>
    </row>
    <row r="53" spans="1:6">
      <c r="A53" s="4" t="s">
        <v>37</v>
      </c>
      <c r="B53" s="6" t="s">
        <v>3</v>
      </c>
      <c r="C53" s="6" t="s">
        <v>20</v>
      </c>
      <c r="D53" s="8">
        <v>46.95</v>
      </c>
      <c r="E53" s="8">
        <v>13.6</v>
      </c>
    </row>
    <row r="54" spans="1:6">
      <c r="A54" s="4" t="s">
        <v>46</v>
      </c>
      <c r="B54" s="10" t="s">
        <v>47</v>
      </c>
      <c r="C54" s="10" t="s">
        <v>48</v>
      </c>
      <c r="D54" s="8">
        <v>136.35</v>
      </c>
      <c r="E54" s="8">
        <v>32.700000000000003</v>
      </c>
    </row>
    <row r="55" spans="1:6">
      <c r="A55" s="4" t="s">
        <v>98</v>
      </c>
      <c r="B55" s="10" t="s">
        <v>99</v>
      </c>
      <c r="C55" s="10" t="s">
        <v>48</v>
      </c>
      <c r="D55" s="19">
        <v>46.95</v>
      </c>
      <c r="E55" s="8">
        <v>13.6</v>
      </c>
    </row>
    <row r="56" spans="1:6">
      <c r="A56" s="4" t="s">
        <v>38</v>
      </c>
      <c r="B56" s="6" t="s">
        <v>18</v>
      </c>
      <c r="C56" s="6" t="s">
        <v>39</v>
      </c>
      <c r="D56" s="8">
        <v>46.95</v>
      </c>
      <c r="E56" s="8">
        <v>13.6</v>
      </c>
    </row>
    <row r="57" spans="1:6">
      <c r="A57" s="9" t="s">
        <v>40</v>
      </c>
      <c r="B57" s="6" t="s">
        <v>6</v>
      </c>
      <c r="C57" s="6" t="s">
        <v>20</v>
      </c>
      <c r="D57" s="8">
        <v>46.95</v>
      </c>
      <c r="E57" s="8">
        <v>13.6</v>
      </c>
    </row>
    <row r="58" spans="1:6">
      <c r="A58" s="4" t="s">
        <v>51</v>
      </c>
      <c r="B58" s="10" t="s">
        <v>54</v>
      </c>
      <c r="C58" s="10" t="s">
        <v>48</v>
      </c>
      <c r="D58" s="8">
        <v>46.95</v>
      </c>
      <c r="E58" s="8">
        <v>13.6</v>
      </c>
    </row>
    <row r="59" spans="1:6">
      <c r="A59" s="9" t="s">
        <v>41</v>
      </c>
      <c r="B59" s="6" t="s">
        <v>3</v>
      </c>
      <c r="C59" s="6" t="s">
        <v>9</v>
      </c>
      <c r="D59" s="16">
        <v>46.95</v>
      </c>
      <c r="E59" s="8">
        <v>13.6</v>
      </c>
    </row>
    <row r="60" spans="1:6">
      <c r="A60" s="9" t="s">
        <v>86</v>
      </c>
      <c r="B60" s="6" t="s">
        <v>3</v>
      </c>
      <c r="C60" s="6" t="s">
        <v>82</v>
      </c>
      <c r="D60" s="16">
        <v>46.95</v>
      </c>
      <c r="E60" s="8">
        <v>13.6</v>
      </c>
    </row>
    <row r="61" spans="1:6" ht="18">
      <c r="A61" s="9" t="s">
        <v>68</v>
      </c>
      <c r="B61" s="6"/>
      <c r="C61" s="6"/>
      <c r="D61" s="15"/>
      <c r="E61" s="15"/>
    </row>
    <row r="62" spans="1:6">
      <c r="A62" s="1"/>
      <c r="B62" s="2"/>
      <c r="C62" s="3"/>
      <c r="D62" s="12">
        <f>SUM(D6:D61)</f>
        <v>3103.349999999999</v>
      </c>
      <c r="E62" s="12">
        <f>SUM(E6:E61)</f>
        <v>802.1000000000007</v>
      </c>
      <c r="F62" s="12">
        <f>D62+E62</f>
        <v>3905.45</v>
      </c>
    </row>
    <row r="63" spans="1:6">
      <c r="A63" s="1">
        <f>COUNTA(A6:A60)</f>
        <v>55</v>
      </c>
      <c r="B63" s="2"/>
      <c r="C63" s="3"/>
    </row>
    <row r="64" spans="1:6">
      <c r="A64" s="1"/>
      <c r="B64" s="2"/>
      <c r="C64" s="3"/>
    </row>
    <row r="65" spans="1:1">
      <c r="A65" t="s">
        <v>108</v>
      </c>
    </row>
    <row r="66" spans="1:1">
      <c r="A66" t="s">
        <v>109</v>
      </c>
    </row>
  </sheetData>
  <autoFilter ref="A5:E57" xr:uid="{00000000-0009-0000-0000-00000C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9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F68"/>
  <sheetViews>
    <sheetView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42430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101</v>
      </c>
      <c r="B10" s="6" t="s">
        <v>102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13.6</v>
      </c>
    </row>
    <row r="40" spans="1:5">
      <c r="A40" s="4" t="s">
        <v>110</v>
      </c>
      <c r="B40" s="6" t="s">
        <v>7</v>
      </c>
      <c r="C40" s="6" t="s">
        <v>111</v>
      </c>
      <c r="D40" s="18">
        <f>46.95+46.95*3</f>
        <v>187.8</v>
      </c>
      <c r="E40" s="18">
        <f>13.6+13.6*3</f>
        <v>54.4</v>
      </c>
    </row>
    <row r="41" spans="1:5">
      <c r="A41" s="4" t="s">
        <v>83</v>
      </c>
      <c r="B41" s="10" t="s">
        <v>7</v>
      </c>
      <c r="C41" s="10" t="s">
        <v>9</v>
      </c>
      <c r="D41" s="8">
        <v>46.95</v>
      </c>
      <c r="E41" s="8">
        <v>13.6</v>
      </c>
    </row>
    <row r="42" spans="1:5">
      <c r="A42" s="4" t="s">
        <v>30</v>
      </c>
      <c r="B42" s="6" t="s">
        <v>6</v>
      </c>
      <c r="C42" s="6" t="s">
        <v>9</v>
      </c>
      <c r="D42" s="8">
        <v>46.95</v>
      </c>
      <c r="E42" s="8">
        <v>0</v>
      </c>
    </row>
    <row r="43" spans="1:5">
      <c r="A43" s="9" t="s">
        <v>31</v>
      </c>
      <c r="B43" s="6" t="s">
        <v>6</v>
      </c>
      <c r="C43" s="6" t="s">
        <v>12</v>
      </c>
      <c r="D43" s="8">
        <v>46.95</v>
      </c>
      <c r="E43" s="8">
        <v>19.5</v>
      </c>
    </row>
    <row r="44" spans="1:5">
      <c r="A44" s="9" t="s">
        <v>112</v>
      </c>
      <c r="B44" s="6" t="s">
        <v>113</v>
      </c>
      <c r="C44" s="6" t="s">
        <v>48</v>
      </c>
      <c r="D44" s="18">
        <f>46.95+46.95</f>
        <v>93.9</v>
      </c>
      <c r="E44" s="18">
        <f>13.6+13.6</f>
        <v>27.2</v>
      </c>
    </row>
    <row r="45" spans="1:5">
      <c r="A45" s="9" t="s">
        <v>32</v>
      </c>
      <c r="B45" s="5" t="s">
        <v>45</v>
      </c>
      <c r="C45" s="6" t="s">
        <v>20</v>
      </c>
      <c r="D45" s="8">
        <v>46.95</v>
      </c>
      <c r="E45" s="8">
        <v>13.6</v>
      </c>
    </row>
    <row r="46" spans="1:5">
      <c r="A46" s="4" t="s">
        <v>33</v>
      </c>
      <c r="B46" s="6" t="s">
        <v>3</v>
      </c>
      <c r="C46" s="6" t="s">
        <v>4</v>
      </c>
      <c r="D46" s="8">
        <v>46.95</v>
      </c>
      <c r="E46" s="8">
        <v>13.6</v>
      </c>
    </row>
    <row r="47" spans="1:5">
      <c r="A47" s="9" t="s">
        <v>34</v>
      </c>
      <c r="B47" s="6" t="s">
        <v>6</v>
      </c>
      <c r="C47" s="6" t="s">
        <v>14</v>
      </c>
      <c r="D47" s="8">
        <v>46.95</v>
      </c>
      <c r="E47" s="8">
        <v>13.6</v>
      </c>
    </row>
    <row r="48" spans="1:5">
      <c r="A48" s="4" t="s">
        <v>53</v>
      </c>
      <c r="B48" s="10" t="s">
        <v>55</v>
      </c>
      <c r="C48" s="10" t="s">
        <v>48</v>
      </c>
      <c r="D48" s="8">
        <v>136.35</v>
      </c>
      <c r="E48" s="8">
        <v>13.6</v>
      </c>
    </row>
    <row r="49" spans="1:6">
      <c r="A49" s="9" t="s">
        <v>35</v>
      </c>
      <c r="B49" s="5" t="s">
        <v>45</v>
      </c>
      <c r="C49" s="6" t="s">
        <v>14</v>
      </c>
      <c r="D49" s="19">
        <v>89.1</v>
      </c>
      <c r="E49" s="19">
        <v>19.5</v>
      </c>
    </row>
    <row r="50" spans="1:6" ht="29">
      <c r="A50" s="9" t="s">
        <v>104</v>
      </c>
      <c r="B50" s="5" t="s">
        <v>105</v>
      </c>
      <c r="C50" s="6" t="s">
        <v>48</v>
      </c>
      <c r="D50" s="18">
        <v>89.1</v>
      </c>
      <c r="E50" s="18">
        <v>19.5</v>
      </c>
    </row>
    <row r="51" spans="1:6">
      <c r="A51" s="4" t="s">
        <v>50</v>
      </c>
      <c r="B51" s="10" t="s">
        <v>52</v>
      </c>
      <c r="C51" s="10" t="s">
        <v>48</v>
      </c>
      <c r="D51" s="8">
        <v>46.95</v>
      </c>
      <c r="E51" s="8">
        <v>13.6</v>
      </c>
    </row>
    <row r="52" spans="1:6">
      <c r="A52" s="4" t="s">
        <v>85</v>
      </c>
      <c r="B52" s="10" t="s">
        <v>18</v>
      </c>
      <c r="C52" s="10" t="s">
        <v>82</v>
      </c>
      <c r="D52" s="8">
        <v>46.95</v>
      </c>
      <c r="E52" s="8">
        <v>13.6</v>
      </c>
    </row>
    <row r="53" spans="1:6">
      <c r="A53" s="4" t="s">
        <v>36</v>
      </c>
      <c r="B53" s="5" t="s">
        <v>45</v>
      </c>
      <c r="C53" s="6" t="s">
        <v>8</v>
      </c>
      <c r="D53" s="8">
        <v>46.95</v>
      </c>
      <c r="E53" s="8">
        <v>13.6</v>
      </c>
    </row>
    <row r="54" spans="1:6">
      <c r="A54" s="4" t="s">
        <v>106</v>
      </c>
      <c r="B54" s="5" t="s">
        <v>7</v>
      </c>
      <c r="C54" s="6" t="s">
        <v>4</v>
      </c>
      <c r="D54" s="8">
        <v>46.95</v>
      </c>
      <c r="E54" s="8">
        <v>13.6</v>
      </c>
    </row>
    <row r="55" spans="1:6">
      <c r="A55" s="4" t="s">
        <v>37</v>
      </c>
      <c r="B55" s="6" t="s">
        <v>3</v>
      </c>
      <c r="C55" s="6" t="s">
        <v>20</v>
      </c>
      <c r="D55" s="8">
        <v>46.95</v>
      </c>
      <c r="E55" s="8">
        <v>13.6</v>
      </c>
    </row>
    <row r="56" spans="1:6">
      <c r="A56" s="4" t="s">
        <v>46</v>
      </c>
      <c r="B56" s="10" t="s">
        <v>47</v>
      </c>
      <c r="C56" s="10" t="s">
        <v>48</v>
      </c>
      <c r="D56" s="8">
        <v>136.35</v>
      </c>
      <c r="E56" s="8">
        <v>32.700000000000003</v>
      </c>
    </row>
    <row r="57" spans="1:6">
      <c r="A57" s="4" t="s">
        <v>98</v>
      </c>
      <c r="B57" s="10" t="s">
        <v>99</v>
      </c>
      <c r="C57" s="10" t="s">
        <v>48</v>
      </c>
      <c r="D57" s="19">
        <v>46.95</v>
      </c>
      <c r="E57" s="8">
        <v>13.6</v>
      </c>
    </row>
    <row r="58" spans="1:6">
      <c r="A58" s="4" t="s">
        <v>38</v>
      </c>
      <c r="B58" s="6" t="s">
        <v>18</v>
      </c>
      <c r="C58" s="6" t="s">
        <v>39</v>
      </c>
      <c r="D58" s="8">
        <v>46.95</v>
      </c>
      <c r="E58" s="8">
        <v>13.6</v>
      </c>
    </row>
    <row r="59" spans="1:6">
      <c r="A59" s="9" t="s">
        <v>40</v>
      </c>
      <c r="B59" s="6" t="s">
        <v>6</v>
      </c>
      <c r="C59" s="6" t="s">
        <v>20</v>
      </c>
      <c r="D59" s="8">
        <v>46.95</v>
      </c>
      <c r="E59" s="8">
        <v>13.6</v>
      </c>
    </row>
    <row r="60" spans="1:6">
      <c r="A60" s="4" t="s">
        <v>51</v>
      </c>
      <c r="B60" s="10" t="s">
        <v>54</v>
      </c>
      <c r="C60" s="10" t="s">
        <v>48</v>
      </c>
      <c r="D60" s="8">
        <v>46.95</v>
      </c>
      <c r="E60" s="8">
        <v>13.6</v>
      </c>
    </row>
    <row r="61" spans="1:6">
      <c r="A61" s="9" t="s">
        <v>41</v>
      </c>
      <c r="B61" s="6" t="s">
        <v>3</v>
      </c>
      <c r="C61" s="6" t="s">
        <v>9</v>
      </c>
      <c r="D61" s="16">
        <v>46.95</v>
      </c>
      <c r="E61" s="8">
        <v>13.6</v>
      </c>
    </row>
    <row r="62" spans="1:6">
      <c r="A62" s="9" t="s">
        <v>86</v>
      </c>
      <c r="B62" s="6" t="s">
        <v>3</v>
      </c>
      <c r="C62" s="6" t="s">
        <v>82</v>
      </c>
      <c r="D62" s="16">
        <v>46.95</v>
      </c>
      <c r="E62" s="8">
        <v>13.6</v>
      </c>
    </row>
    <row r="63" spans="1:6" ht="18">
      <c r="A63" s="9" t="s">
        <v>68</v>
      </c>
      <c r="B63" s="6"/>
      <c r="C63" s="6"/>
      <c r="D63" s="15">
        <v>20</v>
      </c>
      <c r="E63" s="15">
        <v>6</v>
      </c>
    </row>
    <row r="64" spans="1:6">
      <c r="A64" s="1"/>
      <c r="B64" s="2"/>
      <c r="C64" s="3"/>
      <c r="D64" s="12">
        <f>SUM(D6:D63)</f>
        <v>3320.7499999999977</v>
      </c>
      <c r="E64" s="12">
        <f>SUM(E6:E63)</f>
        <v>877.90000000000077</v>
      </c>
      <c r="F64" s="12">
        <f>D64+E64</f>
        <v>4198.6499999999987</v>
      </c>
    </row>
    <row r="65" spans="1:3">
      <c r="A65" s="1">
        <f>COUNTA(A6:A62)</f>
        <v>57</v>
      </c>
      <c r="B65" s="2"/>
      <c r="C65" s="3"/>
    </row>
    <row r="66" spans="1:3">
      <c r="A66" s="1"/>
      <c r="B66" s="2"/>
      <c r="C66" s="3"/>
    </row>
    <row r="67" spans="1:3">
      <c r="A67" s="1" t="s">
        <v>114</v>
      </c>
      <c r="B67" s="2"/>
      <c r="C67" s="3"/>
    </row>
    <row r="68" spans="1:3">
      <c r="A68" t="s">
        <v>109</v>
      </c>
    </row>
  </sheetData>
  <autoFilter ref="A5:E59" xr:uid="{00000000-0009-0000-0000-00000D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7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F69"/>
  <sheetViews>
    <sheetView topLeftCell="A15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42461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101</v>
      </c>
      <c r="B10" s="6" t="s">
        <v>102</v>
      </c>
      <c r="C10" s="6" t="s">
        <v>48</v>
      </c>
      <c r="D10" s="18">
        <v>-46.95</v>
      </c>
      <c r="E10" s="18">
        <v>-13.6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115</v>
      </c>
      <c r="B12" s="6" t="s">
        <v>116</v>
      </c>
      <c r="C12" s="6" t="s">
        <v>82</v>
      </c>
      <c r="D12" s="18">
        <f>89.1+89.1*4</f>
        <v>445.5</v>
      </c>
      <c r="E12" s="18">
        <f>19.5+19.5*4</f>
        <v>97.5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8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17</v>
      </c>
      <c r="B25" s="5" t="s">
        <v>45</v>
      </c>
      <c r="C25" s="6" t="s">
        <v>9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9" t="s">
        <v>100</v>
      </c>
      <c r="B27" s="6" t="s">
        <v>7</v>
      </c>
      <c r="C27" s="6" t="s">
        <v>14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13.6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13.6</v>
      </c>
    </row>
    <row r="37" spans="1:5">
      <c r="A37" s="4" t="s">
        <v>26</v>
      </c>
      <c r="B37" s="6" t="s">
        <v>7</v>
      </c>
      <c r="C37" s="6" t="s">
        <v>14</v>
      </c>
      <c r="D37" s="8">
        <v>46.95</v>
      </c>
      <c r="E37" s="8">
        <v>13.6</v>
      </c>
    </row>
    <row r="38" spans="1:5">
      <c r="A38" s="4" t="s">
        <v>27</v>
      </c>
      <c r="B38" s="5" t="s">
        <v>45</v>
      </c>
      <c r="C38" s="6" t="s">
        <v>12</v>
      </c>
      <c r="D38" s="8">
        <v>46.95</v>
      </c>
      <c r="E38" s="8">
        <v>13.6</v>
      </c>
    </row>
    <row r="39" spans="1:5">
      <c r="A39" s="4" t="s">
        <v>29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28</v>
      </c>
      <c r="B40" s="6" t="s">
        <v>3</v>
      </c>
      <c r="C40" s="6" t="s">
        <v>9</v>
      </c>
      <c r="D40" s="8">
        <v>46.95</v>
      </c>
      <c r="E40" s="8">
        <v>13.6</v>
      </c>
    </row>
    <row r="41" spans="1:5">
      <c r="A41" s="4" t="s">
        <v>110</v>
      </c>
      <c r="B41" s="6" t="s">
        <v>7</v>
      </c>
      <c r="C41" s="6" t="s">
        <v>111</v>
      </c>
      <c r="D41" s="19">
        <v>46.95</v>
      </c>
      <c r="E41" s="8">
        <v>13.6</v>
      </c>
    </row>
    <row r="42" spans="1:5">
      <c r="A42" s="4" t="s">
        <v>83</v>
      </c>
      <c r="B42" s="10" t="s">
        <v>7</v>
      </c>
      <c r="C42" s="10" t="s">
        <v>9</v>
      </c>
      <c r="D42" s="8">
        <v>46.95</v>
      </c>
      <c r="E42" s="8">
        <v>13.6</v>
      </c>
    </row>
    <row r="43" spans="1:5">
      <c r="A43" s="4" t="s">
        <v>30</v>
      </c>
      <c r="B43" s="6" t="s">
        <v>6</v>
      </c>
      <c r="C43" s="6" t="s">
        <v>9</v>
      </c>
      <c r="D43" s="8">
        <v>46.95</v>
      </c>
      <c r="E43" s="8">
        <v>0</v>
      </c>
    </row>
    <row r="44" spans="1:5">
      <c r="A44" s="9" t="s">
        <v>31</v>
      </c>
      <c r="B44" s="6" t="s">
        <v>6</v>
      </c>
      <c r="C44" s="6" t="s">
        <v>12</v>
      </c>
      <c r="D44" s="8">
        <v>46.95</v>
      </c>
      <c r="E44" s="8">
        <v>19.5</v>
      </c>
    </row>
    <row r="45" spans="1:5">
      <c r="A45" s="9" t="s">
        <v>112</v>
      </c>
      <c r="B45" s="6" t="s">
        <v>113</v>
      </c>
      <c r="C45" s="6" t="s">
        <v>48</v>
      </c>
      <c r="D45" s="8">
        <v>46.95</v>
      </c>
      <c r="E45" s="8">
        <v>13.6</v>
      </c>
    </row>
    <row r="46" spans="1:5">
      <c r="A46" s="9" t="s">
        <v>32</v>
      </c>
      <c r="B46" s="5" t="s">
        <v>45</v>
      </c>
      <c r="C46" s="6" t="s">
        <v>20</v>
      </c>
      <c r="D46" s="8">
        <v>46.95</v>
      </c>
      <c r="E46" s="8">
        <v>13.6</v>
      </c>
    </row>
    <row r="47" spans="1:5">
      <c r="A47" s="4" t="s">
        <v>33</v>
      </c>
      <c r="B47" s="6" t="s">
        <v>3</v>
      </c>
      <c r="C47" s="6" t="s">
        <v>4</v>
      </c>
      <c r="D47" s="8">
        <v>46.95</v>
      </c>
      <c r="E47" s="8">
        <v>13.6</v>
      </c>
    </row>
    <row r="48" spans="1:5">
      <c r="A48" s="9" t="s">
        <v>34</v>
      </c>
      <c r="B48" s="6" t="s">
        <v>6</v>
      </c>
      <c r="C48" s="6" t="s">
        <v>14</v>
      </c>
      <c r="D48" s="8">
        <v>46.95</v>
      </c>
      <c r="E48" s="8">
        <v>13.6</v>
      </c>
    </row>
    <row r="49" spans="1:5">
      <c r="A49" s="4" t="s">
        <v>53</v>
      </c>
      <c r="B49" s="10" t="s">
        <v>55</v>
      </c>
      <c r="C49" s="10" t="s">
        <v>48</v>
      </c>
      <c r="D49" s="8">
        <v>136.35</v>
      </c>
      <c r="E49" s="8">
        <v>13.6</v>
      </c>
    </row>
    <row r="50" spans="1:5">
      <c r="A50" s="9" t="s">
        <v>35</v>
      </c>
      <c r="B50" s="5" t="s">
        <v>45</v>
      </c>
      <c r="C50" s="6" t="s">
        <v>14</v>
      </c>
      <c r="D50" s="19">
        <v>89.1</v>
      </c>
      <c r="E50" s="19">
        <v>19.5</v>
      </c>
    </row>
    <row r="51" spans="1:5" ht="29">
      <c r="A51" s="9" t="s">
        <v>104</v>
      </c>
      <c r="B51" s="5" t="s">
        <v>105</v>
      </c>
      <c r="C51" s="6" t="s">
        <v>48</v>
      </c>
      <c r="D51" s="19">
        <v>89.1</v>
      </c>
      <c r="E51" s="19">
        <v>19.5</v>
      </c>
    </row>
    <row r="52" spans="1:5">
      <c r="A52" s="4" t="s">
        <v>50</v>
      </c>
      <c r="B52" s="10" t="s">
        <v>52</v>
      </c>
      <c r="C52" s="10" t="s">
        <v>48</v>
      </c>
      <c r="D52" s="8">
        <v>46.95</v>
      </c>
      <c r="E52" s="8">
        <v>13.6</v>
      </c>
    </row>
    <row r="53" spans="1:5">
      <c r="A53" s="4" t="s">
        <v>85</v>
      </c>
      <c r="B53" s="10" t="s">
        <v>18</v>
      </c>
      <c r="C53" s="10" t="s">
        <v>82</v>
      </c>
      <c r="D53" s="8">
        <v>46.95</v>
      </c>
      <c r="E53" s="8">
        <v>13.6</v>
      </c>
    </row>
    <row r="54" spans="1:5">
      <c r="A54" s="4" t="s">
        <v>36</v>
      </c>
      <c r="B54" s="5" t="s">
        <v>45</v>
      </c>
      <c r="C54" s="6" t="s">
        <v>8</v>
      </c>
      <c r="D54" s="8">
        <v>46.95</v>
      </c>
      <c r="E54" s="8">
        <v>13.6</v>
      </c>
    </row>
    <row r="55" spans="1:5">
      <c r="A55" s="4" t="s">
        <v>106</v>
      </c>
      <c r="B55" s="5" t="s">
        <v>7</v>
      </c>
      <c r="C55" s="6" t="s">
        <v>4</v>
      </c>
      <c r="D55" s="8">
        <v>46.95</v>
      </c>
      <c r="E55" s="8">
        <v>13.6</v>
      </c>
    </row>
    <row r="56" spans="1:5">
      <c r="A56" s="4" t="s">
        <v>37</v>
      </c>
      <c r="B56" s="6" t="s">
        <v>3</v>
      </c>
      <c r="C56" s="6" t="s">
        <v>20</v>
      </c>
      <c r="D56" s="8">
        <v>46.95</v>
      </c>
      <c r="E56" s="8">
        <v>13.6</v>
      </c>
    </row>
    <row r="57" spans="1:5">
      <c r="A57" s="4" t="s">
        <v>46</v>
      </c>
      <c r="B57" s="10" t="s">
        <v>47</v>
      </c>
      <c r="C57" s="10" t="s">
        <v>48</v>
      </c>
      <c r="D57" s="8">
        <v>136.35</v>
      </c>
      <c r="E57" s="8">
        <v>32.700000000000003</v>
      </c>
    </row>
    <row r="58" spans="1:5">
      <c r="A58" s="4" t="s">
        <v>98</v>
      </c>
      <c r="B58" s="10" t="s">
        <v>99</v>
      </c>
      <c r="C58" s="10" t="s">
        <v>48</v>
      </c>
      <c r="D58" s="19">
        <v>46.95</v>
      </c>
      <c r="E58" s="8">
        <v>13.6</v>
      </c>
    </row>
    <row r="59" spans="1:5">
      <c r="A59" s="4" t="s">
        <v>38</v>
      </c>
      <c r="B59" s="6" t="s">
        <v>18</v>
      </c>
      <c r="C59" s="6" t="s">
        <v>39</v>
      </c>
      <c r="D59" s="8">
        <v>46.95</v>
      </c>
      <c r="E59" s="8">
        <v>13.6</v>
      </c>
    </row>
    <row r="60" spans="1:5">
      <c r="A60" s="9" t="s">
        <v>40</v>
      </c>
      <c r="B60" s="6" t="s">
        <v>6</v>
      </c>
      <c r="C60" s="6" t="s">
        <v>20</v>
      </c>
      <c r="D60" s="8">
        <v>46.95</v>
      </c>
      <c r="E60" s="8">
        <v>13.6</v>
      </c>
    </row>
    <row r="61" spans="1:5">
      <c r="A61" s="4" t="s">
        <v>51</v>
      </c>
      <c r="B61" s="10" t="s">
        <v>54</v>
      </c>
      <c r="C61" s="10" t="s">
        <v>48</v>
      </c>
      <c r="D61" s="8">
        <v>46.95</v>
      </c>
      <c r="E61" s="8">
        <v>13.6</v>
      </c>
    </row>
    <row r="62" spans="1:5">
      <c r="A62" s="9" t="s">
        <v>41</v>
      </c>
      <c r="B62" s="6" t="s">
        <v>3</v>
      </c>
      <c r="C62" s="6" t="s">
        <v>9</v>
      </c>
      <c r="D62" s="16">
        <v>46.95</v>
      </c>
      <c r="E62" s="8">
        <v>13.6</v>
      </c>
    </row>
    <row r="63" spans="1:5">
      <c r="A63" s="9" t="s">
        <v>86</v>
      </c>
      <c r="B63" s="6" t="s">
        <v>3</v>
      </c>
      <c r="C63" s="6" t="s">
        <v>82</v>
      </c>
      <c r="D63" s="16">
        <v>46.95</v>
      </c>
      <c r="E63" s="8">
        <v>13.6</v>
      </c>
    </row>
    <row r="64" spans="1:5" ht="18">
      <c r="A64" s="9" t="s">
        <v>68</v>
      </c>
      <c r="B64" s="6"/>
      <c r="C64" s="6"/>
      <c r="D64" s="15">
        <v>10</v>
      </c>
      <c r="E64" s="15">
        <v>3</v>
      </c>
    </row>
    <row r="65" spans="1:6">
      <c r="A65" s="1"/>
      <c r="B65" s="2"/>
      <c r="C65" s="3"/>
      <c r="D65" s="12">
        <f>SUM(D6:D64)</f>
        <v>3474.549999999997</v>
      </c>
      <c r="E65" s="12">
        <f>SUM(E6:E64)</f>
        <v>890.80000000000086</v>
      </c>
      <c r="F65" s="12">
        <f>D65+E65</f>
        <v>4365.3499999999976</v>
      </c>
    </row>
    <row r="66" spans="1:6">
      <c r="A66" s="1">
        <f>COUNTA(A6:A63)</f>
        <v>58</v>
      </c>
      <c r="B66" s="2"/>
      <c r="C66" s="3"/>
    </row>
    <row r="67" spans="1:6">
      <c r="A67" s="1"/>
      <c r="B67" s="2"/>
      <c r="C67" s="3"/>
    </row>
    <row r="68" spans="1:6">
      <c r="A68" s="1" t="s">
        <v>117</v>
      </c>
      <c r="B68" s="2"/>
      <c r="C68" s="3"/>
    </row>
    <row r="69" spans="1:6">
      <c r="A69" t="s">
        <v>118</v>
      </c>
    </row>
  </sheetData>
  <autoFilter ref="A5:E60" xr:uid="{00000000-0009-0000-0000-00000E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64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F67"/>
  <sheetViews>
    <sheetView topLeftCell="A49"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42491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115</v>
      </c>
      <c r="B11" s="6" t="s">
        <v>116</v>
      </c>
      <c r="C11" s="6" t="s">
        <v>82</v>
      </c>
      <c r="D11" s="16">
        <v>89.1</v>
      </c>
      <c r="E11" s="16">
        <v>19.5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13.6</v>
      </c>
    </row>
    <row r="40" spans="1:5">
      <c r="A40" s="20" t="s">
        <v>110</v>
      </c>
      <c r="B40" s="6" t="s">
        <v>7</v>
      </c>
      <c r="C40" s="6" t="s">
        <v>111</v>
      </c>
      <c r="D40" s="18">
        <v>-46.95</v>
      </c>
      <c r="E40" s="18">
        <v>-13.6</v>
      </c>
    </row>
    <row r="41" spans="1:5">
      <c r="A41" s="4" t="s">
        <v>83</v>
      </c>
      <c r="B41" s="10" t="s">
        <v>7</v>
      </c>
      <c r="C41" s="10" t="s">
        <v>9</v>
      </c>
      <c r="D41" s="8">
        <v>46.95</v>
      </c>
      <c r="E41" s="8">
        <v>13.6</v>
      </c>
    </row>
    <row r="42" spans="1:5">
      <c r="A42" s="4" t="s">
        <v>30</v>
      </c>
      <c r="B42" s="6" t="s">
        <v>6</v>
      </c>
      <c r="C42" s="6" t="s">
        <v>9</v>
      </c>
      <c r="D42" s="8">
        <v>46.95</v>
      </c>
      <c r="E42" s="8">
        <v>0</v>
      </c>
    </row>
    <row r="43" spans="1:5">
      <c r="A43" s="9" t="s">
        <v>31</v>
      </c>
      <c r="B43" s="6" t="s">
        <v>6</v>
      </c>
      <c r="C43" s="6" t="s">
        <v>12</v>
      </c>
      <c r="D43" s="8">
        <v>46.95</v>
      </c>
      <c r="E43" s="8">
        <v>19.5</v>
      </c>
    </row>
    <row r="44" spans="1:5">
      <c r="A44" s="9" t="s">
        <v>112</v>
      </c>
      <c r="B44" s="6" t="s">
        <v>113</v>
      </c>
      <c r="C44" s="6" t="s">
        <v>48</v>
      </c>
      <c r="D44" s="8">
        <v>46.95</v>
      </c>
      <c r="E44" s="8">
        <v>13.6</v>
      </c>
    </row>
    <row r="45" spans="1:5">
      <c r="A45" s="9" t="s">
        <v>32</v>
      </c>
      <c r="B45" s="5" t="s">
        <v>45</v>
      </c>
      <c r="C45" s="6" t="s">
        <v>20</v>
      </c>
      <c r="D45" s="8">
        <v>46.95</v>
      </c>
      <c r="E45" s="8">
        <v>13.6</v>
      </c>
    </row>
    <row r="46" spans="1:5">
      <c r="A46" s="4" t="s">
        <v>33</v>
      </c>
      <c r="B46" s="6" t="s">
        <v>3</v>
      </c>
      <c r="C46" s="6" t="s">
        <v>4</v>
      </c>
      <c r="D46" s="8">
        <v>46.95</v>
      </c>
      <c r="E46" s="8">
        <v>13.6</v>
      </c>
    </row>
    <row r="47" spans="1:5">
      <c r="A47" s="9" t="s">
        <v>34</v>
      </c>
      <c r="B47" s="6" t="s">
        <v>6</v>
      </c>
      <c r="C47" s="6" t="s">
        <v>14</v>
      </c>
      <c r="D47" s="8">
        <v>46.95</v>
      </c>
      <c r="E47" s="8">
        <v>13.6</v>
      </c>
    </row>
    <row r="48" spans="1:5">
      <c r="A48" s="4" t="s">
        <v>53</v>
      </c>
      <c r="B48" s="10" t="s">
        <v>55</v>
      </c>
      <c r="C48" s="10" t="s">
        <v>48</v>
      </c>
      <c r="D48" s="8">
        <v>136.35</v>
      </c>
      <c r="E48" s="8">
        <v>13.6</v>
      </c>
    </row>
    <row r="49" spans="1:6">
      <c r="A49" s="9" t="s">
        <v>35</v>
      </c>
      <c r="B49" s="5" t="s">
        <v>45</v>
      </c>
      <c r="C49" s="6" t="s">
        <v>14</v>
      </c>
      <c r="D49" s="19">
        <v>89.1</v>
      </c>
      <c r="E49" s="19">
        <v>19.5</v>
      </c>
    </row>
    <row r="50" spans="1:6" ht="29">
      <c r="A50" s="9" t="s">
        <v>104</v>
      </c>
      <c r="B50" s="5" t="s">
        <v>105</v>
      </c>
      <c r="C50" s="6" t="s">
        <v>48</v>
      </c>
      <c r="D50" s="19">
        <v>89.1</v>
      </c>
      <c r="E50" s="19">
        <v>19.5</v>
      </c>
    </row>
    <row r="51" spans="1:6">
      <c r="A51" s="4" t="s">
        <v>50</v>
      </c>
      <c r="B51" s="10" t="s">
        <v>52</v>
      </c>
      <c r="C51" s="10" t="s">
        <v>48</v>
      </c>
      <c r="D51" s="8">
        <v>46.95</v>
      </c>
      <c r="E51" s="8">
        <v>13.6</v>
      </c>
    </row>
    <row r="52" spans="1:6">
      <c r="A52" s="4" t="s">
        <v>85</v>
      </c>
      <c r="B52" s="10" t="s">
        <v>18</v>
      </c>
      <c r="C52" s="10" t="s">
        <v>82</v>
      </c>
      <c r="D52" s="8">
        <v>46.95</v>
      </c>
      <c r="E52" s="8">
        <v>13.6</v>
      </c>
    </row>
    <row r="53" spans="1:6">
      <c r="A53" s="4" t="s">
        <v>36</v>
      </c>
      <c r="B53" s="5" t="s">
        <v>45</v>
      </c>
      <c r="C53" s="6" t="s">
        <v>8</v>
      </c>
      <c r="D53" s="8">
        <v>46.95</v>
      </c>
      <c r="E53" s="8">
        <v>13.6</v>
      </c>
    </row>
    <row r="54" spans="1:6">
      <c r="A54" s="4" t="s">
        <v>106</v>
      </c>
      <c r="B54" s="5" t="s">
        <v>7</v>
      </c>
      <c r="C54" s="6" t="s">
        <v>4</v>
      </c>
      <c r="D54" s="8">
        <v>46.95</v>
      </c>
      <c r="E54" s="8">
        <v>13.6</v>
      </c>
    </row>
    <row r="55" spans="1:6">
      <c r="A55" s="4" t="s">
        <v>37</v>
      </c>
      <c r="B55" s="6" t="s">
        <v>3</v>
      </c>
      <c r="C55" s="6" t="s">
        <v>20</v>
      </c>
      <c r="D55" s="8">
        <v>46.95</v>
      </c>
      <c r="E55" s="8">
        <v>13.6</v>
      </c>
    </row>
    <row r="56" spans="1:6">
      <c r="A56" s="4" t="s">
        <v>46</v>
      </c>
      <c r="B56" s="10" t="s">
        <v>47</v>
      </c>
      <c r="C56" s="10" t="s">
        <v>48</v>
      </c>
      <c r="D56" s="8">
        <v>136.35</v>
      </c>
      <c r="E56" s="8">
        <v>32.700000000000003</v>
      </c>
    </row>
    <row r="57" spans="1:6">
      <c r="A57" s="4" t="s">
        <v>98</v>
      </c>
      <c r="B57" s="10" t="s">
        <v>99</v>
      </c>
      <c r="C57" s="10" t="s">
        <v>48</v>
      </c>
      <c r="D57" s="19">
        <v>46.95</v>
      </c>
      <c r="E57" s="8">
        <v>13.6</v>
      </c>
    </row>
    <row r="58" spans="1:6">
      <c r="A58" s="4" t="s">
        <v>38</v>
      </c>
      <c r="B58" s="6" t="s">
        <v>18</v>
      </c>
      <c r="C58" s="6" t="s">
        <v>39</v>
      </c>
      <c r="D58" s="8">
        <v>46.95</v>
      </c>
      <c r="E58" s="8">
        <v>13.6</v>
      </c>
    </row>
    <row r="59" spans="1:6">
      <c r="A59" s="9" t="s">
        <v>40</v>
      </c>
      <c r="B59" s="6" t="s">
        <v>6</v>
      </c>
      <c r="C59" s="6" t="s">
        <v>20</v>
      </c>
      <c r="D59" s="8">
        <v>46.95</v>
      </c>
      <c r="E59" s="8">
        <v>13.6</v>
      </c>
    </row>
    <row r="60" spans="1:6">
      <c r="A60" s="4" t="s">
        <v>51</v>
      </c>
      <c r="B60" s="10" t="s">
        <v>54</v>
      </c>
      <c r="C60" s="10" t="s">
        <v>48</v>
      </c>
      <c r="D60" s="8">
        <v>46.95</v>
      </c>
      <c r="E60" s="8">
        <v>13.6</v>
      </c>
    </row>
    <row r="61" spans="1:6">
      <c r="A61" s="9" t="s">
        <v>41</v>
      </c>
      <c r="B61" s="6" t="s">
        <v>3</v>
      </c>
      <c r="C61" s="6" t="s">
        <v>9</v>
      </c>
      <c r="D61" s="16">
        <v>46.95</v>
      </c>
      <c r="E61" s="8">
        <v>13.6</v>
      </c>
    </row>
    <row r="62" spans="1:6">
      <c r="A62" s="9" t="s">
        <v>86</v>
      </c>
      <c r="B62" s="6" t="s">
        <v>3</v>
      </c>
      <c r="C62" s="6" t="s">
        <v>82</v>
      </c>
      <c r="D62" s="16">
        <v>46.95</v>
      </c>
      <c r="E62" s="8">
        <v>13.6</v>
      </c>
    </row>
    <row r="63" spans="1:6" ht="18">
      <c r="A63" s="9" t="s">
        <v>68</v>
      </c>
      <c r="B63" s="6"/>
      <c r="C63" s="6"/>
      <c r="D63" s="15"/>
      <c r="E63" s="15"/>
    </row>
    <row r="64" spans="1:6">
      <c r="A64" s="1"/>
      <c r="B64" s="2"/>
      <c r="C64" s="3"/>
      <c r="D64" s="12">
        <f>SUM(D6:D63)</f>
        <v>3061.1999999999989</v>
      </c>
      <c r="E64" s="12">
        <f>SUM(E6:E63)</f>
        <v>796.20000000000073</v>
      </c>
      <c r="F64" s="12">
        <f>D64+E64</f>
        <v>3857.3999999999996</v>
      </c>
    </row>
    <row r="65" spans="1:3">
      <c r="A65" s="1">
        <f>COUNTA(A6:A62)</f>
        <v>57</v>
      </c>
      <c r="B65" s="2"/>
      <c r="C65" s="3"/>
    </row>
    <row r="66" spans="1:3">
      <c r="A66" s="1"/>
      <c r="B66" s="2"/>
      <c r="C66" s="3"/>
    </row>
    <row r="67" spans="1:3">
      <c r="A67" s="1" t="s">
        <v>119</v>
      </c>
      <c r="B67" s="2"/>
      <c r="C67" s="3"/>
    </row>
  </sheetData>
  <autoFilter ref="A5:E59" xr:uid="{00000000-0009-0000-0000-00000F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65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F67"/>
  <sheetViews>
    <sheetView topLeftCell="A29"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42522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103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115</v>
      </c>
      <c r="B11" s="6" t="s">
        <v>116</v>
      </c>
      <c r="C11" s="6" t="s">
        <v>82</v>
      </c>
      <c r="D11" s="16">
        <v>89.1</v>
      </c>
      <c r="E11" s="16">
        <v>19.5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8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9" t="s">
        <v>17</v>
      </c>
      <c r="B24" s="5" t="s">
        <v>45</v>
      </c>
      <c r="C24" s="6" t="s">
        <v>9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</row>
    <row r="35" spans="1:5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</row>
    <row r="36" spans="1:5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</row>
    <row r="37" spans="1:5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</row>
    <row r="38" spans="1:5">
      <c r="A38" s="4" t="s">
        <v>29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28</v>
      </c>
      <c r="B39" s="6" t="s">
        <v>3</v>
      </c>
      <c r="C39" s="6" t="s">
        <v>9</v>
      </c>
      <c r="D39" s="8">
        <v>46.95</v>
      </c>
      <c r="E39" s="8">
        <v>13.6</v>
      </c>
    </row>
    <row r="40" spans="1:5">
      <c r="A40" s="20" t="s">
        <v>110</v>
      </c>
      <c r="B40" s="6" t="s">
        <v>7</v>
      </c>
      <c r="C40" s="6" t="s">
        <v>111</v>
      </c>
      <c r="D40" s="18">
        <v>-46.95</v>
      </c>
      <c r="E40" s="18">
        <v>-13.6</v>
      </c>
    </row>
    <row r="41" spans="1:5">
      <c r="A41" s="4" t="s">
        <v>83</v>
      </c>
      <c r="B41" s="10" t="s">
        <v>7</v>
      </c>
      <c r="C41" s="10" t="s">
        <v>9</v>
      </c>
      <c r="D41" s="8">
        <v>46.95</v>
      </c>
      <c r="E41" s="8">
        <v>13.6</v>
      </c>
    </row>
    <row r="42" spans="1:5">
      <c r="A42" s="4" t="s">
        <v>30</v>
      </c>
      <c r="B42" s="6" t="s">
        <v>6</v>
      </c>
      <c r="C42" s="6" t="s">
        <v>9</v>
      </c>
      <c r="D42" s="8">
        <v>46.95</v>
      </c>
      <c r="E42" s="8">
        <v>0</v>
      </c>
    </row>
    <row r="43" spans="1:5">
      <c r="A43" s="9" t="s">
        <v>31</v>
      </c>
      <c r="B43" s="6" t="s">
        <v>6</v>
      </c>
      <c r="C43" s="6" t="s">
        <v>12</v>
      </c>
      <c r="D43" s="8">
        <v>46.95</v>
      </c>
      <c r="E43" s="8">
        <v>19.5</v>
      </c>
    </row>
    <row r="44" spans="1:5">
      <c r="A44" s="9" t="s">
        <v>112</v>
      </c>
      <c r="B44" s="6" t="s">
        <v>113</v>
      </c>
      <c r="C44" s="6" t="s">
        <v>48</v>
      </c>
      <c r="D44" s="8">
        <v>46.95</v>
      </c>
      <c r="E44" s="8">
        <v>13.6</v>
      </c>
    </row>
    <row r="45" spans="1:5">
      <c r="A45" s="9" t="s">
        <v>32</v>
      </c>
      <c r="B45" s="5" t="s">
        <v>45</v>
      </c>
      <c r="C45" s="6" t="s">
        <v>20</v>
      </c>
      <c r="D45" s="8">
        <v>46.95</v>
      </c>
      <c r="E45" s="8">
        <v>13.6</v>
      </c>
    </row>
    <row r="46" spans="1:5">
      <c r="A46" s="4" t="s">
        <v>33</v>
      </c>
      <c r="B46" s="6" t="s">
        <v>3</v>
      </c>
      <c r="C46" s="6" t="s">
        <v>4</v>
      </c>
      <c r="D46" s="8">
        <v>46.95</v>
      </c>
      <c r="E46" s="8">
        <v>13.6</v>
      </c>
    </row>
    <row r="47" spans="1:5">
      <c r="A47" s="9" t="s">
        <v>34</v>
      </c>
      <c r="B47" s="6" t="s">
        <v>6</v>
      </c>
      <c r="C47" s="6" t="s">
        <v>14</v>
      </c>
      <c r="D47" s="8">
        <v>46.95</v>
      </c>
      <c r="E47" s="8">
        <v>13.6</v>
      </c>
    </row>
    <row r="48" spans="1:5">
      <c r="A48" s="4" t="s">
        <v>53</v>
      </c>
      <c r="B48" s="10" t="s">
        <v>55</v>
      </c>
      <c r="C48" s="10" t="s">
        <v>48</v>
      </c>
      <c r="D48" s="8">
        <v>136.35</v>
      </c>
      <c r="E48" s="8">
        <v>13.6</v>
      </c>
    </row>
    <row r="49" spans="1:6">
      <c r="A49" s="9" t="s">
        <v>35</v>
      </c>
      <c r="B49" s="5" t="s">
        <v>45</v>
      </c>
      <c r="C49" s="6" t="s">
        <v>14</v>
      </c>
      <c r="D49" s="19">
        <v>89.1</v>
      </c>
      <c r="E49" s="19">
        <v>19.5</v>
      </c>
    </row>
    <row r="50" spans="1:6" ht="29">
      <c r="A50" s="9" t="s">
        <v>104</v>
      </c>
      <c r="B50" s="5" t="s">
        <v>105</v>
      </c>
      <c r="C50" s="6" t="s">
        <v>48</v>
      </c>
      <c r="D50" s="19">
        <v>89.1</v>
      </c>
      <c r="E50" s="19">
        <v>19.5</v>
      </c>
    </row>
    <row r="51" spans="1:6">
      <c r="A51" s="4" t="s">
        <v>50</v>
      </c>
      <c r="B51" s="10" t="s">
        <v>52</v>
      </c>
      <c r="C51" s="10" t="s">
        <v>48</v>
      </c>
      <c r="D51" s="8">
        <v>46.95</v>
      </c>
      <c r="E51" s="8">
        <v>13.6</v>
      </c>
    </row>
    <row r="52" spans="1:6">
      <c r="A52" s="4" t="s">
        <v>85</v>
      </c>
      <c r="B52" s="10" t="s">
        <v>18</v>
      </c>
      <c r="C52" s="10" t="s">
        <v>82</v>
      </c>
      <c r="D52" s="8">
        <v>46.95</v>
      </c>
      <c r="E52" s="8">
        <v>13.6</v>
      </c>
    </row>
    <row r="53" spans="1:6">
      <c r="A53" s="4" t="s">
        <v>36</v>
      </c>
      <c r="B53" s="5" t="s">
        <v>45</v>
      </c>
      <c r="C53" s="6" t="s">
        <v>8</v>
      </c>
      <c r="D53" s="8">
        <v>46.95</v>
      </c>
      <c r="E53" s="8">
        <v>13.6</v>
      </c>
    </row>
    <row r="54" spans="1:6">
      <c r="A54" s="4" t="s">
        <v>106</v>
      </c>
      <c r="B54" s="5" t="s">
        <v>7</v>
      </c>
      <c r="C54" s="6" t="s">
        <v>4</v>
      </c>
      <c r="D54" s="8">
        <v>46.95</v>
      </c>
      <c r="E54" s="8">
        <v>13.6</v>
      </c>
    </row>
    <row r="55" spans="1:6">
      <c r="A55" s="4" t="s">
        <v>37</v>
      </c>
      <c r="B55" s="6" t="s">
        <v>3</v>
      </c>
      <c r="C55" s="6" t="s">
        <v>20</v>
      </c>
      <c r="D55" s="8">
        <v>46.95</v>
      </c>
      <c r="E55" s="8">
        <v>13.6</v>
      </c>
    </row>
    <row r="56" spans="1:6">
      <c r="A56" s="4" t="s">
        <v>46</v>
      </c>
      <c r="B56" s="10" t="s">
        <v>47</v>
      </c>
      <c r="C56" s="10" t="s">
        <v>48</v>
      </c>
      <c r="D56" s="8">
        <v>136.35</v>
      </c>
      <c r="E56" s="8">
        <v>32.700000000000003</v>
      </c>
    </row>
    <row r="57" spans="1:6">
      <c r="A57" s="4" t="s">
        <v>98</v>
      </c>
      <c r="B57" s="10" t="s">
        <v>99</v>
      </c>
      <c r="C57" s="10" t="s">
        <v>48</v>
      </c>
      <c r="D57" s="19">
        <v>46.95</v>
      </c>
      <c r="E57" s="8">
        <v>13.6</v>
      </c>
    </row>
    <row r="58" spans="1:6">
      <c r="A58" s="4" t="s">
        <v>38</v>
      </c>
      <c r="B58" s="6" t="s">
        <v>18</v>
      </c>
      <c r="C58" s="6" t="s">
        <v>39</v>
      </c>
      <c r="D58" s="8">
        <v>46.95</v>
      </c>
      <c r="E58" s="8">
        <v>13.6</v>
      </c>
    </row>
    <row r="59" spans="1:6">
      <c r="A59" s="9" t="s">
        <v>40</v>
      </c>
      <c r="B59" s="6" t="s">
        <v>6</v>
      </c>
      <c r="C59" s="6" t="s">
        <v>20</v>
      </c>
      <c r="D59" s="8">
        <v>46.95</v>
      </c>
      <c r="E59" s="8">
        <v>13.6</v>
      </c>
    </row>
    <row r="60" spans="1:6">
      <c r="A60" s="4" t="s">
        <v>51</v>
      </c>
      <c r="B60" s="10" t="s">
        <v>54</v>
      </c>
      <c r="C60" s="10" t="s">
        <v>48</v>
      </c>
      <c r="D60" s="8">
        <v>46.95</v>
      </c>
      <c r="E60" s="8">
        <v>13.6</v>
      </c>
    </row>
    <row r="61" spans="1:6">
      <c r="A61" s="9" t="s">
        <v>41</v>
      </c>
      <c r="B61" s="6" t="s">
        <v>3</v>
      </c>
      <c r="C61" s="6" t="s">
        <v>9</v>
      </c>
      <c r="D61" s="16">
        <v>46.95</v>
      </c>
      <c r="E61" s="8">
        <v>13.6</v>
      </c>
    </row>
    <row r="62" spans="1:6">
      <c r="A62" s="9" t="s">
        <v>86</v>
      </c>
      <c r="B62" s="6" t="s">
        <v>3</v>
      </c>
      <c r="C62" s="6" t="s">
        <v>82</v>
      </c>
      <c r="D62" s="16">
        <v>46.95</v>
      </c>
      <c r="E62" s="8">
        <v>13.6</v>
      </c>
    </row>
    <row r="63" spans="1:6" ht="18">
      <c r="A63" s="9" t="s">
        <v>68</v>
      </c>
      <c r="B63" s="6"/>
      <c r="C63" s="6"/>
      <c r="D63" s="15"/>
      <c r="E63" s="15"/>
    </row>
    <row r="64" spans="1:6">
      <c r="A64" s="1"/>
      <c r="B64" s="2"/>
      <c r="C64" s="3"/>
      <c r="D64" s="12">
        <f>SUM(D6:D63)</f>
        <v>3061.1999999999989</v>
      </c>
      <c r="E64" s="12">
        <f>SUM(E6:E63)</f>
        <v>796.20000000000073</v>
      </c>
      <c r="F64" s="12">
        <f>D64+E64</f>
        <v>3857.3999999999996</v>
      </c>
    </row>
    <row r="65" spans="1:3">
      <c r="A65" s="1">
        <f>COUNTA(A6:A62)</f>
        <v>57</v>
      </c>
      <c r="B65" s="2"/>
      <c r="C65" s="3"/>
    </row>
    <row r="66" spans="1:3">
      <c r="A66" s="1"/>
      <c r="B66" s="2"/>
      <c r="C66" s="3"/>
    </row>
    <row r="67" spans="1:3">
      <c r="A67" s="1" t="s">
        <v>119</v>
      </c>
      <c r="B67" s="2"/>
      <c r="C67" s="3"/>
    </row>
  </sheetData>
  <autoFilter ref="A5:E59" xr:uid="{00000000-0009-0000-0000-000010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5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F64"/>
  <sheetViews>
    <sheetView topLeftCell="A49"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42552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0</v>
      </c>
      <c r="E6" s="8">
        <v>0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115</v>
      </c>
      <c r="B10" s="6" t="s">
        <v>116</v>
      </c>
      <c r="C10" s="6" t="s">
        <v>82</v>
      </c>
      <c r="D10" s="16">
        <v>89.1</v>
      </c>
      <c r="E10" s="16">
        <v>19.5</v>
      </c>
    </row>
    <row r="11" spans="1:5">
      <c r="A11" s="4" t="s">
        <v>97</v>
      </c>
      <c r="B11" s="6" t="s">
        <v>7</v>
      </c>
      <c r="C11" s="6" t="s">
        <v>14</v>
      </c>
      <c r="D11" s="16"/>
      <c r="E11" s="16"/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13.6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9" t="s">
        <v>11</v>
      </c>
      <c r="B14" s="6" t="s">
        <v>7</v>
      </c>
      <c r="C14" s="6" t="s">
        <v>12</v>
      </c>
      <c r="D14" s="8">
        <v>89.1</v>
      </c>
      <c r="E14" s="8">
        <v>13.6</v>
      </c>
    </row>
    <row r="15" spans="1:5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</row>
    <row r="17" spans="1:5">
      <c r="A17" s="9" t="s">
        <v>91</v>
      </c>
      <c r="B17" s="6" t="s">
        <v>3</v>
      </c>
      <c r="C17" s="6" t="s">
        <v>14</v>
      </c>
      <c r="D17" s="16"/>
      <c r="E17" s="8"/>
    </row>
    <row r="18" spans="1:5">
      <c r="A18" s="9" t="s">
        <v>81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</row>
    <row r="20" spans="1:5">
      <c r="A20" s="9" t="s">
        <v>92</v>
      </c>
      <c r="B20" s="6" t="s">
        <v>3</v>
      </c>
      <c r="C20" s="6" t="s">
        <v>82</v>
      </c>
      <c r="D20" s="16"/>
      <c r="E20" s="8"/>
    </row>
    <row r="21" spans="1:5">
      <c r="A21" s="9" t="s">
        <v>15</v>
      </c>
      <c r="B21" s="6" t="s">
        <v>7</v>
      </c>
      <c r="C21" s="6" t="s">
        <v>9</v>
      </c>
      <c r="D21" s="16"/>
      <c r="E21" s="8"/>
    </row>
    <row r="22" spans="1:5">
      <c r="A22" s="4" t="s">
        <v>16</v>
      </c>
      <c r="B22" s="6" t="s">
        <v>6</v>
      </c>
      <c r="C22" s="6" t="s">
        <v>4</v>
      </c>
      <c r="D22" s="16">
        <v>46.95</v>
      </c>
      <c r="E22" s="8">
        <v>13.6</v>
      </c>
    </row>
    <row r="23" spans="1:5">
      <c r="A23" s="9" t="s">
        <v>17</v>
      </c>
      <c r="B23" s="5" t="s">
        <v>45</v>
      </c>
      <c r="C23" s="6" t="s">
        <v>9</v>
      </c>
      <c r="D23" s="16"/>
      <c r="E23" s="8"/>
    </row>
    <row r="24" spans="1:5">
      <c r="A24" s="9" t="s">
        <v>19</v>
      </c>
      <c r="B24" s="6" t="s">
        <v>18</v>
      </c>
      <c r="C24" s="6" t="s">
        <v>20</v>
      </c>
      <c r="D24" s="8"/>
      <c r="E24" s="8"/>
    </row>
    <row r="25" spans="1:5">
      <c r="A25" s="9" t="s">
        <v>100</v>
      </c>
      <c r="B25" s="6" t="s">
        <v>7</v>
      </c>
      <c r="C25" s="6" t="s">
        <v>14</v>
      </c>
      <c r="D25" s="8"/>
      <c r="E25" s="8"/>
    </row>
    <row r="26" spans="1:5">
      <c r="A26" s="9" t="s">
        <v>43</v>
      </c>
      <c r="B26" s="6" t="s">
        <v>18</v>
      </c>
      <c r="C26" s="6" t="s">
        <v>9</v>
      </c>
      <c r="D26" s="8">
        <v>89.1</v>
      </c>
      <c r="E26" s="8">
        <v>13.6</v>
      </c>
    </row>
    <row r="27" spans="1:5">
      <c r="A27" s="9" t="s">
        <v>21</v>
      </c>
      <c r="B27" s="6" t="s">
        <v>3</v>
      </c>
      <c r="C27" s="6" t="s">
        <v>14</v>
      </c>
      <c r="D27" s="8">
        <v>46.95</v>
      </c>
      <c r="E27" s="8">
        <v>13.6</v>
      </c>
    </row>
    <row r="28" spans="1:5">
      <c r="A28" s="4" t="s">
        <v>63</v>
      </c>
      <c r="B28" s="10" t="s">
        <v>60</v>
      </c>
      <c r="C28" s="6" t="s">
        <v>48</v>
      </c>
      <c r="D28" s="8">
        <v>46.95</v>
      </c>
      <c r="E28" s="8">
        <v>13.6</v>
      </c>
    </row>
    <row r="29" spans="1:5">
      <c r="A29" s="9" t="s">
        <v>22</v>
      </c>
      <c r="B29" s="6" t="s">
        <v>3</v>
      </c>
      <c r="C29" s="6" t="s">
        <v>9</v>
      </c>
      <c r="D29" s="8">
        <v>46.95</v>
      </c>
      <c r="E29" s="8">
        <v>13.6</v>
      </c>
    </row>
    <row r="30" spans="1:5">
      <c r="A30" s="9" t="s">
        <v>23</v>
      </c>
      <c r="B30" s="6" t="s">
        <v>6</v>
      </c>
      <c r="C30" s="6" t="s">
        <v>8</v>
      </c>
      <c r="D30" s="8">
        <v>46.95</v>
      </c>
      <c r="E30" s="8">
        <v>13.6</v>
      </c>
    </row>
    <row r="31" spans="1:5">
      <c r="A31" s="9" t="s">
        <v>93</v>
      </c>
      <c r="B31" s="6" t="s">
        <v>3</v>
      </c>
      <c r="C31" s="6" t="s">
        <v>4</v>
      </c>
      <c r="D31" s="8"/>
      <c r="E31" s="8"/>
    </row>
    <row r="32" spans="1:5">
      <c r="A32" s="4" t="s">
        <v>24</v>
      </c>
      <c r="B32" s="6" t="s">
        <v>3</v>
      </c>
      <c r="C32" s="6" t="s">
        <v>12</v>
      </c>
      <c r="D32" s="8"/>
      <c r="E32" s="8"/>
    </row>
    <row r="33" spans="1:5">
      <c r="A33" s="4" t="s">
        <v>25</v>
      </c>
      <c r="B33" s="6" t="s">
        <v>7</v>
      </c>
      <c r="C33" s="6" t="s">
        <v>8</v>
      </c>
      <c r="D33" s="8"/>
      <c r="E33" s="8"/>
    </row>
    <row r="34" spans="1:5">
      <c r="A34" s="4" t="s">
        <v>59</v>
      </c>
      <c r="B34" s="10" t="s">
        <v>62</v>
      </c>
      <c r="C34" s="6" t="s">
        <v>48</v>
      </c>
      <c r="D34" s="8">
        <v>46.95</v>
      </c>
      <c r="E34" s="8">
        <v>13.6</v>
      </c>
    </row>
    <row r="35" spans="1:5">
      <c r="A35" s="4" t="s">
        <v>26</v>
      </c>
      <c r="B35" s="6" t="s">
        <v>7</v>
      </c>
      <c r="C35" s="6" t="s">
        <v>14</v>
      </c>
      <c r="D35" s="8">
        <v>46.95</v>
      </c>
      <c r="E35" s="8">
        <v>13.6</v>
      </c>
    </row>
    <row r="36" spans="1:5">
      <c r="A36" s="4" t="s">
        <v>27</v>
      </c>
      <c r="B36" s="5" t="s">
        <v>45</v>
      </c>
      <c r="C36" s="6" t="s">
        <v>12</v>
      </c>
      <c r="D36" s="8"/>
      <c r="E36" s="8"/>
    </row>
    <row r="37" spans="1:5">
      <c r="A37" s="4" t="s">
        <v>29</v>
      </c>
      <c r="B37" s="6" t="s">
        <v>7</v>
      </c>
      <c r="C37" s="6" t="s">
        <v>14</v>
      </c>
      <c r="D37" s="8"/>
      <c r="E37" s="8"/>
    </row>
    <row r="38" spans="1:5">
      <c r="A38" s="4" t="s">
        <v>28</v>
      </c>
      <c r="B38" s="6" t="s">
        <v>3</v>
      </c>
      <c r="C38" s="6" t="s">
        <v>9</v>
      </c>
      <c r="D38" s="8">
        <v>46.95</v>
      </c>
      <c r="E38" s="8">
        <v>13.6</v>
      </c>
    </row>
    <row r="39" spans="1:5">
      <c r="A39" s="4" t="s">
        <v>83</v>
      </c>
      <c r="B39" s="10" t="s">
        <v>7</v>
      </c>
      <c r="C39" s="10" t="s">
        <v>9</v>
      </c>
      <c r="D39" s="8"/>
      <c r="E39" s="8"/>
    </row>
    <row r="40" spans="1:5">
      <c r="A40" s="4" t="s">
        <v>30</v>
      </c>
      <c r="B40" s="6" t="s">
        <v>6</v>
      </c>
      <c r="C40" s="6" t="s">
        <v>9</v>
      </c>
      <c r="D40" s="8">
        <v>46.95</v>
      </c>
      <c r="E40" s="8">
        <v>0</v>
      </c>
    </row>
    <row r="41" spans="1:5">
      <c r="A41" s="9" t="s">
        <v>31</v>
      </c>
      <c r="B41" s="6" t="s">
        <v>6</v>
      </c>
      <c r="C41" s="6" t="s">
        <v>12</v>
      </c>
      <c r="D41" s="8"/>
      <c r="E41" s="8"/>
    </row>
    <row r="42" spans="1:5">
      <c r="A42" s="9" t="s">
        <v>112</v>
      </c>
      <c r="B42" s="6" t="s">
        <v>113</v>
      </c>
      <c r="C42" s="6" t="s">
        <v>48</v>
      </c>
      <c r="D42" s="8">
        <v>46.95</v>
      </c>
      <c r="E42" s="8">
        <v>13.6</v>
      </c>
    </row>
    <row r="43" spans="1:5">
      <c r="A43" s="9" t="s">
        <v>32</v>
      </c>
      <c r="B43" s="5" t="s">
        <v>45</v>
      </c>
      <c r="C43" s="6" t="s">
        <v>20</v>
      </c>
      <c r="D43" s="8"/>
      <c r="E43" s="8"/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13.6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13.6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13.6</v>
      </c>
    </row>
    <row r="47" spans="1:5">
      <c r="A47" s="9" t="s">
        <v>35</v>
      </c>
      <c r="B47" s="5" t="s">
        <v>45</v>
      </c>
      <c r="C47" s="6" t="s">
        <v>14</v>
      </c>
      <c r="D47" s="19">
        <v>89.1</v>
      </c>
      <c r="E47" s="19">
        <v>19.5</v>
      </c>
    </row>
    <row r="48" spans="1:5" ht="29">
      <c r="A48" s="9" t="s">
        <v>104</v>
      </c>
      <c r="B48" s="5" t="s">
        <v>105</v>
      </c>
      <c r="C48" s="6" t="s">
        <v>48</v>
      </c>
      <c r="D48" s="19">
        <v>89.1</v>
      </c>
      <c r="E48" s="19">
        <v>19.5</v>
      </c>
    </row>
    <row r="49" spans="1:6">
      <c r="A49" s="4" t="s">
        <v>50</v>
      </c>
      <c r="B49" s="10" t="s">
        <v>52</v>
      </c>
      <c r="C49" s="10" t="s">
        <v>48</v>
      </c>
      <c r="D49" s="8">
        <v>46.95</v>
      </c>
      <c r="E49" s="8">
        <v>13.6</v>
      </c>
    </row>
    <row r="50" spans="1:6">
      <c r="A50" s="4" t="s">
        <v>36</v>
      </c>
      <c r="B50" s="5" t="s">
        <v>45</v>
      </c>
      <c r="C50" s="6" t="s">
        <v>8</v>
      </c>
      <c r="D50" s="8">
        <v>46.95</v>
      </c>
      <c r="E50" s="8">
        <v>13.6</v>
      </c>
    </row>
    <row r="51" spans="1:6">
      <c r="A51" s="4" t="s">
        <v>106</v>
      </c>
      <c r="B51" s="5" t="s">
        <v>7</v>
      </c>
      <c r="C51" s="6" t="s">
        <v>4</v>
      </c>
      <c r="D51" s="8"/>
      <c r="E51" s="8"/>
    </row>
    <row r="52" spans="1:6">
      <c r="A52" s="4" t="s">
        <v>37</v>
      </c>
      <c r="B52" s="6" t="s">
        <v>3</v>
      </c>
      <c r="C52" s="6" t="s">
        <v>20</v>
      </c>
      <c r="D52" s="8"/>
      <c r="E52" s="8"/>
    </row>
    <row r="53" spans="1:6">
      <c r="A53" s="4" t="s">
        <v>46</v>
      </c>
      <c r="B53" s="10" t="s">
        <v>47</v>
      </c>
      <c r="C53" s="10" t="s">
        <v>48</v>
      </c>
      <c r="D53" s="8">
        <v>136.35</v>
      </c>
      <c r="E53" s="8">
        <v>32.700000000000003</v>
      </c>
    </row>
    <row r="54" spans="1:6">
      <c r="A54" s="4" t="s">
        <v>98</v>
      </c>
      <c r="B54" s="10" t="s">
        <v>99</v>
      </c>
      <c r="C54" s="10" t="s">
        <v>48</v>
      </c>
      <c r="D54" s="19">
        <v>46.95</v>
      </c>
      <c r="E54" s="8">
        <v>13.6</v>
      </c>
    </row>
    <row r="55" spans="1:6">
      <c r="A55" s="4" t="s">
        <v>38</v>
      </c>
      <c r="B55" s="6" t="s">
        <v>18</v>
      </c>
      <c r="C55" s="6" t="s">
        <v>39</v>
      </c>
      <c r="D55" s="8">
        <v>46.95</v>
      </c>
      <c r="E55" s="8">
        <v>13.6</v>
      </c>
    </row>
    <row r="56" spans="1:6">
      <c r="A56" s="9" t="s">
        <v>40</v>
      </c>
      <c r="B56" s="6" t="s">
        <v>6</v>
      </c>
      <c r="C56" s="6" t="s">
        <v>20</v>
      </c>
      <c r="D56" s="8"/>
      <c r="E56" s="8"/>
    </row>
    <row r="57" spans="1:6">
      <c r="A57" s="4" t="s">
        <v>51</v>
      </c>
      <c r="B57" s="10" t="s">
        <v>54</v>
      </c>
      <c r="C57" s="10" t="s">
        <v>48</v>
      </c>
      <c r="D57" s="8">
        <v>46.95</v>
      </c>
      <c r="E57" s="8">
        <v>13.6</v>
      </c>
    </row>
    <row r="58" spans="1:6">
      <c r="A58" s="9" t="s">
        <v>41</v>
      </c>
      <c r="B58" s="6" t="s">
        <v>3</v>
      </c>
      <c r="C58" s="6" t="s">
        <v>9</v>
      </c>
      <c r="D58" s="16">
        <v>46.95</v>
      </c>
      <c r="E58" s="8">
        <v>13.6</v>
      </c>
    </row>
    <row r="59" spans="1:6">
      <c r="A59" s="9" t="s">
        <v>86</v>
      </c>
      <c r="B59" s="6" t="s">
        <v>3</v>
      </c>
      <c r="C59" s="6" t="s">
        <v>82</v>
      </c>
      <c r="D59" s="16"/>
      <c r="E59" s="8"/>
    </row>
    <row r="60" spans="1:6" ht="18">
      <c r="A60" s="9" t="s">
        <v>68</v>
      </c>
      <c r="B60" s="6"/>
      <c r="C60" s="6"/>
      <c r="D60" s="15"/>
      <c r="E60" s="15"/>
    </row>
    <row r="61" spans="1:6">
      <c r="A61" s="1"/>
      <c r="B61" s="2"/>
      <c r="C61" s="3"/>
      <c r="D61" s="12">
        <f>SUM(D6:D60)</f>
        <v>1985.8500000000006</v>
      </c>
      <c r="E61" s="12">
        <f>SUM(E6:E60)</f>
        <v>485.60000000000019</v>
      </c>
      <c r="F61" s="12">
        <f>D61+E61</f>
        <v>2471.4500000000007</v>
      </c>
    </row>
    <row r="62" spans="1:6">
      <c r="A62" s="1">
        <f>COUNTA(A6:A59)</f>
        <v>54</v>
      </c>
      <c r="B62" s="2"/>
      <c r="C62" s="3"/>
    </row>
    <row r="63" spans="1:6">
      <c r="A63" s="1"/>
      <c r="B63" s="2"/>
      <c r="C63" s="3"/>
    </row>
    <row r="64" spans="1:6">
      <c r="A64" s="1"/>
      <c r="B64" s="2"/>
      <c r="C64" s="3"/>
    </row>
  </sheetData>
  <autoFilter ref="A5:E56" xr:uid="{00000000-0009-0000-0000-000011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5" fitToWidth="0" orientation="portrait" r:id="rId1"/>
  <headerFooter>
    <oddHeader xml:space="preserve">&amp;CKai Ming Inc.
Dental and Vision 
</oddHeader>
    <oddFooter>&amp;C&amp;P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F64"/>
  <sheetViews>
    <sheetView topLeftCell="A33"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42583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0</v>
      </c>
      <c r="E6" s="8">
        <v>0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115</v>
      </c>
      <c r="B10" s="6" t="s">
        <v>116</v>
      </c>
      <c r="C10" s="6" t="s">
        <v>82</v>
      </c>
      <c r="D10" s="16">
        <v>89.1</v>
      </c>
      <c r="E10" s="16">
        <v>19.5</v>
      </c>
    </row>
    <row r="11" spans="1:5">
      <c r="A11" s="4" t="s">
        <v>97</v>
      </c>
      <c r="B11" s="6" t="s">
        <v>7</v>
      </c>
      <c r="C11" s="6" t="s">
        <v>14</v>
      </c>
      <c r="D11" s="16"/>
      <c r="E11" s="16"/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13.6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9" t="s">
        <v>11</v>
      </c>
      <c r="B14" s="6" t="s">
        <v>7</v>
      </c>
      <c r="C14" s="6" t="s">
        <v>12</v>
      </c>
      <c r="D14" s="8">
        <v>89.1</v>
      </c>
      <c r="E14" s="8">
        <v>13.6</v>
      </c>
    </row>
    <row r="15" spans="1:5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</row>
    <row r="17" spans="1:5">
      <c r="A17" s="9" t="s">
        <v>91</v>
      </c>
      <c r="B17" s="6" t="s">
        <v>3</v>
      </c>
      <c r="C17" s="6" t="s">
        <v>14</v>
      </c>
      <c r="D17" s="16"/>
      <c r="E17" s="8"/>
    </row>
    <row r="18" spans="1:5">
      <c r="A18" s="9" t="s">
        <v>81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</row>
    <row r="20" spans="1:5">
      <c r="A20" s="9" t="s">
        <v>92</v>
      </c>
      <c r="B20" s="6" t="s">
        <v>3</v>
      </c>
      <c r="C20" s="6" t="s">
        <v>82</v>
      </c>
      <c r="D20" s="16"/>
      <c r="E20" s="8"/>
    </row>
    <row r="21" spans="1:5">
      <c r="A21" s="9" t="s">
        <v>15</v>
      </c>
      <c r="B21" s="6" t="s">
        <v>7</v>
      </c>
      <c r="C21" s="6" t="s">
        <v>9</v>
      </c>
      <c r="D21" s="16"/>
      <c r="E21" s="8"/>
    </row>
    <row r="22" spans="1:5">
      <c r="A22" s="4" t="s">
        <v>16</v>
      </c>
      <c r="B22" s="6" t="s">
        <v>6</v>
      </c>
      <c r="C22" s="6" t="s">
        <v>4</v>
      </c>
      <c r="D22" s="16">
        <v>46.95</v>
      </c>
      <c r="E22" s="8">
        <v>13.6</v>
      </c>
    </row>
    <row r="23" spans="1:5">
      <c r="A23" s="9" t="s">
        <v>17</v>
      </c>
      <c r="B23" s="5" t="s">
        <v>45</v>
      </c>
      <c r="C23" s="6" t="s">
        <v>9</v>
      </c>
      <c r="D23" s="16"/>
      <c r="E23" s="8"/>
    </row>
    <row r="24" spans="1:5">
      <c r="A24" s="9" t="s">
        <v>19</v>
      </c>
      <c r="B24" s="6" t="s">
        <v>18</v>
      </c>
      <c r="C24" s="6" t="s">
        <v>20</v>
      </c>
      <c r="D24" s="8"/>
      <c r="E24" s="8"/>
    </row>
    <row r="25" spans="1:5">
      <c r="A25" s="9" t="s">
        <v>100</v>
      </c>
      <c r="B25" s="6" t="s">
        <v>7</v>
      </c>
      <c r="C25" s="6" t="s">
        <v>14</v>
      </c>
      <c r="D25" s="8"/>
      <c r="E25" s="8"/>
    </row>
    <row r="26" spans="1:5">
      <c r="A26" s="9" t="s">
        <v>43</v>
      </c>
      <c r="B26" s="6" t="s">
        <v>18</v>
      </c>
      <c r="C26" s="6" t="s">
        <v>9</v>
      </c>
      <c r="D26" s="8">
        <v>89.1</v>
      </c>
      <c r="E26" s="8">
        <v>13.6</v>
      </c>
    </row>
    <row r="27" spans="1:5">
      <c r="A27" s="9" t="s">
        <v>21</v>
      </c>
      <c r="B27" s="6" t="s">
        <v>3</v>
      </c>
      <c r="C27" s="6" t="s">
        <v>14</v>
      </c>
      <c r="D27" s="8">
        <v>46.95</v>
      </c>
      <c r="E27" s="8">
        <v>13.6</v>
      </c>
    </row>
    <row r="28" spans="1:5">
      <c r="A28" s="4" t="s">
        <v>63</v>
      </c>
      <c r="B28" s="10" t="s">
        <v>60</v>
      </c>
      <c r="C28" s="6" t="s">
        <v>48</v>
      </c>
      <c r="D28" s="8">
        <v>46.95</v>
      </c>
      <c r="E28" s="8">
        <v>13.6</v>
      </c>
    </row>
    <row r="29" spans="1:5">
      <c r="A29" s="9" t="s">
        <v>22</v>
      </c>
      <c r="B29" s="6" t="s">
        <v>3</v>
      </c>
      <c r="C29" s="6" t="s">
        <v>9</v>
      </c>
      <c r="D29" s="8">
        <v>46.95</v>
      </c>
      <c r="E29" s="8">
        <v>13.6</v>
      </c>
    </row>
    <row r="30" spans="1:5">
      <c r="A30" s="9" t="s">
        <v>23</v>
      </c>
      <c r="B30" s="6" t="s">
        <v>6</v>
      </c>
      <c r="C30" s="6" t="s">
        <v>8</v>
      </c>
      <c r="D30" s="8">
        <v>46.95</v>
      </c>
      <c r="E30" s="8">
        <v>13.6</v>
      </c>
    </row>
    <row r="31" spans="1:5">
      <c r="A31" s="9" t="s">
        <v>93</v>
      </c>
      <c r="B31" s="6" t="s">
        <v>3</v>
      </c>
      <c r="C31" s="6" t="s">
        <v>4</v>
      </c>
      <c r="D31" s="8"/>
      <c r="E31" s="8"/>
    </row>
    <row r="32" spans="1:5">
      <c r="A32" s="4" t="s">
        <v>24</v>
      </c>
      <c r="B32" s="6" t="s">
        <v>3</v>
      </c>
      <c r="C32" s="6" t="s">
        <v>12</v>
      </c>
      <c r="D32" s="8"/>
      <c r="E32" s="8"/>
    </row>
    <row r="33" spans="1:5">
      <c r="A33" s="4" t="s">
        <v>25</v>
      </c>
      <c r="B33" s="6" t="s">
        <v>7</v>
      </c>
      <c r="C33" s="6" t="s">
        <v>8</v>
      </c>
      <c r="D33" s="8"/>
      <c r="E33" s="8"/>
    </row>
    <row r="34" spans="1:5">
      <c r="A34" s="4" t="s">
        <v>59</v>
      </c>
      <c r="B34" s="10" t="s">
        <v>62</v>
      </c>
      <c r="C34" s="6" t="s">
        <v>48</v>
      </c>
      <c r="D34" s="8">
        <v>46.95</v>
      </c>
      <c r="E34" s="8">
        <v>13.6</v>
      </c>
    </row>
    <row r="35" spans="1:5">
      <c r="A35" s="4" t="s">
        <v>26</v>
      </c>
      <c r="B35" s="6" t="s">
        <v>7</v>
      </c>
      <c r="C35" s="6" t="s">
        <v>14</v>
      </c>
      <c r="D35" s="8">
        <v>46.95</v>
      </c>
      <c r="E35" s="8">
        <v>13.6</v>
      </c>
    </row>
    <row r="36" spans="1:5">
      <c r="A36" s="4" t="s">
        <v>27</v>
      </c>
      <c r="B36" s="5" t="s">
        <v>45</v>
      </c>
      <c r="C36" s="6" t="s">
        <v>12</v>
      </c>
      <c r="D36" s="8"/>
      <c r="E36" s="8"/>
    </row>
    <row r="37" spans="1:5">
      <c r="A37" s="4" t="s">
        <v>29</v>
      </c>
      <c r="B37" s="6" t="s">
        <v>7</v>
      </c>
      <c r="C37" s="6" t="s">
        <v>14</v>
      </c>
      <c r="D37" s="8"/>
      <c r="E37" s="8"/>
    </row>
    <row r="38" spans="1:5">
      <c r="A38" s="4" t="s">
        <v>28</v>
      </c>
      <c r="B38" s="6" t="s">
        <v>3</v>
      </c>
      <c r="C38" s="6" t="s">
        <v>9</v>
      </c>
      <c r="D38" s="8">
        <v>46.95</v>
      </c>
      <c r="E38" s="8">
        <v>13.6</v>
      </c>
    </row>
    <row r="39" spans="1:5">
      <c r="A39" s="4" t="s">
        <v>83</v>
      </c>
      <c r="B39" s="10" t="s">
        <v>7</v>
      </c>
      <c r="C39" s="10" t="s">
        <v>9</v>
      </c>
      <c r="D39" s="8"/>
      <c r="E39" s="8"/>
    </row>
    <row r="40" spans="1:5">
      <c r="A40" s="4" t="s">
        <v>30</v>
      </c>
      <c r="B40" s="6" t="s">
        <v>6</v>
      </c>
      <c r="C40" s="6" t="s">
        <v>9</v>
      </c>
      <c r="D40" s="8">
        <v>46.95</v>
      </c>
      <c r="E40" s="8">
        <v>0</v>
      </c>
    </row>
    <row r="41" spans="1:5">
      <c r="A41" s="9" t="s">
        <v>31</v>
      </c>
      <c r="B41" s="6" t="s">
        <v>6</v>
      </c>
      <c r="C41" s="6" t="s">
        <v>12</v>
      </c>
      <c r="D41" s="8"/>
      <c r="E41" s="8"/>
    </row>
    <row r="42" spans="1:5">
      <c r="A42" s="9" t="s">
        <v>112</v>
      </c>
      <c r="B42" s="6" t="s">
        <v>113</v>
      </c>
      <c r="C42" s="6" t="s">
        <v>48</v>
      </c>
      <c r="D42" s="8">
        <v>46.95</v>
      </c>
      <c r="E42" s="8">
        <v>13.6</v>
      </c>
    </row>
    <row r="43" spans="1:5">
      <c r="A43" s="9" t="s">
        <v>32</v>
      </c>
      <c r="B43" s="5" t="s">
        <v>45</v>
      </c>
      <c r="C43" s="6" t="s">
        <v>20</v>
      </c>
      <c r="D43" s="8"/>
      <c r="E43" s="8"/>
    </row>
    <row r="44" spans="1:5">
      <c r="A44" s="4" t="s">
        <v>33</v>
      </c>
      <c r="B44" s="6" t="s">
        <v>3</v>
      </c>
      <c r="C44" s="6" t="s">
        <v>4</v>
      </c>
      <c r="D44" s="8">
        <v>46.95</v>
      </c>
      <c r="E44" s="8">
        <v>13.6</v>
      </c>
    </row>
    <row r="45" spans="1:5">
      <c r="A45" s="9" t="s">
        <v>34</v>
      </c>
      <c r="B45" s="6" t="s">
        <v>6</v>
      </c>
      <c r="C45" s="6" t="s">
        <v>14</v>
      </c>
      <c r="D45" s="8">
        <v>46.95</v>
      </c>
      <c r="E45" s="8">
        <v>13.6</v>
      </c>
    </row>
    <row r="46" spans="1:5">
      <c r="A46" s="4" t="s">
        <v>53</v>
      </c>
      <c r="B46" s="10" t="s">
        <v>55</v>
      </c>
      <c r="C46" s="10" t="s">
        <v>48</v>
      </c>
      <c r="D46" s="8">
        <v>136.35</v>
      </c>
      <c r="E46" s="8">
        <v>13.6</v>
      </c>
    </row>
    <row r="47" spans="1:5">
      <c r="A47" s="9" t="s">
        <v>35</v>
      </c>
      <c r="B47" s="5" t="s">
        <v>45</v>
      </c>
      <c r="C47" s="6" t="s">
        <v>14</v>
      </c>
      <c r="D47" s="19">
        <v>89.1</v>
      </c>
      <c r="E47" s="19">
        <v>19.5</v>
      </c>
    </row>
    <row r="48" spans="1:5" ht="29">
      <c r="A48" s="9" t="s">
        <v>104</v>
      </c>
      <c r="B48" s="5" t="s">
        <v>105</v>
      </c>
      <c r="C48" s="6" t="s">
        <v>48</v>
      </c>
      <c r="D48" s="19">
        <v>89.1</v>
      </c>
      <c r="E48" s="19">
        <v>19.5</v>
      </c>
    </row>
    <row r="49" spans="1:6">
      <c r="A49" s="4" t="s">
        <v>50</v>
      </c>
      <c r="B49" s="10" t="s">
        <v>52</v>
      </c>
      <c r="C49" s="10" t="s">
        <v>48</v>
      </c>
      <c r="D49" s="8">
        <v>46.95</v>
      </c>
      <c r="E49" s="8">
        <v>13.6</v>
      </c>
    </row>
    <row r="50" spans="1:6">
      <c r="A50" s="4" t="s">
        <v>36</v>
      </c>
      <c r="B50" s="5" t="s">
        <v>45</v>
      </c>
      <c r="C50" s="6" t="s">
        <v>8</v>
      </c>
      <c r="D50" s="8">
        <v>46.95</v>
      </c>
      <c r="E50" s="8">
        <v>13.6</v>
      </c>
    </row>
    <row r="51" spans="1:6">
      <c r="A51" s="4" t="s">
        <v>106</v>
      </c>
      <c r="B51" s="5" t="s">
        <v>7</v>
      </c>
      <c r="C51" s="6" t="s">
        <v>4</v>
      </c>
      <c r="D51" s="8"/>
      <c r="E51" s="8"/>
    </row>
    <row r="52" spans="1:6">
      <c r="A52" s="4" t="s">
        <v>37</v>
      </c>
      <c r="B52" s="6" t="s">
        <v>3</v>
      </c>
      <c r="C52" s="6" t="s">
        <v>20</v>
      </c>
      <c r="D52" s="8"/>
      <c r="E52" s="8"/>
    </row>
    <row r="53" spans="1:6">
      <c r="A53" s="4" t="s">
        <v>46</v>
      </c>
      <c r="B53" s="10" t="s">
        <v>47</v>
      </c>
      <c r="C53" s="10" t="s">
        <v>48</v>
      </c>
      <c r="D53" s="8">
        <v>136.35</v>
      </c>
      <c r="E53" s="8">
        <v>32.700000000000003</v>
      </c>
    </row>
    <row r="54" spans="1:6">
      <c r="A54" s="4" t="s">
        <v>98</v>
      </c>
      <c r="B54" s="10" t="s">
        <v>99</v>
      </c>
      <c r="C54" s="10" t="s">
        <v>48</v>
      </c>
      <c r="D54" s="19">
        <v>46.95</v>
      </c>
      <c r="E54" s="8">
        <v>13.6</v>
      </c>
    </row>
    <row r="55" spans="1:6">
      <c r="A55" s="4" t="s">
        <v>38</v>
      </c>
      <c r="B55" s="6" t="s">
        <v>18</v>
      </c>
      <c r="C55" s="6" t="s">
        <v>39</v>
      </c>
      <c r="D55" s="8">
        <v>46.95</v>
      </c>
      <c r="E55" s="8">
        <v>13.6</v>
      </c>
    </row>
    <row r="56" spans="1:6">
      <c r="A56" s="9" t="s">
        <v>40</v>
      </c>
      <c r="B56" s="6" t="s">
        <v>6</v>
      </c>
      <c r="C56" s="6" t="s">
        <v>20</v>
      </c>
      <c r="D56" s="8"/>
      <c r="E56" s="8"/>
    </row>
    <row r="57" spans="1:6">
      <c r="A57" s="4" t="s">
        <v>51</v>
      </c>
      <c r="B57" s="10" t="s">
        <v>54</v>
      </c>
      <c r="C57" s="10" t="s">
        <v>48</v>
      </c>
      <c r="D57" s="8">
        <v>46.95</v>
      </c>
      <c r="E57" s="8">
        <v>13.6</v>
      </c>
    </row>
    <row r="58" spans="1:6">
      <c r="A58" s="9" t="s">
        <v>41</v>
      </c>
      <c r="B58" s="6" t="s">
        <v>3</v>
      </c>
      <c r="C58" s="6" t="s">
        <v>9</v>
      </c>
      <c r="D58" s="16">
        <v>46.95</v>
      </c>
      <c r="E58" s="8">
        <v>13.6</v>
      </c>
    </row>
    <row r="59" spans="1:6">
      <c r="A59" s="9" t="s">
        <v>86</v>
      </c>
      <c r="B59" s="6" t="s">
        <v>3</v>
      </c>
      <c r="C59" s="6" t="s">
        <v>82</v>
      </c>
      <c r="D59" s="16"/>
      <c r="E59" s="8"/>
    </row>
    <row r="60" spans="1:6" ht="18">
      <c r="A60" s="9" t="s">
        <v>68</v>
      </c>
      <c r="B60" s="6"/>
      <c r="C60" s="6"/>
      <c r="D60" s="15"/>
      <c r="E60" s="15"/>
    </row>
    <row r="61" spans="1:6">
      <c r="A61" s="1"/>
      <c r="B61" s="2"/>
      <c r="C61" s="3"/>
      <c r="D61" s="12">
        <f>SUM(D6:D60)</f>
        <v>1985.8500000000006</v>
      </c>
      <c r="E61" s="12">
        <f>SUM(E6:E60)</f>
        <v>485.60000000000019</v>
      </c>
      <c r="F61" s="12">
        <f>D61+E61</f>
        <v>2471.4500000000007</v>
      </c>
    </row>
    <row r="62" spans="1:6">
      <c r="A62" s="1">
        <f>COUNTA(A6:A59)</f>
        <v>54</v>
      </c>
      <c r="B62" s="2"/>
      <c r="C62" s="3"/>
    </row>
    <row r="63" spans="1:6">
      <c r="A63" s="1"/>
      <c r="B63" s="2"/>
      <c r="C63" s="3"/>
    </row>
    <row r="64" spans="1:6">
      <c r="A64" s="1"/>
      <c r="B64" s="2"/>
      <c r="C64" s="3"/>
    </row>
  </sheetData>
  <autoFilter ref="A5:E56" xr:uid="{00000000-0009-0000-0000-000012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71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F71"/>
  <sheetViews>
    <sheetView topLeftCell="A59"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42614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20" t="s">
        <v>115</v>
      </c>
      <c r="B10" s="6" t="s">
        <v>116</v>
      </c>
      <c r="C10" s="6" t="s">
        <v>82</v>
      </c>
      <c r="D10" s="16"/>
      <c r="E10" s="16"/>
    </row>
    <row r="11" spans="1:5">
      <c r="A11" s="4" t="s">
        <v>97</v>
      </c>
      <c r="B11" s="6" t="s">
        <v>7</v>
      </c>
      <c r="C11" s="6" t="s">
        <v>14</v>
      </c>
      <c r="D11" s="16">
        <v>136.35</v>
      </c>
      <c r="E11" s="16">
        <v>32.700000000000003</v>
      </c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13.6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9" t="s">
        <v>11</v>
      </c>
      <c r="B14" s="6" t="s">
        <v>7</v>
      </c>
      <c r="C14" s="6" t="s">
        <v>12</v>
      </c>
      <c r="D14" s="8">
        <v>89.1</v>
      </c>
      <c r="E14" s="8">
        <v>13.6</v>
      </c>
    </row>
    <row r="15" spans="1:5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</row>
    <row r="16" spans="1:5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</row>
    <row r="17" spans="1:5">
      <c r="A17" s="9" t="s">
        <v>91</v>
      </c>
      <c r="B17" s="6" t="s">
        <v>3</v>
      </c>
      <c r="C17" s="6" t="s">
        <v>14</v>
      </c>
      <c r="D17" s="16">
        <v>46.95</v>
      </c>
      <c r="E17" s="8">
        <v>13.6</v>
      </c>
    </row>
    <row r="18" spans="1:5">
      <c r="A18" s="9" t="s">
        <v>81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</row>
    <row r="20" spans="1:5">
      <c r="A20" s="9" t="s">
        <v>92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15</v>
      </c>
      <c r="B21" s="6" t="s">
        <v>7</v>
      </c>
      <c r="C21" s="6" t="s">
        <v>9</v>
      </c>
      <c r="D21" s="16">
        <v>46.95</v>
      </c>
      <c r="E21" s="8">
        <v>13.6</v>
      </c>
    </row>
    <row r="22" spans="1:5">
      <c r="A22" s="21" t="s">
        <v>120</v>
      </c>
      <c r="B22" s="6" t="s">
        <v>3</v>
      </c>
      <c r="C22" s="6" t="s">
        <v>121</v>
      </c>
      <c r="D22" s="16">
        <v>46.95</v>
      </c>
      <c r="E22" s="8">
        <v>13.6</v>
      </c>
    </row>
    <row r="23" spans="1:5">
      <c r="A23" s="4" t="s">
        <v>16</v>
      </c>
      <c r="B23" s="6" t="s">
        <v>6</v>
      </c>
      <c r="C23" s="6" t="s">
        <v>4</v>
      </c>
      <c r="D23" s="16">
        <v>46.95</v>
      </c>
      <c r="E23" s="8">
        <v>13.6</v>
      </c>
    </row>
    <row r="24" spans="1:5">
      <c r="A24" s="20" t="s">
        <v>17</v>
      </c>
      <c r="B24" s="5" t="s">
        <v>45</v>
      </c>
      <c r="C24" s="6" t="s">
        <v>9</v>
      </c>
      <c r="D24" s="16">
        <v>0</v>
      </c>
      <c r="E24" s="8">
        <v>0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100</v>
      </c>
      <c r="B26" s="6" t="s">
        <v>7</v>
      </c>
      <c r="C26" s="6" t="s">
        <v>14</v>
      </c>
      <c r="D26" s="8">
        <v>46.95</v>
      </c>
      <c r="E26" s="8">
        <v>13.6</v>
      </c>
    </row>
    <row r="27" spans="1:5">
      <c r="A27" s="21" t="s">
        <v>122</v>
      </c>
      <c r="B27" s="6" t="s">
        <v>7</v>
      </c>
      <c r="C27" s="6" t="s">
        <v>121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13.6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13.6</v>
      </c>
    </row>
    <row r="37" spans="1:5">
      <c r="A37" s="4" t="s">
        <v>26</v>
      </c>
      <c r="B37" s="6" t="s">
        <v>7</v>
      </c>
      <c r="C37" s="6" t="s">
        <v>14</v>
      </c>
      <c r="D37" s="8">
        <v>46.95</v>
      </c>
      <c r="E37" s="8">
        <v>13.6</v>
      </c>
    </row>
    <row r="38" spans="1:5">
      <c r="A38" s="4" t="s">
        <v>27</v>
      </c>
      <c r="B38" s="5" t="s">
        <v>45</v>
      </c>
      <c r="C38" s="6" t="s">
        <v>12</v>
      </c>
      <c r="D38" s="8">
        <v>46.95</v>
      </c>
      <c r="E38" s="8">
        <v>13.6</v>
      </c>
    </row>
    <row r="39" spans="1:5">
      <c r="A39" s="21" t="s">
        <v>123</v>
      </c>
      <c r="B39" s="5" t="s">
        <v>3</v>
      </c>
      <c r="C39" s="6" t="s">
        <v>121</v>
      </c>
      <c r="D39" s="8">
        <v>46.95</v>
      </c>
      <c r="E39" s="8">
        <v>13.6</v>
      </c>
    </row>
    <row r="40" spans="1:5">
      <c r="A40" s="4" t="s">
        <v>28</v>
      </c>
      <c r="B40" s="6" t="s">
        <v>3</v>
      </c>
      <c r="C40" s="6" t="s">
        <v>9</v>
      </c>
      <c r="D40" s="8">
        <v>46.95</v>
      </c>
      <c r="E40" s="8">
        <v>13.6</v>
      </c>
    </row>
    <row r="41" spans="1:5">
      <c r="A41" s="21" t="s">
        <v>124</v>
      </c>
      <c r="B41" s="6" t="s">
        <v>125</v>
      </c>
      <c r="C41" s="6" t="s">
        <v>121</v>
      </c>
      <c r="D41" s="8">
        <v>46.95</v>
      </c>
      <c r="E41" s="8">
        <v>13.6</v>
      </c>
    </row>
    <row r="42" spans="1:5">
      <c r="A42" s="4" t="s">
        <v>83</v>
      </c>
      <c r="B42" s="10" t="s">
        <v>7</v>
      </c>
      <c r="C42" s="10" t="s">
        <v>9</v>
      </c>
      <c r="D42" s="8">
        <v>46.95</v>
      </c>
      <c r="E42" s="8">
        <v>13.6</v>
      </c>
    </row>
    <row r="43" spans="1:5">
      <c r="A43" s="4" t="s">
        <v>30</v>
      </c>
      <c r="B43" s="6" t="s">
        <v>6</v>
      </c>
      <c r="C43" s="6" t="s">
        <v>9</v>
      </c>
      <c r="D43" s="8">
        <v>46.95</v>
      </c>
      <c r="E43" s="8">
        <v>0</v>
      </c>
    </row>
    <row r="44" spans="1:5">
      <c r="A44" s="20" t="s">
        <v>31</v>
      </c>
      <c r="B44" s="6" t="s">
        <v>6</v>
      </c>
      <c r="C44" s="6" t="s">
        <v>12</v>
      </c>
      <c r="D44" s="8">
        <v>0</v>
      </c>
      <c r="E44" s="8">
        <v>19.5</v>
      </c>
    </row>
    <row r="45" spans="1:5">
      <c r="A45" s="9" t="s">
        <v>112</v>
      </c>
      <c r="B45" s="6" t="s">
        <v>113</v>
      </c>
      <c r="C45" s="6" t="s">
        <v>48</v>
      </c>
      <c r="D45" s="8">
        <v>46.95</v>
      </c>
      <c r="E45" s="8">
        <v>13.6</v>
      </c>
    </row>
    <row r="46" spans="1:5">
      <c r="A46" s="9" t="s">
        <v>32</v>
      </c>
      <c r="B46" s="5" t="s">
        <v>45</v>
      </c>
      <c r="C46" s="6" t="s">
        <v>20</v>
      </c>
      <c r="D46" s="8">
        <v>46.95</v>
      </c>
      <c r="E46" s="8">
        <v>13.6</v>
      </c>
    </row>
    <row r="47" spans="1:5">
      <c r="A47" s="4" t="s">
        <v>33</v>
      </c>
      <c r="B47" s="6" t="s">
        <v>3</v>
      </c>
      <c r="C47" s="6" t="s">
        <v>4</v>
      </c>
      <c r="D47" s="8">
        <v>46.95</v>
      </c>
      <c r="E47" s="8">
        <v>13.6</v>
      </c>
    </row>
    <row r="48" spans="1:5">
      <c r="A48" s="9" t="s">
        <v>34</v>
      </c>
      <c r="B48" s="6" t="s">
        <v>6</v>
      </c>
      <c r="C48" s="6" t="s">
        <v>14</v>
      </c>
      <c r="D48" s="8">
        <v>46.95</v>
      </c>
      <c r="E48" s="8">
        <v>13.6</v>
      </c>
    </row>
    <row r="49" spans="1:5">
      <c r="A49" s="21" t="s">
        <v>126</v>
      </c>
      <c r="B49" s="6" t="s">
        <v>125</v>
      </c>
      <c r="C49" s="6" t="s">
        <v>121</v>
      </c>
      <c r="D49" s="8">
        <v>46.95</v>
      </c>
      <c r="E49" s="8">
        <v>13.6</v>
      </c>
    </row>
    <row r="50" spans="1:5">
      <c r="A50" s="4" t="s">
        <v>53</v>
      </c>
      <c r="B50" s="10" t="s">
        <v>55</v>
      </c>
      <c r="C50" s="10" t="s">
        <v>48</v>
      </c>
      <c r="D50" s="8">
        <v>136.35</v>
      </c>
      <c r="E50" s="8">
        <v>13.6</v>
      </c>
    </row>
    <row r="51" spans="1:5">
      <c r="A51" s="21" t="s">
        <v>127</v>
      </c>
      <c r="B51" s="10" t="s">
        <v>7</v>
      </c>
      <c r="C51" s="10" t="s">
        <v>121</v>
      </c>
      <c r="D51" s="8">
        <v>89.1</v>
      </c>
      <c r="E51" s="8">
        <v>19.5</v>
      </c>
    </row>
    <row r="52" spans="1:5">
      <c r="A52" s="9" t="s">
        <v>35</v>
      </c>
      <c r="B52" s="5" t="s">
        <v>45</v>
      </c>
      <c r="C52" s="6" t="s">
        <v>14</v>
      </c>
      <c r="D52" s="19">
        <v>89.1</v>
      </c>
      <c r="E52" s="19">
        <v>19.5</v>
      </c>
    </row>
    <row r="53" spans="1:5" ht="29">
      <c r="A53" s="9" t="s">
        <v>104</v>
      </c>
      <c r="B53" s="5" t="s">
        <v>105</v>
      </c>
      <c r="C53" s="6" t="s">
        <v>48</v>
      </c>
      <c r="D53" s="19">
        <v>89.1</v>
      </c>
      <c r="E53" s="19">
        <v>19.5</v>
      </c>
    </row>
    <row r="54" spans="1:5">
      <c r="A54" s="4" t="s">
        <v>50</v>
      </c>
      <c r="B54" s="10" t="s">
        <v>52</v>
      </c>
      <c r="C54" s="10" t="s">
        <v>48</v>
      </c>
      <c r="D54" s="8">
        <v>46.95</v>
      </c>
      <c r="E54" s="8">
        <v>13.6</v>
      </c>
    </row>
    <row r="55" spans="1:5">
      <c r="A55" s="4" t="s">
        <v>36</v>
      </c>
      <c r="B55" s="5" t="s">
        <v>45</v>
      </c>
      <c r="C55" s="6" t="s">
        <v>8</v>
      </c>
      <c r="D55" s="8">
        <v>46.95</v>
      </c>
      <c r="E55" s="8">
        <v>13.6</v>
      </c>
    </row>
    <row r="56" spans="1:5">
      <c r="A56" s="20" t="s">
        <v>106</v>
      </c>
      <c r="B56" s="5" t="s">
        <v>7</v>
      </c>
      <c r="C56" s="6" t="s">
        <v>4</v>
      </c>
      <c r="D56" s="8">
        <v>46.95</v>
      </c>
      <c r="E56" s="8">
        <v>13.6</v>
      </c>
    </row>
    <row r="57" spans="1:5">
      <c r="A57" s="4" t="s">
        <v>128</v>
      </c>
      <c r="B57" s="5" t="s">
        <v>125</v>
      </c>
      <c r="C57" s="6" t="s">
        <v>121</v>
      </c>
      <c r="D57" s="8">
        <v>46.95</v>
      </c>
      <c r="E57" s="8">
        <v>13.6</v>
      </c>
    </row>
    <row r="58" spans="1:5">
      <c r="A58" s="4" t="s">
        <v>37</v>
      </c>
      <c r="B58" s="6" t="s">
        <v>3</v>
      </c>
      <c r="C58" s="6" t="s">
        <v>20</v>
      </c>
      <c r="D58" s="8">
        <v>46.95</v>
      </c>
      <c r="E58" s="8">
        <v>13.6</v>
      </c>
    </row>
    <row r="59" spans="1:5">
      <c r="A59" s="4" t="s">
        <v>46</v>
      </c>
      <c r="B59" s="10" t="s">
        <v>47</v>
      </c>
      <c r="C59" s="10" t="s">
        <v>48</v>
      </c>
      <c r="D59" s="8">
        <v>136.35</v>
      </c>
      <c r="E59" s="8">
        <v>32.700000000000003</v>
      </c>
    </row>
    <row r="60" spans="1:5">
      <c r="A60" s="4" t="s">
        <v>98</v>
      </c>
      <c r="B60" s="10" t="s">
        <v>99</v>
      </c>
      <c r="C60" s="10" t="s">
        <v>48</v>
      </c>
      <c r="D60" s="19">
        <v>46.95</v>
      </c>
      <c r="E60" s="8">
        <v>13.6</v>
      </c>
    </row>
    <row r="61" spans="1:5">
      <c r="A61" s="4" t="s">
        <v>38</v>
      </c>
      <c r="B61" s="6" t="s">
        <v>18</v>
      </c>
      <c r="C61" s="6" t="s">
        <v>39</v>
      </c>
      <c r="D61" s="8">
        <v>46.95</v>
      </c>
      <c r="E61" s="8">
        <v>13.6</v>
      </c>
    </row>
    <row r="62" spans="1:5">
      <c r="A62" s="20" t="s">
        <v>40</v>
      </c>
      <c r="B62" s="6" t="s">
        <v>6</v>
      </c>
      <c r="C62" s="6" t="s">
        <v>129</v>
      </c>
      <c r="D62" s="8">
        <v>46.95</v>
      </c>
      <c r="E62" s="8">
        <v>13.6</v>
      </c>
    </row>
    <row r="63" spans="1:5">
      <c r="A63" s="4" t="s">
        <v>51</v>
      </c>
      <c r="B63" s="10" t="s">
        <v>54</v>
      </c>
      <c r="C63" s="10" t="s">
        <v>48</v>
      </c>
      <c r="D63" s="8">
        <v>46.95</v>
      </c>
      <c r="E63" s="8">
        <v>13.6</v>
      </c>
    </row>
    <row r="64" spans="1:5">
      <c r="A64" s="9" t="s">
        <v>41</v>
      </c>
      <c r="B64" s="6" t="s">
        <v>3</v>
      </c>
      <c r="C64" s="6" t="s">
        <v>9</v>
      </c>
      <c r="D64" s="16">
        <v>46.95</v>
      </c>
      <c r="E64" s="8">
        <v>13.6</v>
      </c>
    </row>
    <row r="65" spans="1:6">
      <c r="A65" s="9" t="s">
        <v>86</v>
      </c>
      <c r="B65" s="6" t="s">
        <v>3</v>
      </c>
      <c r="C65" s="6" t="s">
        <v>82</v>
      </c>
      <c r="D65" s="16">
        <v>46.95</v>
      </c>
      <c r="E65" s="8">
        <v>13.6</v>
      </c>
    </row>
    <row r="66" spans="1:6" ht="18">
      <c r="A66" s="9" t="s">
        <v>68</v>
      </c>
      <c r="B66" s="6"/>
      <c r="C66" s="6"/>
      <c r="D66" s="15">
        <v>1634.25</v>
      </c>
      <c r="E66" s="15">
        <v>479.3</v>
      </c>
    </row>
    <row r="67" spans="1:6" ht="18">
      <c r="A67" s="9"/>
      <c r="B67" s="6"/>
      <c r="C67" s="6"/>
      <c r="D67" s="15"/>
      <c r="E67" s="15">
        <v>91</v>
      </c>
    </row>
    <row r="68" spans="1:6">
      <c r="A68" s="1"/>
      <c r="B68" s="2"/>
      <c r="C68" s="3"/>
      <c r="D68" s="12">
        <f>SUM(D6:D67)</f>
        <v>4789.3499999999985</v>
      </c>
      <c r="E68" s="12">
        <f>SUM(E6:E67)</f>
        <v>1407.3000000000009</v>
      </c>
      <c r="F68" s="12">
        <f>D68+E68</f>
        <v>6196.65</v>
      </c>
    </row>
    <row r="69" spans="1:6">
      <c r="A69" s="1">
        <f>COUNTA(A6:A65)</f>
        <v>60</v>
      </c>
      <c r="B69" s="2"/>
      <c r="C69" s="3"/>
    </row>
    <row r="70" spans="1:6">
      <c r="A70" s="1"/>
      <c r="B70" s="2"/>
      <c r="C70" s="3"/>
    </row>
    <row r="71" spans="1:6">
      <c r="A71" s="1" t="s">
        <v>130</v>
      </c>
      <c r="B71" s="2"/>
      <c r="C71" s="3"/>
    </row>
  </sheetData>
  <autoFilter ref="A5:E61" xr:uid="{00000000-0009-0000-0000-000013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5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F78"/>
  <sheetViews>
    <sheetView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42644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23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139</v>
      </c>
      <c r="B11" s="6" t="s">
        <v>45</v>
      </c>
      <c r="C11" s="6" t="s">
        <v>121</v>
      </c>
      <c r="D11" s="16">
        <v>46.95</v>
      </c>
      <c r="E11" s="8">
        <v>13.6</v>
      </c>
    </row>
    <row r="12" spans="1:5">
      <c r="A12" s="22" t="s">
        <v>115</v>
      </c>
      <c r="B12" s="6" t="s">
        <v>116</v>
      </c>
      <c r="C12" s="6" t="s">
        <v>82</v>
      </c>
      <c r="D12" s="16">
        <v>89.1</v>
      </c>
      <c r="E12" s="16">
        <v>19.5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8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21" t="s">
        <v>120</v>
      </c>
      <c r="B24" s="6" t="s">
        <v>3</v>
      </c>
      <c r="C24" s="6" t="s">
        <v>121</v>
      </c>
      <c r="D24" s="16">
        <v>46.95</v>
      </c>
      <c r="E24" s="8">
        <v>13.6</v>
      </c>
    </row>
    <row r="25" spans="1:5">
      <c r="A25" s="4" t="s">
        <v>16</v>
      </c>
      <c r="B25" s="6" t="s">
        <v>6</v>
      </c>
      <c r="C25" s="6" t="s">
        <v>4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9" t="s">
        <v>100</v>
      </c>
      <c r="B27" s="6" t="s">
        <v>7</v>
      </c>
      <c r="C27" s="6" t="s">
        <v>14</v>
      </c>
      <c r="D27" s="8">
        <v>46.95</v>
      </c>
      <c r="E27" s="8">
        <v>13.6</v>
      </c>
    </row>
    <row r="28" spans="1:5">
      <c r="A28" s="25" t="s">
        <v>122</v>
      </c>
      <c r="B28" s="6" t="s">
        <v>7</v>
      </c>
      <c r="C28" s="6" t="s">
        <v>121</v>
      </c>
      <c r="D28" s="8">
        <v>0</v>
      </c>
      <c r="E28" s="8">
        <v>0</v>
      </c>
    </row>
    <row r="29" spans="1:5">
      <c r="A29" s="9" t="s">
        <v>43</v>
      </c>
      <c r="B29" s="6" t="s">
        <v>18</v>
      </c>
      <c r="C29" s="6" t="s">
        <v>9</v>
      </c>
      <c r="D29" s="8">
        <v>89.1</v>
      </c>
      <c r="E29" s="8">
        <v>13.6</v>
      </c>
    </row>
    <row r="30" spans="1:5">
      <c r="A30" s="9" t="s">
        <v>21</v>
      </c>
      <c r="B30" s="6" t="s">
        <v>3</v>
      </c>
      <c r="C30" s="6" t="s">
        <v>14</v>
      </c>
      <c r="D30" s="8">
        <v>46.95</v>
      </c>
      <c r="E30" s="8">
        <v>13.6</v>
      </c>
    </row>
    <row r="31" spans="1:5">
      <c r="A31" s="4" t="s">
        <v>63</v>
      </c>
      <c r="B31" s="10" t="s">
        <v>60</v>
      </c>
      <c r="C31" s="6" t="s">
        <v>48</v>
      </c>
      <c r="D31" s="8">
        <v>46.95</v>
      </c>
      <c r="E31" s="8">
        <v>13.6</v>
      </c>
    </row>
    <row r="32" spans="1:5">
      <c r="A32" s="9" t="s">
        <v>22</v>
      </c>
      <c r="B32" s="6" t="s">
        <v>3</v>
      </c>
      <c r="C32" s="6" t="s">
        <v>9</v>
      </c>
      <c r="D32" s="8">
        <v>46.95</v>
      </c>
      <c r="E32" s="8">
        <v>13.6</v>
      </c>
    </row>
    <row r="33" spans="1:5">
      <c r="A33" s="9" t="s">
        <v>23</v>
      </c>
      <c r="B33" s="6" t="s">
        <v>6</v>
      </c>
      <c r="C33" s="6" t="s">
        <v>8</v>
      </c>
      <c r="D33" s="8">
        <v>46.95</v>
      </c>
      <c r="E33" s="8">
        <v>13.6</v>
      </c>
    </row>
    <row r="34" spans="1:5">
      <c r="A34" s="9" t="s">
        <v>93</v>
      </c>
      <c r="B34" s="6" t="s">
        <v>3</v>
      </c>
      <c r="C34" s="6" t="s">
        <v>4</v>
      </c>
      <c r="D34" s="8">
        <v>46.95</v>
      </c>
      <c r="E34" s="8">
        <v>13.6</v>
      </c>
    </row>
    <row r="35" spans="1:5">
      <c r="A35" s="4" t="s">
        <v>24</v>
      </c>
      <c r="B35" s="6" t="s">
        <v>3</v>
      </c>
      <c r="C35" s="6" t="s">
        <v>12</v>
      </c>
      <c r="D35" s="8">
        <v>46.95</v>
      </c>
      <c r="E35" s="8">
        <v>13.6</v>
      </c>
    </row>
    <row r="36" spans="1:5">
      <c r="A36" s="24" t="s">
        <v>134</v>
      </c>
      <c r="B36" s="6" t="s">
        <v>3</v>
      </c>
      <c r="C36" s="6" t="s">
        <v>82</v>
      </c>
      <c r="D36" s="8">
        <v>46.95</v>
      </c>
      <c r="E36" s="8">
        <v>13.6</v>
      </c>
    </row>
    <row r="37" spans="1:5">
      <c r="A37" s="4" t="s">
        <v>25</v>
      </c>
      <c r="B37" s="6" t="s">
        <v>7</v>
      </c>
      <c r="C37" s="6" t="s">
        <v>8</v>
      </c>
      <c r="D37" s="8">
        <v>46.95</v>
      </c>
      <c r="E37" s="8">
        <v>13.6</v>
      </c>
    </row>
    <row r="38" spans="1:5">
      <c r="A38" s="4" t="s">
        <v>59</v>
      </c>
      <c r="B38" s="10" t="s">
        <v>62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21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28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21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23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24" t="s">
        <v>135</v>
      </c>
      <c r="B46" s="10" t="s">
        <v>3</v>
      </c>
      <c r="C46" s="10" t="s">
        <v>14</v>
      </c>
      <c r="D46" s="8">
        <v>46.95</v>
      </c>
      <c r="E46" s="8">
        <v>13.6</v>
      </c>
    </row>
    <row r="47" spans="1:5">
      <c r="A47" s="4" t="s">
        <v>30</v>
      </c>
      <c r="B47" s="6" t="s">
        <v>6</v>
      </c>
      <c r="C47" s="6" t="s">
        <v>9</v>
      </c>
      <c r="D47" s="8">
        <v>46.95</v>
      </c>
      <c r="E47" s="8">
        <v>0</v>
      </c>
    </row>
    <row r="48" spans="1:5">
      <c r="A48" s="21" t="s">
        <v>31</v>
      </c>
      <c r="B48" s="6" t="s">
        <v>6</v>
      </c>
      <c r="C48" s="6" t="s">
        <v>12</v>
      </c>
      <c r="D48" s="8">
        <v>46.95</v>
      </c>
      <c r="E48" s="8">
        <v>19.5</v>
      </c>
    </row>
    <row r="49" spans="1:5">
      <c r="A49" s="24" t="s">
        <v>136</v>
      </c>
      <c r="B49" s="6" t="s">
        <v>3</v>
      </c>
      <c r="C49" s="6" t="s">
        <v>14</v>
      </c>
      <c r="D49" s="8">
        <v>46.95</v>
      </c>
      <c r="E49" s="8">
        <v>13.6</v>
      </c>
    </row>
    <row r="50" spans="1:5">
      <c r="A50" s="9" t="s">
        <v>112</v>
      </c>
      <c r="B50" s="6" t="s">
        <v>113</v>
      </c>
      <c r="C50" s="6" t="s">
        <v>48</v>
      </c>
      <c r="D50" s="8">
        <v>46.95</v>
      </c>
      <c r="E50" s="8">
        <v>13.6</v>
      </c>
    </row>
    <row r="51" spans="1:5">
      <c r="A51" s="9" t="s">
        <v>32</v>
      </c>
      <c r="B51" s="5" t="s">
        <v>45</v>
      </c>
      <c r="C51" s="6" t="s">
        <v>20</v>
      </c>
      <c r="D51" s="8">
        <v>46.95</v>
      </c>
      <c r="E51" s="8">
        <v>13.6</v>
      </c>
    </row>
    <row r="52" spans="1:5">
      <c r="A52" s="23" t="s">
        <v>137</v>
      </c>
      <c r="B52" s="5" t="s">
        <v>3</v>
      </c>
      <c r="C52" s="6" t="s">
        <v>121</v>
      </c>
      <c r="D52" s="8">
        <v>46.95</v>
      </c>
      <c r="E52" s="8">
        <v>13.6</v>
      </c>
    </row>
    <row r="53" spans="1:5">
      <c r="A53" s="4" t="s">
        <v>33</v>
      </c>
      <c r="B53" s="6" t="s">
        <v>3</v>
      </c>
      <c r="C53" s="6" t="s">
        <v>4</v>
      </c>
      <c r="D53" s="8">
        <v>46.95</v>
      </c>
      <c r="E53" s="8">
        <v>13.6</v>
      </c>
    </row>
    <row r="54" spans="1:5">
      <c r="A54" s="9" t="s">
        <v>34</v>
      </c>
      <c r="B54" s="6" t="s">
        <v>6</v>
      </c>
      <c r="C54" s="6" t="s">
        <v>14</v>
      </c>
      <c r="D54" s="8">
        <v>46.95</v>
      </c>
      <c r="E54" s="8">
        <v>13.6</v>
      </c>
    </row>
    <row r="55" spans="1:5">
      <c r="A55" s="21" t="s">
        <v>126</v>
      </c>
      <c r="B55" s="6" t="s">
        <v>125</v>
      </c>
      <c r="C55" s="6" t="s">
        <v>121</v>
      </c>
      <c r="D55" s="8">
        <v>46.95</v>
      </c>
      <c r="E55" s="8">
        <v>13.6</v>
      </c>
    </row>
    <row r="56" spans="1:5">
      <c r="A56" s="4" t="s">
        <v>53</v>
      </c>
      <c r="B56" s="10" t="s">
        <v>55</v>
      </c>
      <c r="C56" s="10" t="s">
        <v>48</v>
      </c>
      <c r="D56" s="8">
        <v>136.35</v>
      </c>
      <c r="E56" s="8">
        <v>13.6</v>
      </c>
    </row>
    <row r="57" spans="1:5">
      <c r="A57" s="21" t="s">
        <v>127</v>
      </c>
      <c r="B57" s="10" t="s">
        <v>7</v>
      </c>
      <c r="C57" s="10" t="s">
        <v>121</v>
      </c>
      <c r="D57" s="8">
        <v>89.1</v>
      </c>
      <c r="E57" s="8">
        <v>19.5</v>
      </c>
    </row>
    <row r="58" spans="1:5">
      <c r="A58" s="9" t="s">
        <v>35</v>
      </c>
      <c r="B58" s="5" t="s">
        <v>45</v>
      </c>
      <c r="C58" s="6" t="s">
        <v>14</v>
      </c>
      <c r="D58" s="19">
        <v>89.1</v>
      </c>
      <c r="E58" s="19">
        <v>19.5</v>
      </c>
    </row>
    <row r="59" spans="1:5" ht="29">
      <c r="A59" s="9" t="s">
        <v>104</v>
      </c>
      <c r="B59" s="5" t="s">
        <v>105</v>
      </c>
      <c r="C59" s="6" t="s">
        <v>48</v>
      </c>
      <c r="D59" s="19">
        <v>89.1</v>
      </c>
      <c r="E59" s="19">
        <v>19.5</v>
      </c>
    </row>
    <row r="60" spans="1:5">
      <c r="A60" s="4" t="s">
        <v>50</v>
      </c>
      <c r="B60" s="10" t="s">
        <v>52</v>
      </c>
      <c r="C60" s="10" t="s">
        <v>48</v>
      </c>
      <c r="D60" s="8">
        <v>46.95</v>
      </c>
      <c r="E60" s="8">
        <v>13.6</v>
      </c>
    </row>
    <row r="61" spans="1:5">
      <c r="A61" s="21" t="s">
        <v>128</v>
      </c>
      <c r="B61" s="5" t="s">
        <v>125</v>
      </c>
      <c r="C61" s="6" t="s">
        <v>121</v>
      </c>
      <c r="D61" s="8">
        <v>46.95</v>
      </c>
      <c r="E61" s="8">
        <v>13.6</v>
      </c>
    </row>
    <row r="62" spans="1:5">
      <c r="A62" s="4" t="s">
        <v>138</v>
      </c>
      <c r="B62" s="5" t="s">
        <v>45</v>
      </c>
      <c r="C62" s="6" t="s">
        <v>8</v>
      </c>
      <c r="D62" s="8">
        <v>46.95</v>
      </c>
      <c r="E62" s="8">
        <v>13.6</v>
      </c>
    </row>
    <row r="63" spans="1:5">
      <c r="A63" s="25" t="s">
        <v>106</v>
      </c>
      <c r="B63" s="5" t="s">
        <v>7</v>
      </c>
      <c r="C63" s="6" t="s">
        <v>4</v>
      </c>
      <c r="D63" s="8">
        <v>0</v>
      </c>
      <c r="E63" s="8">
        <v>0</v>
      </c>
    </row>
    <row r="64" spans="1:5">
      <c r="A64" s="4" t="s">
        <v>37</v>
      </c>
      <c r="B64" s="6" t="s">
        <v>3</v>
      </c>
      <c r="C64" s="6" t="s">
        <v>20</v>
      </c>
      <c r="D64" s="8">
        <v>46.95</v>
      </c>
      <c r="E64" s="8">
        <v>13.6</v>
      </c>
    </row>
    <row r="65" spans="1:6">
      <c r="A65" s="4" t="s">
        <v>46</v>
      </c>
      <c r="B65" s="10" t="s">
        <v>47</v>
      </c>
      <c r="C65" s="10" t="s">
        <v>48</v>
      </c>
      <c r="D65" s="8">
        <v>136.35</v>
      </c>
      <c r="E65" s="8">
        <v>32.700000000000003</v>
      </c>
    </row>
    <row r="66" spans="1:6">
      <c r="A66" s="4" t="s">
        <v>98</v>
      </c>
      <c r="B66" s="10" t="s">
        <v>99</v>
      </c>
      <c r="C66" s="10" t="s">
        <v>48</v>
      </c>
      <c r="D66" s="19">
        <v>46.95</v>
      </c>
      <c r="E66" s="8">
        <v>13.6</v>
      </c>
    </row>
    <row r="67" spans="1:6">
      <c r="A67" s="4" t="s">
        <v>38</v>
      </c>
      <c r="B67" s="6" t="s">
        <v>18</v>
      </c>
      <c r="C67" s="6" t="s">
        <v>39</v>
      </c>
      <c r="D67" s="8">
        <v>46.95</v>
      </c>
      <c r="E67" s="8">
        <v>13.6</v>
      </c>
    </row>
    <row r="68" spans="1:6">
      <c r="A68" s="25" t="s">
        <v>40</v>
      </c>
      <c r="B68" s="6" t="s">
        <v>6</v>
      </c>
      <c r="C68" s="6" t="s">
        <v>129</v>
      </c>
      <c r="D68" s="8">
        <v>0</v>
      </c>
      <c r="E68" s="8">
        <v>0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</row>
    <row r="71" spans="1:6">
      <c r="A71" s="9" t="s">
        <v>86</v>
      </c>
      <c r="B71" s="6" t="s">
        <v>3</v>
      </c>
      <c r="C71" s="6" t="s">
        <v>82</v>
      </c>
      <c r="D71" s="16">
        <v>46.95</v>
      </c>
      <c r="E71" s="8">
        <v>13.6</v>
      </c>
    </row>
    <row r="72" spans="1:6">
      <c r="A72" s="9" t="s">
        <v>132</v>
      </c>
      <c r="B72" s="6"/>
      <c r="C72" s="6"/>
      <c r="D72" s="16">
        <v>183</v>
      </c>
      <c r="E72" s="8">
        <v>19.5</v>
      </c>
    </row>
    <row r="73" spans="1:6" ht="18">
      <c r="A73" s="9" t="s">
        <v>68</v>
      </c>
      <c r="B73" s="6"/>
      <c r="C73" s="6"/>
      <c r="D73" s="15">
        <v>70</v>
      </c>
      <c r="E73" s="15">
        <v>21</v>
      </c>
    </row>
    <row r="74" spans="1:6" ht="18">
      <c r="A74" s="9"/>
      <c r="B74" s="6"/>
      <c r="C74" s="6"/>
      <c r="D74" s="15"/>
      <c r="E74" s="15"/>
    </row>
    <row r="75" spans="1:6">
      <c r="A75" s="1" t="s">
        <v>140</v>
      </c>
      <c r="B75" s="2"/>
      <c r="C75" s="3"/>
      <c r="D75" s="12">
        <f>SUM(D6:D74)</f>
        <v>3731.9499999999975</v>
      </c>
      <c r="E75" s="12">
        <f>SUM(E6:E74)</f>
        <v>951.40000000000089</v>
      </c>
      <c r="F75" s="12">
        <f>D75+E75</f>
        <v>4683.3499999999985</v>
      </c>
    </row>
    <row r="76" spans="1:6">
      <c r="A76" s="1">
        <f>COUNTA(A6:A71)</f>
        <v>66</v>
      </c>
      <c r="B76" s="2"/>
      <c r="C76" s="3"/>
    </row>
    <row r="77" spans="1:6">
      <c r="A77" s="1"/>
      <c r="B77" s="2"/>
      <c r="C77" s="3"/>
    </row>
    <row r="78" spans="1:6">
      <c r="A78" s="1" t="s">
        <v>141</v>
      </c>
      <c r="B78" s="2"/>
      <c r="C78" s="3"/>
    </row>
  </sheetData>
  <autoFilter ref="A5:E67" xr:uid="{00000000-0009-0000-0000-000014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56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F78"/>
  <sheetViews>
    <sheetView zoomScale="180" zoomScaleNormal="180" zoomScalePageLayoutView="180" workbookViewId="0">
      <selection activeCell="C14" sqref="C14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42675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9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139</v>
      </c>
      <c r="B11" s="6" t="s">
        <v>45</v>
      </c>
      <c r="C11" s="6" t="s">
        <v>121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2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8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4" t="s">
        <v>120</v>
      </c>
      <c r="B24" s="6" t="s">
        <v>3</v>
      </c>
      <c r="C24" s="6" t="s">
        <v>121</v>
      </c>
      <c r="D24" s="16">
        <v>46.95</v>
      </c>
      <c r="E24" s="8">
        <v>13.6</v>
      </c>
    </row>
    <row r="25" spans="1:5">
      <c r="A25" s="4" t="s">
        <v>16</v>
      </c>
      <c r="B25" s="6" t="s">
        <v>6</v>
      </c>
      <c r="C25" s="6" t="s">
        <v>4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9" t="s">
        <v>100</v>
      </c>
      <c r="B27" s="6" t="s">
        <v>7</v>
      </c>
      <c r="C27" s="6" t="s">
        <v>14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4" t="s">
        <v>124</v>
      </c>
      <c r="B42" s="6" t="s">
        <v>125</v>
      </c>
      <c r="C42" s="6" t="s">
        <v>121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23" t="s">
        <v>144</v>
      </c>
      <c r="B44" s="6" t="s">
        <v>6</v>
      </c>
      <c r="C44" s="6" t="s">
        <v>20</v>
      </c>
      <c r="D44" s="8">
        <v>89.1</v>
      </c>
      <c r="E44" s="8">
        <v>19.5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4" t="s">
        <v>135</v>
      </c>
      <c r="B46" s="10" t="s">
        <v>3</v>
      </c>
      <c r="C46" s="10" t="s">
        <v>14</v>
      </c>
      <c r="D46" s="8">
        <v>46.95</v>
      </c>
      <c r="E46" s="8">
        <v>13.6</v>
      </c>
    </row>
    <row r="47" spans="1:5">
      <c r="A47" s="4" t="s">
        <v>30</v>
      </c>
      <c r="B47" s="6" t="s">
        <v>6</v>
      </c>
      <c r="C47" s="6" t="s">
        <v>9</v>
      </c>
      <c r="D47" s="8">
        <v>46.95</v>
      </c>
      <c r="E47" s="8">
        <v>0</v>
      </c>
    </row>
    <row r="48" spans="1:5">
      <c r="A48" s="4" t="s">
        <v>31</v>
      </c>
      <c r="B48" s="6" t="s">
        <v>6</v>
      </c>
      <c r="C48" s="6" t="s">
        <v>12</v>
      </c>
      <c r="D48" s="8">
        <v>46.95</v>
      </c>
      <c r="E48" s="8">
        <v>19.5</v>
      </c>
    </row>
    <row r="49" spans="1:5">
      <c r="A49" s="4" t="s">
        <v>136</v>
      </c>
      <c r="B49" s="6" t="s">
        <v>3</v>
      </c>
      <c r="C49" s="6" t="s">
        <v>14</v>
      </c>
      <c r="D49" s="8">
        <v>46.95</v>
      </c>
      <c r="E49" s="8">
        <v>13.6</v>
      </c>
    </row>
    <row r="50" spans="1:5">
      <c r="A50" s="4" t="s">
        <v>112</v>
      </c>
      <c r="B50" s="6" t="s">
        <v>113</v>
      </c>
      <c r="C50" s="6" t="s">
        <v>48</v>
      </c>
      <c r="D50" s="8">
        <v>46.95</v>
      </c>
      <c r="E50" s="8">
        <v>13.6</v>
      </c>
    </row>
    <row r="51" spans="1:5">
      <c r="A51" s="4" t="s">
        <v>32</v>
      </c>
      <c r="B51" s="5" t="s">
        <v>45</v>
      </c>
      <c r="C51" s="6" t="s">
        <v>20</v>
      </c>
      <c r="D51" s="8">
        <v>46.95</v>
      </c>
      <c r="E51" s="8">
        <v>13.6</v>
      </c>
    </row>
    <row r="52" spans="1:5">
      <c r="A52" s="4" t="s">
        <v>137</v>
      </c>
      <c r="B52" s="5" t="s">
        <v>3</v>
      </c>
      <c r="C52" s="6" t="s">
        <v>121</v>
      </c>
      <c r="D52" s="8">
        <v>46.95</v>
      </c>
      <c r="E52" s="8">
        <v>13.6</v>
      </c>
    </row>
    <row r="53" spans="1:5">
      <c r="A53" s="4" t="s">
        <v>33</v>
      </c>
      <c r="B53" s="6" t="s">
        <v>3</v>
      </c>
      <c r="C53" s="6" t="s">
        <v>4</v>
      </c>
      <c r="D53" s="8">
        <v>46.95</v>
      </c>
      <c r="E53" s="8">
        <v>13.6</v>
      </c>
    </row>
    <row r="54" spans="1:5">
      <c r="A54" s="4" t="s">
        <v>34</v>
      </c>
      <c r="B54" s="6" t="s">
        <v>6</v>
      </c>
      <c r="C54" s="6" t="s">
        <v>14</v>
      </c>
      <c r="D54" s="8">
        <v>46.95</v>
      </c>
      <c r="E54" s="8">
        <v>13.6</v>
      </c>
    </row>
    <row r="55" spans="1:5">
      <c r="A55" s="4" t="s">
        <v>126</v>
      </c>
      <c r="B55" s="6" t="s">
        <v>125</v>
      </c>
      <c r="C55" s="6" t="s">
        <v>121</v>
      </c>
      <c r="D55" s="8">
        <v>46.95</v>
      </c>
      <c r="E55" s="8">
        <v>13.6</v>
      </c>
    </row>
    <row r="56" spans="1:5">
      <c r="A56" s="4" t="s">
        <v>53</v>
      </c>
      <c r="B56" s="10" t="s">
        <v>55</v>
      </c>
      <c r="C56" s="10" t="s">
        <v>48</v>
      </c>
      <c r="D56" s="8">
        <v>136.35</v>
      </c>
      <c r="E56" s="8">
        <v>13.6</v>
      </c>
    </row>
    <row r="57" spans="1:5">
      <c r="A57" s="4" t="s">
        <v>127</v>
      </c>
      <c r="B57" s="10" t="s">
        <v>7</v>
      </c>
      <c r="C57" s="10" t="s">
        <v>121</v>
      </c>
      <c r="D57" s="8">
        <v>89.1</v>
      </c>
      <c r="E57" s="8">
        <v>19.5</v>
      </c>
    </row>
    <row r="58" spans="1:5">
      <c r="A58" s="9" t="s">
        <v>35</v>
      </c>
      <c r="B58" s="5" t="s">
        <v>45</v>
      </c>
      <c r="C58" s="6" t="s">
        <v>14</v>
      </c>
      <c r="D58" s="19">
        <v>89.1</v>
      </c>
      <c r="E58" s="19">
        <v>19.5</v>
      </c>
    </row>
    <row r="59" spans="1:5" ht="29">
      <c r="A59" s="9" t="s">
        <v>104</v>
      </c>
      <c r="B59" s="5" t="s">
        <v>105</v>
      </c>
      <c r="C59" s="6" t="s">
        <v>48</v>
      </c>
      <c r="D59" s="19">
        <v>89.1</v>
      </c>
      <c r="E59" s="19">
        <v>19.5</v>
      </c>
    </row>
    <row r="60" spans="1:5">
      <c r="A60" s="4" t="s">
        <v>50</v>
      </c>
      <c r="B60" s="10" t="s">
        <v>52</v>
      </c>
      <c r="C60" s="10" t="s">
        <v>48</v>
      </c>
      <c r="D60" s="8">
        <v>46.95</v>
      </c>
      <c r="E60" s="8">
        <v>13.6</v>
      </c>
    </row>
    <row r="61" spans="1:5">
      <c r="A61" s="4" t="s">
        <v>128</v>
      </c>
      <c r="B61" s="5" t="s">
        <v>125</v>
      </c>
      <c r="C61" s="6" t="s">
        <v>121</v>
      </c>
      <c r="D61" s="8">
        <v>46.95</v>
      </c>
      <c r="E61" s="8">
        <v>13.6</v>
      </c>
    </row>
    <row r="62" spans="1:5">
      <c r="A62" s="4" t="s">
        <v>138</v>
      </c>
      <c r="B62" s="5" t="s">
        <v>45</v>
      </c>
      <c r="C62" s="6" t="s">
        <v>8</v>
      </c>
      <c r="D62" s="8">
        <v>46.95</v>
      </c>
      <c r="E62" s="8">
        <v>13.6</v>
      </c>
    </row>
    <row r="63" spans="1:5">
      <c r="A63" s="4" t="s">
        <v>37</v>
      </c>
      <c r="B63" s="6" t="s">
        <v>3</v>
      </c>
      <c r="C63" s="6" t="s">
        <v>20</v>
      </c>
      <c r="D63" s="8">
        <v>46.95</v>
      </c>
      <c r="E63" s="8">
        <v>13.6</v>
      </c>
    </row>
    <row r="64" spans="1:5">
      <c r="A64" s="4" t="s">
        <v>46</v>
      </c>
      <c r="B64" s="10" t="s">
        <v>47</v>
      </c>
      <c r="C64" s="10" t="s">
        <v>48</v>
      </c>
      <c r="D64" s="8">
        <v>136.35</v>
      </c>
      <c r="E64" s="8">
        <v>32.700000000000003</v>
      </c>
    </row>
    <row r="65" spans="1:6">
      <c r="A65" s="4" t="s">
        <v>98</v>
      </c>
      <c r="B65" s="10" t="s">
        <v>99</v>
      </c>
      <c r="C65" s="10" t="s">
        <v>48</v>
      </c>
      <c r="D65" s="19">
        <v>46.95</v>
      </c>
      <c r="E65" s="8">
        <v>13.6</v>
      </c>
    </row>
    <row r="66" spans="1:6">
      <c r="A66" s="4" t="s">
        <v>38</v>
      </c>
      <c r="B66" s="6" t="s">
        <v>18</v>
      </c>
      <c r="C66" s="6" t="s">
        <v>39</v>
      </c>
      <c r="D66" s="8">
        <v>46.95</v>
      </c>
      <c r="E66" s="8">
        <v>13.6</v>
      </c>
    </row>
    <row r="67" spans="1:6">
      <c r="A67" s="4" t="s">
        <v>51</v>
      </c>
      <c r="B67" s="10" t="s">
        <v>54</v>
      </c>
      <c r="C67" s="10" t="s">
        <v>48</v>
      </c>
      <c r="D67" s="8">
        <v>46.95</v>
      </c>
      <c r="E67" s="8">
        <v>13.6</v>
      </c>
    </row>
    <row r="68" spans="1:6">
      <c r="A68" s="9" t="s">
        <v>41</v>
      </c>
      <c r="B68" s="6" t="s">
        <v>3</v>
      </c>
      <c r="C68" s="6" t="s">
        <v>9</v>
      </c>
      <c r="D68" s="16">
        <v>46.95</v>
      </c>
      <c r="E68" s="8">
        <v>13.6</v>
      </c>
    </row>
    <row r="69" spans="1:6">
      <c r="A69" s="9" t="s">
        <v>86</v>
      </c>
      <c r="B69" s="6" t="s">
        <v>3</v>
      </c>
      <c r="C69" s="6" t="s">
        <v>82</v>
      </c>
      <c r="D69" s="16">
        <v>46.95</v>
      </c>
      <c r="E69" s="8">
        <v>13.6</v>
      </c>
    </row>
    <row r="70" spans="1:6">
      <c r="A70" s="9" t="s">
        <v>132</v>
      </c>
      <c r="B70" s="6"/>
      <c r="C70" s="6"/>
      <c r="D70" s="16">
        <v>-131.25</v>
      </c>
      <c r="E70" s="8">
        <v>-25.4</v>
      </c>
    </row>
    <row r="71" spans="1:6" ht="18">
      <c r="A71" s="9" t="s">
        <v>68</v>
      </c>
      <c r="B71" s="6"/>
      <c r="C71" s="6"/>
      <c r="D71" s="15">
        <v>20</v>
      </c>
      <c r="E71" s="15">
        <v>6</v>
      </c>
    </row>
    <row r="72" spans="1:6" ht="18">
      <c r="A72" s="20" t="s">
        <v>148</v>
      </c>
      <c r="B72" s="26"/>
      <c r="C72" s="26"/>
      <c r="D72" s="27">
        <v>450</v>
      </c>
      <c r="E72" s="27"/>
    </row>
    <row r="73" spans="1:6">
      <c r="A73" s="1" t="s">
        <v>140</v>
      </c>
      <c r="B73" s="2"/>
      <c r="C73" s="3"/>
      <c r="D73" s="12">
        <f>SUM(D6:D72)</f>
        <v>3864.6499999999969</v>
      </c>
      <c r="E73" s="12">
        <f>SUM(E6:E72)</f>
        <v>905.10000000000093</v>
      </c>
      <c r="F73" s="28">
        <f>D73+E73</f>
        <v>4769.7499999999982</v>
      </c>
    </row>
    <row r="74" spans="1:6">
      <c r="A74" s="1">
        <f>COUNTA(A6:A69)</f>
        <v>64</v>
      </c>
      <c r="B74" s="2"/>
      <c r="C74" s="3"/>
    </row>
    <row r="75" spans="1:6">
      <c r="A75" s="1"/>
      <c r="B75" s="2"/>
      <c r="C75" s="3"/>
    </row>
    <row r="76" spans="1:6">
      <c r="A76" s="1" t="s">
        <v>145</v>
      </c>
      <c r="B76" s="2"/>
      <c r="C76" s="3"/>
    </row>
    <row r="77" spans="1:6">
      <c r="A77" t="s">
        <v>147</v>
      </c>
    </row>
    <row r="78" spans="1:6">
      <c r="A78" s="1" t="s">
        <v>146</v>
      </c>
    </row>
  </sheetData>
  <autoFilter ref="A5:E66" xr:uid="{00000000-0009-0000-0000-000015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56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F79"/>
  <sheetViews>
    <sheetView topLeftCell="A65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42705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9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23" t="s">
        <v>149</v>
      </c>
      <c r="B9" s="6" t="s">
        <v>7</v>
      </c>
      <c r="C9" s="6" t="s">
        <v>4</v>
      </c>
      <c r="D9" s="8">
        <v>46.95</v>
      </c>
      <c r="E9" s="8">
        <v>13.6</v>
      </c>
    </row>
    <row r="10" spans="1:5">
      <c r="A10" s="4" t="s">
        <v>95</v>
      </c>
      <c r="B10" s="6" t="s">
        <v>96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139</v>
      </c>
      <c r="B12" s="6" t="s">
        <v>45</v>
      </c>
      <c r="C12" s="6" t="s">
        <v>121</v>
      </c>
      <c r="D12" s="16">
        <v>46.95</v>
      </c>
      <c r="E12" s="8">
        <v>13.6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4" t="s">
        <v>142</v>
      </c>
      <c r="B16" s="10" t="s">
        <v>18</v>
      </c>
      <c r="C16" s="10" t="s">
        <v>4</v>
      </c>
      <c r="D16" s="8">
        <v>46.95</v>
      </c>
      <c r="E16" s="8">
        <v>13.6</v>
      </c>
    </row>
    <row r="17" spans="1:5">
      <c r="A17" s="9" t="s">
        <v>11</v>
      </c>
      <c r="B17" s="6" t="s">
        <v>7</v>
      </c>
      <c r="C17" s="6" t="s">
        <v>12</v>
      </c>
      <c r="D17" s="8">
        <v>89.1</v>
      </c>
      <c r="E17" s="8">
        <v>13.6</v>
      </c>
    </row>
    <row r="18" spans="1:5">
      <c r="A18" s="4" t="s">
        <v>65</v>
      </c>
      <c r="B18" s="10" t="s">
        <v>49</v>
      </c>
      <c r="C18" s="10" t="s">
        <v>48</v>
      </c>
      <c r="D18" s="8">
        <v>46.95</v>
      </c>
      <c r="E18" s="8">
        <v>13.6</v>
      </c>
    </row>
    <row r="19" spans="1:5">
      <c r="A19" s="9" t="s">
        <v>80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91</v>
      </c>
      <c r="B20" s="6" t="s">
        <v>3</v>
      </c>
      <c r="C20" s="6" t="s">
        <v>14</v>
      </c>
      <c r="D20" s="16">
        <v>46.95</v>
      </c>
      <c r="E20" s="8">
        <v>13.6</v>
      </c>
    </row>
    <row r="21" spans="1:5">
      <c r="A21" s="9" t="s">
        <v>81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42</v>
      </c>
      <c r="B22" s="6" t="s">
        <v>18</v>
      </c>
      <c r="C22" s="6" t="s">
        <v>8</v>
      </c>
      <c r="D22" s="16">
        <v>46.95</v>
      </c>
      <c r="E22" s="8">
        <v>13.6</v>
      </c>
    </row>
    <row r="23" spans="1:5">
      <c r="A23" s="9" t="s">
        <v>92</v>
      </c>
      <c r="B23" s="6" t="s">
        <v>3</v>
      </c>
      <c r="C23" s="6" t="s">
        <v>82</v>
      </c>
      <c r="D23" s="16">
        <v>46.95</v>
      </c>
      <c r="E23" s="8">
        <v>13.6</v>
      </c>
    </row>
    <row r="24" spans="1:5">
      <c r="A24" s="9" t="s">
        <v>15</v>
      </c>
      <c r="B24" s="6" t="s">
        <v>7</v>
      </c>
      <c r="C24" s="6" t="s">
        <v>9</v>
      </c>
      <c r="D24" s="16">
        <v>46.95</v>
      </c>
      <c r="E24" s="8">
        <v>13.6</v>
      </c>
    </row>
    <row r="25" spans="1:5">
      <c r="A25" s="4" t="s">
        <v>120</v>
      </c>
      <c r="B25" s="6" t="s">
        <v>3</v>
      </c>
      <c r="C25" s="6" t="s">
        <v>121</v>
      </c>
      <c r="D25" s="16">
        <v>46.95</v>
      </c>
      <c r="E25" s="8">
        <v>13.6</v>
      </c>
    </row>
    <row r="26" spans="1:5">
      <c r="A26" s="4" t="s">
        <v>16</v>
      </c>
      <c r="B26" s="6" t="s">
        <v>6</v>
      </c>
      <c r="C26" s="6" t="s">
        <v>4</v>
      </c>
      <c r="D26" s="16">
        <v>46.95</v>
      </c>
      <c r="E26" s="8">
        <v>13.6</v>
      </c>
    </row>
    <row r="27" spans="1:5">
      <c r="A27" s="9" t="s">
        <v>19</v>
      </c>
      <c r="B27" s="6" t="s">
        <v>18</v>
      </c>
      <c r="C27" s="6" t="s">
        <v>20</v>
      </c>
      <c r="D27" s="8">
        <v>46.95</v>
      </c>
      <c r="E27" s="8">
        <v>13.6</v>
      </c>
    </row>
    <row r="28" spans="1:5">
      <c r="A28" s="9" t="s">
        <v>100</v>
      </c>
      <c r="B28" s="6" t="s">
        <v>7</v>
      </c>
      <c r="C28" s="6" t="s">
        <v>14</v>
      </c>
      <c r="D28" s="8">
        <v>46.95</v>
      </c>
      <c r="E28" s="8">
        <v>13.6</v>
      </c>
    </row>
    <row r="29" spans="1:5">
      <c r="A29" s="9" t="s">
        <v>43</v>
      </c>
      <c r="B29" s="6" t="s">
        <v>18</v>
      </c>
      <c r="C29" s="6" t="s">
        <v>9</v>
      </c>
      <c r="D29" s="8">
        <v>89.1</v>
      </c>
      <c r="E29" s="8">
        <v>13.6</v>
      </c>
    </row>
    <row r="30" spans="1:5">
      <c r="A30" s="9" t="s">
        <v>21</v>
      </c>
      <c r="B30" s="6" t="s">
        <v>3</v>
      </c>
      <c r="C30" s="6" t="s">
        <v>14</v>
      </c>
      <c r="D30" s="8">
        <v>46.95</v>
      </c>
      <c r="E30" s="8">
        <v>13.6</v>
      </c>
    </row>
    <row r="31" spans="1:5">
      <c r="A31" s="4" t="s">
        <v>63</v>
      </c>
      <c r="B31" s="10" t="s">
        <v>60</v>
      </c>
      <c r="C31" s="6" t="s">
        <v>48</v>
      </c>
      <c r="D31" s="8">
        <v>46.95</v>
      </c>
      <c r="E31" s="8">
        <v>13.6</v>
      </c>
    </row>
    <row r="32" spans="1:5">
      <c r="A32" s="9" t="s">
        <v>22</v>
      </c>
      <c r="B32" s="6" t="s">
        <v>3</v>
      </c>
      <c r="C32" s="6" t="s">
        <v>9</v>
      </c>
      <c r="D32" s="8">
        <v>46.95</v>
      </c>
      <c r="E32" s="8">
        <v>13.6</v>
      </c>
    </row>
    <row r="33" spans="1:5">
      <c r="A33" s="9" t="s">
        <v>23</v>
      </c>
      <c r="B33" s="6" t="s">
        <v>6</v>
      </c>
      <c r="C33" s="6" t="s">
        <v>8</v>
      </c>
      <c r="D33" s="8">
        <v>46.95</v>
      </c>
      <c r="E33" s="8">
        <v>13.6</v>
      </c>
    </row>
    <row r="34" spans="1:5">
      <c r="A34" s="9" t="s">
        <v>93</v>
      </c>
      <c r="B34" s="6" t="s">
        <v>3</v>
      </c>
      <c r="C34" s="6" t="s">
        <v>4</v>
      </c>
      <c r="D34" s="8">
        <v>46.95</v>
      </c>
      <c r="E34" s="8">
        <v>13.6</v>
      </c>
    </row>
    <row r="35" spans="1:5">
      <c r="A35" s="4" t="s">
        <v>24</v>
      </c>
      <c r="B35" s="6" t="s">
        <v>3</v>
      </c>
      <c r="C35" s="6" t="s">
        <v>12</v>
      </c>
      <c r="D35" s="8">
        <v>46.95</v>
      </c>
      <c r="E35" s="8">
        <v>13.6</v>
      </c>
    </row>
    <row r="36" spans="1:5">
      <c r="A36" s="4" t="s">
        <v>134</v>
      </c>
      <c r="B36" s="6" t="s">
        <v>3</v>
      </c>
      <c r="C36" s="6" t="s">
        <v>82</v>
      </c>
      <c r="D36" s="8">
        <v>46.95</v>
      </c>
      <c r="E36" s="8">
        <v>13.6</v>
      </c>
    </row>
    <row r="37" spans="1:5">
      <c r="A37" s="4" t="s">
        <v>25</v>
      </c>
      <c r="B37" s="6" t="s">
        <v>7</v>
      </c>
      <c r="C37" s="6" t="s">
        <v>8</v>
      </c>
      <c r="D37" s="8">
        <v>46.95</v>
      </c>
      <c r="E37" s="8">
        <v>13.6</v>
      </c>
    </row>
    <row r="38" spans="1:5">
      <c r="A38" s="4" t="s">
        <v>59</v>
      </c>
      <c r="B38" s="10" t="s">
        <v>62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30" t="s">
        <v>150</v>
      </c>
      <c r="B43" s="6" t="s">
        <v>7</v>
      </c>
      <c r="C43" s="6" t="s">
        <v>121</v>
      </c>
      <c r="D43" s="8">
        <v>0</v>
      </c>
      <c r="E43" s="8">
        <v>0</v>
      </c>
    </row>
    <row r="44" spans="1:5">
      <c r="A44" s="4" t="s">
        <v>124</v>
      </c>
      <c r="B44" s="6" t="s">
        <v>125</v>
      </c>
      <c r="C44" s="6" t="s">
        <v>121</v>
      </c>
      <c r="D44" s="8">
        <v>46.95</v>
      </c>
      <c r="E44" s="8">
        <v>13.6</v>
      </c>
    </row>
    <row r="45" spans="1:5">
      <c r="A45" s="9" t="s">
        <v>133</v>
      </c>
      <c r="B45" s="6" t="s">
        <v>3</v>
      </c>
      <c r="C45" s="6" t="s">
        <v>121</v>
      </c>
      <c r="D45" s="8">
        <v>46.95</v>
      </c>
      <c r="E45" s="8">
        <v>13.6</v>
      </c>
    </row>
    <row r="46" spans="1:5">
      <c r="A46" s="9" t="s">
        <v>144</v>
      </c>
      <c r="B46" s="6" t="s">
        <v>6</v>
      </c>
      <c r="C46" s="6" t="s">
        <v>20</v>
      </c>
      <c r="D46" s="8">
        <v>89.1</v>
      </c>
      <c r="E46" s="8">
        <v>19.5</v>
      </c>
    </row>
    <row r="47" spans="1:5">
      <c r="A47" s="4" t="s">
        <v>83</v>
      </c>
      <c r="B47" s="10" t="s">
        <v>7</v>
      </c>
      <c r="C47" s="10" t="s">
        <v>9</v>
      </c>
      <c r="D47" s="8">
        <v>46.95</v>
      </c>
      <c r="E47" s="8">
        <v>13.6</v>
      </c>
    </row>
    <row r="48" spans="1:5">
      <c r="A48" s="4" t="s">
        <v>135</v>
      </c>
      <c r="B48" s="10" t="s">
        <v>3</v>
      </c>
      <c r="C48" s="10" t="s">
        <v>14</v>
      </c>
      <c r="D48" s="8">
        <v>46.95</v>
      </c>
      <c r="E48" s="8">
        <v>13.6</v>
      </c>
    </row>
    <row r="49" spans="1:5">
      <c r="A49" s="4" t="s">
        <v>30</v>
      </c>
      <c r="B49" s="6" t="s">
        <v>6</v>
      </c>
      <c r="C49" s="6" t="s">
        <v>9</v>
      </c>
      <c r="D49" s="8">
        <v>46.95</v>
      </c>
      <c r="E49" s="8">
        <v>0</v>
      </c>
    </row>
    <row r="50" spans="1:5">
      <c r="A50" s="4" t="s">
        <v>31</v>
      </c>
      <c r="B50" s="6" t="s">
        <v>6</v>
      </c>
      <c r="C50" s="6" t="s">
        <v>12</v>
      </c>
      <c r="D50" s="8">
        <v>46.95</v>
      </c>
      <c r="E50" s="8">
        <v>19.5</v>
      </c>
    </row>
    <row r="51" spans="1:5">
      <c r="A51" s="4" t="s">
        <v>136</v>
      </c>
      <c r="B51" s="6" t="s">
        <v>3</v>
      </c>
      <c r="C51" s="6" t="s">
        <v>14</v>
      </c>
      <c r="D51" s="8">
        <v>46.95</v>
      </c>
      <c r="E51" s="8">
        <v>13.6</v>
      </c>
    </row>
    <row r="52" spans="1:5">
      <c r="A52" s="4" t="s">
        <v>112</v>
      </c>
      <c r="B52" s="6" t="s">
        <v>113</v>
      </c>
      <c r="C52" s="6" t="s">
        <v>48</v>
      </c>
      <c r="D52" s="8">
        <v>46.95</v>
      </c>
      <c r="E52" s="8">
        <v>13.6</v>
      </c>
    </row>
    <row r="53" spans="1:5">
      <c r="A53" s="4" t="s">
        <v>32</v>
      </c>
      <c r="B53" s="5" t="s">
        <v>45</v>
      </c>
      <c r="C53" s="6" t="s">
        <v>20</v>
      </c>
      <c r="D53" s="8">
        <v>46.95</v>
      </c>
      <c r="E53" s="8">
        <v>13.6</v>
      </c>
    </row>
    <row r="54" spans="1:5">
      <c r="A54" s="4" t="s">
        <v>137</v>
      </c>
      <c r="B54" s="5" t="s">
        <v>3</v>
      </c>
      <c r="C54" s="6" t="s">
        <v>121</v>
      </c>
      <c r="D54" s="8">
        <v>46.95</v>
      </c>
      <c r="E54" s="8">
        <v>13.6</v>
      </c>
    </row>
    <row r="55" spans="1:5">
      <c r="A55" s="4" t="s">
        <v>33</v>
      </c>
      <c r="B55" s="6" t="s">
        <v>3</v>
      </c>
      <c r="C55" s="6" t="s">
        <v>4</v>
      </c>
      <c r="D55" s="8">
        <v>46.95</v>
      </c>
      <c r="E55" s="8">
        <v>13.6</v>
      </c>
    </row>
    <row r="56" spans="1:5">
      <c r="A56" s="4" t="s">
        <v>34</v>
      </c>
      <c r="B56" s="6" t="s">
        <v>6</v>
      </c>
      <c r="C56" s="6" t="s">
        <v>14</v>
      </c>
      <c r="D56" s="8">
        <v>46.95</v>
      </c>
      <c r="E56" s="8">
        <v>13.6</v>
      </c>
    </row>
    <row r="57" spans="1:5">
      <c r="A57" s="4" t="s">
        <v>126</v>
      </c>
      <c r="B57" s="6" t="s">
        <v>125</v>
      </c>
      <c r="C57" s="6" t="s">
        <v>121</v>
      </c>
      <c r="D57" s="8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 ht="29">
      <c r="A61" s="9" t="s">
        <v>104</v>
      </c>
      <c r="B61" s="5" t="s">
        <v>105</v>
      </c>
      <c r="C61" s="6" t="s">
        <v>48</v>
      </c>
      <c r="D61" s="19">
        <v>89.1</v>
      </c>
      <c r="E61" s="19">
        <v>19.5</v>
      </c>
    </row>
    <row r="62" spans="1:5">
      <c r="A62" s="4" t="s">
        <v>50</v>
      </c>
      <c r="B62" s="10" t="s">
        <v>52</v>
      </c>
      <c r="C62" s="10" t="s">
        <v>48</v>
      </c>
      <c r="D62" s="8">
        <v>46.95</v>
      </c>
      <c r="E62" s="8">
        <v>13.6</v>
      </c>
    </row>
    <row r="63" spans="1:5">
      <c r="A63" s="4" t="s">
        <v>128</v>
      </c>
      <c r="B63" s="5" t="s">
        <v>125</v>
      </c>
      <c r="C63" s="6" t="s">
        <v>121</v>
      </c>
      <c r="D63" s="8">
        <v>46.95</v>
      </c>
      <c r="E63" s="8">
        <v>13.6</v>
      </c>
    </row>
    <row r="64" spans="1:5">
      <c r="A64" s="4" t="s">
        <v>138</v>
      </c>
      <c r="B64" s="5" t="s">
        <v>45</v>
      </c>
      <c r="C64" s="6" t="s">
        <v>8</v>
      </c>
      <c r="D64" s="8">
        <v>46.95</v>
      </c>
      <c r="E64" s="8">
        <v>13.6</v>
      </c>
    </row>
    <row r="65" spans="1:6">
      <c r="A65" s="4" t="s">
        <v>37</v>
      </c>
      <c r="B65" s="6" t="s">
        <v>3</v>
      </c>
      <c r="C65" s="6" t="s">
        <v>20</v>
      </c>
      <c r="D65" s="8">
        <v>46.95</v>
      </c>
      <c r="E65" s="8">
        <v>13.6</v>
      </c>
    </row>
    <row r="66" spans="1:6">
      <c r="A66" s="4" t="s">
        <v>46</v>
      </c>
      <c r="B66" s="10" t="s">
        <v>47</v>
      </c>
      <c r="C66" s="10" t="s">
        <v>48</v>
      </c>
      <c r="D66" s="8">
        <v>136.35</v>
      </c>
      <c r="E66" s="8">
        <v>32.700000000000003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</row>
    <row r="71" spans="1:6">
      <c r="A71" s="9" t="s">
        <v>86</v>
      </c>
      <c r="B71" s="6" t="s">
        <v>3</v>
      </c>
      <c r="C71" s="6" t="s">
        <v>82</v>
      </c>
      <c r="D71" s="16">
        <v>46.95</v>
      </c>
      <c r="E71" s="8">
        <v>13.6</v>
      </c>
    </row>
    <row r="72" spans="1:6">
      <c r="A72" s="23" t="s">
        <v>132</v>
      </c>
      <c r="B72" s="6"/>
      <c r="C72" s="6"/>
      <c r="D72" s="16">
        <v>93.9</v>
      </c>
      <c r="E72" s="8">
        <v>27.2</v>
      </c>
    </row>
    <row r="73" spans="1:6" ht="18">
      <c r="A73" s="23" t="s">
        <v>68</v>
      </c>
      <c r="B73" s="6"/>
      <c r="C73" s="6"/>
      <c r="D73" s="15">
        <v>20</v>
      </c>
      <c r="E73" s="15">
        <v>6</v>
      </c>
    </row>
    <row r="74" spans="1:6">
      <c r="A74" s="29" t="s">
        <v>140</v>
      </c>
      <c r="B74" s="2"/>
      <c r="C74" s="3"/>
      <c r="D74" s="12">
        <f>SUM(D6:D73)</f>
        <v>3686.7499999999973</v>
      </c>
      <c r="E74" s="12">
        <f>SUM(E6:E73)</f>
        <v>971.30000000000098</v>
      </c>
      <c r="F74" s="28">
        <f>D74+E74</f>
        <v>4658.0499999999984</v>
      </c>
    </row>
    <row r="75" spans="1:6">
      <c r="A75" s="1">
        <f>COUNTA(A6:A71)</f>
        <v>66</v>
      </c>
      <c r="B75" s="2"/>
      <c r="C75" s="3"/>
    </row>
    <row r="76" spans="1:6">
      <c r="A76" s="1"/>
      <c r="B76" s="2"/>
      <c r="C76" s="3"/>
    </row>
    <row r="77" spans="1:6">
      <c r="A77" s="1" t="s">
        <v>145</v>
      </c>
      <c r="B77" s="2"/>
      <c r="C77" s="3"/>
    </row>
    <row r="78" spans="1:6">
      <c r="A78" t="s">
        <v>151</v>
      </c>
    </row>
    <row r="79" spans="1:6">
      <c r="A79" s="1" t="s">
        <v>152</v>
      </c>
    </row>
  </sheetData>
  <autoFilter ref="A5:E68" xr:uid="{00000000-0009-0000-0000-000016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56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F78"/>
  <sheetViews>
    <sheetView topLeftCell="A5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42736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9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9" t="s">
        <v>149</v>
      </c>
      <c r="B9" s="6" t="s">
        <v>7</v>
      </c>
      <c r="C9" s="6" t="s">
        <v>4</v>
      </c>
      <c r="D9" s="8">
        <v>46.95</v>
      </c>
      <c r="E9" s="8">
        <v>13.6</v>
      </c>
    </row>
    <row r="10" spans="1:5">
      <c r="A10" s="4" t="s">
        <v>95</v>
      </c>
      <c r="B10" s="6" t="s">
        <v>96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139</v>
      </c>
      <c r="B12" s="6" t="s">
        <v>45</v>
      </c>
      <c r="C12" s="6" t="s">
        <v>121</v>
      </c>
      <c r="D12" s="16">
        <v>46.95</v>
      </c>
      <c r="E12" s="8">
        <v>13.6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4" t="s">
        <v>142</v>
      </c>
      <c r="B16" s="10" t="s">
        <v>18</v>
      </c>
      <c r="C16" s="10" t="s">
        <v>4</v>
      </c>
      <c r="D16" s="8">
        <v>46.95</v>
      </c>
      <c r="E16" s="8">
        <v>13.6</v>
      </c>
    </row>
    <row r="17" spans="1:5">
      <c r="A17" s="20" t="s">
        <v>11</v>
      </c>
      <c r="B17" s="6" t="s">
        <v>7</v>
      </c>
      <c r="C17" s="6" t="s">
        <v>12</v>
      </c>
      <c r="D17" s="18">
        <v>89.1</v>
      </c>
      <c r="E17" s="8">
        <v>13.6</v>
      </c>
    </row>
    <row r="18" spans="1:5">
      <c r="A18" s="4" t="s">
        <v>65</v>
      </c>
      <c r="B18" s="10" t="s">
        <v>49</v>
      </c>
      <c r="C18" s="10" t="s">
        <v>48</v>
      </c>
      <c r="D18" s="8">
        <v>46.95</v>
      </c>
      <c r="E18" s="8">
        <v>13.6</v>
      </c>
    </row>
    <row r="19" spans="1:5">
      <c r="A19" s="9" t="s">
        <v>80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91</v>
      </c>
      <c r="B20" s="6" t="s">
        <v>3</v>
      </c>
      <c r="C20" s="6" t="s">
        <v>14</v>
      </c>
      <c r="D20" s="16">
        <v>46.95</v>
      </c>
      <c r="E20" s="8">
        <v>13.6</v>
      </c>
    </row>
    <row r="21" spans="1:5">
      <c r="A21" s="9" t="s">
        <v>81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42</v>
      </c>
      <c r="B22" s="6" t="s">
        <v>18</v>
      </c>
      <c r="C22" s="6" t="s">
        <v>8</v>
      </c>
      <c r="D22" s="16">
        <v>46.95</v>
      </c>
      <c r="E22" s="8">
        <v>13.6</v>
      </c>
    </row>
    <row r="23" spans="1:5">
      <c r="A23" s="9" t="s">
        <v>92</v>
      </c>
      <c r="B23" s="6" t="s">
        <v>3</v>
      </c>
      <c r="C23" s="6" t="s">
        <v>82</v>
      </c>
      <c r="D23" s="16">
        <v>46.95</v>
      </c>
      <c r="E23" s="8">
        <v>13.6</v>
      </c>
    </row>
    <row r="24" spans="1:5">
      <c r="A24" s="9" t="s">
        <v>15</v>
      </c>
      <c r="B24" s="6" t="s">
        <v>7</v>
      </c>
      <c r="C24" s="6" t="s">
        <v>9</v>
      </c>
      <c r="D24" s="16">
        <v>46.95</v>
      </c>
      <c r="E24" s="8">
        <v>13.6</v>
      </c>
    </row>
    <row r="25" spans="1:5">
      <c r="A25" s="4" t="s">
        <v>120</v>
      </c>
      <c r="B25" s="6" t="s">
        <v>3</v>
      </c>
      <c r="C25" s="6" t="s">
        <v>121</v>
      </c>
      <c r="D25" s="16">
        <v>46.95</v>
      </c>
      <c r="E25" s="8">
        <v>13.6</v>
      </c>
    </row>
    <row r="26" spans="1:5">
      <c r="A26" s="4" t="s">
        <v>16</v>
      </c>
      <c r="B26" s="6" t="s">
        <v>6</v>
      </c>
      <c r="C26" s="6" t="s">
        <v>4</v>
      </c>
      <c r="D26" s="16">
        <v>46.95</v>
      </c>
      <c r="E26" s="8">
        <v>13.6</v>
      </c>
    </row>
    <row r="27" spans="1:5">
      <c r="A27" s="9" t="s">
        <v>19</v>
      </c>
      <c r="B27" s="6" t="s">
        <v>18</v>
      </c>
      <c r="C27" s="6" t="s">
        <v>20</v>
      </c>
      <c r="D27" s="8">
        <v>46.95</v>
      </c>
      <c r="E27" s="8">
        <v>13.6</v>
      </c>
    </row>
    <row r="28" spans="1:5">
      <c r="A28" s="20" t="s">
        <v>100</v>
      </c>
      <c r="B28" s="6" t="s">
        <v>7</v>
      </c>
      <c r="C28" s="6" t="s">
        <v>14</v>
      </c>
      <c r="D28" s="8"/>
      <c r="E28" s="8"/>
    </row>
    <row r="29" spans="1:5">
      <c r="A29" s="9" t="s">
        <v>43</v>
      </c>
      <c r="B29" s="6" t="s">
        <v>18</v>
      </c>
      <c r="C29" s="6" t="s">
        <v>9</v>
      </c>
      <c r="D29" s="8">
        <v>89.1</v>
      </c>
      <c r="E29" s="8">
        <v>13.6</v>
      </c>
    </row>
    <row r="30" spans="1:5">
      <c r="A30" s="9" t="s">
        <v>21</v>
      </c>
      <c r="B30" s="6" t="s">
        <v>3</v>
      </c>
      <c r="C30" s="6" t="s">
        <v>14</v>
      </c>
      <c r="D30" s="8">
        <v>46.95</v>
      </c>
      <c r="E30" s="8">
        <v>13.6</v>
      </c>
    </row>
    <row r="31" spans="1:5">
      <c r="A31" s="4" t="s">
        <v>63</v>
      </c>
      <c r="B31" s="10" t="s">
        <v>60</v>
      </c>
      <c r="C31" s="6" t="s">
        <v>48</v>
      </c>
      <c r="D31" s="8">
        <v>46.95</v>
      </c>
      <c r="E31" s="8">
        <v>13.6</v>
      </c>
    </row>
    <row r="32" spans="1:5">
      <c r="A32" s="9" t="s">
        <v>22</v>
      </c>
      <c r="B32" s="6" t="s">
        <v>3</v>
      </c>
      <c r="C32" s="6" t="s">
        <v>9</v>
      </c>
      <c r="D32" s="8">
        <v>46.95</v>
      </c>
      <c r="E32" s="8">
        <v>13.6</v>
      </c>
    </row>
    <row r="33" spans="1:5">
      <c r="A33" s="9" t="s">
        <v>23</v>
      </c>
      <c r="B33" s="6" t="s">
        <v>6</v>
      </c>
      <c r="C33" s="6" t="s">
        <v>8</v>
      </c>
      <c r="D33" s="8">
        <v>46.95</v>
      </c>
      <c r="E33" s="8">
        <v>13.6</v>
      </c>
    </row>
    <row r="34" spans="1:5">
      <c r="A34" s="9" t="s">
        <v>93</v>
      </c>
      <c r="B34" s="6" t="s">
        <v>3</v>
      </c>
      <c r="C34" s="6" t="s">
        <v>4</v>
      </c>
      <c r="D34" s="8">
        <v>46.95</v>
      </c>
      <c r="E34" s="8">
        <v>13.6</v>
      </c>
    </row>
    <row r="35" spans="1:5">
      <c r="A35" s="4" t="s">
        <v>24</v>
      </c>
      <c r="B35" s="6" t="s">
        <v>3</v>
      </c>
      <c r="C35" s="6" t="s">
        <v>12</v>
      </c>
      <c r="D35" s="8">
        <v>46.95</v>
      </c>
      <c r="E35" s="8">
        <v>13.6</v>
      </c>
    </row>
    <row r="36" spans="1:5">
      <c r="A36" s="4" t="s">
        <v>134</v>
      </c>
      <c r="B36" s="6" t="s">
        <v>3</v>
      </c>
      <c r="C36" s="6" t="s">
        <v>82</v>
      </c>
      <c r="D36" s="8">
        <v>46.95</v>
      </c>
      <c r="E36" s="8">
        <v>13.6</v>
      </c>
    </row>
    <row r="37" spans="1:5">
      <c r="A37" s="4" t="s">
        <v>25</v>
      </c>
      <c r="B37" s="6" t="s">
        <v>7</v>
      </c>
      <c r="C37" s="6" t="s">
        <v>8</v>
      </c>
      <c r="D37" s="8">
        <v>46.95</v>
      </c>
      <c r="E37" s="8">
        <v>13.6</v>
      </c>
    </row>
    <row r="38" spans="1:5">
      <c r="A38" s="4" t="s">
        <v>59</v>
      </c>
      <c r="B38" s="10" t="s">
        <v>62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4" t="s">
        <v>53</v>
      </c>
      <c r="B57" s="10" t="s">
        <v>55</v>
      </c>
      <c r="C57" s="10" t="s">
        <v>48</v>
      </c>
      <c r="D57" s="8">
        <v>136.35</v>
      </c>
      <c r="E57" s="8">
        <v>13.6</v>
      </c>
    </row>
    <row r="58" spans="1:5">
      <c r="A58" s="4" t="s">
        <v>127</v>
      </c>
      <c r="B58" s="10" t="s">
        <v>7</v>
      </c>
      <c r="C58" s="10" t="s">
        <v>121</v>
      </c>
      <c r="D58" s="8">
        <v>89.1</v>
      </c>
      <c r="E58" s="8">
        <v>19.5</v>
      </c>
    </row>
    <row r="59" spans="1:5">
      <c r="A59" s="9" t="s">
        <v>35</v>
      </c>
      <c r="B59" s="5" t="s">
        <v>45</v>
      </c>
      <c r="C59" s="6" t="s">
        <v>14</v>
      </c>
      <c r="D59" s="19">
        <v>89.1</v>
      </c>
      <c r="E59" s="19">
        <v>19.5</v>
      </c>
    </row>
    <row r="60" spans="1:5" ht="29">
      <c r="A60" s="9" t="s">
        <v>104</v>
      </c>
      <c r="B60" s="5" t="s">
        <v>105</v>
      </c>
      <c r="C60" s="6" t="s">
        <v>48</v>
      </c>
      <c r="D60" s="19">
        <v>89.1</v>
      </c>
      <c r="E60" s="19">
        <v>19.5</v>
      </c>
    </row>
    <row r="61" spans="1:5">
      <c r="A61" s="4" t="s">
        <v>50</v>
      </c>
      <c r="B61" s="10" t="s">
        <v>52</v>
      </c>
      <c r="C61" s="10" t="s">
        <v>48</v>
      </c>
      <c r="D61" s="8">
        <v>46.95</v>
      </c>
      <c r="E61" s="8">
        <v>13.6</v>
      </c>
    </row>
    <row r="62" spans="1:5">
      <c r="A62" s="4" t="s">
        <v>128</v>
      </c>
      <c r="B62" s="5" t="s">
        <v>125</v>
      </c>
      <c r="C62" s="6" t="s">
        <v>121</v>
      </c>
      <c r="D62" s="8">
        <v>46.95</v>
      </c>
      <c r="E62" s="8">
        <v>13.6</v>
      </c>
    </row>
    <row r="63" spans="1:5">
      <c r="A63" s="4" t="s">
        <v>138</v>
      </c>
      <c r="B63" s="5" t="s">
        <v>45</v>
      </c>
      <c r="C63" s="6" t="s">
        <v>8</v>
      </c>
      <c r="D63" s="8">
        <v>46.95</v>
      </c>
      <c r="E63" s="8">
        <v>13.6</v>
      </c>
    </row>
    <row r="64" spans="1:5">
      <c r="A64" s="4" t="s">
        <v>37</v>
      </c>
      <c r="B64" s="6" t="s">
        <v>3</v>
      </c>
      <c r="C64" s="6" t="s">
        <v>20</v>
      </c>
      <c r="D64" s="8">
        <v>46.95</v>
      </c>
      <c r="E64" s="8">
        <v>13.6</v>
      </c>
    </row>
    <row r="65" spans="1:6">
      <c r="A65" s="20" t="s">
        <v>46</v>
      </c>
      <c r="B65" s="10" t="s">
        <v>47</v>
      </c>
      <c r="C65" s="10" t="s">
        <v>48</v>
      </c>
      <c r="D65" s="18">
        <v>136.35</v>
      </c>
      <c r="E65" s="18">
        <v>32.700000000000003</v>
      </c>
    </row>
    <row r="66" spans="1:6">
      <c r="A66" s="4" t="s">
        <v>98</v>
      </c>
      <c r="B66" s="10" t="s">
        <v>99</v>
      </c>
      <c r="C66" s="10" t="s">
        <v>48</v>
      </c>
      <c r="D66" s="19">
        <v>46.95</v>
      </c>
      <c r="E66" s="8">
        <v>13.6</v>
      </c>
    </row>
    <row r="67" spans="1:6">
      <c r="A67" s="4" t="s">
        <v>38</v>
      </c>
      <c r="B67" s="6" t="s">
        <v>18</v>
      </c>
      <c r="C67" s="6" t="s">
        <v>39</v>
      </c>
      <c r="D67" s="8">
        <v>46.95</v>
      </c>
      <c r="E67" s="8">
        <v>13.6</v>
      </c>
    </row>
    <row r="68" spans="1:6">
      <c r="A68" s="4" t="s">
        <v>51</v>
      </c>
      <c r="B68" s="10" t="s">
        <v>54</v>
      </c>
      <c r="C68" s="10" t="s">
        <v>48</v>
      </c>
      <c r="D68" s="8">
        <v>46.95</v>
      </c>
      <c r="E68" s="8">
        <v>13.6</v>
      </c>
    </row>
    <row r="69" spans="1:6">
      <c r="A69" s="9" t="s">
        <v>41</v>
      </c>
      <c r="B69" s="6" t="s">
        <v>3</v>
      </c>
      <c r="C69" s="6" t="s">
        <v>9</v>
      </c>
      <c r="D69" s="16">
        <v>46.95</v>
      </c>
      <c r="E69" s="8">
        <v>13.6</v>
      </c>
    </row>
    <row r="70" spans="1:6">
      <c r="A70" s="9" t="s">
        <v>86</v>
      </c>
      <c r="B70" s="6" t="s">
        <v>3</v>
      </c>
      <c r="C70" s="6" t="s">
        <v>82</v>
      </c>
      <c r="D70" s="16">
        <v>46.95</v>
      </c>
      <c r="E70" s="8">
        <v>13.6</v>
      </c>
    </row>
    <row r="71" spans="1:6">
      <c r="A71" s="23" t="s">
        <v>132</v>
      </c>
      <c r="B71" s="6"/>
      <c r="C71" s="6"/>
      <c r="D71" s="16">
        <v>-46.95</v>
      </c>
      <c r="E71" s="8">
        <v>-13.6</v>
      </c>
    </row>
    <row r="72" spans="1:6" ht="18">
      <c r="A72" s="23" t="s">
        <v>68</v>
      </c>
      <c r="B72" s="6"/>
      <c r="C72" s="6"/>
      <c r="D72" s="15"/>
      <c r="E72" s="15"/>
    </row>
    <row r="73" spans="1:6">
      <c r="A73" s="29" t="s">
        <v>140</v>
      </c>
      <c r="B73" s="2"/>
      <c r="C73" s="3"/>
      <c r="D73" s="12">
        <f>SUM(D6:D72)</f>
        <v>3478.9499999999971</v>
      </c>
      <c r="E73" s="12">
        <f>SUM(E6:E72)</f>
        <v>910.90000000000089</v>
      </c>
      <c r="F73" s="28">
        <f>D73+E73</f>
        <v>4389.8499999999976</v>
      </c>
    </row>
    <row r="74" spans="1:6">
      <c r="A74" s="1">
        <f>COUNTA(A6:A70)</f>
        <v>65</v>
      </c>
      <c r="B74" s="2"/>
      <c r="C74" s="3"/>
    </row>
    <row r="75" spans="1:6">
      <c r="A75" s="1"/>
      <c r="B75" s="2"/>
      <c r="C75" s="3"/>
    </row>
    <row r="76" spans="1:6">
      <c r="A76" s="1" t="s">
        <v>145</v>
      </c>
      <c r="B76" s="2"/>
      <c r="C76" s="3"/>
    </row>
    <row r="77" spans="1:6">
      <c r="A77" t="s">
        <v>153</v>
      </c>
    </row>
    <row r="78" spans="1:6" ht="34" customHeight="1">
      <c r="A78" s="392" t="s">
        <v>154</v>
      </c>
      <c r="B78" s="392"/>
      <c r="C78" s="392"/>
      <c r="D78" s="392"/>
      <c r="E78" s="392"/>
      <c r="F78" s="392"/>
    </row>
  </sheetData>
  <autoFilter ref="A5:E67" xr:uid="{00000000-0009-0000-0000-000017000000}">
    <sortState xmlns:xlrd2="http://schemas.microsoft.com/office/spreadsheetml/2017/richdata2" ref="A5:F49">
      <sortCondition ref="A4:A48"/>
    </sortState>
  </autoFilter>
  <mergeCells count="1">
    <mergeCell ref="A78:F78"/>
  </mergeCells>
  <phoneticPr fontId="13" type="noConversion"/>
  <printOptions horizontalCentered="1" headings="1"/>
  <pageMargins left="0.25" right="0.25" top="0.75" bottom="0.75" header="0.3" footer="0.3"/>
  <pageSetup scale="56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1:F74"/>
  <sheetViews>
    <sheetView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42767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9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9" t="s">
        <v>149</v>
      </c>
      <c r="B9" s="6" t="s">
        <v>7</v>
      </c>
      <c r="C9" s="6" t="s">
        <v>4</v>
      </c>
      <c r="D9" s="8">
        <v>46.95</v>
      </c>
      <c r="E9" s="8">
        <v>13.6</v>
      </c>
    </row>
    <row r="10" spans="1:5">
      <c r="A10" s="4" t="s">
        <v>95</v>
      </c>
      <c r="B10" s="6" t="s">
        <v>96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139</v>
      </c>
      <c r="B12" s="6" t="s">
        <v>45</v>
      </c>
      <c r="C12" s="6" t="s">
        <v>121</v>
      </c>
      <c r="D12" s="16">
        <v>46.95</v>
      </c>
      <c r="E12" s="8">
        <v>13.6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4" t="s">
        <v>142</v>
      </c>
      <c r="B16" s="10" t="s">
        <v>18</v>
      </c>
      <c r="C16" s="10" t="s">
        <v>4</v>
      </c>
      <c r="D16" s="8">
        <v>46.95</v>
      </c>
      <c r="E16" s="8">
        <v>13.6</v>
      </c>
    </row>
    <row r="17" spans="1:5">
      <c r="A17" s="20" t="s">
        <v>11</v>
      </c>
      <c r="B17" s="6" t="s">
        <v>7</v>
      </c>
      <c r="C17" s="6" t="s">
        <v>12</v>
      </c>
      <c r="D17" s="18">
        <v>46.95</v>
      </c>
      <c r="E17" s="8">
        <v>13.6</v>
      </c>
    </row>
    <row r="18" spans="1:5">
      <c r="A18" s="4" t="s">
        <v>65</v>
      </c>
      <c r="B18" s="10" t="s">
        <v>49</v>
      </c>
      <c r="C18" s="10" t="s">
        <v>48</v>
      </c>
      <c r="D18" s="8">
        <v>46.95</v>
      </c>
      <c r="E18" s="8">
        <v>13.6</v>
      </c>
    </row>
    <row r="19" spans="1:5">
      <c r="A19" s="9" t="s">
        <v>80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91</v>
      </c>
      <c r="B20" s="6" t="s">
        <v>3</v>
      </c>
      <c r="C20" s="6" t="s">
        <v>14</v>
      </c>
      <c r="D20" s="16">
        <v>46.95</v>
      </c>
      <c r="E20" s="8">
        <v>13.6</v>
      </c>
    </row>
    <row r="21" spans="1:5">
      <c r="A21" s="9" t="s">
        <v>81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42</v>
      </c>
      <c r="B22" s="6" t="s">
        <v>18</v>
      </c>
      <c r="C22" s="6" t="s">
        <v>8</v>
      </c>
      <c r="D22" s="16">
        <v>46.95</v>
      </c>
      <c r="E22" s="8">
        <v>13.6</v>
      </c>
    </row>
    <row r="23" spans="1:5">
      <c r="A23" s="9" t="s">
        <v>92</v>
      </c>
      <c r="B23" s="6" t="s">
        <v>3</v>
      </c>
      <c r="C23" s="6" t="s">
        <v>82</v>
      </c>
      <c r="D23" s="16">
        <v>46.95</v>
      </c>
      <c r="E23" s="8">
        <v>13.6</v>
      </c>
    </row>
    <row r="24" spans="1:5">
      <c r="A24" s="9" t="s">
        <v>15</v>
      </c>
      <c r="B24" s="6" t="s">
        <v>7</v>
      </c>
      <c r="C24" s="6" t="s">
        <v>9</v>
      </c>
      <c r="D24" s="16">
        <v>46.95</v>
      </c>
      <c r="E24" s="8">
        <v>13.6</v>
      </c>
    </row>
    <row r="25" spans="1:5">
      <c r="A25" s="4" t="s">
        <v>120</v>
      </c>
      <c r="B25" s="6" t="s">
        <v>3</v>
      </c>
      <c r="C25" s="6" t="s">
        <v>121</v>
      </c>
      <c r="D25" s="16">
        <v>46.95</v>
      </c>
      <c r="E25" s="8">
        <v>13.6</v>
      </c>
    </row>
    <row r="26" spans="1:5">
      <c r="A26" s="4" t="s">
        <v>16</v>
      </c>
      <c r="B26" s="6" t="s">
        <v>6</v>
      </c>
      <c r="C26" s="6" t="s">
        <v>4</v>
      </c>
      <c r="D26" s="16">
        <v>46.95</v>
      </c>
      <c r="E26" s="8">
        <v>13.6</v>
      </c>
    </row>
    <row r="27" spans="1:5">
      <c r="A27" s="9" t="s">
        <v>19</v>
      </c>
      <c r="B27" s="6" t="s">
        <v>18</v>
      </c>
      <c r="C27" s="6" t="s">
        <v>20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4" t="s">
        <v>124</v>
      </c>
      <c r="B42" s="6" t="s">
        <v>125</v>
      </c>
      <c r="C42" s="6" t="s">
        <v>121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9" t="s">
        <v>144</v>
      </c>
      <c r="B44" s="6" t="s">
        <v>6</v>
      </c>
      <c r="C44" s="6" t="s">
        <v>20</v>
      </c>
      <c r="D44" s="8">
        <v>89.1</v>
      </c>
      <c r="E44" s="8">
        <v>19.5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4" t="s">
        <v>135</v>
      </c>
      <c r="B46" s="10" t="s">
        <v>3</v>
      </c>
      <c r="C46" s="10" t="s">
        <v>14</v>
      </c>
      <c r="D46" s="8">
        <v>46.95</v>
      </c>
      <c r="E46" s="8">
        <v>13.6</v>
      </c>
    </row>
    <row r="47" spans="1:5">
      <c r="A47" s="4" t="s">
        <v>30</v>
      </c>
      <c r="B47" s="6" t="s">
        <v>6</v>
      </c>
      <c r="C47" s="6" t="s">
        <v>9</v>
      </c>
      <c r="D47" s="8">
        <v>46.95</v>
      </c>
      <c r="E47" s="8">
        <v>0</v>
      </c>
    </row>
    <row r="48" spans="1:5">
      <c r="A48" s="4" t="s">
        <v>31</v>
      </c>
      <c r="B48" s="6" t="s">
        <v>6</v>
      </c>
      <c r="C48" s="6" t="s">
        <v>12</v>
      </c>
      <c r="D48" s="8">
        <v>46.95</v>
      </c>
      <c r="E48" s="8">
        <v>19.5</v>
      </c>
    </row>
    <row r="49" spans="1:5">
      <c r="A49" s="4" t="s">
        <v>136</v>
      </c>
      <c r="B49" s="6" t="s">
        <v>3</v>
      </c>
      <c r="C49" s="6" t="s">
        <v>14</v>
      </c>
      <c r="D49" s="8">
        <v>46.95</v>
      </c>
      <c r="E49" s="8">
        <v>13.6</v>
      </c>
    </row>
    <row r="50" spans="1:5">
      <c r="A50" s="4" t="s">
        <v>112</v>
      </c>
      <c r="B50" s="6" t="s">
        <v>113</v>
      </c>
      <c r="C50" s="6" t="s">
        <v>48</v>
      </c>
      <c r="D50" s="8">
        <v>46.95</v>
      </c>
      <c r="E50" s="8">
        <v>13.6</v>
      </c>
    </row>
    <row r="51" spans="1:5">
      <c r="A51" s="4" t="s">
        <v>32</v>
      </c>
      <c r="B51" s="5" t="s">
        <v>45</v>
      </c>
      <c r="C51" s="6" t="s">
        <v>20</v>
      </c>
      <c r="D51" s="8">
        <v>46.95</v>
      </c>
      <c r="E51" s="8">
        <v>13.6</v>
      </c>
    </row>
    <row r="52" spans="1:5">
      <c r="A52" s="4" t="s">
        <v>137</v>
      </c>
      <c r="B52" s="5" t="s">
        <v>3</v>
      </c>
      <c r="C52" s="6" t="s">
        <v>121</v>
      </c>
      <c r="D52" s="8">
        <v>46.95</v>
      </c>
      <c r="E52" s="8">
        <v>13.6</v>
      </c>
    </row>
    <row r="53" spans="1:5">
      <c r="A53" s="4" t="s">
        <v>33</v>
      </c>
      <c r="B53" s="6" t="s">
        <v>3</v>
      </c>
      <c r="C53" s="6" t="s">
        <v>4</v>
      </c>
      <c r="D53" s="8">
        <v>46.95</v>
      </c>
      <c r="E53" s="8">
        <v>13.6</v>
      </c>
    </row>
    <row r="54" spans="1:5">
      <c r="A54" s="4" t="s">
        <v>34</v>
      </c>
      <c r="B54" s="6" t="s">
        <v>6</v>
      </c>
      <c r="C54" s="6" t="s">
        <v>14</v>
      </c>
      <c r="D54" s="8">
        <v>46.95</v>
      </c>
      <c r="E54" s="8">
        <v>13.6</v>
      </c>
    </row>
    <row r="55" spans="1:5">
      <c r="A55" s="4" t="s">
        <v>126</v>
      </c>
      <c r="B55" s="6" t="s">
        <v>125</v>
      </c>
      <c r="C55" s="6" t="s">
        <v>121</v>
      </c>
      <c r="D55" s="8">
        <v>46.95</v>
      </c>
      <c r="E55" s="8">
        <v>13.6</v>
      </c>
    </row>
    <row r="56" spans="1:5">
      <c r="A56" s="4" t="s">
        <v>53</v>
      </c>
      <c r="B56" s="10" t="s">
        <v>55</v>
      </c>
      <c r="C56" s="10" t="s">
        <v>48</v>
      </c>
      <c r="D56" s="8">
        <v>136.35</v>
      </c>
      <c r="E56" s="8">
        <v>13.6</v>
      </c>
    </row>
    <row r="57" spans="1:5">
      <c r="A57" s="4" t="s">
        <v>127</v>
      </c>
      <c r="B57" s="10" t="s">
        <v>7</v>
      </c>
      <c r="C57" s="10" t="s">
        <v>121</v>
      </c>
      <c r="D57" s="8">
        <v>89.1</v>
      </c>
      <c r="E57" s="8">
        <v>19.5</v>
      </c>
    </row>
    <row r="58" spans="1:5">
      <c r="A58" s="9" t="s">
        <v>35</v>
      </c>
      <c r="B58" s="5" t="s">
        <v>45</v>
      </c>
      <c r="C58" s="6" t="s">
        <v>14</v>
      </c>
      <c r="D58" s="19">
        <v>89.1</v>
      </c>
      <c r="E58" s="19">
        <v>19.5</v>
      </c>
    </row>
    <row r="59" spans="1:5" ht="29">
      <c r="A59" s="9" t="s">
        <v>104</v>
      </c>
      <c r="B59" s="5" t="s">
        <v>105</v>
      </c>
      <c r="C59" s="6" t="s">
        <v>48</v>
      </c>
      <c r="D59" s="19">
        <v>89.1</v>
      </c>
      <c r="E59" s="19">
        <v>19.5</v>
      </c>
    </row>
    <row r="60" spans="1:5">
      <c r="A60" s="4" t="s">
        <v>50</v>
      </c>
      <c r="B60" s="10" t="s">
        <v>52</v>
      </c>
      <c r="C60" s="10" t="s">
        <v>48</v>
      </c>
      <c r="D60" s="8">
        <v>46.95</v>
      </c>
      <c r="E60" s="8">
        <v>13.6</v>
      </c>
    </row>
    <row r="61" spans="1:5">
      <c r="A61" s="4" t="s">
        <v>128</v>
      </c>
      <c r="B61" s="5" t="s">
        <v>125</v>
      </c>
      <c r="C61" s="6" t="s">
        <v>121</v>
      </c>
      <c r="D61" s="8">
        <v>46.95</v>
      </c>
      <c r="E61" s="8">
        <v>13.6</v>
      </c>
    </row>
    <row r="62" spans="1:5">
      <c r="A62" s="4" t="s">
        <v>138</v>
      </c>
      <c r="B62" s="5" t="s">
        <v>45</v>
      </c>
      <c r="C62" s="6" t="s">
        <v>8</v>
      </c>
      <c r="D62" s="8">
        <v>46.95</v>
      </c>
      <c r="E62" s="8">
        <v>13.6</v>
      </c>
    </row>
    <row r="63" spans="1:5">
      <c r="A63" s="4" t="s">
        <v>37</v>
      </c>
      <c r="B63" s="6" t="s">
        <v>3</v>
      </c>
      <c r="C63" s="6" t="s">
        <v>20</v>
      </c>
      <c r="D63" s="8">
        <v>46.95</v>
      </c>
      <c r="E63" s="8">
        <v>13.6</v>
      </c>
    </row>
    <row r="64" spans="1:5">
      <c r="A64" s="20" t="s">
        <v>46</v>
      </c>
      <c r="B64" s="10" t="s">
        <v>47</v>
      </c>
      <c r="C64" s="10" t="s">
        <v>48</v>
      </c>
      <c r="D64" s="18">
        <v>136.35</v>
      </c>
      <c r="E64" s="18">
        <v>32.700000000000003</v>
      </c>
    </row>
    <row r="65" spans="1:6">
      <c r="A65" s="4" t="s">
        <v>98</v>
      </c>
      <c r="B65" s="10" t="s">
        <v>99</v>
      </c>
      <c r="C65" s="10" t="s">
        <v>48</v>
      </c>
      <c r="D65" s="19">
        <v>46.95</v>
      </c>
      <c r="E65" s="8">
        <v>13.6</v>
      </c>
    </row>
    <row r="66" spans="1:6">
      <c r="A66" s="4" t="s">
        <v>38</v>
      </c>
      <c r="B66" s="6" t="s">
        <v>18</v>
      </c>
      <c r="C66" s="6" t="s">
        <v>39</v>
      </c>
      <c r="D66" s="8">
        <v>46.95</v>
      </c>
      <c r="E66" s="8">
        <v>13.6</v>
      </c>
    </row>
    <row r="67" spans="1:6">
      <c r="A67" s="4" t="s">
        <v>51</v>
      </c>
      <c r="B67" s="10" t="s">
        <v>54</v>
      </c>
      <c r="C67" s="10" t="s">
        <v>48</v>
      </c>
      <c r="D67" s="8">
        <v>46.95</v>
      </c>
      <c r="E67" s="8">
        <v>13.6</v>
      </c>
    </row>
    <row r="68" spans="1:6">
      <c r="A68" s="9" t="s">
        <v>41</v>
      </c>
      <c r="B68" s="6" t="s">
        <v>3</v>
      </c>
      <c r="C68" s="6" t="s">
        <v>9</v>
      </c>
      <c r="D68" s="16">
        <v>46.95</v>
      </c>
      <c r="E68" s="8">
        <v>13.6</v>
      </c>
    </row>
    <row r="69" spans="1:6">
      <c r="A69" s="9" t="s">
        <v>86</v>
      </c>
      <c r="B69" s="6" t="s">
        <v>3</v>
      </c>
      <c r="C69" s="6" t="s">
        <v>82</v>
      </c>
      <c r="D69" s="16">
        <v>46.95</v>
      </c>
      <c r="E69" s="8">
        <v>13.6</v>
      </c>
    </row>
    <row r="70" spans="1:6">
      <c r="A70" s="23" t="s">
        <v>132</v>
      </c>
      <c r="B70" s="6"/>
      <c r="C70" s="6"/>
      <c r="D70" s="16">
        <v>-84.3</v>
      </c>
      <c r="E70" s="8">
        <v>0</v>
      </c>
    </row>
    <row r="71" spans="1:6" ht="18">
      <c r="A71" s="23" t="s">
        <v>68</v>
      </c>
      <c r="B71" s="6"/>
      <c r="C71" s="6"/>
      <c r="D71" s="15"/>
      <c r="E71" s="15"/>
    </row>
    <row r="72" spans="1:6">
      <c r="A72" s="29" t="s">
        <v>140</v>
      </c>
      <c r="B72" s="2"/>
      <c r="C72" s="3"/>
      <c r="D72" s="12">
        <f>SUM(D6:D71)</f>
        <v>3399.4499999999966</v>
      </c>
      <c r="E72" s="12">
        <f>SUM(E6:E71)</f>
        <v>924.50000000000091</v>
      </c>
      <c r="F72" s="28">
        <f>D72+E72</f>
        <v>4323.9499999999971</v>
      </c>
    </row>
    <row r="73" spans="1:6">
      <c r="A73" s="1">
        <f>COUNTA(A6:A69)</f>
        <v>64</v>
      </c>
      <c r="B73" s="2"/>
      <c r="C73" s="3"/>
    </row>
    <row r="74" spans="1:6">
      <c r="A74" s="1"/>
      <c r="B74" s="2"/>
      <c r="C74" s="3"/>
    </row>
  </sheetData>
  <autoFilter ref="A5:E66" xr:uid="{00000000-0009-0000-0000-000018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2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F76"/>
  <sheetViews>
    <sheetView topLeftCell="A70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42795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46.95</v>
      </c>
      <c r="E6" s="8">
        <v>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9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9" t="s">
        <v>149</v>
      </c>
      <c r="B9" s="6" t="s">
        <v>7</v>
      </c>
      <c r="C9" s="6" t="s">
        <v>4</v>
      </c>
      <c r="D9" s="8">
        <v>46.95</v>
      </c>
      <c r="E9" s="8">
        <v>13.6</v>
      </c>
    </row>
    <row r="10" spans="1:5">
      <c r="A10" s="4" t="s">
        <v>95</v>
      </c>
      <c r="B10" s="6" t="s">
        <v>96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139</v>
      </c>
      <c r="B12" s="6" t="s">
        <v>45</v>
      </c>
      <c r="C12" s="6" t="s">
        <v>121</v>
      </c>
      <c r="D12" s="16">
        <v>46.95</v>
      </c>
      <c r="E12" s="8">
        <v>13.6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4" t="s">
        <v>142</v>
      </c>
      <c r="B16" s="10" t="s">
        <v>18</v>
      </c>
      <c r="C16" s="10" t="s">
        <v>4</v>
      </c>
      <c r="D16" s="8">
        <v>46.95</v>
      </c>
      <c r="E16" s="8">
        <v>13.6</v>
      </c>
    </row>
    <row r="17" spans="1:5">
      <c r="A17" s="20" t="s">
        <v>11</v>
      </c>
      <c r="B17" s="6" t="s">
        <v>7</v>
      </c>
      <c r="C17" s="6" t="s">
        <v>12</v>
      </c>
      <c r="D17" s="18">
        <v>46.95</v>
      </c>
      <c r="E17" s="8">
        <v>13.6</v>
      </c>
    </row>
    <row r="18" spans="1:5">
      <c r="A18" s="4" t="s">
        <v>65</v>
      </c>
      <c r="B18" s="10" t="s">
        <v>49</v>
      </c>
      <c r="C18" s="10" t="s">
        <v>48</v>
      </c>
      <c r="D18" s="8">
        <v>46.95</v>
      </c>
      <c r="E18" s="8">
        <v>13.6</v>
      </c>
    </row>
    <row r="19" spans="1:5">
      <c r="A19" s="9" t="s">
        <v>80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91</v>
      </c>
      <c r="B20" s="6" t="s">
        <v>3</v>
      </c>
      <c r="C20" s="6" t="s">
        <v>14</v>
      </c>
      <c r="D20" s="16">
        <v>46.95</v>
      </c>
      <c r="E20" s="8">
        <v>13.6</v>
      </c>
    </row>
    <row r="21" spans="1:5">
      <c r="A21" s="9" t="s">
        <v>81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42</v>
      </c>
      <c r="B22" s="6" t="s">
        <v>18</v>
      </c>
      <c r="C22" s="6" t="s">
        <v>8</v>
      </c>
      <c r="D22" s="16">
        <v>46.95</v>
      </c>
      <c r="E22" s="8">
        <v>13.6</v>
      </c>
    </row>
    <row r="23" spans="1:5">
      <c r="A23" s="9" t="s">
        <v>92</v>
      </c>
      <c r="B23" s="6" t="s">
        <v>3</v>
      </c>
      <c r="C23" s="6" t="s">
        <v>82</v>
      </c>
      <c r="D23" s="16">
        <v>46.95</v>
      </c>
      <c r="E23" s="8">
        <v>13.6</v>
      </c>
    </row>
    <row r="24" spans="1:5">
      <c r="A24" s="9" t="s">
        <v>15</v>
      </c>
      <c r="B24" s="6" t="s">
        <v>7</v>
      </c>
      <c r="C24" s="6" t="s">
        <v>9</v>
      </c>
      <c r="D24" s="16">
        <v>46.95</v>
      </c>
      <c r="E24" s="8">
        <v>13.6</v>
      </c>
    </row>
    <row r="25" spans="1:5">
      <c r="A25" s="4" t="s">
        <v>120</v>
      </c>
      <c r="B25" s="6" t="s">
        <v>3</v>
      </c>
      <c r="C25" s="6" t="s">
        <v>121</v>
      </c>
      <c r="D25" s="16">
        <v>46.95</v>
      </c>
      <c r="E25" s="8">
        <v>13.6</v>
      </c>
    </row>
    <row r="26" spans="1:5">
      <c r="A26" s="4" t="s">
        <v>16</v>
      </c>
      <c r="B26" s="6" t="s">
        <v>6</v>
      </c>
      <c r="C26" s="6" t="s">
        <v>4</v>
      </c>
      <c r="D26" s="16">
        <v>46.95</v>
      </c>
      <c r="E26" s="8">
        <v>13.6</v>
      </c>
    </row>
    <row r="27" spans="1:5">
      <c r="A27" s="9" t="s">
        <v>19</v>
      </c>
      <c r="B27" s="6" t="s">
        <v>18</v>
      </c>
      <c r="C27" s="6" t="s">
        <v>20</v>
      </c>
      <c r="D27" s="8">
        <v>46.95</v>
      </c>
      <c r="E27" s="8">
        <v>13.6</v>
      </c>
    </row>
    <row r="28" spans="1:5">
      <c r="A28" s="31" t="s">
        <v>155</v>
      </c>
      <c r="B28" s="6" t="s">
        <v>156</v>
      </c>
      <c r="C28" s="6" t="s">
        <v>48</v>
      </c>
      <c r="D28" s="8">
        <v>46.95</v>
      </c>
      <c r="E28" s="8">
        <v>13.6</v>
      </c>
    </row>
    <row r="29" spans="1:5">
      <c r="A29" s="9" t="s">
        <v>43</v>
      </c>
      <c r="B29" s="6" t="s">
        <v>18</v>
      </c>
      <c r="C29" s="6" t="s">
        <v>9</v>
      </c>
      <c r="D29" s="8">
        <v>89.1</v>
      </c>
      <c r="E29" s="8">
        <v>13.6</v>
      </c>
    </row>
    <row r="30" spans="1:5">
      <c r="A30" s="9" t="s">
        <v>21</v>
      </c>
      <c r="B30" s="6" t="s">
        <v>3</v>
      </c>
      <c r="C30" s="6" t="s">
        <v>14</v>
      </c>
      <c r="D30" s="8">
        <v>46.95</v>
      </c>
      <c r="E30" s="8">
        <v>13.6</v>
      </c>
    </row>
    <row r="31" spans="1:5">
      <c r="A31" s="4" t="s">
        <v>63</v>
      </c>
      <c r="B31" s="10" t="s">
        <v>60</v>
      </c>
      <c r="C31" s="6" t="s">
        <v>48</v>
      </c>
      <c r="D31" s="8">
        <v>46.95</v>
      </c>
      <c r="E31" s="8">
        <v>13.6</v>
      </c>
    </row>
    <row r="32" spans="1:5">
      <c r="A32" s="9" t="s">
        <v>22</v>
      </c>
      <c r="B32" s="6" t="s">
        <v>3</v>
      </c>
      <c r="C32" s="6" t="s">
        <v>9</v>
      </c>
      <c r="D32" s="8">
        <v>46.95</v>
      </c>
      <c r="E32" s="8">
        <v>13.6</v>
      </c>
    </row>
    <row r="33" spans="1:5">
      <c r="A33" s="9" t="s">
        <v>23</v>
      </c>
      <c r="B33" s="6" t="s">
        <v>6</v>
      </c>
      <c r="C33" s="6" t="s">
        <v>8</v>
      </c>
      <c r="D33" s="8">
        <v>46.95</v>
      </c>
      <c r="E33" s="8">
        <v>13.6</v>
      </c>
    </row>
    <row r="34" spans="1:5">
      <c r="A34" s="9" t="s">
        <v>93</v>
      </c>
      <c r="B34" s="6" t="s">
        <v>3</v>
      </c>
      <c r="C34" s="6" t="s">
        <v>4</v>
      </c>
      <c r="D34" s="8">
        <v>46.95</v>
      </c>
      <c r="E34" s="8">
        <v>13.6</v>
      </c>
    </row>
    <row r="35" spans="1:5">
      <c r="A35" s="4" t="s">
        <v>24</v>
      </c>
      <c r="B35" s="6" t="s">
        <v>3</v>
      </c>
      <c r="C35" s="6" t="s">
        <v>12</v>
      </c>
      <c r="D35" s="8">
        <v>46.95</v>
      </c>
      <c r="E35" s="8">
        <v>13.6</v>
      </c>
    </row>
    <row r="36" spans="1:5">
      <c r="A36" s="4" t="s">
        <v>134</v>
      </c>
      <c r="B36" s="6" t="s">
        <v>3</v>
      </c>
      <c r="C36" s="6" t="s">
        <v>82</v>
      </c>
      <c r="D36" s="8">
        <v>46.95</v>
      </c>
      <c r="E36" s="8">
        <v>13.6</v>
      </c>
    </row>
    <row r="37" spans="1:5">
      <c r="A37" s="4" t="s">
        <v>25</v>
      </c>
      <c r="B37" s="6" t="s">
        <v>7</v>
      </c>
      <c r="C37" s="6" t="s">
        <v>8</v>
      </c>
      <c r="D37" s="8">
        <v>46.95</v>
      </c>
      <c r="E37" s="8">
        <v>13.6</v>
      </c>
    </row>
    <row r="38" spans="1:5">
      <c r="A38" s="4" t="s">
        <v>59</v>
      </c>
      <c r="B38" s="10" t="s">
        <v>62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32" t="s">
        <v>157</v>
      </c>
      <c r="B57" s="6" t="s">
        <v>158</v>
      </c>
      <c r="C57" s="6" t="s">
        <v>48</v>
      </c>
      <c r="D57" s="8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 ht="29">
      <c r="A61" s="9" t="s">
        <v>104</v>
      </c>
      <c r="B61" s="5" t="s">
        <v>105</v>
      </c>
      <c r="C61" s="6" t="s">
        <v>48</v>
      </c>
      <c r="D61" s="19">
        <v>89.1</v>
      </c>
      <c r="E61" s="19">
        <v>19.5</v>
      </c>
    </row>
    <row r="62" spans="1:5">
      <c r="A62" s="4" t="s">
        <v>50</v>
      </c>
      <c r="B62" s="10" t="s">
        <v>52</v>
      </c>
      <c r="C62" s="10" t="s">
        <v>48</v>
      </c>
      <c r="D62" s="8">
        <v>46.95</v>
      </c>
      <c r="E62" s="8">
        <v>13.6</v>
      </c>
    </row>
    <row r="63" spans="1:5">
      <c r="A63" s="4" t="s">
        <v>128</v>
      </c>
      <c r="B63" s="5" t="s">
        <v>125</v>
      </c>
      <c r="C63" s="6" t="s">
        <v>121</v>
      </c>
      <c r="D63" s="8">
        <v>46.95</v>
      </c>
      <c r="E63" s="8">
        <v>13.6</v>
      </c>
    </row>
    <row r="64" spans="1:5">
      <c r="A64" s="4" t="s">
        <v>138</v>
      </c>
      <c r="B64" s="5" t="s">
        <v>45</v>
      </c>
      <c r="C64" s="6" t="s">
        <v>8</v>
      </c>
      <c r="D64" s="8">
        <v>46.95</v>
      </c>
      <c r="E64" s="8">
        <v>13.6</v>
      </c>
    </row>
    <row r="65" spans="1:6">
      <c r="A65" s="4" t="s">
        <v>37</v>
      </c>
      <c r="B65" s="6" t="s">
        <v>3</v>
      </c>
      <c r="C65" s="6" t="s">
        <v>20</v>
      </c>
      <c r="D65" s="8">
        <v>46.95</v>
      </c>
      <c r="E65" s="8">
        <v>13.6</v>
      </c>
    </row>
    <row r="66" spans="1:6">
      <c r="A66" s="20" t="s">
        <v>46</v>
      </c>
      <c r="B66" s="10" t="s">
        <v>47</v>
      </c>
      <c r="C66" s="10" t="s">
        <v>48</v>
      </c>
      <c r="D66" s="18">
        <v>136.35</v>
      </c>
      <c r="E66" s="18">
        <v>32.700000000000003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</row>
    <row r="71" spans="1:6">
      <c r="A71" s="9" t="s">
        <v>86</v>
      </c>
      <c r="B71" s="6" t="s">
        <v>3</v>
      </c>
      <c r="C71" s="6" t="s">
        <v>82</v>
      </c>
      <c r="D71" s="16">
        <v>46.95</v>
      </c>
      <c r="E71" s="8">
        <v>13.6</v>
      </c>
    </row>
    <row r="72" spans="1:6">
      <c r="A72" s="23" t="s">
        <v>132</v>
      </c>
      <c r="B72" s="6"/>
      <c r="C72" s="6"/>
      <c r="D72" s="16">
        <v>46.95</v>
      </c>
      <c r="E72" s="8">
        <v>13.6</v>
      </c>
    </row>
    <row r="73" spans="1:6" ht="18">
      <c r="A73" s="23" t="s">
        <v>68</v>
      </c>
      <c r="B73" s="6"/>
      <c r="C73" s="6"/>
      <c r="D73" s="15">
        <v>20</v>
      </c>
      <c r="E73" s="15">
        <v>6</v>
      </c>
    </row>
    <row r="74" spans="1:6">
      <c r="A74" s="29" t="s">
        <v>140</v>
      </c>
      <c r="B74" s="2"/>
      <c r="C74" s="3"/>
      <c r="D74" s="12">
        <f>SUM(D6:D73)</f>
        <v>3644.5999999999967</v>
      </c>
      <c r="E74" s="12">
        <f>SUM(E6:E73)</f>
        <v>971.30000000000098</v>
      </c>
      <c r="F74" s="28">
        <f>D74+E74</f>
        <v>4615.8999999999978</v>
      </c>
    </row>
    <row r="75" spans="1:6">
      <c r="A75" s="1">
        <f>COUNTA(A6:A71)</f>
        <v>66</v>
      </c>
      <c r="B75" s="2"/>
      <c r="C75" s="3"/>
    </row>
    <row r="76" spans="1:6">
      <c r="A76" s="1"/>
      <c r="B76" s="2"/>
      <c r="C76" s="3"/>
    </row>
  </sheetData>
  <autoFilter ref="A5:E68" xr:uid="{00000000-0009-0000-0000-000019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1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1:F78"/>
  <sheetViews>
    <sheetView topLeftCell="A22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42826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2</v>
      </c>
      <c r="B6" s="6" t="s">
        <v>3</v>
      </c>
      <c r="C6" s="6" t="s">
        <v>4</v>
      </c>
      <c r="D6" s="8">
        <v>-46.95</v>
      </c>
      <c r="E6" s="8">
        <v>-13.6</v>
      </c>
    </row>
    <row r="7" spans="1:5">
      <c r="A7" s="4" t="s">
        <v>5</v>
      </c>
      <c r="B7" s="6" t="s">
        <v>6</v>
      </c>
      <c r="C7" s="6" t="s">
        <v>4</v>
      </c>
      <c r="D7" s="8">
        <v>46.95</v>
      </c>
      <c r="E7" s="8">
        <v>13.6</v>
      </c>
    </row>
    <row r="8" spans="1:5">
      <c r="A8" s="9" t="s">
        <v>131</v>
      </c>
      <c r="B8" s="6" t="s">
        <v>7</v>
      </c>
      <c r="C8" s="6" t="s">
        <v>82</v>
      </c>
      <c r="D8" s="8">
        <v>46.95</v>
      </c>
      <c r="E8" s="8">
        <v>13.6</v>
      </c>
    </row>
    <row r="9" spans="1:5">
      <c r="A9" s="9" t="s">
        <v>149</v>
      </c>
      <c r="B9" s="6" t="s">
        <v>7</v>
      </c>
      <c r="C9" s="6" t="s">
        <v>4</v>
      </c>
      <c r="D9" s="8">
        <v>46.95</v>
      </c>
      <c r="E9" s="8">
        <v>13.6</v>
      </c>
    </row>
    <row r="10" spans="1:5">
      <c r="A10" s="4" t="s">
        <v>95</v>
      </c>
      <c r="B10" s="6" t="s">
        <v>96</v>
      </c>
      <c r="C10" s="6" t="s">
        <v>48</v>
      </c>
      <c r="D10" s="19">
        <v>46.95</v>
      </c>
      <c r="E10" s="8">
        <v>13.6</v>
      </c>
    </row>
    <row r="11" spans="1:5">
      <c r="A11" s="4" t="s">
        <v>89</v>
      </c>
      <c r="B11" s="6" t="s">
        <v>45</v>
      </c>
      <c r="C11" s="6" t="s">
        <v>82</v>
      </c>
      <c r="D11" s="16">
        <v>46.95</v>
      </c>
      <c r="E11" s="8">
        <v>13.6</v>
      </c>
    </row>
    <row r="12" spans="1:5">
      <c r="A12" s="4" t="s">
        <v>139</v>
      </c>
      <c r="B12" s="6" t="s">
        <v>45</v>
      </c>
      <c r="C12" s="6" t="s">
        <v>121</v>
      </c>
      <c r="D12" s="16">
        <v>46.95</v>
      </c>
      <c r="E12" s="8">
        <v>13.6</v>
      </c>
    </row>
    <row r="13" spans="1:5">
      <c r="A13" s="4" t="s">
        <v>97</v>
      </c>
      <c r="B13" s="6" t="s">
        <v>7</v>
      </c>
      <c r="C13" s="6" t="s">
        <v>14</v>
      </c>
      <c r="D13" s="16">
        <v>136.35</v>
      </c>
      <c r="E13" s="16">
        <v>32.700000000000003</v>
      </c>
    </row>
    <row r="14" spans="1:5">
      <c r="A14" s="9" t="s">
        <v>10</v>
      </c>
      <c r="B14" s="6" t="s">
        <v>3</v>
      </c>
      <c r="C14" s="6" t="s">
        <v>8</v>
      </c>
      <c r="D14" s="8">
        <v>46.95</v>
      </c>
      <c r="E14" s="8">
        <v>13.6</v>
      </c>
    </row>
    <row r="15" spans="1:5">
      <c r="A15" s="4" t="s">
        <v>87</v>
      </c>
      <c r="B15" s="10" t="s">
        <v>88</v>
      </c>
      <c r="C15" s="10" t="s">
        <v>48</v>
      </c>
      <c r="D15" s="8">
        <v>46.95</v>
      </c>
      <c r="E15" s="8">
        <v>13.6</v>
      </c>
    </row>
    <row r="16" spans="1:5">
      <c r="A16" s="4" t="s">
        <v>142</v>
      </c>
      <c r="B16" s="10" t="s">
        <v>18</v>
      </c>
      <c r="C16" s="10" t="s">
        <v>4</v>
      </c>
      <c r="D16" s="8">
        <v>46.95</v>
      </c>
      <c r="E16" s="8">
        <v>13.6</v>
      </c>
    </row>
    <row r="17" spans="1:5">
      <c r="A17" s="20" t="s">
        <v>11</v>
      </c>
      <c r="B17" s="6" t="s">
        <v>7</v>
      </c>
      <c r="C17" s="6" t="s">
        <v>12</v>
      </c>
      <c r="D17" s="18">
        <v>46.95</v>
      </c>
      <c r="E17" s="8">
        <v>13.6</v>
      </c>
    </row>
    <row r="18" spans="1:5">
      <c r="A18" s="4" t="s">
        <v>65</v>
      </c>
      <c r="B18" s="10" t="s">
        <v>49</v>
      </c>
      <c r="C18" s="10" t="s">
        <v>48</v>
      </c>
      <c r="D18" s="8">
        <v>46.95</v>
      </c>
      <c r="E18" s="8">
        <v>13.6</v>
      </c>
    </row>
    <row r="19" spans="1:5">
      <c r="A19" s="9" t="s">
        <v>80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91</v>
      </c>
      <c r="B20" s="6" t="s">
        <v>3</v>
      </c>
      <c r="C20" s="6" t="s">
        <v>14</v>
      </c>
      <c r="D20" s="16">
        <v>46.95</v>
      </c>
      <c r="E20" s="8">
        <v>13.6</v>
      </c>
    </row>
    <row r="21" spans="1:5">
      <c r="A21" s="9" t="s">
        <v>81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42</v>
      </c>
      <c r="B22" s="6" t="s">
        <v>18</v>
      </c>
      <c r="C22" s="6" t="s">
        <v>8</v>
      </c>
      <c r="D22" s="16">
        <v>46.95</v>
      </c>
      <c r="E22" s="8">
        <v>13.6</v>
      </c>
    </row>
    <row r="23" spans="1:5">
      <c r="A23" s="9" t="s">
        <v>92</v>
      </c>
      <c r="B23" s="6" t="s">
        <v>3</v>
      </c>
      <c r="C23" s="6" t="s">
        <v>82</v>
      </c>
      <c r="D23" s="16">
        <v>46.95</v>
      </c>
      <c r="E23" s="8">
        <v>13.6</v>
      </c>
    </row>
    <row r="24" spans="1:5">
      <c r="A24" s="9" t="s">
        <v>15</v>
      </c>
      <c r="B24" s="6" t="s">
        <v>7</v>
      </c>
      <c r="C24" s="6" t="s">
        <v>9</v>
      </c>
      <c r="D24" s="16">
        <v>46.95</v>
      </c>
      <c r="E24" s="8">
        <v>13.6</v>
      </c>
    </row>
    <row r="25" spans="1:5">
      <c r="A25" s="4" t="s">
        <v>120</v>
      </c>
      <c r="B25" s="6" t="s">
        <v>3</v>
      </c>
      <c r="C25" s="6" t="s">
        <v>121</v>
      </c>
      <c r="D25" s="16">
        <v>46.95</v>
      </c>
      <c r="E25" s="8">
        <v>13.6</v>
      </c>
    </row>
    <row r="26" spans="1:5">
      <c r="A26" s="4" t="s">
        <v>16</v>
      </c>
      <c r="B26" s="6" t="s">
        <v>6</v>
      </c>
      <c r="C26" s="6" t="s">
        <v>4</v>
      </c>
      <c r="D26" s="16">
        <v>46.95</v>
      </c>
      <c r="E26" s="8">
        <v>13.6</v>
      </c>
    </row>
    <row r="27" spans="1:5">
      <c r="A27" s="9" t="s">
        <v>19</v>
      </c>
      <c r="B27" s="6" t="s">
        <v>18</v>
      </c>
      <c r="C27" s="6" t="s">
        <v>20</v>
      </c>
      <c r="D27" s="8">
        <v>46.95</v>
      </c>
      <c r="E27" s="8">
        <v>13.6</v>
      </c>
    </row>
    <row r="28" spans="1:5">
      <c r="A28" s="31" t="s">
        <v>155</v>
      </c>
      <c r="B28" s="6" t="s">
        <v>156</v>
      </c>
      <c r="C28" s="6" t="s">
        <v>48</v>
      </c>
      <c r="D28" s="8">
        <v>46.95</v>
      </c>
      <c r="E28" s="8">
        <v>13.6</v>
      </c>
    </row>
    <row r="29" spans="1:5">
      <c r="A29" s="9" t="s">
        <v>43</v>
      </c>
      <c r="B29" s="6" t="s">
        <v>18</v>
      </c>
      <c r="C29" s="6" t="s">
        <v>9</v>
      </c>
      <c r="D29" s="8">
        <v>89.1</v>
      </c>
      <c r="E29" s="8">
        <v>13.6</v>
      </c>
    </row>
    <row r="30" spans="1:5">
      <c r="A30" s="9" t="s">
        <v>21</v>
      </c>
      <c r="B30" s="6" t="s">
        <v>3</v>
      </c>
      <c r="C30" s="6" t="s">
        <v>14</v>
      </c>
      <c r="D30" s="8">
        <v>46.95</v>
      </c>
      <c r="E30" s="8">
        <v>13.6</v>
      </c>
    </row>
    <row r="31" spans="1:5">
      <c r="A31" s="4" t="s">
        <v>63</v>
      </c>
      <c r="B31" s="10" t="s">
        <v>60</v>
      </c>
      <c r="C31" s="6" t="s">
        <v>48</v>
      </c>
      <c r="D31" s="8">
        <v>46.95</v>
      </c>
      <c r="E31" s="8">
        <v>13.6</v>
      </c>
    </row>
    <row r="32" spans="1:5">
      <c r="A32" s="9" t="s">
        <v>22</v>
      </c>
      <c r="B32" s="6" t="s">
        <v>3</v>
      </c>
      <c r="C32" s="6" t="s">
        <v>9</v>
      </c>
      <c r="D32" s="8">
        <v>46.95</v>
      </c>
      <c r="E32" s="8">
        <v>13.6</v>
      </c>
    </row>
    <row r="33" spans="1:5">
      <c r="A33" s="9" t="s">
        <v>23</v>
      </c>
      <c r="B33" s="6" t="s">
        <v>6</v>
      </c>
      <c r="C33" s="6" t="s">
        <v>8</v>
      </c>
      <c r="D33" s="8">
        <v>46.95</v>
      </c>
      <c r="E33" s="8">
        <v>13.6</v>
      </c>
    </row>
    <row r="34" spans="1:5">
      <c r="A34" s="9" t="s">
        <v>93</v>
      </c>
      <c r="B34" s="6" t="s">
        <v>3</v>
      </c>
      <c r="C34" s="6" t="s">
        <v>4</v>
      </c>
      <c r="D34" s="8">
        <v>46.95</v>
      </c>
      <c r="E34" s="8">
        <v>13.6</v>
      </c>
    </row>
    <row r="35" spans="1:5">
      <c r="A35" s="4" t="s">
        <v>24</v>
      </c>
      <c r="B35" s="6" t="s">
        <v>3</v>
      </c>
      <c r="C35" s="6" t="s">
        <v>12</v>
      </c>
      <c r="D35" s="8">
        <v>46.95</v>
      </c>
      <c r="E35" s="8">
        <v>13.6</v>
      </c>
    </row>
    <row r="36" spans="1:5">
      <c r="A36" s="4" t="s">
        <v>134</v>
      </c>
      <c r="B36" s="6" t="s">
        <v>3</v>
      </c>
      <c r="C36" s="6" t="s">
        <v>82</v>
      </c>
      <c r="D36" s="8">
        <v>46.95</v>
      </c>
      <c r="E36" s="8">
        <v>13.6</v>
      </c>
    </row>
    <row r="37" spans="1:5">
      <c r="A37" s="4" t="s">
        <v>25</v>
      </c>
      <c r="B37" s="6" t="s">
        <v>7</v>
      </c>
      <c r="C37" s="6" t="s">
        <v>8</v>
      </c>
      <c r="D37" s="8">
        <v>46.95</v>
      </c>
      <c r="E37" s="8">
        <v>13.6</v>
      </c>
    </row>
    <row r="38" spans="1:5">
      <c r="A38" s="4" t="s">
        <v>59</v>
      </c>
      <c r="B38" s="10" t="s">
        <v>62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32" t="s">
        <v>157</v>
      </c>
      <c r="B57" s="6" t="s">
        <v>158</v>
      </c>
      <c r="C57" s="6" t="s">
        <v>48</v>
      </c>
      <c r="D57" s="33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>
      <c r="A61" s="31" t="s">
        <v>159</v>
      </c>
      <c r="B61" s="5" t="s">
        <v>7</v>
      </c>
      <c r="C61" s="6" t="s">
        <v>160</v>
      </c>
      <c r="D61" s="19">
        <v>46.95</v>
      </c>
      <c r="E61" s="19">
        <v>13.6</v>
      </c>
    </row>
    <row r="62" spans="1:5" ht="29">
      <c r="A62" s="9" t="s">
        <v>104</v>
      </c>
      <c r="B62" s="5" t="s">
        <v>105</v>
      </c>
      <c r="C62" s="6" t="s">
        <v>48</v>
      </c>
      <c r="D62" s="19">
        <v>89.1</v>
      </c>
      <c r="E62" s="19">
        <v>19.5</v>
      </c>
    </row>
    <row r="63" spans="1:5">
      <c r="A63" s="4" t="s">
        <v>50</v>
      </c>
      <c r="B63" s="10" t="s">
        <v>52</v>
      </c>
      <c r="C63" s="10" t="s">
        <v>48</v>
      </c>
      <c r="D63" s="8">
        <v>46.95</v>
      </c>
      <c r="E63" s="8">
        <v>13.6</v>
      </c>
    </row>
    <row r="64" spans="1:5">
      <c r="A64" s="4" t="s">
        <v>128</v>
      </c>
      <c r="B64" s="5" t="s">
        <v>125</v>
      </c>
      <c r="C64" s="6" t="s">
        <v>121</v>
      </c>
      <c r="D64" s="8">
        <v>46.95</v>
      </c>
      <c r="E64" s="8">
        <v>13.6</v>
      </c>
    </row>
    <row r="65" spans="1:6">
      <c r="A65" s="4" t="s">
        <v>138</v>
      </c>
      <c r="B65" s="5" t="s">
        <v>45</v>
      </c>
      <c r="C65" s="6" t="s">
        <v>8</v>
      </c>
      <c r="D65" s="8">
        <v>46.95</v>
      </c>
      <c r="E65" s="8">
        <v>13.6</v>
      </c>
    </row>
    <row r="66" spans="1:6">
      <c r="A66" s="4" t="s">
        <v>37</v>
      </c>
      <c r="B66" s="6" t="s">
        <v>3</v>
      </c>
      <c r="C66" s="6" t="s">
        <v>20</v>
      </c>
      <c r="D66" s="8">
        <v>46.95</v>
      </c>
      <c r="E66" s="8">
        <v>13.6</v>
      </c>
    </row>
    <row r="67" spans="1:6">
      <c r="A67" s="20" t="s">
        <v>46</v>
      </c>
      <c r="B67" s="10" t="s">
        <v>47</v>
      </c>
      <c r="C67" s="10" t="s">
        <v>48</v>
      </c>
      <c r="D67" s="18">
        <v>136.35</v>
      </c>
      <c r="E67" s="18">
        <v>32.700000000000003</v>
      </c>
    </row>
    <row r="68" spans="1:6">
      <c r="A68" s="4" t="s">
        <v>98</v>
      </c>
      <c r="B68" s="10" t="s">
        <v>99</v>
      </c>
      <c r="C68" s="10" t="s">
        <v>48</v>
      </c>
      <c r="D68" s="19">
        <v>46.95</v>
      </c>
      <c r="E68" s="8">
        <v>13.6</v>
      </c>
    </row>
    <row r="69" spans="1:6">
      <c r="A69" s="4" t="s">
        <v>38</v>
      </c>
      <c r="B69" s="6" t="s">
        <v>18</v>
      </c>
      <c r="C69" s="6" t="s">
        <v>39</v>
      </c>
      <c r="D69" s="8">
        <v>46.95</v>
      </c>
      <c r="E69" s="8">
        <v>13.6</v>
      </c>
    </row>
    <row r="70" spans="1:6">
      <c r="A70" s="4" t="s">
        <v>51</v>
      </c>
      <c r="B70" s="10" t="s">
        <v>54</v>
      </c>
      <c r="C70" s="10" t="s">
        <v>48</v>
      </c>
      <c r="D70" s="8">
        <v>46.95</v>
      </c>
      <c r="E70" s="8">
        <v>13.6</v>
      </c>
    </row>
    <row r="71" spans="1:6">
      <c r="A71" s="32" t="s">
        <v>161</v>
      </c>
      <c r="B71" s="10" t="s">
        <v>18</v>
      </c>
      <c r="C71" s="10" t="s">
        <v>121</v>
      </c>
      <c r="D71" s="8">
        <v>46.95</v>
      </c>
      <c r="E71" s="8">
        <v>13.6</v>
      </c>
    </row>
    <row r="72" spans="1:6">
      <c r="A72" s="9" t="s">
        <v>41</v>
      </c>
      <c r="B72" s="6" t="s">
        <v>3</v>
      </c>
      <c r="C72" s="6" t="s">
        <v>9</v>
      </c>
      <c r="D72" s="16">
        <v>46.95</v>
      </c>
      <c r="E72" s="8">
        <v>13.6</v>
      </c>
    </row>
    <row r="73" spans="1:6">
      <c r="A73" s="9" t="s">
        <v>86</v>
      </c>
      <c r="B73" s="6" t="s">
        <v>3</v>
      </c>
      <c r="C73" s="6" t="s">
        <v>82</v>
      </c>
      <c r="D73" s="16">
        <v>46.95</v>
      </c>
      <c r="E73" s="8">
        <v>13.6</v>
      </c>
    </row>
    <row r="74" spans="1:6">
      <c r="A74" s="23" t="s">
        <v>132</v>
      </c>
      <c r="B74" s="6"/>
      <c r="C74" s="6"/>
      <c r="D74" s="16">
        <v>93.9</v>
      </c>
      <c r="E74" s="8">
        <v>27.2</v>
      </c>
    </row>
    <row r="75" spans="1:6" ht="18">
      <c r="A75" s="23" t="s">
        <v>68</v>
      </c>
      <c r="B75" s="6"/>
      <c r="C75" s="6"/>
      <c r="D75" s="15">
        <v>20</v>
      </c>
      <c r="E75" s="15">
        <v>6</v>
      </c>
    </row>
    <row r="76" spans="1:6">
      <c r="A76" s="29" t="s">
        <v>140</v>
      </c>
      <c r="B76" s="2"/>
      <c r="C76" s="3"/>
      <c r="D76" s="12">
        <f>SUM(D6:D75)</f>
        <v>3691.5499999999965</v>
      </c>
      <c r="E76" s="12">
        <f>SUM(E6:E75)</f>
        <v>984.900000000001</v>
      </c>
      <c r="F76" s="28">
        <f>D76+E76</f>
        <v>4676.4499999999971</v>
      </c>
    </row>
    <row r="77" spans="1:6">
      <c r="A77" s="1">
        <f>COUNTA(A6:A73)</f>
        <v>68</v>
      </c>
      <c r="B77" s="2"/>
      <c r="C77" s="3"/>
    </row>
    <row r="78" spans="1:6">
      <c r="A78" s="1"/>
      <c r="B78" s="2"/>
      <c r="C78" s="3"/>
    </row>
  </sheetData>
  <autoFilter ref="A5:E69" xr:uid="{00000000-0009-0000-0000-00001A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9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F78"/>
  <sheetViews>
    <sheetView topLeftCell="A58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42856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5</v>
      </c>
      <c r="B6" s="6" t="s">
        <v>6</v>
      </c>
      <c r="C6" s="6" t="s">
        <v>4</v>
      </c>
      <c r="D6" s="8">
        <v>46.95</v>
      </c>
      <c r="E6" s="8">
        <v>13.6</v>
      </c>
    </row>
    <row r="7" spans="1:5">
      <c r="A7" s="9" t="s">
        <v>131</v>
      </c>
      <c r="B7" s="6" t="s">
        <v>7</v>
      </c>
      <c r="C7" s="6" t="s">
        <v>82</v>
      </c>
      <c r="D7" s="8">
        <v>46.95</v>
      </c>
      <c r="E7" s="8">
        <v>13.6</v>
      </c>
    </row>
    <row r="8" spans="1:5">
      <c r="A8" s="9" t="s">
        <v>149</v>
      </c>
      <c r="B8" s="6" t="s">
        <v>7</v>
      </c>
      <c r="C8" s="6" t="s">
        <v>4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139</v>
      </c>
      <c r="B11" s="6" t="s">
        <v>45</v>
      </c>
      <c r="C11" s="6" t="s">
        <v>121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20" t="s">
        <v>11</v>
      </c>
      <c r="B16" s="6" t="s">
        <v>7</v>
      </c>
      <c r="C16" s="6" t="s">
        <v>12</v>
      </c>
      <c r="D16" s="18">
        <v>46.95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4" t="s">
        <v>120</v>
      </c>
      <c r="B24" s="6" t="s">
        <v>3</v>
      </c>
      <c r="C24" s="6" t="s">
        <v>121</v>
      </c>
      <c r="D24" s="16">
        <v>46.95</v>
      </c>
      <c r="E24" s="8">
        <v>13.6</v>
      </c>
    </row>
    <row r="25" spans="1:5">
      <c r="A25" s="4" t="s">
        <v>16</v>
      </c>
      <c r="B25" s="6" t="s">
        <v>6</v>
      </c>
      <c r="C25" s="6" t="s">
        <v>4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31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20" t="s">
        <v>162</v>
      </c>
      <c r="B38" s="10" t="s">
        <v>163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32" t="s">
        <v>157</v>
      </c>
      <c r="B57" s="6" t="s">
        <v>158</v>
      </c>
      <c r="C57" s="6" t="s">
        <v>48</v>
      </c>
      <c r="D57" s="33">
        <v>-46.95</v>
      </c>
      <c r="E57" s="33">
        <v>-13.6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>
      <c r="A61" s="31" t="s">
        <v>159</v>
      </c>
      <c r="B61" s="5" t="s">
        <v>7</v>
      </c>
      <c r="C61" s="6" t="s">
        <v>160</v>
      </c>
      <c r="D61" s="19">
        <v>46.95</v>
      </c>
      <c r="E61" s="19">
        <v>13.6</v>
      </c>
    </row>
    <row r="62" spans="1:5" ht="29">
      <c r="A62" s="9" t="s">
        <v>104</v>
      </c>
      <c r="B62" s="5" t="s">
        <v>105</v>
      </c>
      <c r="C62" s="6" t="s">
        <v>48</v>
      </c>
      <c r="D62" s="19">
        <v>89.1</v>
      </c>
      <c r="E62" s="19">
        <v>19.5</v>
      </c>
    </row>
    <row r="63" spans="1:5">
      <c r="A63" s="4" t="s">
        <v>50</v>
      </c>
      <c r="B63" s="10" t="s">
        <v>52</v>
      </c>
      <c r="C63" s="10" t="s">
        <v>48</v>
      </c>
      <c r="D63" s="8">
        <v>46.95</v>
      </c>
      <c r="E63" s="8">
        <v>13.6</v>
      </c>
    </row>
    <row r="64" spans="1:5">
      <c r="A64" s="4" t="s">
        <v>128</v>
      </c>
      <c r="B64" s="5" t="s">
        <v>125</v>
      </c>
      <c r="C64" s="6" t="s">
        <v>121</v>
      </c>
      <c r="D64" s="8">
        <v>46.95</v>
      </c>
      <c r="E64" s="8">
        <v>13.6</v>
      </c>
    </row>
    <row r="65" spans="1:6">
      <c r="A65" s="4" t="s">
        <v>138</v>
      </c>
      <c r="B65" s="5" t="s">
        <v>45</v>
      </c>
      <c r="C65" s="6" t="s">
        <v>8</v>
      </c>
      <c r="D65" s="8">
        <v>46.95</v>
      </c>
      <c r="E65" s="8">
        <v>13.6</v>
      </c>
    </row>
    <row r="66" spans="1:6">
      <c r="A66" s="4" t="s">
        <v>37</v>
      </c>
      <c r="B66" s="6" t="s">
        <v>3</v>
      </c>
      <c r="C66" s="6" t="s">
        <v>20</v>
      </c>
      <c r="D66" s="8">
        <v>46.95</v>
      </c>
      <c r="E66" s="8">
        <v>13.6</v>
      </c>
    </row>
    <row r="67" spans="1:6">
      <c r="A67" s="20" t="s">
        <v>46</v>
      </c>
      <c r="B67" s="10" t="s">
        <v>47</v>
      </c>
      <c r="C67" s="10" t="s">
        <v>48</v>
      </c>
      <c r="D67" s="18">
        <v>136.35</v>
      </c>
      <c r="E67" s="18">
        <v>32.700000000000003</v>
      </c>
    </row>
    <row r="68" spans="1:6">
      <c r="A68" s="4" t="s">
        <v>98</v>
      </c>
      <c r="B68" s="10" t="s">
        <v>99</v>
      </c>
      <c r="C68" s="10" t="s">
        <v>48</v>
      </c>
      <c r="D68" s="19">
        <v>46.95</v>
      </c>
      <c r="E68" s="8">
        <v>13.6</v>
      </c>
    </row>
    <row r="69" spans="1:6">
      <c r="A69" s="4" t="s">
        <v>38</v>
      </c>
      <c r="B69" s="6" t="s">
        <v>18</v>
      </c>
      <c r="C69" s="6" t="s">
        <v>39</v>
      </c>
      <c r="D69" s="8">
        <v>46.95</v>
      </c>
      <c r="E69" s="8">
        <v>13.6</v>
      </c>
    </row>
    <row r="70" spans="1:6">
      <c r="A70" s="4" t="s">
        <v>51</v>
      </c>
      <c r="B70" s="10" t="s">
        <v>54</v>
      </c>
      <c r="C70" s="10" t="s">
        <v>48</v>
      </c>
      <c r="D70" s="8">
        <v>46.95</v>
      </c>
      <c r="E70" s="8">
        <v>13.6</v>
      </c>
    </row>
    <row r="71" spans="1:6">
      <c r="A71" s="32" t="s">
        <v>161</v>
      </c>
      <c r="B71" s="10" t="s">
        <v>18</v>
      </c>
      <c r="C71" s="10" t="s">
        <v>121</v>
      </c>
      <c r="D71" s="8">
        <v>46.95</v>
      </c>
      <c r="E71" s="8">
        <v>13.6</v>
      </c>
    </row>
    <row r="72" spans="1:6">
      <c r="A72" s="9" t="s">
        <v>41</v>
      </c>
      <c r="B72" s="6" t="s">
        <v>3</v>
      </c>
      <c r="C72" s="6" t="s">
        <v>9</v>
      </c>
      <c r="D72" s="16">
        <v>46.95</v>
      </c>
      <c r="E72" s="8">
        <v>13.6</v>
      </c>
    </row>
    <row r="73" spans="1:6">
      <c r="A73" s="9" t="s">
        <v>86</v>
      </c>
      <c r="B73" s="6" t="s">
        <v>3</v>
      </c>
      <c r="C73" s="6" t="s">
        <v>82</v>
      </c>
      <c r="D73" s="16">
        <v>46.95</v>
      </c>
      <c r="E73" s="8">
        <v>13.6</v>
      </c>
    </row>
    <row r="74" spans="1:6">
      <c r="A74" s="23" t="s">
        <v>132</v>
      </c>
      <c r="B74" s="6"/>
      <c r="C74" s="6"/>
      <c r="D74" s="16">
        <v>46.95</v>
      </c>
      <c r="E74" s="8">
        <v>13.6</v>
      </c>
    </row>
    <row r="75" spans="1:6" ht="18">
      <c r="A75" s="23" t="s">
        <v>68</v>
      </c>
      <c r="B75" s="6"/>
      <c r="C75" s="6"/>
      <c r="D75" s="15"/>
      <c r="E75" s="15">
        <v>13</v>
      </c>
    </row>
    <row r="76" spans="1:6">
      <c r="A76" s="29" t="s">
        <v>140</v>
      </c>
      <c r="B76" s="2"/>
      <c r="C76" s="3"/>
      <c r="D76" s="12">
        <f>SUM(D6:D75)</f>
        <v>3624.5999999999967</v>
      </c>
      <c r="E76" s="12">
        <f>SUM(E6:E75)</f>
        <v>978.30000000000098</v>
      </c>
      <c r="F76" s="28">
        <f>D76+E76</f>
        <v>4602.8999999999978</v>
      </c>
    </row>
    <row r="77" spans="1:6">
      <c r="A77" s="1">
        <f>COUNTA(A6:A73)</f>
        <v>68</v>
      </c>
      <c r="B77" s="2"/>
      <c r="C77" s="3"/>
    </row>
    <row r="78" spans="1:6">
      <c r="A78" s="1"/>
      <c r="B78" s="2"/>
      <c r="C78" s="3"/>
    </row>
  </sheetData>
  <autoFilter ref="A5:E69" xr:uid="{00000000-0009-0000-0000-00001B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9" fitToWidth="0" orientation="portrait" r:id="rId1"/>
  <headerFooter>
    <oddHeader xml:space="preserve">&amp;CKai Ming Inc.
Dental and Vision 
</oddHeader>
    <oddFooter>&amp;C&amp;P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F77"/>
  <sheetViews>
    <sheetView topLeftCell="A64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42887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5</v>
      </c>
      <c r="B6" s="6" t="s">
        <v>6</v>
      </c>
      <c r="C6" s="6" t="s">
        <v>4</v>
      </c>
      <c r="D6" s="8">
        <v>46.95</v>
      </c>
      <c r="E6" s="8">
        <v>13.6</v>
      </c>
    </row>
    <row r="7" spans="1:5">
      <c r="A7" s="9" t="s">
        <v>131</v>
      </c>
      <c r="B7" s="6" t="s">
        <v>7</v>
      </c>
      <c r="C7" s="6" t="s">
        <v>82</v>
      </c>
      <c r="D7" s="8">
        <v>46.95</v>
      </c>
      <c r="E7" s="8">
        <v>13.6</v>
      </c>
    </row>
    <row r="8" spans="1:5">
      <c r="A8" s="9" t="s">
        <v>149</v>
      </c>
      <c r="B8" s="6" t="s">
        <v>7</v>
      </c>
      <c r="C8" s="6" t="s">
        <v>4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139</v>
      </c>
      <c r="B11" s="6" t="s">
        <v>45</v>
      </c>
      <c r="C11" s="6" t="s">
        <v>121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20" t="s">
        <v>11</v>
      </c>
      <c r="B16" s="6" t="s">
        <v>7</v>
      </c>
      <c r="C16" s="6" t="s">
        <v>12</v>
      </c>
      <c r="D16" s="18">
        <v>46.95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4" t="s">
        <v>120</v>
      </c>
      <c r="B24" s="6" t="s">
        <v>3</v>
      </c>
      <c r="C24" s="6" t="s">
        <v>121</v>
      </c>
      <c r="D24" s="16">
        <v>46.95</v>
      </c>
      <c r="E24" s="8">
        <v>13.6</v>
      </c>
    </row>
    <row r="25" spans="1:5">
      <c r="A25" s="4" t="s">
        <v>16</v>
      </c>
      <c r="B25" s="6" t="s">
        <v>6</v>
      </c>
      <c r="C25" s="6" t="s">
        <v>4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31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20" t="s">
        <v>162</v>
      </c>
      <c r="B38" s="10" t="s">
        <v>163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4" t="s">
        <v>53</v>
      </c>
      <c r="B57" s="10" t="s">
        <v>55</v>
      </c>
      <c r="C57" s="10" t="s">
        <v>48</v>
      </c>
      <c r="D57" s="8">
        <v>136.35</v>
      </c>
      <c r="E57" s="8">
        <v>13.6</v>
      </c>
    </row>
    <row r="58" spans="1:5">
      <c r="A58" s="4" t="s">
        <v>127</v>
      </c>
      <c r="B58" s="10" t="s">
        <v>7</v>
      </c>
      <c r="C58" s="10" t="s">
        <v>121</v>
      </c>
      <c r="D58" s="8">
        <v>89.1</v>
      </c>
      <c r="E58" s="8">
        <v>19.5</v>
      </c>
    </row>
    <row r="59" spans="1:5">
      <c r="A59" s="9" t="s">
        <v>35</v>
      </c>
      <c r="B59" s="5" t="s">
        <v>45</v>
      </c>
      <c r="C59" s="6" t="s">
        <v>14</v>
      </c>
      <c r="D59" s="19">
        <v>89.1</v>
      </c>
      <c r="E59" s="19">
        <v>19.5</v>
      </c>
    </row>
    <row r="60" spans="1:5">
      <c r="A60" s="31" t="s">
        <v>159</v>
      </c>
      <c r="B60" s="5" t="s">
        <v>7</v>
      </c>
      <c r="C60" s="6" t="s">
        <v>160</v>
      </c>
      <c r="D60" s="19">
        <v>46.95</v>
      </c>
      <c r="E60" s="19">
        <v>13.6</v>
      </c>
    </row>
    <row r="61" spans="1:5" ht="29">
      <c r="A61" s="9" t="s">
        <v>104</v>
      </c>
      <c r="B61" s="5" t="s">
        <v>105</v>
      </c>
      <c r="C61" s="6" t="s">
        <v>48</v>
      </c>
      <c r="D61" s="19">
        <v>89.1</v>
      </c>
      <c r="E61" s="19">
        <v>19.5</v>
      </c>
    </row>
    <row r="62" spans="1:5">
      <c r="A62" s="4" t="s">
        <v>50</v>
      </c>
      <c r="B62" s="10" t="s">
        <v>52</v>
      </c>
      <c r="C62" s="10" t="s">
        <v>48</v>
      </c>
      <c r="D62" s="8">
        <v>46.95</v>
      </c>
      <c r="E62" s="8">
        <v>13.6</v>
      </c>
    </row>
    <row r="63" spans="1:5">
      <c r="A63" s="4" t="s">
        <v>128</v>
      </c>
      <c r="B63" s="5" t="s">
        <v>125</v>
      </c>
      <c r="C63" s="6" t="s">
        <v>121</v>
      </c>
      <c r="D63" s="8">
        <v>46.95</v>
      </c>
      <c r="E63" s="8">
        <v>13.6</v>
      </c>
    </row>
    <row r="64" spans="1:5">
      <c r="A64" s="4" t="s">
        <v>138</v>
      </c>
      <c r="B64" s="5" t="s">
        <v>45</v>
      </c>
      <c r="C64" s="6" t="s">
        <v>8</v>
      </c>
      <c r="D64" s="8">
        <v>46.95</v>
      </c>
      <c r="E64" s="8">
        <v>13.6</v>
      </c>
    </row>
    <row r="65" spans="1:6">
      <c r="A65" s="4" t="s">
        <v>37</v>
      </c>
      <c r="B65" s="6" t="s">
        <v>3</v>
      </c>
      <c r="C65" s="6" t="s">
        <v>20</v>
      </c>
      <c r="D65" s="8">
        <v>46.95</v>
      </c>
      <c r="E65" s="8">
        <v>13.6</v>
      </c>
    </row>
    <row r="66" spans="1:6">
      <c r="A66" s="20" t="s">
        <v>46</v>
      </c>
      <c r="B66" s="10" t="s">
        <v>47</v>
      </c>
      <c r="C66" s="10" t="s">
        <v>48</v>
      </c>
      <c r="D66" s="18">
        <v>136.35</v>
      </c>
      <c r="E66" s="18">
        <v>32.700000000000003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</row>
    <row r="70" spans="1:6">
      <c r="A70" s="32" t="s">
        <v>161</v>
      </c>
      <c r="B70" s="10" t="s">
        <v>18</v>
      </c>
      <c r="C70" s="10" t="s">
        <v>121</v>
      </c>
      <c r="D70" s="8">
        <v>46.95</v>
      </c>
      <c r="E70" s="8">
        <v>13.6</v>
      </c>
    </row>
    <row r="71" spans="1:6">
      <c r="A71" s="9" t="s">
        <v>41</v>
      </c>
      <c r="B71" s="6" t="s">
        <v>3</v>
      </c>
      <c r="C71" s="6" t="s">
        <v>9</v>
      </c>
      <c r="D71" s="16">
        <v>46.95</v>
      </c>
      <c r="E71" s="8">
        <v>13.6</v>
      </c>
    </row>
    <row r="72" spans="1:6" ht="18">
      <c r="A72" s="9" t="s">
        <v>86</v>
      </c>
      <c r="B72" s="6" t="s">
        <v>3</v>
      </c>
      <c r="C72" s="6" t="s">
        <v>82</v>
      </c>
      <c r="D72" s="15">
        <v>46.95</v>
      </c>
      <c r="E72" s="15">
        <v>13.6</v>
      </c>
    </row>
    <row r="73" spans="1:6">
      <c r="A73" s="23" t="s">
        <v>132</v>
      </c>
      <c r="B73" s="6"/>
      <c r="C73" s="6"/>
      <c r="D73" s="16"/>
      <c r="E73" s="8"/>
    </row>
    <row r="74" spans="1:6" ht="18">
      <c r="A74" s="23" t="s">
        <v>68</v>
      </c>
      <c r="B74" s="6"/>
      <c r="C74" s="6"/>
      <c r="D74" s="15"/>
      <c r="E74" s="15"/>
    </row>
    <row r="75" spans="1:6">
      <c r="A75" s="29" t="s">
        <v>140</v>
      </c>
      <c r="B75" s="2"/>
      <c r="C75" s="3"/>
      <c r="D75" s="12">
        <f>SUM(D6:D74)</f>
        <v>3624.5999999999967</v>
      </c>
      <c r="E75" s="12">
        <f>SUM(E6:E74)</f>
        <v>965.30000000000098</v>
      </c>
      <c r="F75" s="28">
        <f>D75+E75</f>
        <v>4589.8999999999978</v>
      </c>
    </row>
    <row r="76" spans="1:6">
      <c r="A76" s="1">
        <f>COUNTA(A6:A72)</f>
        <v>67</v>
      </c>
      <c r="B76" s="2"/>
      <c r="C76" s="3"/>
    </row>
    <row r="77" spans="1:6">
      <c r="A77" s="1"/>
      <c r="B77" s="2"/>
      <c r="C77" s="3"/>
    </row>
  </sheetData>
  <autoFilter ref="A5:E68" xr:uid="{00000000-0009-0000-0000-00001C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9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F77"/>
  <sheetViews>
    <sheetView topLeftCell="A58" zoomScale="180" zoomScaleNormal="180" zoomScalePageLayoutView="180" workbookViewId="0">
      <selection activeCell="A9" sqref="A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42917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20" t="s">
        <v>5</v>
      </c>
      <c r="B6" s="6" t="s">
        <v>6</v>
      </c>
      <c r="C6" s="6" t="s">
        <v>4</v>
      </c>
      <c r="D6" s="18">
        <v>-46.95</v>
      </c>
      <c r="E6" s="18">
        <v>-13.6</v>
      </c>
    </row>
    <row r="7" spans="1:5">
      <c r="A7" s="9" t="s">
        <v>131</v>
      </c>
      <c r="B7" s="6" t="s">
        <v>7</v>
      </c>
      <c r="C7" s="6" t="s">
        <v>82</v>
      </c>
      <c r="D7" s="8">
        <v>46.95</v>
      </c>
      <c r="E7" s="8">
        <v>13.6</v>
      </c>
    </row>
    <row r="8" spans="1:5">
      <c r="A8" s="9" t="s">
        <v>149</v>
      </c>
      <c r="B8" s="6" t="s">
        <v>7</v>
      </c>
      <c r="C8" s="6" t="s">
        <v>4</v>
      </c>
      <c r="D8" s="8">
        <v>46.95</v>
      </c>
      <c r="E8" s="8">
        <v>13.6</v>
      </c>
    </row>
    <row r="9" spans="1:5">
      <c r="A9" s="4" t="s">
        <v>95</v>
      </c>
      <c r="B9" s="6" t="s">
        <v>96</v>
      </c>
      <c r="C9" s="6" t="s">
        <v>48</v>
      </c>
      <c r="D9" s="19">
        <v>46.95</v>
      </c>
      <c r="E9" s="8">
        <v>13.6</v>
      </c>
    </row>
    <row r="10" spans="1:5">
      <c r="A10" s="4" t="s">
        <v>89</v>
      </c>
      <c r="B10" s="6" t="s">
        <v>45</v>
      </c>
      <c r="C10" s="6" t="s">
        <v>82</v>
      </c>
      <c r="D10" s="16">
        <v>46.95</v>
      </c>
      <c r="E10" s="8">
        <v>13.6</v>
      </c>
    </row>
    <row r="11" spans="1:5">
      <c r="A11" s="4" t="s">
        <v>139</v>
      </c>
      <c r="B11" s="6" t="s">
        <v>45</v>
      </c>
      <c r="C11" s="6" t="s">
        <v>121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19">
        <v>46.95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81</v>
      </c>
      <c r="B20" s="6" t="s">
        <v>3</v>
      </c>
      <c r="C20" s="6" t="s">
        <v>82</v>
      </c>
      <c r="D20" s="16">
        <v>46.95</v>
      </c>
      <c r="E20" s="8">
        <v>13.6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4" t="s">
        <v>120</v>
      </c>
      <c r="B24" s="6" t="s">
        <v>3</v>
      </c>
      <c r="C24" s="6" t="s">
        <v>121</v>
      </c>
      <c r="D24" s="16">
        <v>46.95</v>
      </c>
      <c r="E24" s="8">
        <v>13.6</v>
      </c>
    </row>
    <row r="25" spans="1:5">
      <c r="A25" s="4" t="s">
        <v>16</v>
      </c>
      <c r="B25" s="6" t="s">
        <v>6</v>
      </c>
      <c r="C25" s="6" t="s">
        <v>4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9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9" t="s">
        <v>162</v>
      </c>
      <c r="B38" s="10" t="s">
        <v>163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4" t="s">
        <v>53</v>
      </c>
      <c r="B57" s="10" t="s">
        <v>55</v>
      </c>
      <c r="C57" s="10" t="s">
        <v>48</v>
      </c>
      <c r="D57" s="8">
        <v>136.35</v>
      </c>
      <c r="E57" s="8">
        <v>13.6</v>
      </c>
    </row>
    <row r="58" spans="1:5">
      <c r="A58" s="4" t="s">
        <v>127</v>
      </c>
      <c r="B58" s="10" t="s">
        <v>7</v>
      </c>
      <c r="C58" s="10" t="s">
        <v>121</v>
      </c>
      <c r="D58" s="8">
        <v>89.1</v>
      </c>
      <c r="E58" s="8">
        <v>19.5</v>
      </c>
    </row>
    <row r="59" spans="1:5">
      <c r="A59" s="9" t="s">
        <v>35</v>
      </c>
      <c r="B59" s="5" t="s">
        <v>45</v>
      </c>
      <c r="C59" s="6" t="s">
        <v>14</v>
      </c>
      <c r="D59" s="19">
        <v>89.1</v>
      </c>
      <c r="E59" s="19">
        <v>19.5</v>
      </c>
    </row>
    <row r="60" spans="1:5">
      <c r="A60" s="9" t="s">
        <v>159</v>
      </c>
      <c r="B60" s="5" t="s">
        <v>7</v>
      </c>
      <c r="C60" s="6" t="s">
        <v>160</v>
      </c>
      <c r="D60" s="19">
        <v>46.95</v>
      </c>
      <c r="E60" s="19">
        <v>13.6</v>
      </c>
    </row>
    <row r="61" spans="1:5" ht="29">
      <c r="A61" s="9" t="s">
        <v>104</v>
      </c>
      <c r="B61" s="5" t="s">
        <v>105</v>
      </c>
      <c r="C61" s="6" t="s">
        <v>48</v>
      </c>
      <c r="D61" s="19">
        <v>89.1</v>
      </c>
      <c r="E61" s="19">
        <v>19.5</v>
      </c>
    </row>
    <row r="62" spans="1:5">
      <c r="A62" s="4" t="s">
        <v>50</v>
      </c>
      <c r="B62" s="10" t="s">
        <v>52</v>
      </c>
      <c r="C62" s="10" t="s">
        <v>48</v>
      </c>
      <c r="D62" s="8">
        <v>46.95</v>
      </c>
      <c r="E62" s="8">
        <v>13.6</v>
      </c>
    </row>
    <row r="63" spans="1:5">
      <c r="A63" s="4" t="s">
        <v>128</v>
      </c>
      <c r="B63" s="5" t="s">
        <v>125</v>
      </c>
      <c r="C63" s="6" t="s">
        <v>121</v>
      </c>
      <c r="D63" s="8">
        <v>46.95</v>
      </c>
      <c r="E63" s="8">
        <v>13.6</v>
      </c>
    </row>
    <row r="64" spans="1:5">
      <c r="A64" s="4" t="s">
        <v>138</v>
      </c>
      <c r="B64" s="5" t="s">
        <v>45</v>
      </c>
      <c r="C64" s="6" t="s">
        <v>8</v>
      </c>
      <c r="D64" s="8">
        <v>46.95</v>
      </c>
      <c r="E64" s="8">
        <v>13.6</v>
      </c>
    </row>
    <row r="65" spans="1:6">
      <c r="A65" s="4" t="s">
        <v>37</v>
      </c>
      <c r="B65" s="6" t="s">
        <v>3</v>
      </c>
      <c r="C65" s="6" t="s">
        <v>20</v>
      </c>
      <c r="D65" s="8">
        <v>46.95</v>
      </c>
      <c r="E65" s="8">
        <v>13.6</v>
      </c>
    </row>
    <row r="66" spans="1:6">
      <c r="A66" s="9" t="s">
        <v>46</v>
      </c>
      <c r="B66" s="10" t="s">
        <v>47</v>
      </c>
      <c r="C66" s="10" t="s">
        <v>48</v>
      </c>
      <c r="D66" s="19">
        <v>136.35</v>
      </c>
      <c r="E66" s="19">
        <v>32.700000000000003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</row>
    <row r="70" spans="1:6">
      <c r="A70" s="4" t="s">
        <v>161</v>
      </c>
      <c r="B70" s="10" t="s">
        <v>18</v>
      </c>
      <c r="C70" s="10" t="s">
        <v>121</v>
      </c>
      <c r="D70" s="8">
        <v>46.95</v>
      </c>
      <c r="E70" s="8">
        <v>13.6</v>
      </c>
    </row>
    <row r="71" spans="1:6">
      <c r="A71" s="9" t="s">
        <v>41</v>
      </c>
      <c r="B71" s="6" t="s">
        <v>3</v>
      </c>
      <c r="C71" s="6" t="s">
        <v>9</v>
      </c>
      <c r="D71" s="16">
        <v>46.95</v>
      </c>
      <c r="E71" s="8">
        <v>13.6</v>
      </c>
    </row>
    <row r="72" spans="1:6" ht="18">
      <c r="A72" s="9" t="s">
        <v>86</v>
      </c>
      <c r="B72" s="6" t="s">
        <v>3</v>
      </c>
      <c r="C72" s="6" t="s">
        <v>82</v>
      </c>
      <c r="D72" s="15">
        <v>46.95</v>
      </c>
      <c r="E72" s="15">
        <v>13.6</v>
      </c>
    </row>
    <row r="73" spans="1:6">
      <c r="A73" s="23" t="s">
        <v>132</v>
      </c>
      <c r="B73" s="6"/>
      <c r="C73" s="6"/>
      <c r="D73" s="16"/>
      <c r="E73" s="8"/>
    </row>
    <row r="74" spans="1:6" ht="18">
      <c r="A74" s="23" t="s">
        <v>68</v>
      </c>
      <c r="B74" s="6"/>
      <c r="C74" s="6"/>
      <c r="D74" s="15"/>
      <c r="E74" s="15"/>
    </row>
    <row r="75" spans="1:6">
      <c r="A75" s="29" t="s">
        <v>140</v>
      </c>
      <c r="B75" s="2"/>
      <c r="C75" s="3"/>
      <c r="D75" s="12">
        <f>SUM(D6:D74)</f>
        <v>3530.6999999999966</v>
      </c>
      <c r="E75" s="12">
        <f>SUM(E6:E74)</f>
        <v>938.10000000000082</v>
      </c>
      <c r="F75" s="28">
        <f>D75+E75</f>
        <v>4468.7999999999975</v>
      </c>
    </row>
    <row r="76" spans="1:6">
      <c r="A76" s="1">
        <f>COUNTA(A6:A72)</f>
        <v>67</v>
      </c>
      <c r="B76" s="2"/>
      <c r="C76" s="3"/>
    </row>
    <row r="77" spans="1:6">
      <c r="A77" s="1"/>
      <c r="B77" s="2"/>
      <c r="C77" s="3"/>
    </row>
  </sheetData>
  <autoFilter ref="A5:E68" xr:uid="{00000000-0009-0000-0000-00001D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9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F76"/>
  <sheetViews>
    <sheetView topLeftCell="A4" zoomScale="180" zoomScaleNormal="180" zoomScalePageLayoutView="18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42948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0</v>
      </c>
      <c r="E6" s="8">
        <v>0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97</v>
      </c>
      <c r="B11" s="6" t="s">
        <v>7</v>
      </c>
      <c r="C11" s="6" t="s">
        <v>14</v>
      </c>
      <c r="D11" s="16">
        <v>136.35</v>
      </c>
      <c r="E11" s="16">
        <v>32.700000000000003</v>
      </c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13.6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4" t="s">
        <v>142</v>
      </c>
      <c r="B14" s="10" t="s">
        <v>18</v>
      </c>
      <c r="C14" s="10" t="s">
        <v>4</v>
      </c>
      <c r="D14" s="8">
        <v>0</v>
      </c>
      <c r="E14" s="8">
        <v>0</v>
      </c>
    </row>
    <row r="15" spans="1:5">
      <c r="A15" s="9" t="s">
        <v>11</v>
      </c>
      <c r="B15" s="6" t="s">
        <v>7</v>
      </c>
      <c r="C15" s="6" t="s">
        <v>12</v>
      </c>
      <c r="D15" s="19">
        <v>46.95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0</v>
      </c>
      <c r="E18" s="8">
        <v>0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0</v>
      </c>
      <c r="E21" s="8">
        <v>0</v>
      </c>
    </row>
    <row r="22" spans="1:5">
      <c r="A22" s="9" t="s">
        <v>15</v>
      </c>
      <c r="B22" s="6" t="s">
        <v>7</v>
      </c>
      <c r="C22" s="6" t="s">
        <v>9</v>
      </c>
      <c r="D22" s="16">
        <v>0</v>
      </c>
      <c r="E22" s="8">
        <v>0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0</v>
      </c>
      <c r="E25" s="8">
        <v>0</v>
      </c>
    </row>
    <row r="26" spans="1:5">
      <c r="A26" s="9" t="s">
        <v>155</v>
      </c>
      <c r="B26" s="6" t="s">
        <v>156</v>
      </c>
      <c r="C26" s="6" t="s">
        <v>48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0</v>
      </c>
      <c r="E30" s="8">
        <v>0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0</v>
      </c>
      <c r="E32" s="8">
        <v>0</v>
      </c>
    </row>
    <row r="33" spans="1:5">
      <c r="A33" s="4" t="s">
        <v>24</v>
      </c>
      <c r="B33" s="6" t="s">
        <v>3</v>
      </c>
      <c r="C33" s="6" t="s">
        <v>12</v>
      </c>
      <c r="D33" s="8">
        <v>0</v>
      </c>
      <c r="E33" s="8">
        <v>0</v>
      </c>
    </row>
    <row r="34" spans="1:5">
      <c r="A34" s="4" t="s">
        <v>134</v>
      </c>
      <c r="B34" s="6" t="s">
        <v>3</v>
      </c>
      <c r="C34" s="6" t="s">
        <v>82</v>
      </c>
      <c r="D34" s="8">
        <v>46.95</v>
      </c>
      <c r="E34" s="8">
        <v>13.6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13.6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13.6</v>
      </c>
    </row>
    <row r="37" spans="1:5">
      <c r="A37" s="9" t="s">
        <v>162</v>
      </c>
      <c r="B37" s="10" t="s">
        <v>163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0</v>
      </c>
      <c r="E39" s="8">
        <v>0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4" t="s">
        <v>124</v>
      </c>
      <c r="B42" s="6" t="s">
        <v>125</v>
      </c>
      <c r="C42" s="6" t="s">
        <v>121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9" t="s">
        <v>144</v>
      </c>
      <c r="B44" s="6" t="s">
        <v>6</v>
      </c>
      <c r="C44" s="6" t="s">
        <v>20</v>
      </c>
      <c r="D44" s="8">
        <v>0</v>
      </c>
      <c r="E44" s="8">
        <v>0</v>
      </c>
    </row>
    <row r="45" spans="1:5">
      <c r="A45" s="4" t="s">
        <v>83</v>
      </c>
      <c r="B45" s="10" t="s">
        <v>7</v>
      </c>
      <c r="C45" s="10" t="s">
        <v>9</v>
      </c>
      <c r="D45" s="8">
        <v>0</v>
      </c>
      <c r="E45" s="8">
        <v>0</v>
      </c>
    </row>
    <row r="46" spans="1:5">
      <c r="A46" s="4" t="s">
        <v>135</v>
      </c>
      <c r="B46" s="10" t="s">
        <v>3</v>
      </c>
      <c r="C46" s="10" t="s">
        <v>14</v>
      </c>
      <c r="D46" s="8">
        <v>46.95</v>
      </c>
      <c r="E46" s="8">
        <v>13.6</v>
      </c>
    </row>
    <row r="47" spans="1:5">
      <c r="A47" s="4" t="s">
        <v>30</v>
      </c>
      <c r="B47" s="6" t="s">
        <v>6</v>
      </c>
      <c r="C47" s="6" t="s">
        <v>9</v>
      </c>
      <c r="D47" s="8">
        <v>46.95</v>
      </c>
      <c r="E47" s="8">
        <v>0</v>
      </c>
    </row>
    <row r="48" spans="1:5">
      <c r="A48" s="4" t="s">
        <v>31</v>
      </c>
      <c r="B48" s="6" t="s">
        <v>6</v>
      </c>
      <c r="C48" s="6" t="s">
        <v>12</v>
      </c>
      <c r="D48" s="8">
        <v>0</v>
      </c>
      <c r="E48" s="8">
        <v>0</v>
      </c>
    </row>
    <row r="49" spans="1:5">
      <c r="A49" s="4" t="s">
        <v>136</v>
      </c>
      <c r="B49" s="6" t="s">
        <v>3</v>
      </c>
      <c r="C49" s="6" t="s">
        <v>14</v>
      </c>
      <c r="D49" s="8">
        <v>0</v>
      </c>
      <c r="E49" s="8">
        <v>0</v>
      </c>
    </row>
    <row r="50" spans="1:5">
      <c r="A50" s="4" t="s">
        <v>112</v>
      </c>
      <c r="B50" s="6" t="s">
        <v>113</v>
      </c>
      <c r="C50" s="6" t="s">
        <v>48</v>
      </c>
      <c r="D50" s="8">
        <v>46.95</v>
      </c>
      <c r="E50" s="8">
        <v>13.6</v>
      </c>
    </row>
    <row r="51" spans="1:5">
      <c r="A51" s="4" t="s">
        <v>32</v>
      </c>
      <c r="B51" s="5" t="s">
        <v>45</v>
      </c>
      <c r="C51" s="6" t="s">
        <v>20</v>
      </c>
      <c r="D51" s="8">
        <v>0</v>
      </c>
      <c r="E51" s="8">
        <v>0</v>
      </c>
    </row>
    <row r="52" spans="1:5">
      <c r="A52" s="4" t="s">
        <v>137</v>
      </c>
      <c r="B52" s="5" t="s">
        <v>3</v>
      </c>
      <c r="C52" s="6" t="s">
        <v>121</v>
      </c>
      <c r="D52" s="8">
        <v>46.95</v>
      </c>
      <c r="E52" s="8">
        <v>13.6</v>
      </c>
    </row>
    <row r="53" spans="1:5">
      <c r="A53" s="4" t="s">
        <v>33</v>
      </c>
      <c r="B53" s="6" t="s">
        <v>3</v>
      </c>
      <c r="C53" s="6" t="s">
        <v>4</v>
      </c>
      <c r="D53" s="8">
        <v>46.95</v>
      </c>
      <c r="E53" s="8">
        <v>13.6</v>
      </c>
    </row>
    <row r="54" spans="1:5">
      <c r="A54" s="4" t="s">
        <v>34</v>
      </c>
      <c r="B54" s="6" t="s">
        <v>6</v>
      </c>
      <c r="C54" s="6" t="s">
        <v>14</v>
      </c>
      <c r="D54" s="8">
        <v>0</v>
      </c>
      <c r="E54" s="8">
        <v>0</v>
      </c>
    </row>
    <row r="55" spans="1:5">
      <c r="A55" s="4" t="s">
        <v>126</v>
      </c>
      <c r="B55" s="6" t="s">
        <v>125</v>
      </c>
      <c r="C55" s="6" t="s">
        <v>121</v>
      </c>
      <c r="D55" s="8">
        <v>46.95</v>
      </c>
      <c r="E55" s="8">
        <v>13.6</v>
      </c>
    </row>
    <row r="56" spans="1:5">
      <c r="A56" s="4" t="s">
        <v>53</v>
      </c>
      <c r="B56" s="10" t="s">
        <v>55</v>
      </c>
      <c r="C56" s="10" t="s">
        <v>48</v>
      </c>
      <c r="D56" s="8">
        <v>136.35</v>
      </c>
      <c r="E56" s="8">
        <v>13.6</v>
      </c>
    </row>
    <row r="57" spans="1:5">
      <c r="A57" s="4" t="s">
        <v>127</v>
      </c>
      <c r="B57" s="10" t="s">
        <v>7</v>
      </c>
      <c r="C57" s="10" t="s">
        <v>121</v>
      </c>
      <c r="D57" s="8">
        <v>89.1</v>
      </c>
      <c r="E57" s="8">
        <v>19.5</v>
      </c>
    </row>
    <row r="58" spans="1:5">
      <c r="A58" s="9" t="s">
        <v>35</v>
      </c>
      <c r="B58" s="5" t="s">
        <v>45</v>
      </c>
      <c r="C58" s="6" t="s">
        <v>14</v>
      </c>
      <c r="D58" s="19">
        <v>89.1</v>
      </c>
      <c r="E58" s="19">
        <v>19.5</v>
      </c>
    </row>
    <row r="59" spans="1:5">
      <c r="A59" s="9" t="s">
        <v>159</v>
      </c>
      <c r="B59" s="5" t="s">
        <v>7</v>
      </c>
      <c r="C59" s="6" t="s">
        <v>160</v>
      </c>
      <c r="D59" s="19">
        <v>46.95</v>
      </c>
      <c r="E59" s="19">
        <v>13.6</v>
      </c>
    </row>
    <row r="60" spans="1:5" ht="29">
      <c r="A60" s="9" t="s">
        <v>104</v>
      </c>
      <c r="B60" s="5" t="s">
        <v>105</v>
      </c>
      <c r="C60" s="6" t="s">
        <v>48</v>
      </c>
      <c r="D60" s="19">
        <v>89.1</v>
      </c>
      <c r="E60" s="19">
        <v>19.5</v>
      </c>
    </row>
    <row r="61" spans="1:5">
      <c r="A61" s="4" t="s">
        <v>50</v>
      </c>
      <c r="B61" s="10" t="s">
        <v>52</v>
      </c>
      <c r="C61" s="10" t="s">
        <v>48</v>
      </c>
      <c r="D61" s="8">
        <v>46.95</v>
      </c>
      <c r="E61" s="8">
        <v>13.6</v>
      </c>
    </row>
    <row r="62" spans="1:5">
      <c r="A62" s="4" t="s">
        <v>128</v>
      </c>
      <c r="B62" s="5" t="s">
        <v>125</v>
      </c>
      <c r="C62" s="6" t="s">
        <v>121</v>
      </c>
      <c r="D62" s="8">
        <v>46.95</v>
      </c>
      <c r="E62" s="8">
        <v>13.6</v>
      </c>
    </row>
    <row r="63" spans="1:5">
      <c r="A63" s="4" t="s">
        <v>138</v>
      </c>
      <c r="B63" s="5" t="s">
        <v>45</v>
      </c>
      <c r="C63" s="6" t="s">
        <v>8</v>
      </c>
      <c r="D63" s="8">
        <v>46.95</v>
      </c>
      <c r="E63" s="8">
        <v>13.6</v>
      </c>
    </row>
    <row r="64" spans="1:5">
      <c r="A64" s="4" t="s">
        <v>37</v>
      </c>
      <c r="B64" s="6" t="s">
        <v>3</v>
      </c>
      <c r="C64" s="6" t="s">
        <v>20</v>
      </c>
      <c r="D64" s="8">
        <v>0</v>
      </c>
      <c r="E64" s="8">
        <v>0</v>
      </c>
    </row>
    <row r="65" spans="1:6">
      <c r="A65" s="9" t="s">
        <v>46</v>
      </c>
      <c r="B65" s="10" t="s">
        <v>47</v>
      </c>
      <c r="C65" s="10" t="s">
        <v>48</v>
      </c>
      <c r="D65" s="19">
        <v>136.35</v>
      </c>
      <c r="E65" s="19">
        <v>32.700000000000003</v>
      </c>
    </row>
    <row r="66" spans="1:6">
      <c r="A66" s="4" t="s">
        <v>98</v>
      </c>
      <c r="B66" s="10" t="s">
        <v>99</v>
      </c>
      <c r="C66" s="10" t="s">
        <v>48</v>
      </c>
      <c r="D66" s="19">
        <v>46.95</v>
      </c>
      <c r="E66" s="8">
        <v>13.6</v>
      </c>
    </row>
    <row r="67" spans="1:6">
      <c r="A67" s="4" t="s">
        <v>38</v>
      </c>
      <c r="B67" s="6" t="s">
        <v>18</v>
      </c>
      <c r="C67" s="6" t="s">
        <v>39</v>
      </c>
      <c r="D67" s="8">
        <v>46.95</v>
      </c>
      <c r="E67" s="8">
        <v>13.6</v>
      </c>
    </row>
    <row r="68" spans="1:6">
      <c r="A68" s="4" t="s">
        <v>51</v>
      </c>
      <c r="B68" s="10" t="s">
        <v>54</v>
      </c>
      <c r="C68" s="10" t="s">
        <v>48</v>
      </c>
      <c r="D68" s="8">
        <v>46.95</v>
      </c>
      <c r="E68" s="8">
        <v>13.6</v>
      </c>
    </row>
    <row r="69" spans="1:6">
      <c r="A69" s="4" t="s">
        <v>161</v>
      </c>
      <c r="B69" s="10" t="s">
        <v>18</v>
      </c>
      <c r="C69" s="10" t="s">
        <v>121</v>
      </c>
      <c r="D69" s="8">
        <v>46.95</v>
      </c>
      <c r="E69" s="8">
        <v>13.6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</row>
    <row r="71" spans="1:6" ht="18">
      <c r="A71" s="9" t="s">
        <v>86</v>
      </c>
      <c r="B71" s="6" t="s">
        <v>3</v>
      </c>
      <c r="C71" s="6" t="s">
        <v>82</v>
      </c>
      <c r="D71" s="15">
        <v>0</v>
      </c>
      <c r="E71" s="15">
        <v>0</v>
      </c>
    </row>
    <row r="72" spans="1:6">
      <c r="A72" s="23" t="s">
        <v>132</v>
      </c>
      <c r="B72" s="6"/>
      <c r="C72" s="6"/>
      <c r="D72" s="16"/>
      <c r="E72" s="8"/>
    </row>
    <row r="73" spans="1:6" ht="18">
      <c r="A73" s="23" t="s">
        <v>68</v>
      </c>
      <c r="B73" s="6"/>
      <c r="C73" s="6"/>
      <c r="D73" s="15"/>
      <c r="E73" s="15"/>
    </row>
    <row r="74" spans="1:6">
      <c r="A74" s="29" t="s">
        <v>140</v>
      </c>
      <c r="B74" s="2"/>
      <c r="C74" s="3"/>
      <c r="D74" s="12">
        <f>SUM(D6:D73)</f>
        <v>2690.3999999999992</v>
      </c>
      <c r="E74" s="12">
        <f>SUM(E6:E73)</f>
        <v>695.10000000000048</v>
      </c>
      <c r="F74" s="28">
        <f>D74+E74</f>
        <v>3385.4999999999995</v>
      </c>
    </row>
    <row r="75" spans="1:6">
      <c r="A75" s="1">
        <f>COUNTA(A6:A71)</f>
        <v>66</v>
      </c>
      <c r="B75" s="2"/>
      <c r="C75" s="3"/>
    </row>
    <row r="76" spans="1:6">
      <c r="A76" s="1"/>
      <c r="B76" s="2"/>
      <c r="C76" s="3"/>
    </row>
  </sheetData>
  <autoFilter ref="A5:E67" xr:uid="{00000000-0009-0000-0000-00001E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0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F77"/>
  <sheetViews>
    <sheetView zoomScale="180" zoomScaleNormal="180" zoomScalePageLayoutView="18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42979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97</v>
      </c>
      <c r="B11" s="6" t="s">
        <v>7</v>
      </c>
      <c r="C11" s="6" t="s">
        <v>14</v>
      </c>
      <c r="D11" s="16">
        <v>136.35</v>
      </c>
      <c r="E11" s="16">
        <v>32.700000000000003</v>
      </c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13.6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4" t="s">
        <v>142</v>
      </c>
      <c r="B14" s="10" t="s">
        <v>18</v>
      </c>
      <c r="C14" s="10" t="s">
        <v>4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19">
        <v>46.95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155</v>
      </c>
      <c r="B26" s="6" t="s">
        <v>156</v>
      </c>
      <c r="C26" s="6" t="s">
        <v>48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134</v>
      </c>
      <c r="B34" s="6" t="s">
        <v>3</v>
      </c>
      <c r="C34" s="6" t="s">
        <v>82</v>
      </c>
      <c r="D34" s="8">
        <v>46.95</v>
      </c>
      <c r="E34" s="8">
        <v>13.6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13.6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13.6</v>
      </c>
    </row>
    <row r="37" spans="1:5">
      <c r="A37" s="9" t="s">
        <v>162</v>
      </c>
      <c r="B37" s="10" t="s">
        <v>163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4" t="s">
        <v>124</v>
      </c>
      <c r="B42" s="6" t="s">
        <v>125</v>
      </c>
      <c r="C42" s="6" t="s">
        <v>121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9" t="s">
        <v>144</v>
      </c>
      <c r="B44" s="6" t="s">
        <v>6</v>
      </c>
      <c r="C44" s="6" t="s">
        <v>20</v>
      </c>
      <c r="D44" s="8">
        <v>89.1</v>
      </c>
      <c r="E44" s="8">
        <v>19.5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4" t="s">
        <v>135</v>
      </c>
      <c r="B46" s="10" t="s">
        <v>3</v>
      </c>
      <c r="C46" s="10" t="s">
        <v>14</v>
      </c>
      <c r="D46" s="8">
        <v>46.95</v>
      </c>
      <c r="E46" s="8">
        <v>13.6</v>
      </c>
    </row>
    <row r="47" spans="1:5">
      <c r="A47" s="4" t="s">
        <v>30</v>
      </c>
      <c r="B47" s="6" t="s">
        <v>6</v>
      </c>
      <c r="C47" s="6" t="s">
        <v>9</v>
      </c>
      <c r="D47" s="8">
        <v>46.95</v>
      </c>
      <c r="E47" s="8">
        <v>0</v>
      </c>
    </row>
    <row r="48" spans="1:5">
      <c r="A48" s="4" t="s">
        <v>31</v>
      </c>
      <c r="B48" s="6" t="s">
        <v>6</v>
      </c>
      <c r="C48" s="6" t="s">
        <v>12</v>
      </c>
      <c r="D48" s="8">
        <v>46.95</v>
      </c>
      <c r="E48" s="8">
        <v>19.5</v>
      </c>
    </row>
    <row r="49" spans="1:5">
      <c r="A49" s="4" t="s">
        <v>136</v>
      </c>
      <c r="B49" s="6" t="s">
        <v>3</v>
      </c>
      <c r="C49" s="6" t="s">
        <v>14</v>
      </c>
      <c r="D49" s="8">
        <v>46.95</v>
      </c>
      <c r="E49" s="8">
        <v>13.6</v>
      </c>
    </row>
    <row r="50" spans="1:5">
      <c r="A50" s="4" t="s">
        <v>112</v>
      </c>
      <c r="B50" s="6" t="s">
        <v>113</v>
      </c>
      <c r="C50" s="6" t="s">
        <v>48</v>
      </c>
      <c r="D50" s="8">
        <v>46.95</v>
      </c>
      <c r="E50" s="8">
        <v>13.6</v>
      </c>
    </row>
    <row r="51" spans="1:5">
      <c r="A51" s="4" t="s">
        <v>32</v>
      </c>
      <c r="B51" s="5" t="s">
        <v>45</v>
      </c>
      <c r="C51" s="6" t="s">
        <v>20</v>
      </c>
      <c r="D51" s="8">
        <v>46.95</v>
      </c>
      <c r="E51" s="8">
        <v>13.6</v>
      </c>
    </row>
    <row r="52" spans="1:5">
      <c r="A52" s="4" t="s">
        <v>137</v>
      </c>
      <c r="B52" s="5" t="s">
        <v>3</v>
      </c>
      <c r="C52" s="6" t="s">
        <v>121</v>
      </c>
      <c r="D52" s="8">
        <v>46.95</v>
      </c>
      <c r="E52" s="8">
        <v>13.6</v>
      </c>
    </row>
    <row r="53" spans="1:5">
      <c r="A53" s="4" t="s">
        <v>33</v>
      </c>
      <c r="B53" s="6" t="s">
        <v>3</v>
      </c>
      <c r="C53" s="6" t="s">
        <v>4</v>
      </c>
      <c r="D53" s="8">
        <v>46.95</v>
      </c>
      <c r="E53" s="8">
        <v>13.6</v>
      </c>
    </row>
    <row r="54" spans="1:5">
      <c r="A54" s="4" t="s">
        <v>34</v>
      </c>
      <c r="B54" s="6" t="s">
        <v>6</v>
      </c>
      <c r="C54" s="6" t="s">
        <v>14</v>
      </c>
      <c r="D54" s="8">
        <v>46.95</v>
      </c>
      <c r="E54" s="8">
        <v>13.6</v>
      </c>
    </row>
    <row r="55" spans="1:5">
      <c r="A55" s="4" t="s">
        <v>126</v>
      </c>
      <c r="B55" s="6" t="s">
        <v>125</v>
      </c>
      <c r="C55" s="6" t="s">
        <v>121</v>
      </c>
      <c r="D55" s="8">
        <v>46.95</v>
      </c>
      <c r="E55" s="8">
        <v>13.6</v>
      </c>
    </row>
    <row r="56" spans="1:5">
      <c r="A56" s="4" t="s">
        <v>53</v>
      </c>
      <c r="B56" s="10" t="s">
        <v>55</v>
      </c>
      <c r="C56" s="10" t="s">
        <v>48</v>
      </c>
      <c r="D56" s="8">
        <v>136.35</v>
      </c>
      <c r="E56" s="8">
        <v>13.6</v>
      </c>
    </row>
    <row r="57" spans="1:5">
      <c r="A57" s="4" t="s">
        <v>127</v>
      </c>
      <c r="B57" s="10" t="s">
        <v>7</v>
      </c>
      <c r="C57" s="10" t="s">
        <v>121</v>
      </c>
      <c r="D57" s="8">
        <v>89.1</v>
      </c>
      <c r="E57" s="8">
        <v>19.5</v>
      </c>
    </row>
    <row r="58" spans="1:5">
      <c r="A58" s="9" t="s">
        <v>35</v>
      </c>
      <c r="B58" s="5" t="s">
        <v>45</v>
      </c>
      <c r="C58" s="6" t="s">
        <v>14</v>
      </c>
      <c r="D58" s="19">
        <v>89.1</v>
      </c>
      <c r="E58" s="19">
        <v>19.5</v>
      </c>
    </row>
    <row r="59" spans="1:5">
      <c r="A59" s="9" t="s">
        <v>159</v>
      </c>
      <c r="B59" s="5" t="s">
        <v>7</v>
      </c>
      <c r="C59" s="6" t="s">
        <v>160</v>
      </c>
      <c r="D59" s="19">
        <v>46.95</v>
      </c>
      <c r="E59" s="19">
        <v>13.6</v>
      </c>
    </row>
    <row r="60" spans="1:5" ht="29">
      <c r="A60" s="9" t="s">
        <v>104</v>
      </c>
      <c r="B60" s="5" t="s">
        <v>105</v>
      </c>
      <c r="C60" s="6" t="s">
        <v>48</v>
      </c>
      <c r="D60" s="19">
        <v>89.1</v>
      </c>
      <c r="E60" s="19">
        <v>19.5</v>
      </c>
    </row>
    <row r="61" spans="1:5">
      <c r="A61" s="4" t="s">
        <v>50</v>
      </c>
      <c r="B61" s="10" t="s">
        <v>52</v>
      </c>
      <c r="C61" s="10" t="s">
        <v>48</v>
      </c>
      <c r="D61" s="8">
        <v>46.95</v>
      </c>
      <c r="E61" s="8">
        <v>13.6</v>
      </c>
    </row>
    <row r="62" spans="1:5">
      <c r="A62" s="4" t="s">
        <v>128</v>
      </c>
      <c r="B62" s="5" t="s">
        <v>125</v>
      </c>
      <c r="C62" s="6" t="s">
        <v>121</v>
      </c>
      <c r="D62" s="8">
        <v>46.95</v>
      </c>
      <c r="E62" s="8">
        <v>13.6</v>
      </c>
    </row>
    <row r="63" spans="1:5">
      <c r="A63" s="4" t="s">
        <v>138</v>
      </c>
      <c r="B63" s="5" t="s">
        <v>45</v>
      </c>
      <c r="C63" s="6" t="s">
        <v>8</v>
      </c>
      <c r="D63" s="8">
        <v>46.95</v>
      </c>
      <c r="E63" s="8">
        <v>13.6</v>
      </c>
    </row>
    <row r="64" spans="1:5">
      <c r="A64" s="4" t="s">
        <v>37</v>
      </c>
      <c r="B64" s="6" t="s">
        <v>3</v>
      </c>
      <c r="C64" s="6" t="s">
        <v>20</v>
      </c>
      <c r="D64" s="8">
        <v>46.95</v>
      </c>
      <c r="E64" s="8">
        <v>13.6</v>
      </c>
    </row>
    <row r="65" spans="1:6">
      <c r="A65" s="9" t="s">
        <v>46</v>
      </c>
      <c r="B65" s="10" t="s">
        <v>47</v>
      </c>
      <c r="C65" s="10" t="s">
        <v>48</v>
      </c>
      <c r="D65" s="19">
        <v>136.35</v>
      </c>
      <c r="E65" s="19">
        <v>32.700000000000003</v>
      </c>
    </row>
    <row r="66" spans="1:6">
      <c r="A66" s="4" t="s">
        <v>98</v>
      </c>
      <c r="B66" s="10" t="s">
        <v>99</v>
      </c>
      <c r="C66" s="10" t="s">
        <v>48</v>
      </c>
      <c r="D66" s="19">
        <v>46.95</v>
      </c>
      <c r="E66" s="8">
        <v>13.6</v>
      </c>
    </row>
    <row r="67" spans="1:6">
      <c r="A67" s="4" t="s">
        <v>38</v>
      </c>
      <c r="B67" s="6" t="s">
        <v>18</v>
      </c>
      <c r="C67" s="6" t="s">
        <v>39</v>
      </c>
      <c r="D67" s="8">
        <v>46.95</v>
      </c>
      <c r="E67" s="8">
        <v>13.6</v>
      </c>
    </row>
    <row r="68" spans="1:6">
      <c r="A68" s="4" t="s">
        <v>51</v>
      </c>
      <c r="B68" s="10" t="s">
        <v>54</v>
      </c>
      <c r="C68" s="10" t="s">
        <v>48</v>
      </c>
      <c r="D68" s="8">
        <v>46.95</v>
      </c>
      <c r="E68" s="8">
        <v>13.6</v>
      </c>
    </row>
    <row r="69" spans="1:6">
      <c r="A69" s="4" t="s">
        <v>161</v>
      </c>
      <c r="B69" s="10" t="s">
        <v>18</v>
      </c>
      <c r="C69" s="10" t="s">
        <v>121</v>
      </c>
      <c r="D69" s="8">
        <v>46.95</v>
      </c>
      <c r="E69" s="8">
        <v>13.6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</row>
    <row r="71" spans="1:6" ht="18">
      <c r="A71" s="9" t="s">
        <v>86</v>
      </c>
      <c r="B71" s="6" t="s">
        <v>3</v>
      </c>
      <c r="C71" s="6" t="s">
        <v>82</v>
      </c>
      <c r="D71" s="15">
        <v>46.95</v>
      </c>
      <c r="E71" s="15">
        <v>13.6</v>
      </c>
    </row>
    <row r="72" spans="1:6">
      <c r="A72" s="23" t="s">
        <v>132</v>
      </c>
      <c r="B72" s="6"/>
      <c r="C72" s="6"/>
      <c r="D72" s="16"/>
      <c r="E72" s="8"/>
    </row>
    <row r="73" spans="1:6" ht="18">
      <c r="A73" s="23" t="s">
        <v>68</v>
      </c>
      <c r="B73" s="6"/>
      <c r="C73" s="6"/>
      <c r="D73" s="15"/>
      <c r="E73" s="15"/>
    </row>
    <row r="74" spans="1:6">
      <c r="A74" s="29" t="s">
        <v>140</v>
      </c>
      <c r="B74" s="2"/>
      <c r="C74" s="3"/>
      <c r="D74" s="12">
        <f>SUM(D6:D73)</f>
        <v>3577.6499999999965</v>
      </c>
      <c r="E74" s="12">
        <f>SUM(E6:E73)</f>
        <v>951.70000000000095</v>
      </c>
      <c r="F74" s="28">
        <f>D74+E74</f>
        <v>4529.3499999999976</v>
      </c>
    </row>
    <row r="75" spans="1:6">
      <c r="A75" s="1">
        <f>COUNTA(A6:A71)</f>
        <v>66</v>
      </c>
      <c r="B75" s="2"/>
      <c r="C75" s="3"/>
    </row>
    <row r="76" spans="1:6">
      <c r="A76" s="1"/>
      <c r="B76" s="2"/>
      <c r="C76" s="3"/>
    </row>
    <row r="77" spans="1:6">
      <c r="E77" s="12"/>
    </row>
  </sheetData>
  <autoFilter ref="A5:E67" xr:uid="{00000000-0009-0000-0000-00001F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60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1:F81"/>
  <sheetViews>
    <sheetView zoomScale="180" zoomScaleNormal="180" zoomScalePageLayoutView="18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43009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97</v>
      </c>
      <c r="B11" s="6" t="s">
        <v>7</v>
      </c>
      <c r="C11" s="6" t="s">
        <v>14</v>
      </c>
      <c r="D11" s="16">
        <v>136.35</v>
      </c>
      <c r="E11" s="16">
        <v>32.700000000000003</v>
      </c>
    </row>
    <row r="12" spans="1:5">
      <c r="A12" s="9" t="s">
        <v>10</v>
      </c>
      <c r="B12" s="6" t="s">
        <v>3</v>
      </c>
      <c r="C12" s="6" t="s">
        <v>8</v>
      </c>
      <c r="D12" s="8">
        <v>46.95</v>
      </c>
      <c r="E12" s="8">
        <v>13.6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4" t="s">
        <v>142</v>
      </c>
      <c r="B14" s="10" t="s">
        <v>18</v>
      </c>
      <c r="C14" s="10" t="s">
        <v>4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19">
        <v>46.95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81</v>
      </c>
      <c r="B19" s="6" t="s">
        <v>3</v>
      </c>
      <c r="C19" s="6" t="s">
        <v>82</v>
      </c>
      <c r="D19" s="16">
        <v>0</v>
      </c>
      <c r="E19" s="8">
        <v>0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155</v>
      </c>
      <c r="B26" s="6" t="s">
        <v>156</v>
      </c>
      <c r="C26" s="6" t="s">
        <v>48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89.1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</row>
    <row r="34" spans="1:5">
      <c r="A34" s="4" t="s">
        <v>134</v>
      </c>
      <c r="B34" s="6" t="s">
        <v>3</v>
      </c>
      <c r="C34" s="6" t="s">
        <v>82</v>
      </c>
      <c r="D34" s="8">
        <v>46.95</v>
      </c>
      <c r="E34" s="8">
        <v>13.6</v>
      </c>
    </row>
    <row r="35" spans="1:5">
      <c r="A35" s="4" t="s">
        <v>25</v>
      </c>
      <c r="B35" s="6" t="s">
        <v>7</v>
      </c>
      <c r="C35" s="6" t="s">
        <v>8</v>
      </c>
      <c r="D35" s="8">
        <v>46.95</v>
      </c>
      <c r="E35" s="8">
        <v>13.6</v>
      </c>
    </row>
    <row r="36" spans="1:5">
      <c r="A36" s="4" t="s">
        <v>59</v>
      </c>
      <c r="B36" s="10" t="s">
        <v>62</v>
      </c>
      <c r="C36" s="6" t="s">
        <v>48</v>
      </c>
      <c r="D36" s="8">
        <v>46.95</v>
      </c>
      <c r="E36" s="8">
        <v>13.6</v>
      </c>
    </row>
    <row r="37" spans="1:5">
      <c r="A37" s="9" t="s">
        <v>162</v>
      </c>
      <c r="B37" s="10" t="s">
        <v>163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9" t="s">
        <v>133</v>
      </c>
      <c r="B42" s="6" t="s">
        <v>3</v>
      </c>
      <c r="C42" s="6" t="s">
        <v>121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144</v>
      </c>
      <c r="B44" s="6" t="s">
        <v>6</v>
      </c>
      <c r="C44" s="6" t="s">
        <v>20</v>
      </c>
      <c r="D44" s="8">
        <v>89.1</v>
      </c>
      <c r="E44" s="8">
        <v>19.5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24" t="s">
        <v>164</v>
      </c>
      <c r="B46" s="10" t="s">
        <v>6</v>
      </c>
      <c r="C46" s="10" t="s">
        <v>20</v>
      </c>
      <c r="D46" s="8">
        <v>89.1</v>
      </c>
      <c r="E46" s="8">
        <v>19.5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</row>
    <row r="56" spans="1:5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</row>
    <row r="57" spans="1:5">
      <c r="A57" s="4" t="s">
        <v>53</v>
      </c>
      <c r="B57" s="10" t="s">
        <v>55</v>
      </c>
      <c r="C57" s="10" t="s">
        <v>48</v>
      </c>
      <c r="D57" s="8">
        <v>136.35</v>
      </c>
      <c r="E57" s="8">
        <v>13.6</v>
      </c>
    </row>
    <row r="58" spans="1:5">
      <c r="A58" s="4" t="s">
        <v>127</v>
      </c>
      <c r="B58" s="10" t="s">
        <v>7</v>
      </c>
      <c r="C58" s="10" t="s">
        <v>121</v>
      </c>
      <c r="D58" s="8">
        <v>89.1</v>
      </c>
      <c r="E58" s="8">
        <v>19.5</v>
      </c>
    </row>
    <row r="59" spans="1:5">
      <c r="A59" s="9" t="s">
        <v>35</v>
      </c>
      <c r="B59" s="5" t="s">
        <v>45</v>
      </c>
      <c r="C59" s="6" t="s">
        <v>14</v>
      </c>
      <c r="D59" s="19">
        <v>89.1</v>
      </c>
      <c r="E59" s="19">
        <v>19.5</v>
      </c>
    </row>
    <row r="60" spans="1:5">
      <c r="A60" s="9" t="s">
        <v>159</v>
      </c>
      <c r="B60" s="5" t="s">
        <v>7</v>
      </c>
      <c r="C60" s="6" t="s">
        <v>160</v>
      </c>
      <c r="D60" s="19">
        <v>46.95</v>
      </c>
      <c r="E60" s="19">
        <v>13.6</v>
      </c>
    </row>
    <row r="61" spans="1:5" ht="29">
      <c r="A61" s="9" t="s">
        <v>104</v>
      </c>
      <c r="B61" s="5" t="s">
        <v>105</v>
      </c>
      <c r="C61" s="6" t="s">
        <v>48</v>
      </c>
      <c r="D61" s="19">
        <v>89.1</v>
      </c>
      <c r="E61" s="19">
        <v>19.5</v>
      </c>
    </row>
    <row r="62" spans="1:5">
      <c r="A62" s="4" t="s">
        <v>50</v>
      </c>
      <c r="B62" s="10" t="s">
        <v>52</v>
      </c>
      <c r="C62" s="10" t="s">
        <v>48</v>
      </c>
      <c r="D62" s="8">
        <v>46.95</v>
      </c>
      <c r="E62" s="8">
        <v>13.6</v>
      </c>
    </row>
    <row r="63" spans="1:5">
      <c r="A63" s="4" t="s">
        <v>128</v>
      </c>
      <c r="B63" s="5" t="s">
        <v>125</v>
      </c>
      <c r="C63" s="6" t="s">
        <v>121</v>
      </c>
      <c r="D63" s="8">
        <v>46.95</v>
      </c>
      <c r="E63" s="8">
        <v>13.6</v>
      </c>
    </row>
    <row r="64" spans="1:5">
      <c r="A64" s="4" t="s">
        <v>138</v>
      </c>
      <c r="B64" s="5" t="s">
        <v>45</v>
      </c>
      <c r="C64" s="6" t="s">
        <v>8</v>
      </c>
      <c r="D64" s="8">
        <v>46.95</v>
      </c>
      <c r="E64" s="8">
        <v>13.6</v>
      </c>
    </row>
    <row r="65" spans="1:6">
      <c r="A65" s="4" t="s">
        <v>37</v>
      </c>
      <c r="B65" s="6" t="s">
        <v>3</v>
      </c>
      <c r="C65" s="6" t="s">
        <v>20</v>
      </c>
      <c r="D65" s="8">
        <v>46.95</v>
      </c>
      <c r="E65" s="8">
        <v>13.6</v>
      </c>
    </row>
    <row r="66" spans="1:6">
      <c r="A66" s="9" t="s">
        <v>46</v>
      </c>
      <c r="B66" s="10" t="s">
        <v>47</v>
      </c>
      <c r="C66" s="10" t="s">
        <v>48</v>
      </c>
      <c r="D66" s="19">
        <v>136.35</v>
      </c>
      <c r="E66" s="19">
        <v>32.700000000000003</v>
      </c>
    </row>
    <row r="67" spans="1:6">
      <c r="A67" s="23" t="s">
        <v>165</v>
      </c>
      <c r="B67" s="10" t="s">
        <v>3</v>
      </c>
      <c r="C67" s="10" t="s">
        <v>9</v>
      </c>
      <c r="D67" s="19">
        <v>89.1</v>
      </c>
      <c r="E67" s="19">
        <v>19.5</v>
      </c>
    </row>
    <row r="68" spans="1:6">
      <c r="A68" s="4" t="s">
        <v>98</v>
      </c>
      <c r="B68" s="10" t="s">
        <v>99</v>
      </c>
      <c r="C68" s="10" t="s">
        <v>48</v>
      </c>
      <c r="D68" s="19">
        <v>46.95</v>
      </c>
      <c r="E68" s="8">
        <v>13.6</v>
      </c>
    </row>
    <row r="69" spans="1:6">
      <c r="A69" s="4" t="s">
        <v>38</v>
      </c>
      <c r="B69" s="6" t="s">
        <v>18</v>
      </c>
      <c r="C69" s="6" t="s">
        <v>39</v>
      </c>
      <c r="D69" s="8">
        <v>46.95</v>
      </c>
      <c r="E69" s="8">
        <v>13.6</v>
      </c>
    </row>
    <row r="70" spans="1:6">
      <c r="A70" s="4" t="s">
        <v>51</v>
      </c>
      <c r="B70" s="10" t="s">
        <v>54</v>
      </c>
      <c r="C70" s="10" t="s">
        <v>48</v>
      </c>
      <c r="D70" s="8">
        <v>46.95</v>
      </c>
      <c r="E70" s="8">
        <v>13.6</v>
      </c>
    </row>
    <row r="71" spans="1:6">
      <c r="A71" s="4" t="s">
        <v>161</v>
      </c>
      <c r="B71" s="10" t="s">
        <v>18</v>
      </c>
      <c r="C71" s="10" t="s">
        <v>121</v>
      </c>
      <c r="D71" s="8">
        <v>46.95</v>
      </c>
      <c r="E71" s="8">
        <v>13.6</v>
      </c>
    </row>
    <row r="72" spans="1:6">
      <c r="A72" s="9" t="s">
        <v>41</v>
      </c>
      <c r="B72" s="6" t="s">
        <v>3</v>
      </c>
      <c r="C72" s="6" t="s">
        <v>9</v>
      </c>
      <c r="D72" s="16">
        <v>46.95</v>
      </c>
      <c r="E72" s="8">
        <v>13.6</v>
      </c>
    </row>
    <row r="73" spans="1:6" ht="18">
      <c r="A73" s="9" t="s">
        <v>86</v>
      </c>
      <c r="B73" s="6" t="s">
        <v>3</v>
      </c>
      <c r="C73" s="6" t="s">
        <v>82</v>
      </c>
      <c r="D73" s="15">
        <v>46.95</v>
      </c>
      <c r="E73" s="15">
        <v>13.6</v>
      </c>
    </row>
    <row r="74" spans="1:6">
      <c r="A74" s="23" t="s">
        <v>132</v>
      </c>
      <c r="B74" s="6"/>
      <c r="C74" s="6"/>
      <c r="D74" s="34">
        <v>220.35</v>
      </c>
      <c r="E74" s="8">
        <v>44.9</v>
      </c>
    </row>
    <row r="75" spans="1:6" ht="18">
      <c r="A75" s="23" t="s">
        <v>68</v>
      </c>
      <c r="B75" s="6"/>
      <c r="C75" s="6"/>
      <c r="D75" s="15">
        <v>20</v>
      </c>
      <c r="E75" s="15">
        <v>6</v>
      </c>
    </row>
    <row r="76" spans="1:6">
      <c r="A76" s="29" t="s">
        <v>140</v>
      </c>
      <c r="B76" s="2"/>
      <c r="C76" s="3"/>
      <c r="D76" s="12">
        <f>SUM(D6:D75)</f>
        <v>3949.2499999999964</v>
      </c>
      <c r="E76" s="12">
        <f>SUM(E6:E75)</f>
        <v>1028.0000000000009</v>
      </c>
      <c r="F76" s="28">
        <f>D76+E76</f>
        <v>4977.2499999999973</v>
      </c>
    </row>
    <row r="77" spans="1:6">
      <c r="A77" s="1">
        <f>COUNTA(A6:A73)</f>
        <v>68</v>
      </c>
      <c r="B77" s="2"/>
      <c r="C77" s="3"/>
    </row>
    <row r="78" spans="1:6">
      <c r="A78" s="1"/>
      <c r="B78" s="2"/>
      <c r="C78" s="3"/>
    </row>
    <row r="79" spans="1:6">
      <c r="A79" t="s">
        <v>166</v>
      </c>
      <c r="E79" s="12"/>
    </row>
    <row r="80" spans="1:6">
      <c r="A80" t="s">
        <v>167</v>
      </c>
      <c r="E80" s="12"/>
    </row>
    <row r="81" spans="1:1">
      <c r="A81" t="s">
        <v>168</v>
      </c>
    </row>
  </sheetData>
  <autoFilter ref="A5:E69" xr:uid="{00000000-0009-0000-0000-000020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54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1:F82"/>
  <sheetViews>
    <sheetView topLeftCell="A62" zoomScale="180" zoomScaleNormal="180" zoomScalePageLayoutView="18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43040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19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169</v>
      </c>
      <c r="B26" s="6" t="s">
        <v>7</v>
      </c>
      <c r="C26" s="6" t="s">
        <v>121</v>
      </c>
      <c r="D26" s="8">
        <v>46.95</v>
      </c>
      <c r="E26" s="8">
        <v>13.6</v>
      </c>
    </row>
    <row r="27" spans="1:5">
      <c r="A27" s="9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9" t="s">
        <v>162</v>
      </c>
      <c r="B38" s="10" t="s">
        <v>163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4" t="s">
        <v>124</v>
      </c>
      <c r="B44" s="6" t="s">
        <v>125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24" t="s">
        <v>164</v>
      </c>
      <c r="B47" s="10" t="s">
        <v>6</v>
      </c>
      <c r="C47" s="10" t="s">
        <v>20</v>
      </c>
      <c r="D47" s="8">
        <v>89.1</v>
      </c>
      <c r="E47" s="8">
        <v>19.5</v>
      </c>
    </row>
    <row r="48" spans="1:5">
      <c r="A48" s="4" t="s">
        <v>135</v>
      </c>
      <c r="B48" s="10" t="s">
        <v>3</v>
      </c>
      <c r="C48" s="10" t="s">
        <v>14</v>
      </c>
      <c r="D48" s="8">
        <v>46.95</v>
      </c>
      <c r="E48" s="8">
        <v>13.6</v>
      </c>
    </row>
    <row r="49" spans="1:5">
      <c r="A49" s="4" t="s">
        <v>30</v>
      </c>
      <c r="B49" s="6" t="s">
        <v>6</v>
      </c>
      <c r="C49" s="6" t="s">
        <v>9</v>
      </c>
      <c r="D49" s="8">
        <v>46.95</v>
      </c>
      <c r="E49" s="8">
        <v>0</v>
      </c>
    </row>
    <row r="50" spans="1:5">
      <c r="A50" s="4" t="s">
        <v>31</v>
      </c>
      <c r="B50" s="6" t="s">
        <v>6</v>
      </c>
      <c r="C50" s="6" t="s">
        <v>12</v>
      </c>
      <c r="D50" s="8">
        <v>46.95</v>
      </c>
      <c r="E50" s="8">
        <v>19.5</v>
      </c>
    </row>
    <row r="51" spans="1:5">
      <c r="A51" s="4" t="s">
        <v>136</v>
      </c>
      <c r="B51" s="6" t="s">
        <v>3</v>
      </c>
      <c r="C51" s="6" t="s">
        <v>14</v>
      </c>
      <c r="D51" s="8">
        <v>46.95</v>
      </c>
      <c r="E51" s="8">
        <v>13.6</v>
      </c>
    </row>
    <row r="52" spans="1:5">
      <c r="A52" s="4" t="s">
        <v>112</v>
      </c>
      <c r="B52" s="6" t="s">
        <v>113</v>
      </c>
      <c r="C52" s="6" t="s">
        <v>48</v>
      </c>
      <c r="D52" s="8">
        <v>46.95</v>
      </c>
      <c r="E52" s="8">
        <v>13.6</v>
      </c>
    </row>
    <row r="53" spans="1:5">
      <c r="A53" s="4" t="s">
        <v>32</v>
      </c>
      <c r="B53" s="5" t="s">
        <v>45</v>
      </c>
      <c r="C53" s="6" t="s">
        <v>20</v>
      </c>
      <c r="D53" s="8">
        <v>46.95</v>
      </c>
      <c r="E53" s="8">
        <v>13.6</v>
      </c>
    </row>
    <row r="54" spans="1:5">
      <c r="A54" s="4" t="s">
        <v>137</v>
      </c>
      <c r="B54" s="5" t="s">
        <v>3</v>
      </c>
      <c r="C54" s="6" t="s">
        <v>121</v>
      </c>
      <c r="D54" s="8">
        <v>46.95</v>
      </c>
      <c r="E54" s="8">
        <v>13.6</v>
      </c>
    </row>
    <row r="55" spans="1:5">
      <c r="A55" s="4" t="s">
        <v>33</v>
      </c>
      <c r="B55" s="6" t="s">
        <v>3</v>
      </c>
      <c r="C55" s="6" t="s">
        <v>4</v>
      </c>
      <c r="D55" s="8">
        <v>46.95</v>
      </c>
      <c r="E55" s="8">
        <v>13.6</v>
      </c>
    </row>
    <row r="56" spans="1:5">
      <c r="A56" s="4" t="s">
        <v>34</v>
      </c>
      <c r="B56" s="6" t="s">
        <v>6</v>
      </c>
      <c r="C56" s="6" t="s">
        <v>14</v>
      </c>
      <c r="D56" s="8">
        <v>46.95</v>
      </c>
      <c r="E56" s="8">
        <v>13.6</v>
      </c>
    </row>
    <row r="57" spans="1:5">
      <c r="A57" s="4" t="s">
        <v>126</v>
      </c>
      <c r="B57" s="6" t="s">
        <v>125</v>
      </c>
      <c r="C57" s="6" t="s">
        <v>121</v>
      </c>
      <c r="D57" s="8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>
      <c r="A61" s="9" t="s">
        <v>159</v>
      </c>
      <c r="B61" s="5" t="s">
        <v>7</v>
      </c>
      <c r="C61" s="6" t="s">
        <v>160</v>
      </c>
      <c r="D61" s="19">
        <v>46.95</v>
      </c>
      <c r="E61" s="19">
        <v>13.6</v>
      </c>
    </row>
    <row r="62" spans="1:5" ht="29">
      <c r="A62" s="9" t="s">
        <v>104</v>
      </c>
      <c r="B62" s="5" t="s">
        <v>105</v>
      </c>
      <c r="C62" s="6" t="s">
        <v>48</v>
      </c>
      <c r="D62" s="19">
        <v>89.1</v>
      </c>
      <c r="E62" s="19">
        <v>19.5</v>
      </c>
    </row>
    <row r="63" spans="1:5">
      <c r="A63" s="4" t="s">
        <v>50</v>
      </c>
      <c r="B63" s="10" t="s">
        <v>52</v>
      </c>
      <c r="C63" s="10" t="s">
        <v>48</v>
      </c>
      <c r="D63" s="8">
        <v>46.95</v>
      </c>
      <c r="E63" s="8">
        <v>13.6</v>
      </c>
    </row>
    <row r="64" spans="1:5">
      <c r="A64" s="4" t="s">
        <v>128</v>
      </c>
      <c r="B64" s="5" t="s">
        <v>125</v>
      </c>
      <c r="C64" s="6" t="s">
        <v>121</v>
      </c>
      <c r="D64" s="8">
        <v>46.95</v>
      </c>
      <c r="E64" s="8">
        <v>13.6</v>
      </c>
    </row>
    <row r="65" spans="1:6">
      <c r="A65" s="4" t="s">
        <v>138</v>
      </c>
      <c r="B65" s="5" t="s">
        <v>45</v>
      </c>
      <c r="C65" s="6" t="s">
        <v>8</v>
      </c>
      <c r="D65" s="8">
        <v>46.95</v>
      </c>
      <c r="E65" s="8">
        <v>13.6</v>
      </c>
    </row>
    <row r="66" spans="1:6">
      <c r="A66" s="4" t="s">
        <v>37</v>
      </c>
      <c r="B66" s="6" t="s">
        <v>3</v>
      </c>
      <c r="C66" s="6" t="s">
        <v>20</v>
      </c>
      <c r="D66" s="8">
        <v>46.95</v>
      </c>
      <c r="E66" s="8">
        <v>13.6</v>
      </c>
    </row>
    <row r="67" spans="1:6">
      <c r="A67" s="9" t="s">
        <v>46</v>
      </c>
      <c r="B67" s="10" t="s">
        <v>47</v>
      </c>
      <c r="C67" s="10" t="s">
        <v>48</v>
      </c>
      <c r="D67" s="19">
        <v>136.35</v>
      </c>
      <c r="E67" s="19">
        <v>32.700000000000003</v>
      </c>
    </row>
    <row r="68" spans="1:6">
      <c r="A68" s="23" t="s">
        <v>165</v>
      </c>
      <c r="B68" s="10" t="s">
        <v>3</v>
      </c>
      <c r="C68" s="10" t="s">
        <v>9</v>
      </c>
      <c r="D68" s="19">
        <v>89.1</v>
      </c>
      <c r="E68" s="19">
        <v>19.5</v>
      </c>
    </row>
    <row r="69" spans="1:6">
      <c r="A69" s="4" t="s">
        <v>98</v>
      </c>
      <c r="B69" s="10" t="s">
        <v>99</v>
      </c>
      <c r="C69" s="10" t="s">
        <v>48</v>
      </c>
      <c r="D69" s="19">
        <v>46.95</v>
      </c>
      <c r="E69" s="8">
        <v>13.6</v>
      </c>
    </row>
    <row r="70" spans="1:6">
      <c r="A70" s="4" t="s">
        <v>38</v>
      </c>
      <c r="B70" s="6" t="s">
        <v>18</v>
      </c>
      <c r="C70" s="6" t="s">
        <v>39</v>
      </c>
      <c r="D70" s="8">
        <v>46.95</v>
      </c>
      <c r="E70" s="8">
        <v>13.6</v>
      </c>
    </row>
    <row r="71" spans="1:6">
      <c r="A71" s="4" t="s">
        <v>51</v>
      </c>
      <c r="B71" s="10" t="s">
        <v>54</v>
      </c>
      <c r="C71" s="10" t="s">
        <v>48</v>
      </c>
      <c r="D71" s="8">
        <v>46.95</v>
      </c>
      <c r="E71" s="8">
        <v>13.6</v>
      </c>
    </row>
    <row r="72" spans="1:6">
      <c r="A72" s="4" t="s">
        <v>161</v>
      </c>
      <c r="B72" s="10" t="s">
        <v>18</v>
      </c>
      <c r="C72" s="10" t="s">
        <v>121</v>
      </c>
      <c r="D72" s="8">
        <v>46.95</v>
      </c>
      <c r="E72" s="8">
        <v>13.6</v>
      </c>
    </row>
    <row r="73" spans="1:6">
      <c r="A73" s="9" t="s">
        <v>41</v>
      </c>
      <c r="B73" s="6" t="s">
        <v>3</v>
      </c>
      <c r="C73" s="6" t="s">
        <v>9</v>
      </c>
      <c r="D73" s="16">
        <v>46.95</v>
      </c>
      <c r="E73" s="8">
        <v>13.6</v>
      </c>
    </row>
    <row r="74" spans="1:6" ht="18">
      <c r="A74" s="9" t="s">
        <v>86</v>
      </c>
      <c r="B74" s="6" t="s">
        <v>3</v>
      </c>
      <c r="C74" s="6" t="s">
        <v>82</v>
      </c>
      <c r="D74" s="15">
        <v>46.95</v>
      </c>
      <c r="E74" s="15">
        <v>13.6</v>
      </c>
    </row>
    <row r="75" spans="1:6">
      <c r="A75" s="23" t="s">
        <v>132</v>
      </c>
      <c r="B75" s="6"/>
      <c r="C75" s="6"/>
      <c r="D75" s="34">
        <v>604.5</v>
      </c>
      <c r="E75" s="8">
        <v>40.799999999999997</v>
      </c>
    </row>
    <row r="76" spans="1:6" ht="18">
      <c r="A76" s="23" t="s">
        <v>68</v>
      </c>
      <c r="B76" s="6"/>
      <c r="C76" s="6"/>
      <c r="D76" s="15">
        <v>20</v>
      </c>
      <c r="E76" s="15">
        <v>6</v>
      </c>
    </row>
    <row r="77" spans="1:6">
      <c r="A77" s="29" t="s">
        <v>140</v>
      </c>
      <c r="B77" s="2"/>
      <c r="C77" s="3"/>
      <c r="D77" s="12">
        <f>SUM(D6:D76)</f>
        <v>4469.4499999999971</v>
      </c>
      <c r="E77" s="12">
        <f>SUM(E6:E76)</f>
        <v>1051.100000000001</v>
      </c>
      <c r="F77" s="28">
        <f>D77+E77</f>
        <v>5520.5499999999984</v>
      </c>
    </row>
    <row r="78" spans="1:6">
      <c r="A78" s="1">
        <f>COUNTA(A6:A74)</f>
        <v>69</v>
      </c>
      <c r="B78" s="2"/>
      <c r="C78" s="3"/>
    </row>
    <row r="79" spans="1:6">
      <c r="A79" s="1"/>
      <c r="B79" s="2"/>
      <c r="C79" s="3"/>
    </row>
    <row r="80" spans="1:6">
      <c r="A80" t="s">
        <v>166</v>
      </c>
      <c r="E80" s="12"/>
    </row>
    <row r="81" spans="1:5">
      <c r="A81" t="s">
        <v>167</v>
      </c>
      <c r="E81" s="12"/>
    </row>
    <row r="82" spans="1:5">
      <c r="A82" t="s">
        <v>168</v>
      </c>
    </row>
  </sheetData>
  <autoFilter ref="A5:E70" xr:uid="{00000000-0009-0000-0000-000021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5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1:G83"/>
  <sheetViews>
    <sheetView topLeftCell="A65" zoomScale="180" zoomScaleNormal="180" zoomScalePageLayoutView="18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43070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19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169</v>
      </c>
      <c r="B26" s="6" t="s">
        <v>7</v>
      </c>
      <c r="C26" s="6" t="s">
        <v>121</v>
      </c>
      <c r="D26" s="8">
        <v>46.95</v>
      </c>
      <c r="E26" s="8">
        <v>13.6</v>
      </c>
    </row>
    <row r="27" spans="1:5">
      <c r="A27" s="9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9" t="s">
        <v>162</v>
      </c>
      <c r="B38" s="10" t="s">
        <v>163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4" t="s">
        <v>124</v>
      </c>
      <c r="B44" s="6" t="s">
        <v>125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24" t="s">
        <v>164</v>
      </c>
      <c r="B47" s="10" t="s">
        <v>6</v>
      </c>
      <c r="C47" s="10" t="s">
        <v>20</v>
      </c>
      <c r="D47" s="8">
        <v>89.1</v>
      </c>
      <c r="E47" s="8">
        <v>19.5</v>
      </c>
    </row>
    <row r="48" spans="1:5">
      <c r="A48" s="4" t="s">
        <v>135</v>
      </c>
      <c r="B48" s="10" t="s">
        <v>3</v>
      </c>
      <c r="C48" s="10" t="s">
        <v>14</v>
      </c>
      <c r="D48" s="8">
        <v>46.95</v>
      </c>
      <c r="E48" s="8">
        <v>13.6</v>
      </c>
    </row>
    <row r="49" spans="1:5">
      <c r="A49" s="4" t="s">
        <v>30</v>
      </c>
      <c r="B49" s="6" t="s">
        <v>6</v>
      </c>
      <c r="C49" s="6" t="s">
        <v>9</v>
      </c>
      <c r="D49" s="8">
        <v>46.95</v>
      </c>
      <c r="E49" s="8">
        <v>0</v>
      </c>
    </row>
    <row r="50" spans="1:5">
      <c r="A50" s="4" t="s">
        <v>31</v>
      </c>
      <c r="B50" s="6" t="s">
        <v>6</v>
      </c>
      <c r="C50" s="6" t="s">
        <v>12</v>
      </c>
      <c r="D50" s="8">
        <v>46.95</v>
      </c>
      <c r="E50" s="8">
        <v>19.5</v>
      </c>
    </row>
    <row r="51" spans="1:5">
      <c r="A51" s="4" t="s">
        <v>136</v>
      </c>
      <c r="B51" s="6" t="s">
        <v>3</v>
      </c>
      <c r="C51" s="6" t="s">
        <v>14</v>
      </c>
      <c r="D51" s="8">
        <v>46.95</v>
      </c>
      <c r="E51" s="8">
        <v>13.6</v>
      </c>
    </row>
    <row r="52" spans="1:5">
      <c r="A52" s="4" t="s">
        <v>112</v>
      </c>
      <c r="B52" s="6" t="s">
        <v>113</v>
      </c>
      <c r="C52" s="6" t="s">
        <v>48</v>
      </c>
      <c r="D52" s="8">
        <v>46.95</v>
      </c>
      <c r="E52" s="8">
        <v>13.6</v>
      </c>
    </row>
    <row r="53" spans="1:5">
      <c r="A53" s="4" t="s">
        <v>32</v>
      </c>
      <c r="B53" s="5" t="s">
        <v>45</v>
      </c>
      <c r="C53" s="6" t="s">
        <v>20</v>
      </c>
      <c r="D53" s="8">
        <v>46.95</v>
      </c>
      <c r="E53" s="8">
        <v>13.6</v>
      </c>
    </row>
    <row r="54" spans="1:5">
      <c r="A54" s="4" t="s">
        <v>137</v>
      </c>
      <c r="B54" s="5" t="s">
        <v>3</v>
      </c>
      <c r="C54" s="6" t="s">
        <v>121</v>
      </c>
      <c r="D54" s="8">
        <v>46.95</v>
      </c>
      <c r="E54" s="8">
        <v>13.6</v>
      </c>
    </row>
    <row r="55" spans="1:5">
      <c r="A55" s="4" t="s">
        <v>33</v>
      </c>
      <c r="B55" s="6" t="s">
        <v>3</v>
      </c>
      <c r="C55" s="6" t="s">
        <v>4</v>
      </c>
      <c r="D55" s="8">
        <v>46.95</v>
      </c>
      <c r="E55" s="8">
        <v>13.6</v>
      </c>
    </row>
    <row r="56" spans="1:5">
      <c r="A56" s="4" t="s">
        <v>34</v>
      </c>
      <c r="B56" s="6" t="s">
        <v>6</v>
      </c>
      <c r="C56" s="6" t="s">
        <v>14</v>
      </c>
      <c r="D56" s="8">
        <v>46.95</v>
      </c>
      <c r="E56" s="8">
        <v>13.6</v>
      </c>
    </row>
    <row r="57" spans="1:5">
      <c r="A57" s="4" t="s">
        <v>126</v>
      </c>
      <c r="B57" s="6" t="s">
        <v>125</v>
      </c>
      <c r="C57" s="6" t="s">
        <v>121</v>
      </c>
      <c r="D57" s="8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>
      <c r="A61" s="9" t="s">
        <v>159</v>
      </c>
      <c r="B61" s="5" t="s">
        <v>7</v>
      </c>
      <c r="C61" s="6" t="s">
        <v>160</v>
      </c>
      <c r="D61" s="19">
        <v>46.95</v>
      </c>
      <c r="E61" s="19">
        <v>13.6</v>
      </c>
    </row>
    <row r="62" spans="1:5" ht="29">
      <c r="A62" s="9" t="s">
        <v>104</v>
      </c>
      <c r="B62" s="5" t="s">
        <v>105</v>
      </c>
      <c r="C62" s="6" t="s">
        <v>48</v>
      </c>
      <c r="D62" s="19">
        <v>89.1</v>
      </c>
      <c r="E62" s="19">
        <v>19.5</v>
      </c>
    </row>
    <row r="63" spans="1:5">
      <c r="A63" s="4" t="s">
        <v>50</v>
      </c>
      <c r="B63" s="10" t="s">
        <v>52</v>
      </c>
      <c r="C63" s="10" t="s">
        <v>48</v>
      </c>
      <c r="D63" s="8">
        <v>46.95</v>
      </c>
      <c r="E63" s="8">
        <v>13.6</v>
      </c>
    </row>
    <row r="64" spans="1:5">
      <c r="A64" s="4" t="s">
        <v>128</v>
      </c>
      <c r="B64" s="5" t="s">
        <v>125</v>
      </c>
      <c r="C64" s="6" t="s">
        <v>121</v>
      </c>
      <c r="D64" s="8">
        <v>46.95</v>
      </c>
      <c r="E64" s="8">
        <v>13.6</v>
      </c>
    </row>
    <row r="65" spans="1:7">
      <c r="A65" s="4" t="s">
        <v>138</v>
      </c>
      <c r="B65" s="5" t="s">
        <v>45</v>
      </c>
      <c r="C65" s="6" t="s">
        <v>8</v>
      </c>
      <c r="D65" s="8">
        <v>46.95</v>
      </c>
      <c r="E65" s="8">
        <v>13.6</v>
      </c>
    </row>
    <row r="66" spans="1:7">
      <c r="A66" s="4" t="s">
        <v>37</v>
      </c>
      <c r="B66" s="6" t="s">
        <v>3</v>
      </c>
      <c r="C66" s="6" t="s">
        <v>20</v>
      </c>
      <c r="D66" s="8">
        <v>46.95</v>
      </c>
      <c r="E66" s="8">
        <v>13.6</v>
      </c>
    </row>
    <row r="67" spans="1:7">
      <c r="A67" s="9" t="s">
        <v>46</v>
      </c>
      <c r="B67" s="10" t="s">
        <v>47</v>
      </c>
      <c r="C67" s="10" t="s">
        <v>48</v>
      </c>
      <c r="D67" s="19">
        <v>136.35</v>
      </c>
      <c r="E67" s="19">
        <v>32.700000000000003</v>
      </c>
    </row>
    <row r="68" spans="1:7">
      <c r="A68" s="23" t="s">
        <v>165</v>
      </c>
      <c r="B68" s="10" t="s">
        <v>3</v>
      </c>
      <c r="C68" s="10" t="s">
        <v>9</v>
      </c>
      <c r="D68" s="19">
        <v>89.1</v>
      </c>
      <c r="E68" s="19">
        <v>19.5</v>
      </c>
    </row>
    <row r="69" spans="1:7">
      <c r="A69" s="4" t="s">
        <v>98</v>
      </c>
      <c r="B69" s="10" t="s">
        <v>99</v>
      </c>
      <c r="C69" s="10" t="s">
        <v>48</v>
      </c>
      <c r="D69" s="19">
        <v>46.95</v>
      </c>
      <c r="E69" s="8">
        <v>13.6</v>
      </c>
    </row>
    <row r="70" spans="1:7">
      <c r="A70" s="4" t="s">
        <v>38</v>
      </c>
      <c r="B70" s="6" t="s">
        <v>18</v>
      </c>
      <c r="C70" s="6" t="s">
        <v>39</v>
      </c>
      <c r="D70" s="8">
        <v>46.95</v>
      </c>
      <c r="E70" s="8">
        <v>13.6</v>
      </c>
    </row>
    <row r="71" spans="1:7">
      <c r="A71" s="4" t="s">
        <v>51</v>
      </c>
      <c r="B71" s="10" t="s">
        <v>54</v>
      </c>
      <c r="C71" s="10" t="s">
        <v>48</v>
      </c>
      <c r="D71" s="8">
        <v>46.95</v>
      </c>
      <c r="E71" s="8">
        <v>13.6</v>
      </c>
    </row>
    <row r="72" spans="1:7">
      <c r="A72" s="4" t="s">
        <v>161</v>
      </c>
      <c r="B72" s="10" t="s">
        <v>18</v>
      </c>
      <c r="C72" s="10" t="s">
        <v>121</v>
      </c>
      <c r="D72" s="8">
        <v>46.95</v>
      </c>
      <c r="E72" s="8">
        <v>13.6</v>
      </c>
    </row>
    <row r="73" spans="1:7">
      <c r="A73" s="9" t="s">
        <v>41</v>
      </c>
      <c r="B73" s="6" t="s">
        <v>3</v>
      </c>
      <c r="C73" s="6" t="s">
        <v>9</v>
      </c>
      <c r="D73" s="16">
        <v>46.95</v>
      </c>
      <c r="E73" s="8">
        <v>13.6</v>
      </c>
    </row>
    <row r="74" spans="1:7" ht="18">
      <c r="A74" s="9" t="s">
        <v>86</v>
      </c>
      <c r="B74" s="6" t="s">
        <v>3</v>
      </c>
      <c r="C74" s="6" t="s">
        <v>82</v>
      </c>
      <c r="D74" s="15">
        <v>46.95</v>
      </c>
      <c r="E74" s="15">
        <v>13.6</v>
      </c>
    </row>
    <row r="75" spans="1:7" ht="18">
      <c r="A75" s="23" t="s">
        <v>68</v>
      </c>
      <c r="B75" s="6"/>
      <c r="C75" s="6"/>
      <c r="D75" s="15"/>
      <c r="E75" s="15"/>
    </row>
    <row r="76" spans="1:7">
      <c r="A76" s="29" t="s">
        <v>171</v>
      </c>
      <c r="B76" s="2"/>
      <c r="C76" s="3"/>
      <c r="D76" s="12">
        <f>SUM(D6:D75)</f>
        <v>3844.9499999999966</v>
      </c>
      <c r="E76" s="12">
        <f>SUM(E6:E75)</f>
        <v>1004.300000000001</v>
      </c>
      <c r="F76" s="28">
        <f>D76+E76</f>
        <v>4849.2499999999973</v>
      </c>
      <c r="G76" t="s">
        <v>175</v>
      </c>
    </row>
    <row r="77" spans="1:7">
      <c r="A77" s="29"/>
      <c r="B77" s="2"/>
      <c r="C77" s="3"/>
      <c r="D77" s="12"/>
      <c r="E77" s="12"/>
      <c r="F77" s="28"/>
    </row>
    <row r="78" spans="1:7">
      <c r="A78" s="29" t="s">
        <v>176</v>
      </c>
      <c r="B78" s="35">
        <v>121.1</v>
      </c>
      <c r="C78" s="3" t="s">
        <v>177</v>
      </c>
    </row>
    <row r="79" spans="1:7">
      <c r="A79" s="1"/>
      <c r="B79" s="2"/>
      <c r="C79" s="3"/>
    </row>
    <row r="80" spans="1:7">
      <c r="A80" t="s">
        <v>166</v>
      </c>
      <c r="E80" s="12"/>
    </row>
    <row r="81" spans="1:5">
      <c r="A81" t="s">
        <v>172</v>
      </c>
      <c r="E81" s="12"/>
    </row>
    <row r="82" spans="1:5">
      <c r="A82" t="s">
        <v>174</v>
      </c>
      <c r="E82" s="12"/>
    </row>
    <row r="83" spans="1:5">
      <c r="A83" t="s">
        <v>173</v>
      </c>
    </row>
  </sheetData>
  <autoFilter ref="A5:E70" xr:uid="{00000000-0009-0000-0000-000022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53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1:F82"/>
  <sheetViews>
    <sheetView topLeftCell="A54" zoomScale="150" zoomScaleNormal="150" zoomScalePageLayoutView="15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43101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46.95</v>
      </c>
      <c r="E13" s="8">
        <v>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19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169</v>
      </c>
      <c r="B26" s="6" t="s">
        <v>7</v>
      </c>
      <c r="C26" s="6" t="s">
        <v>121</v>
      </c>
      <c r="D26" s="8">
        <v>46.95</v>
      </c>
      <c r="E26" s="8">
        <v>13.6</v>
      </c>
    </row>
    <row r="27" spans="1:5">
      <c r="A27" s="9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9" t="s">
        <v>162</v>
      </c>
      <c r="B38" s="10" t="s">
        <v>163</v>
      </c>
      <c r="C38" s="6" t="s">
        <v>48</v>
      </c>
      <c r="D38" s="8">
        <v>46.95</v>
      </c>
      <c r="E38" s="8">
        <v>13.6</v>
      </c>
    </row>
    <row r="39" spans="1:5">
      <c r="A39" s="4" t="s">
        <v>26</v>
      </c>
      <c r="B39" s="6" t="s">
        <v>7</v>
      </c>
      <c r="C39" s="6" t="s">
        <v>14</v>
      </c>
      <c r="D39" s="8">
        <v>46.95</v>
      </c>
      <c r="E39" s="8">
        <v>13.6</v>
      </c>
    </row>
    <row r="40" spans="1:5">
      <c r="A40" s="4" t="s">
        <v>27</v>
      </c>
      <c r="B40" s="5" t="s">
        <v>45</v>
      </c>
      <c r="C40" s="6" t="s">
        <v>12</v>
      </c>
      <c r="D40" s="8">
        <v>46.95</v>
      </c>
      <c r="E40" s="8">
        <v>13.6</v>
      </c>
    </row>
    <row r="41" spans="1:5">
      <c r="A41" s="4" t="s">
        <v>123</v>
      </c>
      <c r="B41" s="5" t="s">
        <v>3</v>
      </c>
      <c r="C41" s="6" t="s">
        <v>121</v>
      </c>
      <c r="D41" s="8">
        <v>46.95</v>
      </c>
      <c r="E41" s="8">
        <v>13.6</v>
      </c>
    </row>
    <row r="42" spans="1:5">
      <c r="A42" s="4" t="s">
        <v>143</v>
      </c>
      <c r="B42" s="6" t="s">
        <v>3</v>
      </c>
      <c r="C42" s="6" t="s">
        <v>9</v>
      </c>
      <c r="D42" s="8">
        <v>46.95</v>
      </c>
      <c r="E42" s="8">
        <v>13.6</v>
      </c>
    </row>
    <row r="43" spans="1:5">
      <c r="A43" s="9" t="s">
        <v>133</v>
      </c>
      <c r="B43" s="6" t="s">
        <v>3</v>
      </c>
      <c r="C43" s="6" t="s">
        <v>121</v>
      </c>
      <c r="D43" s="8">
        <v>46.95</v>
      </c>
      <c r="E43" s="8">
        <v>13.6</v>
      </c>
    </row>
    <row r="44" spans="1:5">
      <c r="A44" s="4" t="s">
        <v>124</v>
      </c>
      <c r="B44" s="6" t="s">
        <v>125</v>
      </c>
      <c r="C44" s="6" t="s">
        <v>121</v>
      </c>
      <c r="D44" s="8">
        <v>46.95</v>
      </c>
      <c r="E44" s="8">
        <v>13.6</v>
      </c>
    </row>
    <row r="45" spans="1:5">
      <c r="A45" s="9" t="s">
        <v>144</v>
      </c>
      <c r="B45" s="6" t="s">
        <v>6</v>
      </c>
      <c r="C45" s="6" t="s">
        <v>20</v>
      </c>
      <c r="D45" s="8">
        <v>89.1</v>
      </c>
      <c r="E45" s="8">
        <v>19.5</v>
      </c>
    </row>
    <row r="46" spans="1:5">
      <c r="A46" s="4" t="s">
        <v>83</v>
      </c>
      <c r="B46" s="10" t="s">
        <v>7</v>
      </c>
      <c r="C46" s="10" t="s">
        <v>9</v>
      </c>
      <c r="D46" s="8">
        <v>46.95</v>
      </c>
      <c r="E46" s="8">
        <v>13.6</v>
      </c>
    </row>
    <row r="47" spans="1:5">
      <c r="A47" s="4" t="s">
        <v>164</v>
      </c>
      <c r="B47" s="10" t="s">
        <v>6</v>
      </c>
      <c r="C47" s="10" t="s">
        <v>20</v>
      </c>
      <c r="D47" s="8">
        <v>89.1</v>
      </c>
      <c r="E47" s="8">
        <v>19.5</v>
      </c>
    </row>
    <row r="48" spans="1:5">
      <c r="A48" s="4" t="s">
        <v>135</v>
      </c>
      <c r="B48" s="10" t="s">
        <v>3</v>
      </c>
      <c r="C48" s="10" t="s">
        <v>14</v>
      </c>
      <c r="D48" s="8">
        <v>46.95</v>
      </c>
      <c r="E48" s="8">
        <v>13.6</v>
      </c>
    </row>
    <row r="49" spans="1:5">
      <c r="A49" s="4" t="s">
        <v>30</v>
      </c>
      <c r="B49" s="6" t="s">
        <v>6</v>
      </c>
      <c r="C49" s="6" t="s">
        <v>9</v>
      </c>
      <c r="D49" s="8">
        <v>46.95</v>
      </c>
      <c r="E49" s="8">
        <v>0</v>
      </c>
    </row>
    <row r="50" spans="1:5">
      <c r="A50" s="4" t="s">
        <v>31</v>
      </c>
      <c r="B50" s="6" t="s">
        <v>6</v>
      </c>
      <c r="C50" s="6" t="s">
        <v>12</v>
      </c>
      <c r="D50" s="8">
        <v>46.95</v>
      </c>
      <c r="E50" s="8">
        <v>19.5</v>
      </c>
    </row>
    <row r="51" spans="1:5">
      <c r="A51" s="4" t="s">
        <v>136</v>
      </c>
      <c r="B51" s="6" t="s">
        <v>3</v>
      </c>
      <c r="C51" s="6" t="s">
        <v>14</v>
      </c>
      <c r="D51" s="8">
        <v>46.95</v>
      </c>
      <c r="E51" s="8">
        <v>13.6</v>
      </c>
    </row>
    <row r="52" spans="1:5">
      <c r="A52" s="4" t="s">
        <v>112</v>
      </c>
      <c r="B52" s="6" t="s">
        <v>113</v>
      </c>
      <c r="C52" s="6" t="s">
        <v>48</v>
      </c>
      <c r="D52" s="8">
        <v>46.95</v>
      </c>
      <c r="E52" s="8">
        <v>13.6</v>
      </c>
    </row>
    <row r="53" spans="1:5">
      <c r="A53" s="4" t="s">
        <v>32</v>
      </c>
      <c r="B53" s="5" t="s">
        <v>45</v>
      </c>
      <c r="C53" s="6" t="s">
        <v>20</v>
      </c>
      <c r="D53" s="8">
        <v>46.95</v>
      </c>
      <c r="E53" s="8">
        <v>13.6</v>
      </c>
    </row>
    <row r="54" spans="1:5">
      <c r="A54" s="4" t="s">
        <v>137</v>
      </c>
      <c r="B54" s="5" t="s">
        <v>3</v>
      </c>
      <c r="C54" s="6" t="s">
        <v>121</v>
      </c>
      <c r="D54" s="8">
        <v>46.95</v>
      </c>
      <c r="E54" s="8">
        <v>13.6</v>
      </c>
    </row>
    <row r="55" spans="1:5">
      <c r="A55" s="4" t="s">
        <v>33</v>
      </c>
      <c r="B55" s="6" t="s">
        <v>3</v>
      </c>
      <c r="C55" s="6" t="s">
        <v>4</v>
      </c>
      <c r="D55" s="8">
        <v>46.95</v>
      </c>
      <c r="E55" s="8">
        <v>13.6</v>
      </c>
    </row>
    <row r="56" spans="1:5">
      <c r="A56" s="24" t="s">
        <v>179</v>
      </c>
      <c r="B56" s="6" t="s">
        <v>7</v>
      </c>
      <c r="C56" s="6" t="s">
        <v>180</v>
      </c>
      <c r="D56" s="8">
        <v>89.1</v>
      </c>
      <c r="E56" s="8">
        <v>19.5</v>
      </c>
    </row>
    <row r="57" spans="1:5">
      <c r="A57" s="4" t="s">
        <v>34</v>
      </c>
      <c r="B57" s="6" t="s">
        <v>6</v>
      </c>
      <c r="C57" s="6" t="s">
        <v>14</v>
      </c>
      <c r="D57" s="8">
        <v>46.95</v>
      </c>
      <c r="E57" s="8">
        <v>13.6</v>
      </c>
    </row>
    <row r="58" spans="1:5">
      <c r="A58" s="4" t="s">
        <v>126</v>
      </c>
      <c r="B58" s="6" t="s">
        <v>125</v>
      </c>
      <c r="C58" s="6" t="s">
        <v>121</v>
      </c>
      <c r="D58" s="8">
        <v>46.95</v>
      </c>
      <c r="E58" s="8">
        <v>13.6</v>
      </c>
    </row>
    <row r="59" spans="1:5">
      <c r="A59" s="4" t="s">
        <v>53</v>
      </c>
      <c r="B59" s="10" t="s">
        <v>55</v>
      </c>
      <c r="C59" s="10" t="s">
        <v>48</v>
      </c>
      <c r="D59" s="8">
        <v>136.35</v>
      </c>
      <c r="E59" s="8">
        <v>13.6</v>
      </c>
    </row>
    <row r="60" spans="1:5">
      <c r="A60" s="4" t="s">
        <v>127</v>
      </c>
      <c r="B60" s="10" t="s">
        <v>7</v>
      </c>
      <c r="C60" s="10" t="s">
        <v>121</v>
      </c>
      <c r="D60" s="8">
        <v>89.1</v>
      </c>
      <c r="E60" s="8">
        <v>19.5</v>
      </c>
    </row>
    <row r="61" spans="1:5">
      <c r="A61" s="9" t="s">
        <v>35</v>
      </c>
      <c r="B61" s="5" t="s">
        <v>45</v>
      </c>
      <c r="C61" s="6" t="s">
        <v>14</v>
      </c>
      <c r="D61" s="19">
        <v>89.1</v>
      </c>
      <c r="E61" s="19">
        <v>19.5</v>
      </c>
    </row>
    <row r="62" spans="1:5">
      <c r="A62" s="9" t="s">
        <v>159</v>
      </c>
      <c r="B62" s="5" t="s">
        <v>7</v>
      </c>
      <c r="C62" s="6" t="s">
        <v>160</v>
      </c>
      <c r="D62" s="19">
        <v>46.95</v>
      </c>
      <c r="E62" s="19">
        <v>13.6</v>
      </c>
    </row>
    <row r="63" spans="1:5" ht="29">
      <c r="A63" s="9" t="s">
        <v>104</v>
      </c>
      <c r="B63" s="5" t="s">
        <v>105</v>
      </c>
      <c r="C63" s="6" t="s">
        <v>48</v>
      </c>
      <c r="D63" s="19">
        <v>89.1</v>
      </c>
      <c r="E63" s="19">
        <v>19.5</v>
      </c>
    </row>
    <row r="64" spans="1:5">
      <c r="A64" s="4" t="s">
        <v>50</v>
      </c>
      <c r="B64" s="10" t="s">
        <v>52</v>
      </c>
      <c r="C64" s="10" t="s">
        <v>48</v>
      </c>
      <c r="D64" s="8">
        <v>46.95</v>
      </c>
      <c r="E64" s="8">
        <v>13.6</v>
      </c>
    </row>
    <row r="65" spans="1:6">
      <c r="A65" s="4" t="s">
        <v>128</v>
      </c>
      <c r="B65" s="5" t="s">
        <v>125</v>
      </c>
      <c r="C65" s="6" t="s">
        <v>121</v>
      </c>
      <c r="D65" s="8">
        <v>46.95</v>
      </c>
      <c r="E65" s="8">
        <v>13.6</v>
      </c>
    </row>
    <row r="66" spans="1:6">
      <c r="A66" s="4" t="s">
        <v>138</v>
      </c>
      <c r="B66" s="5" t="s">
        <v>45</v>
      </c>
      <c r="C66" s="6" t="s">
        <v>8</v>
      </c>
      <c r="D66" s="8">
        <v>46.95</v>
      </c>
      <c r="E66" s="8">
        <v>13.6</v>
      </c>
    </row>
    <row r="67" spans="1:6">
      <c r="A67" s="4" t="s">
        <v>37</v>
      </c>
      <c r="B67" s="6" t="s">
        <v>3</v>
      </c>
      <c r="C67" s="6" t="s">
        <v>20</v>
      </c>
      <c r="D67" s="8">
        <v>46.95</v>
      </c>
      <c r="E67" s="8">
        <v>13.6</v>
      </c>
    </row>
    <row r="68" spans="1:6">
      <c r="A68" s="9" t="s">
        <v>46</v>
      </c>
      <c r="B68" s="10" t="s">
        <v>47</v>
      </c>
      <c r="C68" s="10" t="s">
        <v>48</v>
      </c>
      <c r="D68" s="18">
        <v>136.35</v>
      </c>
      <c r="E68" s="18">
        <v>32.700000000000003</v>
      </c>
    </row>
    <row r="69" spans="1:6">
      <c r="A69" s="23" t="s">
        <v>165</v>
      </c>
      <c r="B69" s="10" t="s">
        <v>3</v>
      </c>
      <c r="C69" s="10" t="s">
        <v>9</v>
      </c>
      <c r="D69" s="19">
        <v>89.1</v>
      </c>
      <c r="E69" s="19">
        <v>19.5</v>
      </c>
    </row>
    <row r="70" spans="1:6">
      <c r="A70" s="4" t="s">
        <v>98</v>
      </c>
      <c r="B70" s="10" t="s">
        <v>99</v>
      </c>
      <c r="C70" s="10" t="s">
        <v>48</v>
      </c>
      <c r="D70" s="19">
        <v>46.95</v>
      </c>
      <c r="E70" s="8">
        <v>13.6</v>
      </c>
    </row>
    <row r="71" spans="1:6">
      <c r="A71" s="4" t="s">
        <v>38</v>
      </c>
      <c r="B71" s="6" t="s">
        <v>18</v>
      </c>
      <c r="C71" s="6" t="s">
        <v>39</v>
      </c>
      <c r="D71" s="8">
        <v>46.95</v>
      </c>
      <c r="E71" s="8">
        <v>13.6</v>
      </c>
    </row>
    <row r="72" spans="1:6">
      <c r="A72" s="4" t="s">
        <v>51</v>
      </c>
      <c r="B72" s="10" t="s">
        <v>54</v>
      </c>
      <c r="C72" s="10" t="s">
        <v>48</v>
      </c>
      <c r="D72" s="8">
        <v>46.95</v>
      </c>
      <c r="E72" s="8">
        <v>13.6</v>
      </c>
    </row>
    <row r="73" spans="1:6">
      <c r="A73" s="4" t="s">
        <v>161</v>
      </c>
      <c r="B73" s="10" t="s">
        <v>18</v>
      </c>
      <c r="C73" s="10" t="s">
        <v>121</v>
      </c>
      <c r="D73" s="8">
        <v>46.95</v>
      </c>
      <c r="E73" s="8">
        <v>13.6</v>
      </c>
    </row>
    <row r="74" spans="1:6">
      <c r="A74" s="9" t="s">
        <v>41</v>
      </c>
      <c r="B74" s="6" t="s">
        <v>3</v>
      </c>
      <c r="C74" s="6" t="s">
        <v>9</v>
      </c>
      <c r="D74" s="16">
        <v>46.95</v>
      </c>
      <c r="E74" s="8">
        <v>13.6</v>
      </c>
    </row>
    <row r="75" spans="1:6" ht="18">
      <c r="A75" s="9" t="s">
        <v>86</v>
      </c>
      <c r="B75" s="6" t="s">
        <v>3</v>
      </c>
      <c r="C75" s="6" t="s">
        <v>82</v>
      </c>
      <c r="D75" s="15">
        <v>46.95</v>
      </c>
      <c r="E75" s="15">
        <v>13.6</v>
      </c>
    </row>
    <row r="76" spans="1:6" ht="18">
      <c r="A76" s="23" t="s">
        <v>178</v>
      </c>
      <c r="B76" s="6"/>
      <c r="C76" s="6"/>
      <c r="D76" s="15">
        <v>277.75</v>
      </c>
      <c r="E76" s="15"/>
    </row>
    <row r="77" spans="1:6" ht="18">
      <c r="A77" s="23" t="s">
        <v>68</v>
      </c>
      <c r="B77" s="6"/>
      <c r="C77" s="6"/>
      <c r="D77" s="15">
        <v>-108.6</v>
      </c>
      <c r="E77" s="15"/>
    </row>
    <row r="78" spans="1:6">
      <c r="A78" s="29" t="s">
        <v>171</v>
      </c>
      <c r="B78" s="2"/>
      <c r="C78" s="3"/>
      <c r="D78" s="12">
        <f>SUM(D6:D77)</f>
        <v>4103.1999999999962</v>
      </c>
      <c r="E78" s="12">
        <f>SUM(E6:E77)</f>
        <v>1023.800000000001</v>
      </c>
      <c r="F78" s="28">
        <f>D78+E78</f>
        <v>5126.9999999999973</v>
      </c>
    </row>
    <row r="79" spans="1:6">
      <c r="A79" s="1"/>
      <c r="B79" s="2"/>
      <c r="C79" s="3"/>
    </row>
    <row r="80" spans="1:6">
      <c r="A80" t="s">
        <v>166</v>
      </c>
      <c r="E80" s="12"/>
    </row>
    <row r="81" spans="1:5">
      <c r="A81" t="s">
        <v>181</v>
      </c>
      <c r="E81" s="12"/>
    </row>
    <row r="82" spans="1:5">
      <c r="E82" s="12"/>
    </row>
  </sheetData>
  <autoFilter ref="A5:E71" xr:uid="{00000000-0009-0000-0000-000023000000}">
    <sortState xmlns:xlrd2="http://schemas.microsoft.com/office/spreadsheetml/2017/richdata2" ref="A5:F49">
      <sortCondition ref="A4:A48"/>
    </sortState>
  </autoFilter>
  <phoneticPr fontId="13" type="noConversion"/>
  <printOptions horizontalCentered="1" headings="1"/>
  <pageMargins left="0.25" right="0.25" top="0.75" bottom="0.75" header="0.3" footer="0.3"/>
  <pageSetup scale="54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1:F83"/>
  <sheetViews>
    <sheetView topLeftCell="A76" zoomScale="150" zoomScaleNormal="150" zoomScalePageLayoutView="15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43132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9" t="s">
        <v>10</v>
      </c>
      <c r="B13" s="6" t="s">
        <v>3</v>
      </c>
      <c r="C13" s="6" t="s">
        <v>8</v>
      </c>
      <c r="D13" s="8">
        <v>-46.95</v>
      </c>
      <c r="E13" s="8">
        <v>-13.6</v>
      </c>
    </row>
    <row r="14" spans="1:5">
      <c r="A14" s="4" t="s">
        <v>87</v>
      </c>
      <c r="B14" s="10" t="s">
        <v>88</v>
      </c>
      <c r="C14" s="10" t="s">
        <v>48</v>
      </c>
      <c r="D14" s="8">
        <v>46.95</v>
      </c>
      <c r="E14" s="8">
        <v>13.6</v>
      </c>
    </row>
    <row r="15" spans="1:5">
      <c r="A15" s="4" t="s">
        <v>142</v>
      </c>
      <c r="B15" s="10" t="s">
        <v>18</v>
      </c>
      <c r="C15" s="10" t="s">
        <v>4</v>
      </c>
      <c r="D15" s="8">
        <v>46.95</v>
      </c>
      <c r="E15" s="8">
        <v>13.6</v>
      </c>
    </row>
    <row r="16" spans="1:5">
      <c r="A16" s="9" t="s">
        <v>11</v>
      </c>
      <c r="B16" s="6" t="s">
        <v>7</v>
      </c>
      <c r="C16" s="6" t="s">
        <v>12</v>
      </c>
      <c r="D16" s="19">
        <v>89.1</v>
      </c>
      <c r="E16" s="8">
        <v>13.6</v>
      </c>
    </row>
    <row r="17" spans="1:5">
      <c r="A17" s="4" t="s">
        <v>65</v>
      </c>
      <c r="B17" s="10" t="s">
        <v>49</v>
      </c>
      <c r="C17" s="10" t="s">
        <v>48</v>
      </c>
      <c r="D17" s="8">
        <v>46.95</v>
      </c>
      <c r="E17" s="8">
        <v>13.6</v>
      </c>
    </row>
    <row r="18" spans="1:5">
      <c r="A18" s="9" t="s">
        <v>80</v>
      </c>
      <c r="B18" s="6" t="s">
        <v>3</v>
      </c>
      <c r="C18" s="6" t="s">
        <v>82</v>
      </c>
      <c r="D18" s="16">
        <v>46.95</v>
      </c>
      <c r="E18" s="8">
        <v>13.6</v>
      </c>
    </row>
    <row r="19" spans="1:5">
      <c r="A19" s="9" t="s">
        <v>91</v>
      </c>
      <c r="B19" s="6" t="s">
        <v>3</v>
      </c>
      <c r="C19" s="6" t="s">
        <v>14</v>
      </c>
      <c r="D19" s="16">
        <v>46.95</v>
      </c>
      <c r="E19" s="8">
        <v>13.6</v>
      </c>
    </row>
    <row r="20" spans="1:5">
      <c r="A20" s="9" t="s">
        <v>182</v>
      </c>
      <c r="B20" s="6" t="s">
        <v>158</v>
      </c>
      <c r="C20" s="6" t="s">
        <v>48</v>
      </c>
      <c r="D20" s="16">
        <f>46.95+93.9</f>
        <v>140.85000000000002</v>
      </c>
      <c r="E20" s="8">
        <f>13.6+27.2</f>
        <v>40.799999999999997</v>
      </c>
    </row>
    <row r="21" spans="1:5">
      <c r="A21" s="9" t="s">
        <v>42</v>
      </c>
      <c r="B21" s="6" t="s">
        <v>18</v>
      </c>
      <c r="C21" s="6" t="s">
        <v>8</v>
      </c>
      <c r="D21" s="16">
        <v>46.95</v>
      </c>
      <c r="E21" s="8">
        <v>13.6</v>
      </c>
    </row>
    <row r="22" spans="1:5">
      <c r="A22" s="9" t="s">
        <v>92</v>
      </c>
      <c r="B22" s="6" t="s">
        <v>3</v>
      </c>
      <c r="C22" s="6" t="s">
        <v>82</v>
      </c>
      <c r="D22" s="16">
        <v>46.95</v>
      </c>
      <c r="E22" s="8">
        <v>13.6</v>
      </c>
    </row>
    <row r="23" spans="1:5">
      <c r="A23" s="9" t="s">
        <v>15</v>
      </c>
      <c r="B23" s="6" t="s">
        <v>7</v>
      </c>
      <c r="C23" s="6" t="s">
        <v>9</v>
      </c>
      <c r="D23" s="16">
        <v>46.95</v>
      </c>
      <c r="E23" s="8">
        <v>13.6</v>
      </c>
    </row>
    <row r="24" spans="1:5">
      <c r="A24" s="4" t="s">
        <v>120</v>
      </c>
      <c r="B24" s="6" t="s">
        <v>3</v>
      </c>
      <c r="C24" s="6" t="s">
        <v>121</v>
      </c>
      <c r="D24" s="16">
        <v>46.95</v>
      </c>
      <c r="E24" s="8">
        <v>13.6</v>
      </c>
    </row>
    <row r="25" spans="1:5">
      <c r="A25" s="4" t="s">
        <v>16</v>
      </c>
      <c r="B25" s="6" t="s">
        <v>6</v>
      </c>
      <c r="C25" s="6" t="s">
        <v>4</v>
      </c>
      <c r="D25" s="16">
        <v>46.95</v>
      </c>
      <c r="E25" s="8">
        <v>13.6</v>
      </c>
    </row>
    <row r="26" spans="1:5">
      <c r="A26" s="9" t="s">
        <v>19</v>
      </c>
      <c r="B26" s="6" t="s">
        <v>18</v>
      </c>
      <c r="C26" s="6" t="s">
        <v>20</v>
      </c>
      <c r="D26" s="8">
        <v>46.95</v>
      </c>
      <c r="E26" s="8">
        <v>13.6</v>
      </c>
    </row>
    <row r="27" spans="1:5">
      <c r="A27" s="9" t="s">
        <v>169</v>
      </c>
      <c r="B27" s="6" t="s">
        <v>7</v>
      </c>
      <c r="C27" s="6" t="s">
        <v>121</v>
      </c>
      <c r="D27" s="8">
        <v>46.95</v>
      </c>
      <c r="E27" s="8">
        <v>13.6</v>
      </c>
    </row>
    <row r="28" spans="1:5">
      <c r="A28" s="9" t="s">
        <v>155</v>
      </c>
      <c r="B28" s="6" t="s">
        <v>156</v>
      </c>
      <c r="C28" s="6" t="s">
        <v>48</v>
      </c>
      <c r="D28" s="8">
        <v>46.95</v>
      </c>
      <c r="E28" s="8">
        <v>13.6</v>
      </c>
    </row>
    <row r="29" spans="1:5">
      <c r="A29" s="9" t="s">
        <v>43</v>
      </c>
      <c r="B29" s="6" t="s">
        <v>18</v>
      </c>
      <c r="C29" s="6" t="s">
        <v>9</v>
      </c>
      <c r="D29" s="8">
        <v>89.1</v>
      </c>
      <c r="E29" s="8">
        <v>13.6</v>
      </c>
    </row>
    <row r="30" spans="1:5">
      <c r="A30" s="9" t="s">
        <v>21</v>
      </c>
      <c r="B30" s="6" t="s">
        <v>3</v>
      </c>
      <c r="C30" s="6" t="s">
        <v>14</v>
      </c>
      <c r="D30" s="8">
        <v>46.95</v>
      </c>
      <c r="E30" s="8">
        <v>13.6</v>
      </c>
    </row>
    <row r="31" spans="1:5">
      <c r="A31" s="4" t="s">
        <v>63</v>
      </c>
      <c r="B31" s="10" t="s">
        <v>60</v>
      </c>
      <c r="C31" s="6" t="s">
        <v>48</v>
      </c>
      <c r="D31" s="8">
        <v>46.95</v>
      </c>
      <c r="E31" s="8">
        <v>13.6</v>
      </c>
    </row>
    <row r="32" spans="1:5">
      <c r="A32" s="9" t="s">
        <v>22</v>
      </c>
      <c r="B32" s="6" t="s">
        <v>3</v>
      </c>
      <c r="C32" s="6" t="s">
        <v>9</v>
      </c>
      <c r="D32" s="8">
        <v>46.95</v>
      </c>
      <c r="E32" s="8">
        <v>13.6</v>
      </c>
    </row>
    <row r="33" spans="1:5">
      <c r="A33" s="9" t="s">
        <v>23</v>
      </c>
      <c r="B33" s="6" t="s">
        <v>6</v>
      </c>
      <c r="C33" s="6" t="s">
        <v>8</v>
      </c>
      <c r="D33" s="8">
        <v>46.95</v>
      </c>
      <c r="E33" s="8">
        <v>13.6</v>
      </c>
    </row>
    <row r="34" spans="1:5">
      <c r="A34" s="9" t="s">
        <v>93</v>
      </c>
      <c r="B34" s="6" t="s">
        <v>3</v>
      </c>
      <c r="C34" s="6" t="s">
        <v>4</v>
      </c>
      <c r="D34" s="8">
        <v>46.95</v>
      </c>
      <c r="E34" s="8">
        <v>13.6</v>
      </c>
    </row>
    <row r="35" spans="1:5">
      <c r="A35" s="4" t="s">
        <v>24</v>
      </c>
      <c r="B35" s="6" t="s">
        <v>3</v>
      </c>
      <c r="C35" s="6" t="s">
        <v>12</v>
      </c>
      <c r="D35" s="8">
        <v>46.95</v>
      </c>
      <c r="E35" s="8">
        <v>13.6</v>
      </c>
    </row>
    <row r="36" spans="1:5">
      <c r="A36" s="4" t="s">
        <v>134</v>
      </c>
      <c r="B36" s="6" t="s">
        <v>3</v>
      </c>
      <c r="C36" s="6" t="s">
        <v>82</v>
      </c>
      <c r="D36" s="8">
        <v>46.95</v>
      </c>
      <c r="E36" s="8">
        <v>13.6</v>
      </c>
    </row>
    <row r="37" spans="1:5">
      <c r="A37" s="4" t="s">
        <v>25</v>
      </c>
      <c r="B37" s="6" t="s">
        <v>7</v>
      </c>
      <c r="C37" s="6" t="s">
        <v>8</v>
      </c>
      <c r="D37" s="8">
        <v>46.95</v>
      </c>
      <c r="E37" s="8">
        <v>13.6</v>
      </c>
    </row>
    <row r="38" spans="1:5">
      <c r="A38" s="4" t="s">
        <v>59</v>
      </c>
      <c r="B38" s="10" t="s">
        <v>62</v>
      </c>
      <c r="C38" s="6" t="s">
        <v>48</v>
      </c>
      <c r="D38" s="8">
        <v>46.95</v>
      </c>
      <c r="E38" s="8">
        <v>13.6</v>
      </c>
    </row>
    <row r="39" spans="1:5">
      <c r="A39" s="9" t="s">
        <v>162</v>
      </c>
      <c r="B39" s="10" t="s">
        <v>163</v>
      </c>
      <c r="C39" s="6" t="s">
        <v>48</v>
      </c>
      <c r="D39" s="8">
        <v>-46.95</v>
      </c>
      <c r="E39" s="8">
        <v>-13.6</v>
      </c>
    </row>
    <row r="40" spans="1:5">
      <c r="A40" s="4" t="s">
        <v>26</v>
      </c>
      <c r="B40" s="6" t="s">
        <v>7</v>
      </c>
      <c r="C40" s="6" t="s">
        <v>14</v>
      </c>
      <c r="D40" s="8">
        <v>46.95</v>
      </c>
      <c r="E40" s="8">
        <v>13.6</v>
      </c>
    </row>
    <row r="41" spans="1:5">
      <c r="A41" s="4" t="s">
        <v>27</v>
      </c>
      <c r="B41" s="5" t="s">
        <v>45</v>
      </c>
      <c r="C41" s="6" t="s">
        <v>12</v>
      </c>
      <c r="D41" s="8">
        <v>46.95</v>
      </c>
      <c r="E41" s="8">
        <v>13.6</v>
      </c>
    </row>
    <row r="42" spans="1:5">
      <c r="A42" s="4" t="s">
        <v>123</v>
      </c>
      <c r="B42" s="5" t="s">
        <v>3</v>
      </c>
      <c r="C42" s="6" t="s">
        <v>121</v>
      </c>
      <c r="D42" s="8">
        <v>46.95</v>
      </c>
      <c r="E42" s="8">
        <v>13.6</v>
      </c>
    </row>
    <row r="43" spans="1:5">
      <c r="A43" s="4" t="s">
        <v>143</v>
      </c>
      <c r="B43" s="6" t="s">
        <v>3</v>
      </c>
      <c r="C43" s="6" t="s">
        <v>9</v>
      </c>
      <c r="D43" s="8">
        <v>46.95</v>
      </c>
      <c r="E43" s="8">
        <v>13.6</v>
      </c>
    </row>
    <row r="44" spans="1:5">
      <c r="A44" s="9" t="s">
        <v>133</v>
      </c>
      <c r="B44" s="6" t="s">
        <v>3</v>
      </c>
      <c r="C44" s="6" t="s">
        <v>121</v>
      </c>
      <c r="D44" s="8">
        <v>46.95</v>
      </c>
      <c r="E44" s="8">
        <v>13.6</v>
      </c>
    </row>
    <row r="45" spans="1:5">
      <c r="A45" s="4" t="s">
        <v>124</v>
      </c>
      <c r="B45" s="6" t="s">
        <v>125</v>
      </c>
      <c r="C45" s="6" t="s">
        <v>121</v>
      </c>
      <c r="D45" s="8">
        <v>46.95</v>
      </c>
      <c r="E45" s="8">
        <v>13.6</v>
      </c>
    </row>
    <row r="46" spans="1:5">
      <c r="A46" s="9" t="s">
        <v>144</v>
      </c>
      <c r="B46" s="6" t="s">
        <v>6</v>
      </c>
      <c r="C46" s="6" t="s">
        <v>20</v>
      </c>
      <c r="D46" s="8">
        <v>89.1</v>
      </c>
      <c r="E46" s="8">
        <v>19.5</v>
      </c>
    </row>
    <row r="47" spans="1:5">
      <c r="A47" s="4" t="s">
        <v>83</v>
      </c>
      <c r="B47" s="10" t="s">
        <v>7</v>
      </c>
      <c r="C47" s="10" t="s">
        <v>9</v>
      </c>
      <c r="D47" s="8">
        <v>46.95</v>
      </c>
      <c r="E47" s="8">
        <v>13.6</v>
      </c>
    </row>
    <row r="48" spans="1:5">
      <c r="A48" s="4" t="s">
        <v>164</v>
      </c>
      <c r="B48" s="10" t="s">
        <v>6</v>
      </c>
      <c r="C48" s="10" t="s">
        <v>20</v>
      </c>
      <c r="D48" s="8">
        <v>89.1</v>
      </c>
      <c r="E48" s="8">
        <v>19.5</v>
      </c>
    </row>
    <row r="49" spans="1:5">
      <c r="A49" s="4" t="s">
        <v>135</v>
      </c>
      <c r="B49" s="10" t="s">
        <v>3</v>
      </c>
      <c r="C49" s="10" t="s">
        <v>14</v>
      </c>
      <c r="D49" s="8">
        <v>46.95</v>
      </c>
      <c r="E49" s="8">
        <v>13.6</v>
      </c>
    </row>
    <row r="50" spans="1:5">
      <c r="A50" s="4" t="s">
        <v>30</v>
      </c>
      <c r="B50" s="6" t="s">
        <v>6</v>
      </c>
      <c r="C50" s="6" t="s">
        <v>9</v>
      </c>
      <c r="D50" s="8">
        <v>46.95</v>
      </c>
      <c r="E50" s="8">
        <v>0</v>
      </c>
    </row>
    <row r="51" spans="1:5">
      <c r="A51" s="4" t="s">
        <v>31</v>
      </c>
      <c r="B51" s="6" t="s">
        <v>6</v>
      </c>
      <c r="C51" s="6" t="s">
        <v>12</v>
      </c>
      <c r="D51" s="8">
        <v>46.95</v>
      </c>
      <c r="E51" s="8">
        <v>19.5</v>
      </c>
    </row>
    <row r="52" spans="1:5">
      <c r="A52" s="4" t="s">
        <v>136</v>
      </c>
      <c r="B52" s="6" t="s">
        <v>3</v>
      </c>
      <c r="C52" s="6" t="s">
        <v>14</v>
      </c>
      <c r="D52" s="8">
        <v>46.95</v>
      </c>
      <c r="E52" s="8">
        <v>13.6</v>
      </c>
    </row>
    <row r="53" spans="1:5">
      <c r="A53" s="4" t="s">
        <v>112</v>
      </c>
      <c r="B53" s="6" t="s">
        <v>113</v>
      </c>
      <c r="C53" s="6" t="s">
        <v>48</v>
      </c>
      <c r="D53" s="8">
        <v>46.95</v>
      </c>
      <c r="E53" s="8">
        <v>13.6</v>
      </c>
    </row>
    <row r="54" spans="1:5">
      <c r="A54" s="4" t="s">
        <v>32</v>
      </c>
      <c r="B54" s="5" t="s">
        <v>45</v>
      </c>
      <c r="C54" s="6" t="s">
        <v>20</v>
      </c>
      <c r="D54" s="8">
        <v>46.95</v>
      </c>
      <c r="E54" s="8">
        <v>13.6</v>
      </c>
    </row>
    <row r="55" spans="1:5">
      <c r="A55" s="4" t="s">
        <v>137</v>
      </c>
      <c r="B55" s="5" t="s">
        <v>3</v>
      </c>
      <c r="C55" s="6" t="s">
        <v>121</v>
      </c>
      <c r="D55" s="8">
        <v>46.95</v>
      </c>
      <c r="E55" s="8">
        <v>13.6</v>
      </c>
    </row>
    <row r="56" spans="1:5">
      <c r="A56" s="4" t="s">
        <v>33</v>
      </c>
      <c r="B56" s="6" t="s">
        <v>3</v>
      </c>
      <c r="C56" s="6" t="s">
        <v>4</v>
      </c>
      <c r="D56" s="8">
        <v>46.95</v>
      </c>
      <c r="E56" s="8">
        <v>13.6</v>
      </c>
    </row>
    <row r="57" spans="1:5">
      <c r="A57" s="24" t="s">
        <v>179</v>
      </c>
      <c r="B57" s="6" t="s">
        <v>7</v>
      </c>
      <c r="C57" s="6" t="s">
        <v>180</v>
      </c>
      <c r="D57" s="8">
        <v>89.1</v>
      </c>
      <c r="E57" s="8">
        <v>19.5</v>
      </c>
    </row>
    <row r="58" spans="1:5">
      <c r="A58" s="4" t="s">
        <v>34</v>
      </c>
      <c r="B58" s="6" t="s">
        <v>6</v>
      </c>
      <c r="C58" s="6" t="s">
        <v>14</v>
      </c>
      <c r="D58" s="8">
        <v>46.95</v>
      </c>
      <c r="E58" s="8">
        <v>13.6</v>
      </c>
    </row>
    <row r="59" spans="1:5">
      <c r="A59" s="4" t="s">
        <v>126</v>
      </c>
      <c r="B59" s="6" t="s">
        <v>125</v>
      </c>
      <c r="C59" s="6" t="s">
        <v>121</v>
      </c>
      <c r="D59" s="8">
        <v>46.95</v>
      </c>
      <c r="E59" s="8">
        <v>13.6</v>
      </c>
    </row>
    <row r="60" spans="1:5">
      <c r="A60" s="4" t="s">
        <v>53</v>
      </c>
      <c r="B60" s="10" t="s">
        <v>55</v>
      </c>
      <c r="C60" s="10" t="s">
        <v>48</v>
      </c>
      <c r="D60" s="8">
        <v>136.35</v>
      </c>
      <c r="E60" s="8">
        <v>13.6</v>
      </c>
    </row>
    <row r="61" spans="1:5">
      <c r="A61" s="4" t="s">
        <v>127</v>
      </c>
      <c r="B61" s="10" t="s">
        <v>7</v>
      </c>
      <c r="C61" s="10" t="s">
        <v>121</v>
      </c>
      <c r="D61" s="8">
        <v>89.1</v>
      </c>
      <c r="E61" s="8">
        <v>19.5</v>
      </c>
    </row>
    <row r="62" spans="1:5">
      <c r="A62" s="9" t="s">
        <v>35</v>
      </c>
      <c r="B62" s="5" t="s">
        <v>45</v>
      </c>
      <c r="C62" s="6" t="s">
        <v>14</v>
      </c>
      <c r="D62" s="19">
        <v>89.1</v>
      </c>
      <c r="E62" s="19">
        <v>19.5</v>
      </c>
    </row>
    <row r="63" spans="1:5">
      <c r="A63" s="9" t="s">
        <v>159</v>
      </c>
      <c r="B63" s="5" t="s">
        <v>7</v>
      </c>
      <c r="C63" s="6" t="s">
        <v>160</v>
      </c>
      <c r="D63" s="19">
        <v>46.95</v>
      </c>
      <c r="E63" s="19">
        <v>13.6</v>
      </c>
    </row>
    <row r="64" spans="1:5" ht="29">
      <c r="A64" s="9" t="s">
        <v>104</v>
      </c>
      <c r="B64" s="5" t="s">
        <v>105</v>
      </c>
      <c r="C64" s="6" t="s">
        <v>48</v>
      </c>
      <c r="D64" s="19">
        <v>89.1</v>
      </c>
      <c r="E64" s="19">
        <v>19.5</v>
      </c>
    </row>
    <row r="65" spans="1:6">
      <c r="A65" s="4" t="s">
        <v>50</v>
      </c>
      <c r="B65" s="10" t="s">
        <v>52</v>
      </c>
      <c r="C65" s="10" t="s">
        <v>48</v>
      </c>
      <c r="D65" s="8">
        <v>46.95</v>
      </c>
      <c r="E65" s="8">
        <v>13.6</v>
      </c>
    </row>
    <row r="66" spans="1:6">
      <c r="A66" s="4" t="s">
        <v>128</v>
      </c>
      <c r="B66" s="5" t="s">
        <v>125</v>
      </c>
      <c r="C66" s="6" t="s">
        <v>121</v>
      </c>
      <c r="D66" s="8">
        <v>46.95</v>
      </c>
      <c r="E66" s="8">
        <v>13.6</v>
      </c>
    </row>
    <row r="67" spans="1:6">
      <c r="A67" s="4" t="s">
        <v>138</v>
      </c>
      <c r="B67" s="5" t="s">
        <v>45</v>
      </c>
      <c r="C67" s="6" t="s">
        <v>8</v>
      </c>
      <c r="D67" s="8">
        <v>46.95</v>
      </c>
      <c r="E67" s="8">
        <v>13.6</v>
      </c>
    </row>
    <row r="68" spans="1:6">
      <c r="A68" s="4" t="s">
        <v>37</v>
      </c>
      <c r="B68" s="6" t="s">
        <v>3</v>
      </c>
      <c r="C68" s="6" t="s">
        <v>20</v>
      </c>
      <c r="D68" s="8">
        <v>46.95</v>
      </c>
      <c r="E68" s="8">
        <v>13.6</v>
      </c>
    </row>
    <row r="69" spans="1:6">
      <c r="A69" s="9" t="s">
        <v>46</v>
      </c>
      <c r="B69" s="10" t="s">
        <v>47</v>
      </c>
      <c r="C69" s="10" t="s">
        <v>48</v>
      </c>
      <c r="D69" s="18">
        <v>136.35</v>
      </c>
      <c r="E69" s="18">
        <v>32.700000000000003</v>
      </c>
    </row>
    <row r="70" spans="1:6">
      <c r="A70" s="23" t="s">
        <v>165</v>
      </c>
      <c r="B70" s="10" t="s">
        <v>3</v>
      </c>
      <c r="C70" s="10" t="s">
        <v>9</v>
      </c>
      <c r="D70" s="19">
        <v>89.1</v>
      </c>
      <c r="E70" s="19">
        <v>19.5</v>
      </c>
    </row>
    <row r="71" spans="1:6">
      <c r="A71" s="4" t="s">
        <v>98</v>
      </c>
      <c r="B71" s="10" t="s">
        <v>99</v>
      </c>
      <c r="C71" s="10" t="s">
        <v>48</v>
      </c>
      <c r="D71" s="19">
        <v>46.95</v>
      </c>
      <c r="E71" s="8">
        <v>13.6</v>
      </c>
    </row>
    <row r="72" spans="1:6">
      <c r="A72" s="4" t="s">
        <v>38</v>
      </c>
      <c r="B72" s="6" t="s">
        <v>18</v>
      </c>
      <c r="C72" s="6" t="s">
        <v>39</v>
      </c>
      <c r="D72" s="8">
        <v>46.95</v>
      </c>
      <c r="E72" s="8">
        <v>13.6</v>
      </c>
    </row>
    <row r="73" spans="1:6">
      <c r="A73" s="4" t="s">
        <v>51</v>
      </c>
      <c r="B73" s="10" t="s">
        <v>54</v>
      </c>
      <c r="C73" s="10" t="s">
        <v>48</v>
      </c>
      <c r="D73" s="8">
        <v>46.95</v>
      </c>
      <c r="E73" s="8">
        <v>13.6</v>
      </c>
    </row>
    <row r="74" spans="1:6">
      <c r="A74" s="4" t="s">
        <v>161</v>
      </c>
      <c r="B74" s="10" t="s">
        <v>18</v>
      </c>
      <c r="C74" s="10" t="s">
        <v>121</v>
      </c>
      <c r="D74" s="8">
        <v>46.95</v>
      </c>
      <c r="E74" s="8">
        <v>13.6</v>
      </c>
    </row>
    <row r="75" spans="1:6">
      <c r="A75" s="9" t="s">
        <v>41</v>
      </c>
      <c r="B75" s="6" t="s">
        <v>3</v>
      </c>
      <c r="C75" s="6" t="s">
        <v>9</v>
      </c>
      <c r="D75" s="16">
        <v>46.95</v>
      </c>
      <c r="E75" s="8">
        <v>13.6</v>
      </c>
    </row>
    <row r="76" spans="1:6" ht="18">
      <c r="A76" s="9" t="s">
        <v>86</v>
      </c>
      <c r="B76" s="6" t="s">
        <v>3</v>
      </c>
      <c r="C76" s="6" t="s">
        <v>82</v>
      </c>
      <c r="D76" s="15">
        <v>46.95</v>
      </c>
      <c r="E76" s="15">
        <v>13.6</v>
      </c>
    </row>
    <row r="77" spans="1:6" ht="18">
      <c r="A77" s="23" t="s">
        <v>178</v>
      </c>
      <c r="B77" s="6"/>
      <c r="C77" s="6"/>
      <c r="D77" s="15">
        <v>0</v>
      </c>
      <c r="E77" s="15"/>
    </row>
    <row r="78" spans="1:6" ht="18">
      <c r="A78" s="23" t="s">
        <v>68</v>
      </c>
      <c r="B78" s="6"/>
      <c r="C78" s="6"/>
      <c r="D78" s="15">
        <v>0</v>
      </c>
      <c r="E78" s="15"/>
    </row>
    <row r="79" spans="1:6">
      <c r="A79" s="29" t="s">
        <v>171</v>
      </c>
      <c r="B79" s="2"/>
      <c r="C79" s="3"/>
      <c r="D79" s="12">
        <f>SUM(D6:D78)</f>
        <v>3887.0999999999963</v>
      </c>
      <c r="E79" s="12">
        <f>SUM(E6:E78)</f>
        <v>1010.200000000001</v>
      </c>
      <c r="F79" s="28">
        <f>D79+E79</f>
        <v>4897.2999999999975</v>
      </c>
    </row>
    <row r="80" spans="1:6">
      <c r="A80" s="1"/>
      <c r="B80" s="2"/>
      <c r="C80" s="3"/>
    </row>
    <row r="81" spans="1:5">
      <c r="A81" t="s">
        <v>166</v>
      </c>
      <c r="E81" s="12"/>
    </row>
    <row r="82" spans="1:5">
      <c r="A82" t="s">
        <v>181</v>
      </c>
      <c r="E82" s="12"/>
    </row>
    <row r="83" spans="1:5">
      <c r="E83" s="12"/>
    </row>
  </sheetData>
  <autoFilter ref="A5:E72" xr:uid="{00000000-0009-0000-0000-000024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5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1:F81"/>
  <sheetViews>
    <sheetView topLeftCell="A61" zoomScale="150" zoomScaleNormal="150" zoomScalePageLayoutView="15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43160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136.35</v>
      </c>
      <c r="E12" s="16">
        <v>32.700000000000003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4" t="s">
        <v>142</v>
      </c>
      <c r="B14" s="10" t="s">
        <v>18</v>
      </c>
      <c r="C14" s="10" t="s">
        <v>4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19">
        <v>89.1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182</v>
      </c>
      <c r="B19" s="6" t="s">
        <v>158</v>
      </c>
      <c r="C19" s="6" t="s">
        <v>48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4" t="s">
        <v>16</v>
      </c>
      <c r="B24" s="6" t="s">
        <v>6</v>
      </c>
      <c r="C24" s="6" t="s">
        <v>4</v>
      </c>
      <c r="D24" s="16">
        <v>46.95</v>
      </c>
      <c r="E24" s="8">
        <v>13.6</v>
      </c>
    </row>
    <row r="25" spans="1:5">
      <c r="A25" s="9" t="s">
        <v>19</v>
      </c>
      <c r="B25" s="6" t="s">
        <v>18</v>
      </c>
      <c r="C25" s="6" t="s">
        <v>20</v>
      </c>
      <c r="D25" s="8">
        <v>46.95</v>
      </c>
      <c r="E25" s="8">
        <v>13.6</v>
      </c>
    </row>
    <row r="26" spans="1:5">
      <c r="A26" s="9" t="s">
        <v>169</v>
      </c>
      <c r="B26" s="6" t="s">
        <v>7</v>
      </c>
      <c r="C26" s="6" t="s">
        <v>121</v>
      </c>
      <c r="D26" s="8">
        <v>46.95</v>
      </c>
      <c r="E26" s="8">
        <v>13.6</v>
      </c>
    </row>
    <row r="27" spans="1:5">
      <c r="A27" s="9" t="s">
        <v>155</v>
      </c>
      <c r="B27" s="6" t="s">
        <v>156</v>
      </c>
      <c r="C27" s="6" t="s">
        <v>48</v>
      </c>
      <c r="D27" s="8">
        <v>46.95</v>
      </c>
      <c r="E27" s="8">
        <v>13.6</v>
      </c>
    </row>
    <row r="28" spans="1:5">
      <c r="A28" s="9" t="s">
        <v>43</v>
      </c>
      <c r="B28" s="6" t="s">
        <v>18</v>
      </c>
      <c r="C28" s="6" t="s">
        <v>9</v>
      </c>
      <c r="D28" s="8">
        <v>89.1</v>
      </c>
      <c r="E28" s="8">
        <v>13.6</v>
      </c>
    </row>
    <row r="29" spans="1:5">
      <c r="A29" s="9" t="s">
        <v>21</v>
      </c>
      <c r="B29" s="6" t="s">
        <v>3</v>
      </c>
      <c r="C29" s="6" t="s">
        <v>14</v>
      </c>
      <c r="D29" s="8">
        <v>46.95</v>
      </c>
      <c r="E29" s="8">
        <v>13.6</v>
      </c>
    </row>
    <row r="30" spans="1:5">
      <c r="A30" s="4" t="s">
        <v>63</v>
      </c>
      <c r="B30" s="10" t="s">
        <v>60</v>
      </c>
      <c r="C30" s="6" t="s">
        <v>48</v>
      </c>
      <c r="D30" s="8">
        <v>46.95</v>
      </c>
      <c r="E30" s="8">
        <v>13.6</v>
      </c>
    </row>
    <row r="31" spans="1:5">
      <c r="A31" s="9" t="s">
        <v>22</v>
      </c>
      <c r="B31" s="6" t="s">
        <v>3</v>
      </c>
      <c r="C31" s="6" t="s">
        <v>9</v>
      </c>
      <c r="D31" s="8">
        <v>46.95</v>
      </c>
      <c r="E31" s="8">
        <v>13.6</v>
      </c>
    </row>
    <row r="32" spans="1:5">
      <c r="A32" s="9" t="s">
        <v>23</v>
      </c>
      <c r="B32" s="6" t="s">
        <v>6</v>
      </c>
      <c r="C32" s="6" t="s">
        <v>8</v>
      </c>
      <c r="D32" s="8">
        <v>46.95</v>
      </c>
      <c r="E32" s="8">
        <v>13.6</v>
      </c>
    </row>
    <row r="33" spans="1:5">
      <c r="A33" s="9" t="s">
        <v>93</v>
      </c>
      <c r="B33" s="6" t="s">
        <v>3</v>
      </c>
      <c r="C33" s="6" t="s">
        <v>4</v>
      </c>
      <c r="D33" s="8">
        <v>46.95</v>
      </c>
      <c r="E33" s="8">
        <v>13.6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9" t="s">
        <v>133</v>
      </c>
      <c r="B42" s="6" t="s">
        <v>3</v>
      </c>
      <c r="C42" s="6" t="s">
        <v>121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144</v>
      </c>
      <c r="B44" s="6" t="s">
        <v>6</v>
      </c>
      <c r="C44" s="6" t="s">
        <v>20</v>
      </c>
      <c r="D44" s="8">
        <v>89.1</v>
      </c>
      <c r="E44" s="8">
        <v>19.5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4" t="s">
        <v>164</v>
      </c>
      <c r="B46" s="10" t="s">
        <v>6</v>
      </c>
      <c r="C46" s="10" t="s">
        <v>20</v>
      </c>
      <c r="D46" s="8">
        <v>89.1</v>
      </c>
      <c r="E46" s="8">
        <v>19.5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24" t="s">
        <v>179</v>
      </c>
      <c r="B55" s="6" t="s">
        <v>7</v>
      </c>
      <c r="C55" s="6" t="s">
        <v>180</v>
      </c>
      <c r="D55" s="8">
        <v>89.1</v>
      </c>
      <c r="E55" s="8">
        <v>19.5</v>
      </c>
    </row>
    <row r="56" spans="1:5">
      <c r="A56" s="4" t="s">
        <v>34</v>
      </c>
      <c r="B56" s="6" t="s">
        <v>6</v>
      </c>
      <c r="C56" s="6" t="s">
        <v>14</v>
      </c>
      <c r="D56" s="8">
        <v>46.95</v>
      </c>
      <c r="E56" s="8">
        <v>13.6</v>
      </c>
    </row>
    <row r="57" spans="1:5">
      <c r="A57" s="4" t="s">
        <v>126</v>
      </c>
      <c r="B57" s="6" t="s">
        <v>125</v>
      </c>
      <c r="C57" s="6" t="s">
        <v>121</v>
      </c>
      <c r="D57" s="8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136.35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89.1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89.1</v>
      </c>
      <c r="E60" s="19">
        <v>19.5</v>
      </c>
    </row>
    <row r="61" spans="1:5">
      <c r="A61" s="9" t="s">
        <v>159</v>
      </c>
      <c r="B61" s="5" t="s">
        <v>7</v>
      </c>
      <c r="C61" s="6" t="s">
        <v>160</v>
      </c>
      <c r="D61" s="19">
        <v>46.95</v>
      </c>
      <c r="E61" s="19">
        <v>13.6</v>
      </c>
    </row>
    <row r="62" spans="1:5" ht="29">
      <c r="A62" s="9" t="s">
        <v>104</v>
      </c>
      <c r="B62" s="5" t="s">
        <v>105</v>
      </c>
      <c r="C62" s="6" t="s">
        <v>48</v>
      </c>
      <c r="D62" s="19">
        <v>89.1</v>
      </c>
      <c r="E62" s="19">
        <v>19.5</v>
      </c>
    </row>
    <row r="63" spans="1:5">
      <c r="A63" s="4" t="s">
        <v>50</v>
      </c>
      <c r="B63" s="10" t="s">
        <v>52</v>
      </c>
      <c r="C63" s="10" t="s">
        <v>48</v>
      </c>
      <c r="D63" s="8">
        <v>46.95</v>
      </c>
      <c r="E63" s="8">
        <v>13.6</v>
      </c>
    </row>
    <row r="64" spans="1:5">
      <c r="A64" s="4" t="s">
        <v>128</v>
      </c>
      <c r="B64" s="5" t="s">
        <v>125</v>
      </c>
      <c r="C64" s="6" t="s">
        <v>121</v>
      </c>
      <c r="D64" s="8">
        <v>46.95</v>
      </c>
      <c r="E64" s="8">
        <v>13.6</v>
      </c>
    </row>
    <row r="65" spans="1:6">
      <c r="A65" s="4" t="s">
        <v>138</v>
      </c>
      <c r="B65" s="5" t="s">
        <v>45</v>
      </c>
      <c r="C65" s="6" t="s">
        <v>8</v>
      </c>
      <c r="D65" s="8">
        <v>46.95</v>
      </c>
      <c r="E65" s="8">
        <v>13.6</v>
      </c>
    </row>
    <row r="66" spans="1:6">
      <c r="A66" s="4" t="s">
        <v>37</v>
      </c>
      <c r="B66" s="6" t="s">
        <v>3</v>
      </c>
      <c r="C66" s="6" t="s">
        <v>20</v>
      </c>
      <c r="D66" s="8">
        <v>46.95</v>
      </c>
      <c r="E66" s="8">
        <v>13.6</v>
      </c>
    </row>
    <row r="67" spans="1:6">
      <c r="A67" s="9" t="s">
        <v>46</v>
      </c>
      <c r="B67" s="10" t="s">
        <v>47</v>
      </c>
      <c r="C67" s="10" t="s">
        <v>48</v>
      </c>
      <c r="D67" s="18">
        <v>136.35</v>
      </c>
      <c r="E67" s="18">
        <v>32.700000000000003</v>
      </c>
    </row>
    <row r="68" spans="1:6">
      <c r="A68" s="23" t="s">
        <v>165</v>
      </c>
      <c r="B68" s="10" t="s">
        <v>3</v>
      </c>
      <c r="C68" s="10" t="s">
        <v>9</v>
      </c>
      <c r="D68" s="19">
        <v>89.1</v>
      </c>
      <c r="E68" s="19">
        <v>19.5</v>
      </c>
    </row>
    <row r="69" spans="1:6">
      <c r="A69" s="4" t="s">
        <v>98</v>
      </c>
      <c r="B69" s="10" t="s">
        <v>99</v>
      </c>
      <c r="C69" s="10" t="s">
        <v>48</v>
      </c>
      <c r="D69" s="19">
        <v>46.95</v>
      </c>
      <c r="E69" s="8">
        <v>13.6</v>
      </c>
    </row>
    <row r="70" spans="1:6">
      <c r="A70" s="4" t="s">
        <v>38</v>
      </c>
      <c r="B70" s="6" t="s">
        <v>18</v>
      </c>
      <c r="C70" s="6" t="s">
        <v>39</v>
      </c>
      <c r="D70" s="8">
        <v>46.95</v>
      </c>
      <c r="E70" s="8">
        <v>13.6</v>
      </c>
    </row>
    <row r="71" spans="1:6">
      <c r="A71" s="4" t="s">
        <v>51</v>
      </c>
      <c r="B71" s="10" t="s">
        <v>54</v>
      </c>
      <c r="C71" s="10" t="s">
        <v>48</v>
      </c>
      <c r="D71" s="8">
        <v>46.95</v>
      </c>
      <c r="E71" s="8">
        <v>13.6</v>
      </c>
    </row>
    <row r="72" spans="1:6">
      <c r="A72" s="4" t="s">
        <v>161</v>
      </c>
      <c r="B72" s="10" t="s">
        <v>18</v>
      </c>
      <c r="C72" s="10" t="s">
        <v>121</v>
      </c>
      <c r="D72" s="8">
        <v>46.95</v>
      </c>
      <c r="E72" s="8">
        <v>13.6</v>
      </c>
    </row>
    <row r="73" spans="1:6">
      <c r="A73" s="9" t="s">
        <v>41</v>
      </c>
      <c r="B73" s="6" t="s">
        <v>3</v>
      </c>
      <c r="C73" s="6" t="s">
        <v>9</v>
      </c>
      <c r="D73" s="16">
        <v>46.95</v>
      </c>
      <c r="E73" s="8">
        <v>13.6</v>
      </c>
    </row>
    <row r="74" spans="1:6" ht="18">
      <c r="A74" s="9" t="s">
        <v>86</v>
      </c>
      <c r="B74" s="6" t="s">
        <v>3</v>
      </c>
      <c r="C74" s="6" t="s">
        <v>82</v>
      </c>
      <c r="D74" s="15">
        <v>46.95</v>
      </c>
      <c r="E74" s="15">
        <v>13.6</v>
      </c>
    </row>
    <row r="75" spans="1:6" ht="18">
      <c r="A75" s="23" t="s">
        <v>178</v>
      </c>
      <c r="B75" s="6"/>
      <c r="C75" s="6"/>
      <c r="D75" s="15">
        <v>0</v>
      </c>
      <c r="E75" s="15"/>
    </row>
    <row r="76" spans="1:6" ht="18">
      <c r="A76" s="23" t="s">
        <v>68</v>
      </c>
      <c r="B76" s="6"/>
      <c r="C76" s="6"/>
      <c r="D76" s="15">
        <v>0</v>
      </c>
      <c r="E76" s="15"/>
    </row>
    <row r="77" spans="1:6">
      <c r="A77" s="29" t="s">
        <v>171</v>
      </c>
      <c r="B77" s="2"/>
      <c r="C77" s="3"/>
      <c r="D77" s="12">
        <f>SUM(D6:D76)</f>
        <v>3887.0999999999963</v>
      </c>
      <c r="E77" s="12">
        <f>SUM(E6:E76)</f>
        <v>1010.200000000001</v>
      </c>
      <c r="F77" s="28">
        <f>D77+E77</f>
        <v>4897.2999999999975</v>
      </c>
    </row>
    <row r="78" spans="1:6">
      <c r="A78" s="1"/>
      <c r="B78" s="2"/>
      <c r="C78" s="3"/>
    </row>
    <row r="79" spans="1:6">
      <c r="A79" t="s">
        <v>166</v>
      </c>
      <c r="E79" s="12"/>
    </row>
    <row r="80" spans="1:6">
      <c r="A80" t="s">
        <v>181</v>
      </c>
      <c r="E80" s="12"/>
    </row>
    <row r="81" spans="5:5">
      <c r="E81" s="12"/>
    </row>
  </sheetData>
  <autoFilter ref="A5:E70" xr:uid="{00000000-0009-0000-0000-000025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7" fitToWidth="0" orientation="portrait" r:id="rId1"/>
  <headerFooter>
    <oddHeader xml:space="preserve">&amp;CKai Ming Inc.
Dental and Vision 
</oddHeader>
    <oddFooter>&amp;C&amp;P of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pageSetUpPr fitToPage="1"/>
  </sheetPr>
  <dimension ref="A1:F81"/>
  <sheetViews>
    <sheetView topLeftCell="A6" zoomScale="150" zoomScaleNormal="150" zoomScalePageLayoutView="15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43191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</row>
    <row r="7" spans="1:5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</row>
    <row r="8" spans="1:5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</row>
    <row r="9" spans="1:5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</row>
    <row r="10" spans="1:5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</row>
    <row r="11" spans="1:5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</row>
    <row r="12" spans="1:5">
      <c r="A12" s="4" t="s">
        <v>97</v>
      </c>
      <c r="B12" s="6" t="s">
        <v>7</v>
      </c>
      <c r="C12" s="6" t="s">
        <v>14</v>
      </c>
      <c r="D12" s="16">
        <v>132.94999999999999</v>
      </c>
      <c r="E12" s="16">
        <v>32.700000000000003</v>
      </c>
    </row>
    <row r="13" spans="1:5">
      <c r="A13" s="4" t="s">
        <v>87</v>
      </c>
      <c r="B13" s="10" t="s">
        <v>88</v>
      </c>
      <c r="C13" s="10" t="s">
        <v>48</v>
      </c>
      <c r="D13" s="8">
        <v>46.95</v>
      </c>
      <c r="E13" s="8">
        <v>13.6</v>
      </c>
    </row>
    <row r="14" spans="1:5">
      <c r="A14" s="4" t="s">
        <v>142</v>
      </c>
      <c r="B14" s="10" t="s">
        <v>18</v>
      </c>
      <c r="C14" s="10" t="s">
        <v>4</v>
      </c>
      <c r="D14" s="8">
        <v>46.95</v>
      </c>
      <c r="E14" s="8">
        <v>13.6</v>
      </c>
    </row>
    <row r="15" spans="1:5">
      <c r="A15" s="9" t="s">
        <v>11</v>
      </c>
      <c r="B15" s="6" t="s">
        <v>7</v>
      </c>
      <c r="C15" s="6" t="s">
        <v>12</v>
      </c>
      <c r="D15" s="19">
        <v>86.95</v>
      </c>
      <c r="E15" s="8">
        <v>13.6</v>
      </c>
    </row>
    <row r="16" spans="1:5">
      <c r="A16" s="4" t="s">
        <v>65</v>
      </c>
      <c r="B16" s="10" t="s">
        <v>49</v>
      </c>
      <c r="C16" s="10" t="s">
        <v>48</v>
      </c>
      <c r="D16" s="8">
        <v>46.95</v>
      </c>
      <c r="E16" s="8">
        <v>13.6</v>
      </c>
    </row>
    <row r="17" spans="1:5">
      <c r="A17" s="9" t="s">
        <v>80</v>
      </c>
      <c r="B17" s="6" t="s">
        <v>3</v>
      </c>
      <c r="C17" s="6" t="s">
        <v>82</v>
      </c>
      <c r="D17" s="16">
        <v>46.95</v>
      </c>
      <c r="E17" s="8">
        <v>13.6</v>
      </c>
    </row>
    <row r="18" spans="1:5">
      <c r="A18" s="9" t="s">
        <v>91</v>
      </c>
      <c r="B18" s="6" t="s">
        <v>3</v>
      </c>
      <c r="C18" s="6" t="s">
        <v>14</v>
      </c>
      <c r="D18" s="16">
        <v>46.95</v>
      </c>
      <c r="E18" s="8">
        <v>13.6</v>
      </c>
    </row>
    <row r="19" spans="1:5">
      <c r="A19" s="9" t="s">
        <v>182</v>
      </c>
      <c r="B19" s="6" t="s">
        <v>158</v>
      </c>
      <c r="C19" s="6" t="s">
        <v>48</v>
      </c>
      <c r="D19" s="16">
        <v>46.95</v>
      </c>
      <c r="E19" s="8">
        <v>13.6</v>
      </c>
    </row>
    <row r="20" spans="1:5">
      <c r="A20" s="9" t="s">
        <v>42</v>
      </c>
      <c r="B20" s="6" t="s">
        <v>18</v>
      </c>
      <c r="C20" s="6" t="s">
        <v>8</v>
      </c>
      <c r="D20" s="16">
        <v>46.95</v>
      </c>
      <c r="E20" s="8">
        <v>13.6</v>
      </c>
    </row>
    <row r="21" spans="1:5">
      <c r="A21" s="9" t="s">
        <v>92</v>
      </c>
      <c r="B21" s="6" t="s">
        <v>3</v>
      </c>
      <c r="C21" s="6" t="s">
        <v>82</v>
      </c>
      <c r="D21" s="16">
        <v>46.95</v>
      </c>
      <c r="E21" s="8">
        <v>13.6</v>
      </c>
    </row>
    <row r="22" spans="1:5">
      <c r="A22" s="9" t="s">
        <v>15</v>
      </c>
      <c r="B22" s="6" t="s">
        <v>7</v>
      </c>
      <c r="C22" s="6" t="s">
        <v>9</v>
      </c>
      <c r="D22" s="16">
        <v>46.95</v>
      </c>
      <c r="E22" s="8">
        <v>13.6</v>
      </c>
    </row>
    <row r="23" spans="1:5">
      <c r="A23" s="4" t="s">
        <v>120</v>
      </c>
      <c r="B23" s="6" t="s">
        <v>3</v>
      </c>
      <c r="C23" s="6" t="s">
        <v>121</v>
      </c>
      <c r="D23" s="16">
        <v>46.95</v>
      </c>
      <c r="E23" s="8">
        <v>13.6</v>
      </c>
    </row>
    <row r="24" spans="1:5">
      <c r="A24" s="9" t="s">
        <v>19</v>
      </c>
      <c r="B24" s="6" t="s">
        <v>18</v>
      </c>
      <c r="C24" s="6" t="s">
        <v>20</v>
      </c>
      <c r="D24" s="8">
        <v>46.95</v>
      </c>
      <c r="E24" s="8">
        <v>13.6</v>
      </c>
    </row>
    <row r="25" spans="1:5">
      <c r="A25" s="9" t="s">
        <v>169</v>
      </c>
      <c r="B25" s="6" t="s">
        <v>7</v>
      </c>
      <c r="C25" s="6" t="s">
        <v>121</v>
      </c>
      <c r="D25" s="8">
        <v>46.95</v>
      </c>
      <c r="E25" s="8">
        <v>13.6</v>
      </c>
    </row>
    <row r="26" spans="1:5">
      <c r="A26" s="9" t="s">
        <v>155</v>
      </c>
      <c r="B26" s="6" t="s">
        <v>156</v>
      </c>
      <c r="C26" s="6" t="s">
        <v>48</v>
      </c>
      <c r="D26" s="8">
        <v>46.95</v>
      </c>
      <c r="E26" s="8">
        <v>13.6</v>
      </c>
    </row>
    <row r="27" spans="1:5">
      <c r="A27" s="9" t="s">
        <v>43</v>
      </c>
      <c r="B27" s="6" t="s">
        <v>18</v>
      </c>
      <c r="C27" s="6" t="s">
        <v>9</v>
      </c>
      <c r="D27" s="8">
        <v>86.95</v>
      </c>
      <c r="E27" s="8">
        <v>13.6</v>
      </c>
    </row>
    <row r="28" spans="1:5">
      <c r="A28" s="9" t="s">
        <v>21</v>
      </c>
      <c r="B28" s="6" t="s">
        <v>3</v>
      </c>
      <c r="C28" s="6" t="s">
        <v>14</v>
      </c>
      <c r="D28" s="8">
        <v>46.95</v>
      </c>
      <c r="E28" s="8">
        <v>13.6</v>
      </c>
    </row>
    <row r="29" spans="1:5">
      <c r="A29" s="4" t="s">
        <v>63</v>
      </c>
      <c r="B29" s="10" t="s">
        <v>60</v>
      </c>
      <c r="C29" s="6" t="s">
        <v>48</v>
      </c>
      <c r="D29" s="8">
        <v>46.95</v>
      </c>
      <c r="E29" s="8">
        <v>13.6</v>
      </c>
    </row>
    <row r="30" spans="1:5">
      <c r="A30" s="9" t="s">
        <v>22</v>
      </c>
      <c r="B30" s="6" t="s">
        <v>3</v>
      </c>
      <c r="C30" s="6" t="s">
        <v>9</v>
      </c>
      <c r="D30" s="8">
        <v>46.95</v>
      </c>
      <c r="E30" s="8">
        <v>13.6</v>
      </c>
    </row>
    <row r="31" spans="1:5">
      <c r="A31" s="9" t="s">
        <v>23</v>
      </c>
      <c r="B31" s="6" t="s">
        <v>6</v>
      </c>
      <c r="C31" s="6" t="s">
        <v>8</v>
      </c>
      <c r="D31" s="8">
        <v>46.95</v>
      </c>
      <c r="E31" s="8">
        <v>13.6</v>
      </c>
    </row>
    <row r="32" spans="1:5">
      <c r="A32" s="9" t="s">
        <v>93</v>
      </c>
      <c r="B32" s="6" t="s">
        <v>3</v>
      </c>
      <c r="C32" s="6" t="s">
        <v>4</v>
      </c>
      <c r="D32" s="8">
        <v>46.95</v>
      </c>
      <c r="E32" s="8">
        <v>13.6</v>
      </c>
    </row>
    <row r="33" spans="1:5">
      <c r="A33" s="9" t="s">
        <v>183</v>
      </c>
      <c r="B33" s="6" t="s">
        <v>6</v>
      </c>
      <c r="C33" s="6" t="s">
        <v>12</v>
      </c>
      <c r="D33" s="8">
        <v>46.95</v>
      </c>
      <c r="E33" s="8">
        <v>13.5</v>
      </c>
    </row>
    <row r="34" spans="1:5">
      <c r="A34" s="4" t="s">
        <v>24</v>
      </c>
      <c r="B34" s="6" t="s">
        <v>3</v>
      </c>
      <c r="C34" s="6" t="s">
        <v>12</v>
      </c>
      <c r="D34" s="8">
        <v>46.95</v>
      </c>
      <c r="E34" s="8">
        <v>13.6</v>
      </c>
    </row>
    <row r="35" spans="1:5">
      <c r="A35" s="4" t="s">
        <v>134</v>
      </c>
      <c r="B35" s="6" t="s">
        <v>3</v>
      </c>
      <c r="C35" s="6" t="s">
        <v>82</v>
      </c>
      <c r="D35" s="8">
        <v>46.95</v>
      </c>
      <c r="E35" s="8">
        <v>13.6</v>
      </c>
    </row>
    <row r="36" spans="1:5">
      <c r="A36" s="4" t="s">
        <v>25</v>
      </c>
      <c r="B36" s="6" t="s">
        <v>7</v>
      </c>
      <c r="C36" s="6" t="s">
        <v>8</v>
      </c>
      <c r="D36" s="8">
        <v>46.95</v>
      </c>
      <c r="E36" s="8">
        <v>13.6</v>
      </c>
    </row>
    <row r="37" spans="1:5">
      <c r="A37" s="4" t="s">
        <v>59</v>
      </c>
      <c r="B37" s="10" t="s">
        <v>62</v>
      </c>
      <c r="C37" s="6" t="s">
        <v>48</v>
      </c>
      <c r="D37" s="8">
        <v>46.95</v>
      </c>
      <c r="E37" s="8">
        <v>13.6</v>
      </c>
    </row>
    <row r="38" spans="1:5">
      <c r="A38" s="4" t="s">
        <v>26</v>
      </c>
      <c r="B38" s="6" t="s">
        <v>7</v>
      </c>
      <c r="C38" s="6" t="s">
        <v>14</v>
      </c>
      <c r="D38" s="8">
        <v>46.95</v>
      </c>
      <c r="E38" s="8">
        <v>13.6</v>
      </c>
    </row>
    <row r="39" spans="1:5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</row>
    <row r="40" spans="1:5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</row>
    <row r="41" spans="1:5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</row>
    <row r="42" spans="1:5">
      <c r="A42" s="9" t="s">
        <v>133</v>
      </c>
      <c r="B42" s="6" t="s">
        <v>3</v>
      </c>
      <c r="C42" s="6" t="s">
        <v>121</v>
      </c>
      <c r="D42" s="8">
        <v>46.95</v>
      </c>
      <c r="E42" s="8">
        <v>13.6</v>
      </c>
    </row>
    <row r="43" spans="1:5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</row>
    <row r="44" spans="1:5">
      <c r="A44" s="9" t="s">
        <v>144</v>
      </c>
      <c r="B44" s="6" t="s">
        <v>6</v>
      </c>
      <c r="C44" s="6" t="s">
        <v>20</v>
      </c>
      <c r="D44" s="8">
        <v>86.95</v>
      </c>
      <c r="E44" s="8">
        <v>19.5</v>
      </c>
    </row>
    <row r="45" spans="1:5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</row>
    <row r="46" spans="1:5">
      <c r="A46" s="4" t="s">
        <v>164</v>
      </c>
      <c r="B46" s="10" t="s">
        <v>6</v>
      </c>
      <c r="C46" s="10" t="s">
        <v>20</v>
      </c>
      <c r="D46" s="8">
        <v>86.95</v>
      </c>
      <c r="E46" s="8">
        <v>19.5</v>
      </c>
    </row>
    <row r="47" spans="1:5">
      <c r="A47" s="4" t="s">
        <v>135</v>
      </c>
      <c r="B47" s="10" t="s">
        <v>3</v>
      </c>
      <c r="C47" s="10" t="s">
        <v>14</v>
      </c>
      <c r="D47" s="8">
        <v>46.95</v>
      </c>
      <c r="E47" s="8">
        <v>13.6</v>
      </c>
    </row>
    <row r="48" spans="1:5">
      <c r="A48" s="4" t="s">
        <v>30</v>
      </c>
      <c r="B48" s="6" t="s">
        <v>6</v>
      </c>
      <c r="C48" s="6" t="s">
        <v>9</v>
      </c>
      <c r="D48" s="8">
        <v>46.95</v>
      </c>
      <c r="E48" s="8">
        <v>0</v>
      </c>
    </row>
    <row r="49" spans="1:5">
      <c r="A49" s="4" t="s">
        <v>31</v>
      </c>
      <c r="B49" s="6" t="s">
        <v>6</v>
      </c>
      <c r="C49" s="6" t="s">
        <v>12</v>
      </c>
      <c r="D49" s="8">
        <v>46.95</v>
      </c>
      <c r="E49" s="8">
        <v>19.5</v>
      </c>
    </row>
    <row r="50" spans="1:5">
      <c r="A50" s="4" t="s">
        <v>136</v>
      </c>
      <c r="B50" s="6" t="s">
        <v>3</v>
      </c>
      <c r="C50" s="6" t="s">
        <v>14</v>
      </c>
      <c r="D50" s="8">
        <v>46.95</v>
      </c>
      <c r="E50" s="8">
        <v>13.6</v>
      </c>
    </row>
    <row r="51" spans="1:5">
      <c r="A51" s="4" t="s">
        <v>112</v>
      </c>
      <c r="B51" s="6" t="s">
        <v>113</v>
      </c>
      <c r="C51" s="6" t="s">
        <v>48</v>
      </c>
      <c r="D51" s="8">
        <v>46.95</v>
      </c>
      <c r="E51" s="8">
        <v>13.6</v>
      </c>
    </row>
    <row r="52" spans="1:5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</row>
    <row r="53" spans="1:5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</row>
    <row r="54" spans="1:5">
      <c r="A54" s="4" t="s">
        <v>33</v>
      </c>
      <c r="B54" s="6" t="s">
        <v>3</v>
      </c>
      <c r="C54" s="6" t="s">
        <v>4</v>
      </c>
      <c r="D54" s="8">
        <v>46.95</v>
      </c>
      <c r="E54" s="8">
        <v>13.6</v>
      </c>
    </row>
    <row r="55" spans="1:5">
      <c r="A55" s="24" t="s">
        <v>179</v>
      </c>
      <c r="B55" s="6" t="s">
        <v>7</v>
      </c>
      <c r="C55" s="6" t="s">
        <v>180</v>
      </c>
      <c r="D55" s="8">
        <v>86.95</v>
      </c>
      <c r="E55" s="8">
        <v>19.5</v>
      </c>
    </row>
    <row r="56" spans="1:5">
      <c r="A56" s="4" t="s">
        <v>34</v>
      </c>
      <c r="B56" s="6" t="s">
        <v>6</v>
      </c>
      <c r="C56" s="6" t="s">
        <v>14</v>
      </c>
      <c r="D56" s="8">
        <v>46.95</v>
      </c>
      <c r="E56" s="8">
        <v>13.6</v>
      </c>
    </row>
    <row r="57" spans="1:5">
      <c r="A57" s="4" t="s">
        <v>126</v>
      </c>
      <c r="B57" s="6" t="s">
        <v>125</v>
      </c>
      <c r="C57" s="6" t="s">
        <v>121</v>
      </c>
      <c r="D57" s="8">
        <v>46.95</v>
      </c>
      <c r="E57" s="8">
        <v>13.6</v>
      </c>
    </row>
    <row r="58" spans="1:5">
      <c r="A58" s="4" t="s">
        <v>53</v>
      </c>
      <c r="B58" s="10" t="s">
        <v>55</v>
      </c>
      <c r="C58" s="10" t="s">
        <v>48</v>
      </c>
      <c r="D58" s="8">
        <v>132.94999999999999</v>
      </c>
      <c r="E58" s="8">
        <v>13.6</v>
      </c>
    </row>
    <row r="59" spans="1:5">
      <c r="A59" s="4" t="s">
        <v>127</v>
      </c>
      <c r="B59" s="10" t="s">
        <v>7</v>
      </c>
      <c r="C59" s="10" t="s">
        <v>121</v>
      </c>
      <c r="D59" s="8">
        <v>86.95</v>
      </c>
      <c r="E59" s="8">
        <v>19.5</v>
      </c>
    </row>
    <row r="60" spans="1:5">
      <c r="A60" s="9" t="s">
        <v>35</v>
      </c>
      <c r="B60" s="5" t="s">
        <v>45</v>
      </c>
      <c r="C60" s="6" t="s">
        <v>14</v>
      </c>
      <c r="D60" s="19">
        <v>86.95</v>
      </c>
      <c r="E60" s="19">
        <v>19.5</v>
      </c>
    </row>
    <row r="61" spans="1:5">
      <c r="A61" s="9" t="s">
        <v>159</v>
      </c>
      <c r="B61" s="5" t="s">
        <v>7</v>
      </c>
      <c r="C61" s="6" t="s">
        <v>160</v>
      </c>
      <c r="D61" s="19">
        <v>46.95</v>
      </c>
      <c r="E61" s="19">
        <v>13.6</v>
      </c>
    </row>
    <row r="62" spans="1:5" ht="29">
      <c r="A62" s="9" t="s">
        <v>104</v>
      </c>
      <c r="B62" s="5" t="s">
        <v>105</v>
      </c>
      <c r="C62" s="6" t="s">
        <v>48</v>
      </c>
      <c r="D62" s="19">
        <v>86.95</v>
      </c>
      <c r="E62" s="19">
        <v>19.5</v>
      </c>
    </row>
    <row r="63" spans="1:5">
      <c r="A63" s="4" t="s">
        <v>50</v>
      </c>
      <c r="B63" s="10" t="s">
        <v>52</v>
      </c>
      <c r="C63" s="10" t="s">
        <v>48</v>
      </c>
      <c r="D63" s="8">
        <v>46.95</v>
      </c>
      <c r="E63" s="8">
        <v>13.6</v>
      </c>
    </row>
    <row r="64" spans="1:5">
      <c r="A64" s="4" t="s">
        <v>128</v>
      </c>
      <c r="B64" s="5" t="s">
        <v>125</v>
      </c>
      <c r="C64" s="6" t="s">
        <v>121</v>
      </c>
      <c r="D64" s="8">
        <v>46.95</v>
      </c>
      <c r="E64" s="8">
        <v>13.6</v>
      </c>
    </row>
    <row r="65" spans="1:6">
      <c r="A65" s="4" t="s">
        <v>138</v>
      </c>
      <c r="B65" s="5" t="s">
        <v>45</v>
      </c>
      <c r="C65" s="6" t="s">
        <v>8</v>
      </c>
      <c r="D65" s="8">
        <v>46.95</v>
      </c>
      <c r="E65" s="8">
        <v>13.6</v>
      </c>
    </row>
    <row r="66" spans="1:6">
      <c r="A66" s="4" t="s">
        <v>37</v>
      </c>
      <c r="B66" s="6" t="s">
        <v>3</v>
      </c>
      <c r="C66" s="6" t="s">
        <v>20</v>
      </c>
      <c r="D66" s="8">
        <v>46.95</v>
      </c>
      <c r="E66" s="8">
        <v>13.6</v>
      </c>
    </row>
    <row r="67" spans="1:6">
      <c r="A67" s="9" t="s">
        <v>46</v>
      </c>
      <c r="B67" s="10" t="s">
        <v>47</v>
      </c>
      <c r="C67" s="10" t="s">
        <v>48</v>
      </c>
      <c r="D67" s="18">
        <v>132.94999999999999</v>
      </c>
      <c r="E67" s="18">
        <v>32.700000000000003</v>
      </c>
    </row>
    <row r="68" spans="1:6">
      <c r="A68" s="23" t="s">
        <v>165</v>
      </c>
      <c r="B68" s="10" t="s">
        <v>3</v>
      </c>
      <c r="C68" s="10" t="s">
        <v>9</v>
      </c>
      <c r="D68" s="19">
        <v>86.95</v>
      </c>
      <c r="E68" s="19">
        <v>19.5</v>
      </c>
    </row>
    <row r="69" spans="1:6">
      <c r="A69" s="4" t="s">
        <v>98</v>
      </c>
      <c r="B69" s="10" t="s">
        <v>99</v>
      </c>
      <c r="C69" s="10" t="s">
        <v>48</v>
      </c>
      <c r="D69" s="19">
        <v>46.95</v>
      </c>
      <c r="E69" s="8">
        <v>13.6</v>
      </c>
    </row>
    <row r="70" spans="1:6">
      <c r="A70" s="4" t="s">
        <v>38</v>
      </c>
      <c r="B70" s="6" t="s">
        <v>18</v>
      </c>
      <c r="C70" s="6" t="s">
        <v>39</v>
      </c>
      <c r="D70" s="8">
        <v>46.95</v>
      </c>
      <c r="E70" s="8">
        <v>13.6</v>
      </c>
    </row>
    <row r="71" spans="1:6">
      <c r="A71" s="4" t="s">
        <v>51</v>
      </c>
      <c r="B71" s="10" t="s">
        <v>54</v>
      </c>
      <c r="C71" s="10" t="s">
        <v>48</v>
      </c>
      <c r="D71" s="8">
        <v>46.95</v>
      </c>
      <c r="E71" s="8">
        <v>13.6</v>
      </c>
    </row>
    <row r="72" spans="1:6">
      <c r="A72" s="4" t="s">
        <v>161</v>
      </c>
      <c r="B72" s="10" t="s">
        <v>18</v>
      </c>
      <c r="C72" s="10" t="s">
        <v>121</v>
      </c>
      <c r="D72" s="8">
        <v>46.95</v>
      </c>
      <c r="E72" s="8">
        <v>13.6</v>
      </c>
    </row>
    <row r="73" spans="1:6">
      <c r="A73" s="9" t="s">
        <v>41</v>
      </c>
      <c r="B73" s="6" t="s">
        <v>3</v>
      </c>
      <c r="C73" s="6" t="s">
        <v>9</v>
      </c>
      <c r="D73" s="16">
        <v>46.95</v>
      </c>
      <c r="E73" s="8">
        <v>13.6</v>
      </c>
    </row>
    <row r="74" spans="1:6" ht="18">
      <c r="A74" s="9" t="s">
        <v>86</v>
      </c>
      <c r="B74" s="6" t="s">
        <v>3</v>
      </c>
      <c r="C74" s="6" t="s">
        <v>82</v>
      </c>
      <c r="D74" s="15">
        <v>46.95</v>
      </c>
      <c r="E74" s="15">
        <v>13.6</v>
      </c>
    </row>
    <row r="75" spans="1:6" ht="18">
      <c r="A75" s="23" t="s">
        <v>178</v>
      </c>
      <c r="B75" s="6"/>
      <c r="C75" s="6"/>
      <c r="D75" s="15">
        <v>0</v>
      </c>
      <c r="E75" s="15"/>
    </row>
    <row r="76" spans="1:6" ht="18">
      <c r="A76" s="23" t="s">
        <v>68</v>
      </c>
      <c r="B76" s="6"/>
      <c r="C76" s="6"/>
      <c r="D76" s="15">
        <v>0</v>
      </c>
      <c r="E76" s="15"/>
    </row>
    <row r="77" spans="1:6">
      <c r="A77" s="29" t="s">
        <v>171</v>
      </c>
      <c r="B77" s="2"/>
      <c r="C77" s="3"/>
      <c r="D77" s="12">
        <f>SUM(D6:D76)</f>
        <v>3857.5499999999961</v>
      </c>
      <c r="E77" s="12">
        <f>SUM(E6:E76)</f>
        <v>1010.1000000000009</v>
      </c>
      <c r="F77" s="28">
        <f>D77+E77</f>
        <v>4867.6499999999969</v>
      </c>
    </row>
    <row r="78" spans="1:6">
      <c r="A78" s="1"/>
      <c r="B78" s="2"/>
      <c r="C78" s="3"/>
    </row>
    <row r="79" spans="1:6">
      <c r="A79" t="s">
        <v>166</v>
      </c>
      <c r="E79" s="12"/>
    </row>
    <row r="80" spans="1:6">
      <c r="A80" t="s">
        <v>181</v>
      </c>
      <c r="E80" s="12"/>
    </row>
    <row r="81" spans="5:5">
      <c r="E81" s="12"/>
    </row>
  </sheetData>
  <autoFilter ref="A5:E70" xr:uid="{00000000-0009-0000-0000-000026000000}">
    <sortState xmlns:xlrd2="http://schemas.microsoft.com/office/spreadsheetml/2017/richdata2" ref="A5:F49">
      <sortCondition ref="A4:A48"/>
    </sortState>
  </autoFilter>
  <printOptions horizontalCentered="1" headings="1"/>
  <pageMargins left="0.25" right="0.25" top="0.75" bottom="0.75" header="0.3" footer="0.3"/>
  <pageSetup scale="57" fitToWidth="0" orientation="portrait" r:id="rId1"/>
  <headerFooter>
    <oddHeader xml:space="preserve">&amp;CKai Ming Inc.
Dental and Vision 
</oddHeader>
    <oddFooter>&amp;C&amp;P of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1:F77"/>
  <sheetViews>
    <sheetView zoomScale="150" zoomScaleNormal="150" zoomScalePageLayoutView="150" workbookViewId="0">
      <selection activeCell="E19" sqref="E19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5">
      <c r="A1" s="1" t="s">
        <v>77</v>
      </c>
      <c r="B1" s="2"/>
      <c r="C1" s="3"/>
    </row>
    <row r="2" spans="1:5">
      <c r="A2" s="1" t="s">
        <v>90</v>
      </c>
      <c r="B2" s="2"/>
      <c r="C2" s="3"/>
    </row>
    <row r="3" spans="1:5">
      <c r="A3" s="17">
        <v>43160</v>
      </c>
      <c r="B3" s="2"/>
      <c r="C3" s="3"/>
    </row>
    <row r="4" spans="1:5">
      <c r="A4" s="17"/>
      <c r="B4" s="2"/>
      <c r="C4" s="3"/>
    </row>
    <row r="5" spans="1:5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</row>
    <row r="6" spans="1:5">
      <c r="A6" s="4" t="s">
        <v>97</v>
      </c>
      <c r="B6" s="6" t="s">
        <v>7</v>
      </c>
      <c r="C6" s="6" t="s">
        <v>14</v>
      </c>
      <c r="D6" s="16">
        <v>136.35</v>
      </c>
      <c r="E6" s="16">
        <v>32.700000000000003</v>
      </c>
    </row>
    <row r="7" spans="1:5">
      <c r="A7" s="9" t="s">
        <v>11</v>
      </c>
      <c r="B7" s="6" t="s">
        <v>7</v>
      </c>
      <c r="C7" s="6" t="s">
        <v>12</v>
      </c>
      <c r="D7" s="19">
        <v>89.1</v>
      </c>
      <c r="E7" s="8">
        <v>13.6</v>
      </c>
    </row>
    <row r="8" spans="1:5">
      <c r="A8" s="9" t="s">
        <v>43</v>
      </c>
      <c r="B8" s="6" t="s">
        <v>18</v>
      </c>
      <c r="C8" s="6" t="s">
        <v>9</v>
      </c>
      <c r="D8" s="8">
        <v>89.1</v>
      </c>
      <c r="E8" s="8">
        <v>13.6</v>
      </c>
    </row>
    <row r="9" spans="1:5">
      <c r="A9" s="9" t="s">
        <v>144</v>
      </c>
      <c r="B9" s="6" t="s">
        <v>6</v>
      </c>
      <c r="C9" s="6" t="s">
        <v>20</v>
      </c>
      <c r="D9" s="8">
        <v>89.1</v>
      </c>
      <c r="E9" s="8">
        <v>19.5</v>
      </c>
    </row>
    <row r="10" spans="1:5">
      <c r="A10" s="4" t="s">
        <v>164</v>
      </c>
      <c r="B10" s="10" t="s">
        <v>6</v>
      </c>
      <c r="C10" s="10" t="s">
        <v>20</v>
      </c>
      <c r="D10" s="8">
        <v>89.1</v>
      </c>
      <c r="E10" s="8">
        <v>19.5</v>
      </c>
    </row>
    <row r="11" spans="1:5">
      <c r="A11" s="24" t="s">
        <v>179</v>
      </c>
      <c r="B11" s="6" t="s">
        <v>7</v>
      </c>
      <c r="C11" s="6" t="s">
        <v>180</v>
      </c>
      <c r="D11" s="8">
        <v>89.1</v>
      </c>
      <c r="E11" s="8">
        <v>19.5</v>
      </c>
    </row>
    <row r="12" spans="1:5">
      <c r="A12" s="4" t="s">
        <v>53</v>
      </c>
      <c r="B12" s="10" t="s">
        <v>55</v>
      </c>
      <c r="C12" s="10" t="s">
        <v>48</v>
      </c>
      <c r="D12" s="8">
        <v>136.35</v>
      </c>
      <c r="E12" s="8">
        <v>13.6</v>
      </c>
    </row>
    <row r="13" spans="1:5">
      <c r="A13" s="4" t="s">
        <v>127</v>
      </c>
      <c r="B13" s="10" t="s">
        <v>7</v>
      </c>
      <c r="C13" s="10" t="s">
        <v>121</v>
      </c>
      <c r="D13" s="8">
        <v>89.1</v>
      </c>
      <c r="E13" s="8">
        <v>19.5</v>
      </c>
    </row>
    <row r="14" spans="1:5">
      <c r="A14" s="9" t="s">
        <v>35</v>
      </c>
      <c r="B14" s="5" t="s">
        <v>45</v>
      </c>
      <c r="C14" s="6" t="s">
        <v>14</v>
      </c>
      <c r="D14" s="19">
        <v>89.1</v>
      </c>
      <c r="E14" s="19">
        <v>19.5</v>
      </c>
    </row>
    <row r="15" spans="1:5" ht="29">
      <c r="A15" s="9" t="s">
        <v>104</v>
      </c>
      <c r="B15" s="5" t="s">
        <v>105</v>
      </c>
      <c r="C15" s="6" t="s">
        <v>48</v>
      </c>
      <c r="D15" s="19">
        <v>89.1</v>
      </c>
      <c r="E15" s="19">
        <v>19.5</v>
      </c>
    </row>
    <row r="16" spans="1:5">
      <c r="A16" s="9" t="s">
        <v>46</v>
      </c>
      <c r="B16" s="10" t="s">
        <v>47</v>
      </c>
      <c r="C16" s="10" t="s">
        <v>48</v>
      </c>
      <c r="D16" s="18">
        <v>136.35</v>
      </c>
      <c r="E16" s="18">
        <v>32.700000000000003</v>
      </c>
    </row>
    <row r="17" spans="1:5">
      <c r="A17" s="23" t="s">
        <v>165</v>
      </c>
      <c r="B17" s="10" t="s">
        <v>3</v>
      </c>
      <c r="C17" s="10" t="s">
        <v>9</v>
      </c>
      <c r="D17" s="19">
        <v>89.1</v>
      </c>
      <c r="E17" s="19">
        <v>19.5</v>
      </c>
    </row>
    <row r="18" spans="1:5" ht="18">
      <c r="A18" s="23" t="s">
        <v>178</v>
      </c>
      <c r="B18" s="6"/>
      <c r="C18" s="6"/>
      <c r="D18" s="15">
        <v>0</v>
      </c>
      <c r="E18" s="15"/>
    </row>
    <row r="19" spans="1:5" ht="18">
      <c r="A19" s="23" t="s">
        <v>68</v>
      </c>
      <c r="B19" s="6"/>
      <c r="C19" s="6"/>
      <c r="D19" s="15">
        <v>0</v>
      </c>
      <c r="E19" s="15"/>
    </row>
    <row r="20" spans="1:5">
      <c r="A20" s="29" t="s">
        <v>171</v>
      </c>
      <c r="B20" s="2"/>
      <c r="C20" s="3"/>
      <c r="D20" s="12">
        <f>SUM(D6:D19)</f>
        <v>1210.95</v>
      </c>
      <c r="E20" s="12">
        <f>SUM(E6:E19)</f>
        <v>242.7</v>
      </c>
    </row>
    <row r="21" spans="1:5">
      <c r="A21" s="1"/>
      <c r="B21" s="2"/>
      <c r="C21" s="3"/>
    </row>
    <row r="22" spans="1:5">
      <c r="A22" t="s">
        <v>166</v>
      </c>
      <c r="E22" s="12"/>
    </row>
    <row r="23" spans="1:5">
      <c r="A23" t="s">
        <v>181</v>
      </c>
      <c r="E23" s="12"/>
    </row>
    <row r="24" spans="1:5">
      <c r="E24" s="12"/>
    </row>
    <row r="77" spans="6:6">
      <c r="F77" s="28">
        <f>D20+E20</f>
        <v>1453.65</v>
      </c>
    </row>
  </sheetData>
  <autoFilter ref="A5:E13" xr:uid="{00000000-0009-0000-0000-000027000000}">
    <sortState xmlns:xlrd2="http://schemas.microsoft.com/office/spreadsheetml/2017/richdata2" ref="A5:F49">
      <sortCondition ref="A4:A48"/>
    </sortState>
  </autoFilter>
  <sortState xmlns:xlrd2="http://schemas.microsoft.com/office/spreadsheetml/2017/richdata2" ref="A6:E17">
    <sortCondition ref="A6:A17"/>
  </sortState>
  <printOptions horizontalCentered="1" headings="1"/>
  <pageMargins left="0.25" right="0.25" top="0.75" bottom="0.75" header="0.3" footer="0.3"/>
  <pageSetup scale="57" fitToWidth="0" orientation="portrait" r:id="rId1"/>
  <headerFooter>
    <oddHeader xml:space="preserve">&amp;CKai Ming Inc.
Dental and Vision 
</oddHeader>
    <oddFooter>&amp;C&amp;P of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1:G23"/>
  <sheetViews>
    <sheetView zoomScale="150" zoomScaleNormal="150" zoomScalePageLayoutView="150" workbookViewId="0">
      <selection activeCell="J3" sqref="J3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3" width="11.33203125" bestFit="1" customWidth="1"/>
    <col min="4" max="4" width="11.33203125" customWidth="1"/>
    <col min="5" max="5" width="11.33203125" bestFit="1" customWidth="1"/>
    <col min="6" max="6" width="11.33203125" customWidth="1"/>
  </cols>
  <sheetData>
    <row r="1" spans="1:7">
      <c r="A1" s="1" t="s">
        <v>77</v>
      </c>
      <c r="B1" s="2"/>
      <c r="C1" s="3"/>
      <c r="D1" s="3"/>
    </row>
    <row r="2" spans="1:7">
      <c r="A2" s="1" t="s">
        <v>90</v>
      </c>
      <c r="B2" s="2"/>
      <c r="C2" s="3"/>
      <c r="D2" s="3"/>
    </row>
    <row r="3" spans="1:7">
      <c r="A3" s="17">
        <v>43191</v>
      </c>
      <c r="B3" s="2"/>
      <c r="C3" s="3"/>
      <c r="D3" s="3"/>
    </row>
    <row r="4" spans="1:7">
      <c r="A4" s="17"/>
      <c r="B4" s="2"/>
      <c r="C4" s="3"/>
      <c r="D4" s="3"/>
      <c r="G4" t="s">
        <v>188</v>
      </c>
    </row>
    <row r="5" spans="1:7">
      <c r="A5" s="7" t="s">
        <v>0</v>
      </c>
      <c r="B5" s="7" t="s">
        <v>44</v>
      </c>
      <c r="C5" s="7" t="s">
        <v>1</v>
      </c>
      <c r="D5" s="7" t="s">
        <v>185</v>
      </c>
      <c r="E5" s="7" t="s">
        <v>184</v>
      </c>
      <c r="F5" s="7" t="s">
        <v>186</v>
      </c>
      <c r="G5" s="7" t="s">
        <v>187</v>
      </c>
    </row>
    <row r="6" spans="1:7">
      <c r="A6" s="4" t="s">
        <v>97</v>
      </c>
      <c r="B6" s="6" t="s">
        <v>7</v>
      </c>
      <c r="C6" s="6" t="s">
        <v>14</v>
      </c>
      <c r="D6" s="16">
        <v>136.35</v>
      </c>
      <c r="E6" s="16">
        <v>132.94999999999999</v>
      </c>
      <c r="F6" s="16">
        <f>D6-E6</f>
        <v>3.4000000000000057</v>
      </c>
      <c r="G6" s="12">
        <f>F6/2</f>
        <v>1.7000000000000028</v>
      </c>
    </row>
    <row r="7" spans="1:7">
      <c r="A7" s="9" t="s">
        <v>11</v>
      </c>
      <c r="B7" s="6" t="s">
        <v>7</v>
      </c>
      <c r="C7" s="6" t="s">
        <v>12</v>
      </c>
      <c r="D7" s="19">
        <v>89.1</v>
      </c>
      <c r="E7" s="19">
        <v>86.95</v>
      </c>
      <c r="F7" s="16">
        <f t="shared" ref="F7:F17" si="0">D7-E7</f>
        <v>2.1499999999999915</v>
      </c>
      <c r="G7" s="12">
        <f t="shared" ref="G7:G17" si="1">F7/2</f>
        <v>1.0749999999999957</v>
      </c>
    </row>
    <row r="8" spans="1:7">
      <c r="A8" s="9" t="s">
        <v>43</v>
      </c>
      <c r="B8" s="6" t="s">
        <v>18</v>
      </c>
      <c r="C8" s="6" t="s">
        <v>9</v>
      </c>
      <c r="D8" s="8">
        <v>89.1</v>
      </c>
      <c r="E8" s="8">
        <v>86.95</v>
      </c>
      <c r="F8" s="16">
        <f t="shared" si="0"/>
        <v>2.1499999999999915</v>
      </c>
      <c r="G8" s="12">
        <f t="shared" si="1"/>
        <v>1.0749999999999957</v>
      </c>
    </row>
    <row r="9" spans="1:7">
      <c r="A9" s="9" t="s">
        <v>144</v>
      </c>
      <c r="B9" s="6" t="s">
        <v>6</v>
      </c>
      <c r="C9" s="6" t="s">
        <v>20</v>
      </c>
      <c r="D9" s="8">
        <v>89.1</v>
      </c>
      <c r="E9" s="8">
        <v>86.95</v>
      </c>
      <c r="F9" s="16">
        <f t="shared" si="0"/>
        <v>2.1499999999999915</v>
      </c>
      <c r="G9" s="12">
        <f t="shared" si="1"/>
        <v>1.0749999999999957</v>
      </c>
    </row>
    <row r="10" spans="1:7">
      <c r="A10" s="4" t="s">
        <v>164</v>
      </c>
      <c r="B10" s="10" t="s">
        <v>6</v>
      </c>
      <c r="C10" s="10" t="s">
        <v>20</v>
      </c>
      <c r="D10" s="8">
        <v>89.1</v>
      </c>
      <c r="E10" s="8">
        <v>86.95</v>
      </c>
      <c r="F10" s="16">
        <f t="shared" si="0"/>
        <v>2.1499999999999915</v>
      </c>
      <c r="G10" s="12">
        <f t="shared" si="1"/>
        <v>1.0749999999999957</v>
      </c>
    </row>
    <row r="11" spans="1:7">
      <c r="A11" s="24" t="s">
        <v>179</v>
      </c>
      <c r="B11" s="6" t="s">
        <v>7</v>
      </c>
      <c r="C11" s="6" t="s">
        <v>180</v>
      </c>
      <c r="D11" s="8">
        <v>89.1</v>
      </c>
      <c r="E11" s="8">
        <v>86.95</v>
      </c>
      <c r="F11" s="16">
        <f t="shared" si="0"/>
        <v>2.1499999999999915</v>
      </c>
      <c r="G11" s="12">
        <f t="shared" si="1"/>
        <v>1.0749999999999957</v>
      </c>
    </row>
    <row r="12" spans="1:7">
      <c r="A12" s="4" t="s">
        <v>53</v>
      </c>
      <c r="B12" s="10" t="s">
        <v>55</v>
      </c>
      <c r="C12" s="10" t="s">
        <v>48</v>
      </c>
      <c r="D12" s="8">
        <v>136.35</v>
      </c>
      <c r="E12" s="8">
        <v>132.94999999999999</v>
      </c>
      <c r="F12" s="16">
        <f t="shared" si="0"/>
        <v>3.4000000000000057</v>
      </c>
      <c r="G12" s="12">
        <f t="shared" si="1"/>
        <v>1.7000000000000028</v>
      </c>
    </row>
    <row r="13" spans="1:7">
      <c r="A13" s="4" t="s">
        <v>127</v>
      </c>
      <c r="B13" s="10" t="s">
        <v>7</v>
      </c>
      <c r="C13" s="10" t="s">
        <v>121</v>
      </c>
      <c r="D13" s="8">
        <v>89.1</v>
      </c>
      <c r="E13" s="8">
        <v>86.95</v>
      </c>
      <c r="F13" s="16">
        <f t="shared" si="0"/>
        <v>2.1499999999999915</v>
      </c>
      <c r="G13" s="12">
        <f t="shared" si="1"/>
        <v>1.0749999999999957</v>
      </c>
    </row>
    <row r="14" spans="1:7">
      <c r="A14" s="9" t="s">
        <v>35</v>
      </c>
      <c r="B14" s="5" t="s">
        <v>45</v>
      </c>
      <c r="C14" s="6" t="s">
        <v>14</v>
      </c>
      <c r="D14" s="19">
        <v>89.1</v>
      </c>
      <c r="E14" s="19">
        <v>86.95</v>
      </c>
      <c r="F14" s="16">
        <f t="shared" si="0"/>
        <v>2.1499999999999915</v>
      </c>
      <c r="G14" s="12">
        <f t="shared" si="1"/>
        <v>1.0749999999999957</v>
      </c>
    </row>
    <row r="15" spans="1:7" ht="29">
      <c r="A15" s="9" t="s">
        <v>104</v>
      </c>
      <c r="B15" s="5" t="s">
        <v>105</v>
      </c>
      <c r="C15" s="6" t="s">
        <v>48</v>
      </c>
      <c r="D15" s="19">
        <v>89.1</v>
      </c>
      <c r="E15" s="19">
        <v>86.95</v>
      </c>
      <c r="F15" s="16">
        <f t="shared" si="0"/>
        <v>2.1499999999999915</v>
      </c>
      <c r="G15" s="12">
        <f t="shared" si="1"/>
        <v>1.0749999999999957</v>
      </c>
    </row>
    <row r="16" spans="1:7">
      <c r="A16" s="9" t="s">
        <v>46</v>
      </c>
      <c r="B16" s="10" t="s">
        <v>47</v>
      </c>
      <c r="C16" s="10" t="s">
        <v>48</v>
      </c>
      <c r="D16" s="18">
        <v>136.35</v>
      </c>
      <c r="E16" s="18">
        <v>132.94999999999999</v>
      </c>
      <c r="F16" s="16">
        <f t="shared" si="0"/>
        <v>3.4000000000000057</v>
      </c>
      <c r="G16" s="12">
        <f t="shared" si="1"/>
        <v>1.7000000000000028</v>
      </c>
    </row>
    <row r="17" spans="1:7">
      <c r="A17" s="23" t="s">
        <v>165</v>
      </c>
      <c r="B17" s="10" t="s">
        <v>3</v>
      </c>
      <c r="C17" s="10" t="s">
        <v>9</v>
      </c>
      <c r="D17" s="19">
        <v>89.1</v>
      </c>
      <c r="E17" s="19">
        <v>86.95</v>
      </c>
      <c r="F17" s="16">
        <f t="shared" si="0"/>
        <v>2.1499999999999915</v>
      </c>
      <c r="G17" s="12">
        <f t="shared" si="1"/>
        <v>1.0749999999999957</v>
      </c>
    </row>
    <row r="18" spans="1:7" ht="18">
      <c r="A18" s="23" t="s">
        <v>178</v>
      </c>
      <c r="B18" s="6"/>
      <c r="C18" s="6"/>
      <c r="D18" s="6"/>
      <c r="E18" s="15">
        <v>0</v>
      </c>
      <c r="F18" s="15"/>
    </row>
    <row r="19" spans="1:7" ht="18">
      <c r="A19" s="23" t="s">
        <v>68</v>
      </c>
      <c r="B19" s="6"/>
      <c r="C19" s="6"/>
      <c r="D19" s="6"/>
      <c r="E19" s="15">
        <v>0</v>
      </c>
      <c r="F19" s="15"/>
    </row>
    <row r="20" spans="1:7">
      <c r="A20" s="29" t="s">
        <v>171</v>
      </c>
      <c r="B20" s="2"/>
      <c r="C20" s="3"/>
      <c r="D20" s="3"/>
      <c r="E20" s="12">
        <f>SUM(E6:E19)</f>
        <v>1181.4000000000001</v>
      </c>
      <c r="F20" s="12"/>
    </row>
    <row r="21" spans="1:7">
      <c r="A21" s="1"/>
      <c r="B21" s="2"/>
      <c r="C21" s="3"/>
      <c r="D21" s="3"/>
    </row>
    <row r="22" spans="1:7">
      <c r="A22" t="s">
        <v>166</v>
      </c>
    </row>
    <row r="23" spans="1:7">
      <c r="A23" t="s">
        <v>181</v>
      </c>
    </row>
  </sheetData>
  <autoFilter ref="A5:F13" xr:uid="{00000000-0009-0000-0000-000028000000}">
    <sortState xmlns:xlrd2="http://schemas.microsoft.com/office/spreadsheetml/2017/richdata2" ref="A5:F49">
      <sortCondition ref="A4:A48"/>
    </sortState>
  </autoFilter>
  <sortState xmlns:xlrd2="http://schemas.microsoft.com/office/spreadsheetml/2017/richdata2" ref="A6:F17">
    <sortCondition ref="A6:A17"/>
  </sortState>
  <printOptions horizontalCentered="1" headings="1"/>
  <pageMargins left="0.25" right="0.25" top="0.75" bottom="0.75" header="0.3" footer="0.3"/>
  <pageSetup fitToWidth="0" orientation="landscape" r:id="rId1"/>
  <headerFooter>
    <oddHeader xml:space="preserve">&amp;CKai Ming Inc.
Dental and Vision 
</oddHeader>
    <oddFooter>&amp;C&amp;P of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F78"/>
  <sheetViews>
    <sheetView zoomScale="150" zoomScaleNormal="150" zoomScalePageLayoutView="150" workbookViewId="0">
      <selection activeCell="J3" sqref="J3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43221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  <c r="F6" s="12">
        <f>SUM(D6:E6)</f>
        <v>60.550000000000004</v>
      </c>
    </row>
    <row r="7" spans="1:6">
      <c r="A7" s="9" t="s">
        <v>149</v>
      </c>
      <c r="B7" s="6" t="s">
        <v>7</v>
      </c>
      <c r="C7" s="6" t="s">
        <v>4</v>
      </c>
      <c r="D7" s="8">
        <v>46.95</v>
      </c>
      <c r="E7" s="8">
        <v>13.6</v>
      </c>
      <c r="F7" s="12">
        <f t="shared" ref="F7:F67" si="0">SUM(D7:E7)</f>
        <v>60.550000000000004</v>
      </c>
    </row>
    <row r="8" spans="1:6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  <c r="F8" s="12">
        <f t="shared" si="0"/>
        <v>60.550000000000004</v>
      </c>
    </row>
    <row r="9" spans="1:6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  <c r="F9" s="12">
        <f t="shared" si="0"/>
        <v>60.550000000000004</v>
      </c>
    </row>
    <row r="10" spans="1:6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  <c r="F10" s="12">
        <f t="shared" si="0"/>
        <v>60.550000000000004</v>
      </c>
    </row>
    <row r="11" spans="1:6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  <c r="F11" s="12">
        <f t="shared" si="0"/>
        <v>60.550000000000004</v>
      </c>
    </row>
    <row r="12" spans="1:6">
      <c r="A12" s="4" t="s">
        <v>97</v>
      </c>
      <c r="B12" s="6" t="s">
        <v>7</v>
      </c>
      <c r="C12" s="6" t="s">
        <v>14</v>
      </c>
      <c r="D12" s="16">
        <v>132.94999999999999</v>
      </c>
      <c r="E12" s="16">
        <v>32.700000000000003</v>
      </c>
      <c r="F12" s="12">
        <f t="shared" si="0"/>
        <v>165.64999999999998</v>
      </c>
    </row>
    <row r="13" spans="1:6">
      <c r="A13" s="4" t="s">
        <v>142</v>
      </c>
      <c r="B13" s="10" t="s">
        <v>18</v>
      </c>
      <c r="C13" s="10" t="s">
        <v>4</v>
      </c>
      <c r="D13" s="8">
        <v>46.95</v>
      </c>
      <c r="E13" s="8">
        <v>13.6</v>
      </c>
      <c r="F13" s="12">
        <f t="shared" si="0"/>
        <v>60.550000000000004</v>
      </c>
    </row>
    <row r="14" spans="1:6">
      <c r="A14" s="9" t="s">
        <v>11</v>
      </c>
      <c r="B14" s="6" t="s">
        <v>7</v>
      </c>
      <c r="C14" s="6" t="s">
        <v>12</v>
      </c>
      <c r="D14" s="19">
        <v>86.95</v>
      </c>
      <c r="E14" s="8">
        <v>13.6</v>
      </c>
      <c r="F14" s="12">
        <f t="shared" si="0"/>
        <v>100.55</v>
      </c>
    </row>
    <row r="15" spans="1:6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  <c r="F15" s="12">
        <f t="shared" si="0"/>
        <v>60.550000000000004</v>
      </c>
    </row>
    <row r="16" spans="1:6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  <c r="F16" s="12">
        <f t="shared" si="0"/>
        <v>60.550000000000004</v>
      </c>
    </row>
    <row r="17" spans="1:6">
      <c r="A17" s="9" t="s">
        <v>91</v>
      </c>
      <c r="B17" s="6" t="s">
        <v>3</v>
      </c>
      <c r="C17" s="6" t="s">
        <v>14</v>
      </c>
      <c r="D17" s="16">
        <v>46.95</v>
      </c>
      <c r="E17" s="8">
        <v>13.6</v>
      </c>
      <c r="F17" s="12">
        <f t="shared" si="0"/>
        <v>60.550000000000004</v>
      </c>
    </row>
    <row r="18" spans="1:6">
      <c r="A18" s="9" t="s">
        <v>182</v>
      </c>
      <c r="B18" s="6" t="s">
        <v>158</v>
      </c>
      <c r="C18" s="6" t="s">
        <v>48</v>
      </c>
      <c r="D18" s="16">
        <v>46.95</v>
      </c>
      <c r="E18" s="8">
        <v>13.6</v>
      </c>
      <c r="F18" s="12">
        <f t="shared" si="0"/>
        <v>60.550000000000004</v>
      </c>
    </row>
    <row r="19" spans="1:6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  <c r="F19" s="12">
        <f t="shared" si="0"/>
        <v>60.550000000000004</v>
      </c>
    </row>
    <row r="20" spans="1:6">
      <c r="A20" s="9" t="s">
        <v>92</v>
      </c>
      <c r="B20" s="6" t="s">
        <v>3</v>
      </c>
      <c r="C20" s="6" t="s">
        <v>82</v>
      </c>
      <c r="D20" s="16">
        <v>46.95</v>
      </c>
      <c r="E20" s="8">
        <v>13.6</v>
      </c>
      <c r="F20" s="12">
        <f t="shared" si="0"/>
        <v>60.550000000000004</v>
      </c>
    </row>
    <row r="21" spans="1:6">
      <c r="A21" s="9" t="s">
        <v>15</v>
      </c>
      <c r="B21" s="6" t="s">
        <v>7</v>
      </c>
      <c r="C21" s="6" t="s">
        <v>9</v>
      </c>
      <c r="D21" s="16">
        <v>46.95</v>
      </c>
      <c r="E21" s="8">
        <v>13.6</v>
      </c>
      <c r="F21" s="12">
        <f t="shared" si="0"/>
        <v>60.550000000000004</v>
      </c>
    </row>
    <row r="22" spans="1:6">
      <c r="A22" s="4" t="s">
        <v>120</v>
      </c>
      <c r="B22" s="6" t="s">
        <v>3</v>
      </c>
      <c r="C22" s="6" t="s">
        <v>121</v>
      </c>
      <c r="D22" s="16">
        <v>46.95</v>
      </c>
      <c r="E22" s="8">
        <v>13.6</v>
      </c>
      <c r="F22" s="12">
        <f t="shared" si="0"/>
        <v>60.550000000000004</v>
      </c>
    </row>
    <row r="23" spans="1:6">
      <c r="A23" s="9" t="s">
        <v>19</v>
      </c>
      <c r="B23" s="6" t="s">
        <v>18</v>
      </c>
      <c r="C23" s="6" t="s">
        <v>20</v>
      </c>
      <c r="D23" s="8">
        <v>46.95</v>
      </c>
      <c r="E23" s="8">
        <v>13.6</v>
      </c>
      <c r="F23" s="12">
        <f t="shared" si="0"/>
        <v>60.550000000000004</v>
      </c>
    </row>
    <row r="24" spans="1:6">
      <c r="A24" s="9" t="s">
        <v>155</v>
      </c>
      <c r="B24" s="6" t="s">
        <v>156</v>
      </c>
      <c r="C24" s="6" t="s">
        <v>48</v>
      </c>
      <c r="D24" s="8">
        <v>46.95</v>
      </c>
      <c r="E24" s="8">
        <v>13.6</v>
      </c>
      <c r="F24" s="12">
        <f t="shared" si="0"/>
        <v>60.550000000000004</v>
      </c>
    </row>
    <row r="25" spans="1:6">
      <c r="A25" s="9" t="s">
        <v>43</v>
      </c>
      <c r="B25" s="6" t="s">
        <v>18</v>
      </c>
      <c r="C25" s="6" t="s">
        <v>9</v>
      </c>
      <c r="D25" s="8">
        <v>86.95</v>
      </c>
      <c r="E25" s="8">
        <v>13.6</v>
      </c>
      <c r="F25" s="12">
        <f t="shared" si="0"/>
        <v>100.55</v>
      </c>
    </row>
    <row r="26" spans="1:6">
      <c r="A26" s="9" t="s">
        <v>21</v>
      </c>
      <c r="B26" s="6" t="s">
        <v>3</v>
      </c>
      <c r="C26" s="6" t="s">
        <v>14</v>
      </c>
      <c r="D26" s="8">
        <v>46.95</v>
      </c>
      <c r="E26" s="8">
        <v>13.6</v>
      </c>
      <c r="F26" s="12">
        <f t="shared" si="0"/>
        <v>60.550000000000004</v>
      </c>
    </row>
    <row r="27" spans="1:6">
      <c r="A27" s="4" t="s">
        <v>63</v>
      </c>
      <c r="B27" s="10" t="s">
        <v>60</v>
      </c>
      <c r="C27" s="6" t="s">
        <v>48</v>
      </c>
      <c r="D27" s="8">
        <v>46.95</v>
      </c>
      <c r="E27" s="8">
        <v>13.6</v>
      </c>
      <c r="F27" s="12">
        <f t="shared" si="0"/>
        <v>60.550000000000004</v>
      </c>
    </row>
    <row r="28" spans="1:6">
      <c r="A28" s="9" t="s">
        <v>22</v>
      </c>
      <c r="B28" s="6" t="s">
        <v>3</v>
      </c>
      <c r="C28" s="6" t="s">
        <v>9</v>
      </c>
      <c r="D28" s="8">
        <v>46.95</v>
      </c>
      <c r="E28" s="8">
        <v>13.6</v>
      </c>
      <c r="F28" s="12">
        <f t="shared" si="0"/>
        <v>60.550000000000004</v>
      </c>
    </row>
    <row r="29" spans="1:6">
      <c r="A29" s="9" t="s">
        <v>23</v>
      </c>
      <c r="B29" s="6" t="s">
        <v>6</v>
      </c>
      <c r="C29" s="6" t="s">
        <v>8</v>
      </c>
      <c r="D29" s="8">
        <v>46.95</v>
      </c>
      <c r="E29" s="8">
        <v>13.6</v>
      </c>
      <c r="F29" s="12">
        <f t="shared" si="0"/>
        <v>60.550000000000004</v>
      </c>
    </row>
    <row r="30" spans="1:6">
      <c r="A30" s="9" t="s">
        <v>93</v>
      </c>
      <c r="B30" s="6" t="s">
        <v>3</v>
      </c>
      <c r="C30" s="6" t="s">
        <v>4</v>
      </c>
      <c r="D30" s="8">
        <v>46.95</v>
      </c>
      <c r="E30" s="8">
        <v>13.6</v>
      </c>
      <c r="F30" s="12">
        <f t="shared" si="0"/>
        <v>60.550000000000004</v>
      </c>
    </row>
    <row r="31" spans="1:6">
      <c r="A31" s="9" t="s">
        <v>183</v>
      </c>
      <c r="B31" s="6" t="s">
        <v>6</v>
      </c>
      <c r="C31" s="6" t="s">
        <v>12</v>
      </c>
      <c r="D31" s="8">
        <v>46.95</v>
      </c>
      <c r="E31" s="8">
        <v>13.6</v>
      </c>
      <c r="F31" s="12">
        <f t="shared" si="0"/>
        <v>60.550000000000004</v>
      </c>
    </row>
    <row r="32" spans="1:6">
      <c r="A32" s="4" t="s">
        <v>24</v>
      </c>
      <c r="B32" s="6" t="s">
        <v>3</v>
      </c>
      <c r="C32" s="6" t="s">
        <v>12</v>
      </c>
      <c r="D32" s="8">
        <v>46.95</v>
      </c>
      <c r="E32" s="8">
        <v>13.6</v>
      </c>
      <c r="F32" s="12">
        <f t="shared" si="0"/>
        <v>60.550000000000004</v>
      </c>
    </row>
    <row r="33" spans="1:6">
      <c r="A33" s="4" t="s">
        <v>134</v>
      </c>
      <c r="B33" s="6" t="s">
        <v>3</v>
      </c>
      <c r="C33" s="6" t="s">
        <v>82</v>
      </c>
      <c r="D33" s="8">
        <v>46.95</v>
      </c>
      <c r="E33" s="8">
        <v>13.6</v>
      </c>
      <c r="F33" s="12">
        <f t="shared" si="0"/>
        <v>60.550000000000004</v>
      </c>
    </row>
    <row r="34" spans="1:6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  <c r="F34" s="12">
        <f t="shared" si="0"/>
        <v>60.550000000000004</v>
      </c>
    </row>
    <row r="35" spans="1:6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  <c r="F35" s="12">
        <f t="shared" si="0"/>
        <v>60.550000000000004</v>
      </c>
    </row>
    <row r="36" spans="1:6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  <c r="F36" s="12">
        <f t="shared" si="0"/>
        <v>60.550000000000004</v>
      </c>
    </row>
    <row r="37" spans="1:6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  <c r="F37" s="12">
        <f t="shared" si="0"/>
        <v>60.550000000000004</v>
      </c>
    </row>
    <row r="38" spans="1:6">
      <c r="A38" s="4" t="s">
        <v>123</v>
      </c>
      <c r="B38" s="5" t="s">
        <v>3</v>
      </c>
      <c r="C38" s="6" t="s">
        <v>121</v>
      </c>
      <c r="D38" s="8">
        <v>46.95</v>
      </c>
      <c r="E38" s="8">
        <v>13.6</v>
      </c>
      <c r="F38" s="12">
        <f t="shared" si="0"/>
        <v>60.550000000000004</v>
      </c>
    </row>
    <row r="39" spans="1:6">
      <c r="A39" s="4" t="s">
        <v>143</v>
      </c>
      <c r="B39" s="6" t="s">
        <v>3</v>
      </c>
      <c r="C39" s="6" t="s">
        <v>9</v>
      </c>
      <c r="D39" s="8">
        <v>46.95</v>
      </c>
      <c r="E39" s="8">
        <v>13.6</v>
      </c>
      <c r="F39" s="12">
        <f>SUM(D39:E39)</f>
        <v>60.550000000000004</v>
      </c>
    </row>
    <row r="40" spans="1:6">
      <c r="A40" s="9" t="s">
        <v>133</v>
      </c>
      <c r="B40" s="6" t="s">
        <v>3</v>
      </c>
      <c r="C40" s="6" t="s">
        <v>121</v>
      </c>
      <c r="D40" s="8">
        <v>46.95</v>
      </c>
      <c r="E40" s="8">
        <v>13.6</v>
      </c>
      <c r="F40" s="12">
        <f t="shared" si="0"/>
        <v>60.550000000000004</v>
      </c>
    </row>
    <row r="41" spans="1:6">
      <c r="A41" s="4" t="s">
        <v>124</v>
      </c>
      <c r="B41" s="6" t="s">
        <v>125</v>
      </c>
      <c r="C41" s="6" t="s">
        <v>121</v>
      </c>
      <c r="D41" s="8">
        <v>46.95</v>
      </c>
      <c r="E41" s="8">
        <v>13.6</v>
      </c>
      <c r="F41" s="12">
        <f t="shared" si="0"/>
        <v>60.550000000000004</v>
      </c>
    </row>
    <row r="42" spans="1:6">
      <c r="A42" s="9" t="s">
        <v>144</v>
      </c>
      <c r="B42" s="6" t="s">
        <v>6</v>
      </c>
      <c r="C42" s="6" t="s">
        <v>20</v>
      </c>
      <c r="D42" s="8">
        <v>86.95</v>
      </c>
      <c r="E42" s="8">
        <v>19.5</v>
      </c>
      <c r="F42" s="12">
        <f t="shared" si="0"/>
        <v>106.45</v>
      </c>
    </row>
    <row r="43" spans="1:6">
      <c r="A43" s="4" t="s">
        <v>83</v>
      </c>
      <c r="B43" s="10" t="s">
        <v>7</v>
      </c>
      <c r="C43" s="10" t="s">
        <v>9</v>
      </c>
      <c r="D43" s="8">
        <v>46.95</v>
      </c>
      <c r="E43" s="8">
        <v>13.6</v>
      </c>
      <c r="F43" s="12">
        <f t="shared" si="0"/>
        <v>60.550000000000004</v>
      </c>
    </row>
    <row r="44" spans="1:6">
      <c r="A44" s="4" t="s">
        <v>164</v>
      </c>
      <c r="B44" s="10" t="s">
        <v>6</v>
      </c>
      <c r="C44" s="10" t="s">
        <v>20</v>
      </c>
      <c r="D44" s="8">
        <v>86.95</v>
      </c>
      <c r="E44" s="8">
        <v>19.5</v>
      </c>
      <c r="F44" s="12">
        <f t="shared" si="0"/>
        <v>106.45</v>
      </c>
    </row>
    <row r="45" spans="1:6">
      <c r="A45" s="4" t="s">
        <v>135</v>
      </c>
      <c r="B45" s="10" t="s">
        <v>3</v>
      </c>
      <c r="C45" s="10" t="s">
        <v>14</v>
      </c>
      <c r="D45" s="8">
        <v>46.95</v>
      </c>
      <c r="E45" s="8">
        <v>13.6</v>
      </c>
      <c r="F45" s="12">
        <f t="shared" si="0"/>
        <v>60.550000000000004</v>
      </c>
    </row>
    <row r="46" spans="1:6">
      <c r="A46" s="4" t="s">
        <v>30</v>
      </c>
      <c r="B46" s="6" t="s">
        <v>6</v>
      </c>
      <c r="C46" s="6" t="s">
        <v>9</v>
      </c>
      <c r="D46" s="8">
        <v>46.95</v>
      </c>
      <c r="E46" s="8">
        <v>0</v>
      </c>
      <c r="F46" s="12">
        <f t="shared" si="0"/>
        <v>46.95</v>
      </c>
    </row>
    <row r="47" spans="1:6">
      <c r="A47" s="4" t="s">
        <v>31</v>
      </c>
      <c r="B47" s="6" t="s">
        <v>6</v>
      </c>
      <c r="C47" s="6" t="s">
        <v>12</v>
      </c>
      <c r="D47" s="8">
        <v>46.95</v>
      </c>
      <c r="E47" s="8">
        <v>19.5</v>
      </c>
      <c r="F47" s="12">
        <f t="shared" si="0"/>
        <v>66.45</v>
      </c>
    </row>
    <row r="48" spans="1:6">
      <c r="A48" s="4" t="s">
        <v>112</v>
      </c>
      <c r="B48" s="6" t="s">
        <v>113</v>
      </c>
      <c r="C48" s="6" t="s">
        <v>48</v>
      </c>
      <c r="D48" s="8">
        <v>46.95</v>
      </c>
      <c r="E48" s="8">
        <v>13.6</v>
      </c>
      <c r="F48" s="12">
        <f t="shared" si="0"/>
        <v>60.550000000000004</v>
      </c>
    </row>
    <row r="49" spans="1:6">
      <c r="A49" s="4" t="s">
        <v>32</v>
      </c>
      <c r="B49" s="5" t="s">
        <v>45</v>
      </c>
      <c r="C49" s="6" t="s">
        <v>20</v>
      </c>
      <c r="D49" s="8">
        <v>46.95</v>
      </c>
      <c r="E49" s="8">
        <v>13.6</v>
      </c>
      <c r="F49" s="12">
        <f t="shared" si="0"/>
        <v>60.550000000000004</v>
      </c>
    </row>
    <row r="50" spans="1:6">
      <c r="A50" s="4" t="s">
        <v>137</v>
      </c>
      <c r="B50" s="5" t="s">
        <v>3</v>
      </c>
      <c r="C50" s="6" t="s">
        <v>121</v>
      </c>
      <c r="D50" s="8">
        <v>46.95</v>
      </c>
      <c r="E50" s="8">
        <v>13.6</v>
      </c>
      <c r="F50" s="12">
        <f t="shared" si="0"/>
        <v>60.550000000000004</v>
      </c>
    </row>
    <row r="51" spans="1:6">
      <c r="A51" s="4" t="s">
        <v>33</v>
      </c>
      <c r="B51" s="6" t="s">
        <v>3</v>
      </c>
      <c r="C51" s="6" t="s">
        <v>4</v>
      </c>
      <c r="D51" s="8">
        <v>46.95</v>
      </c>
      <c r="E51" s="8">
        <v>13.6</v>
      </c>
      <c r="F51" s="12">
        <f t="shared" si="0"/>
        <v>60.550000000000004</v>
      </c>
    </row>
    <row r="52" spans="1:6">
      <c r="A52" s="4" t="s">
        <v>179</v>
      </c>
      <c r="B52" s="6" t="s">
        <v>7</v>
      </c>
      <c r="C52" s="6" t="s">
        <v>180</v>
      </c>
      <c r="D52" s="8">
        <v>86.95</v>
      </c>
      <c r="E52" s="8">
        <v>19.5</v>
      </c>
      <c r="F52" s="12">
        <f t="shared" si="0"/>
        <v>106.45</v>
      </c>
    </row>
    <row r="53" spans="1:6">
      <c r="A53" s="4" t="s">
        <v>34</v>
      </c>
      <c r="B53" s="6" t="s">
        <v>6</v>
      </c>
      <c r="C53" s="6" t="s">
        <v>14</v>
      </c>
      <c r="D53" s="8">
        <v>46.95</v>
      </c>
      <c r="E53" s="8">
        <v>13.6</v>
      </c>
      <c r="F53" s="12">
        <f t="shared" si="0"/>
        <v>60.550000000000004</v>
      </c>
    </row>
    <row r="54" spans="1:6">
      <c r="A54" s="4" t="s">
        <v>126</v>
      </c>
      <c r="B54" s="6" t="s">
        <v>125</v>
      </c>
      <c r="C54" s="6" t="s">
        <v>121</v>
      </c>
      <c r="D54" s="8">
        <v>46.95</v>
      </c>
      <c r="E54" s="8">
        <v>13.6</v>
      </c>
      <c r="F54" s="12">
        <f t="shared" si="0"/>
        <v>60.550000000000004</v>
      </c>
    </row>
    <row r="55" spans="1:6">
      <c r="A55" s="4" t="s">
        <v>53</v>
      </c>
      <c r="B55" s="10" t="s">
        <v>55</v>
      </c>
      <c r="C55" s="10" t="s">
        <v>48</v>
      </c>
      <c r="D55" s="8">
        <v>132.94999999999999</v>
      </c>
      <c r="E55" s="8">
        <v>13.6</v>
      </c>
      <c r="F55" s="12">
        <f>SUM(D55:E55)</f>
        <v>146.54999999999998</v>
      </c>
    </row>
    <row r="56" spans="1:6">
      <c r="A56" s="4" t="s">
        <v>127</v>
      </c>
      <c r="B56" s="10" t="s">
        <v>7</v>
      </c>
      <c r="C56" s="10" t="s">
        <v>121</v>
      </c>
      <c r="D56" s="8">
        <v>86.95</v>
      </c>
      <c r="E56" s="8">
        <v>19.5</v>
      </c>
      <c r="F56" s="12">
        <f t="shared" si="0"/>
        <v>106.45</v>
      </c>
    </row>
    <row r="57" spans="1:6">
      <c r="A57" s="9" t="s">
        <v>35</v>
      </c>
      <c r="B57" s="5" t="s">
        <v>45</v>
      </c>
      <c r="C57" s="6" t="s">
        <v>14</v>
      </c>
      <c r="D57" s="19">
        <v>86.95</v>
      </c>
      <c r="E57" s="19">
        <v>19.5</v>
      </c>
      <c r="F57" s="12">
        <f t="shared" si="0"/>
        <v>106.45</v>
      </c>
    </row>
    <row r="58" spans="1:6">
      <c r="A58" s="9" t="s">
        <v>159</v>
      </c>
      <c r="B58" s="5" t="s">
        <v>7</v>
      </c>
      <c r="C58" s="6" t="s">
        <v>160</v>
      </c>
      <c r="D58" s="19">
        <v>46.95</v>
      </c>
      <c r="E58" s="19">
        <v>13.6</v>
      </c>
      <c r="F58" s="12">
        <f t="shared" si="0"/>
        <v>60.550000000000004</v>
      </c>
    </row>
    <row r="59" spans="1:6" ht="29">
      <c r="A59" s="9" t="s">
        <v>104</v>
      </c>
      <c r="B59" s="5" t="s">
        <v>105</v>
      </c>
      <c r="C59" s="6" t="s">
        <v>48</v>
      </c>
      <c r="D59" s="19">
        <v>86.95</v>
      </c>
      <c r="E59" s="19">
        <v>19.5</v>
      </c>
      <c r="F59" s="12">
        <f t="shared" si="0"/>
        <v>106.45</v>
      </c>
    </row>
    <row r="60" spans="1:6">
      <c r="A60" s="4" t="s">
        <v>50</v>
      </c>
      <c r="B60" s="10" t="s">
        <v>52</v>
      </c>
      <c r="C60" s="10" t="s">
        <v>48</v>
      </c>
      <c r="D60" s="8">
        <v>46.95</v>
      </c>
      <c r="E60" s="8">
        <v>13.6</v>
      </c>
      <c r="F60" s="12">
        <f t="shared" si="0"/>
        <v>60.550000000000004</v>
      </c>
    </row>
    <row r="61" spans="1:6">
      <c r="A61" s="4" t="s">
        <v>128</v>
      </c>
      <c r="B61" s="5" t="s">
        <v>125</v>
      </c>
      <c r="C61" s="6" t="s">
        <v>121</v>
      </c>
      <c r="D61" s="8">
        <v>46.95</v>
      </c>
      <c r="E61" s="8">
        <v>13.6</v>
      </c>
      <c r="F61" s="12">
        <f t="shared" si="0"/>
        <v>60.550000000000004</v>
      </c>
    </row>
    <row r="62" spans="1:6">
      <c r="A62" s="4" t="s">
        <v>138</v>
      </c>
      <c r="B62" s="5" t="s">
        <v>45</v>
      </c>
      <c r="C62" s="6" t="s">
        <v>8</v>
      </c>
      <c r="D62" s="8">
        <v>46.95</v>
      </c>
      <c r="E62" s="8">
        <v>13.6</v>
      </c>
      <c r="F62" s="12">
        <f t="shared" si="0"/>
        <v>60.550000000000004</v>
      </c>
    </row>
    <row r="63" spans="1:6">
      <c r="A63" s="4" t="s">
        <v>37</v>
      </c>
      <c r="B63" s="6" t="s">
        <v>3</v>
      </c>
      <c r="C63" s="6" t="s">
        <v>20</v>
      </c>
      <c r="D63" s="8">
        <v>46.95</v>
      </c>
      <c r="E63" s="8">
        <v>13.6</v>
      </c>
      <c r="F63" s="12">
        <f t="shared" si="0"/>
        <v>60.550000000000004</v>
      </c>
    </row>
    <row r="64" spans="1:6">
      <c r="A64" s="9" t="s">
        <v>46</v>
      </c>
      <c r="B64" s="10" t="s">
        <v>47</v>
      </c>
      <c r="C64" s="10" t="s">
        <v>48</v>
      </c>
      <c r="D64" s="18">
        <v>132.94999999999999</v>
      </c>
      <c r="E64" s="18">
        <v>32.700000000000003</v>
      </c>
      <c r="F64" s="12">
        <f t="shared" si="0"/>
        <v>165.64999999999998</v>
      </c>
    </row>
    <row r="65" spans="1:6">
      <c r="A65" s="9" t="s">
        <v>165</v>
      </c>
      <c r="B65" s="10" t="s">
        <v>3</v>
      </c>
      <c r="C65" s="10" t="s">
        <v>9</v>
      </c>
      <c r="D65" s="19">
        <v>86.95</v>
      </c>
      <c r="E65" s="19">
        <v>19.5</v>
      </c>
      <c r="F65" s="12">
        <f>SUM(D65:E65)</f>
        <v>106.45</v>
      </c>
    </row>
    <row r="66" spans="1:6">
      <c r="A66" s="4" t="s">
        <v>98</v>
      </c>
      <c r="B66" s="10" t="s">
        <v>99</v>
      </c>
      <c r="C66" s="10" t="s">
        <v>48</v>
      </c>
      <c r="D66" s="19">
        <v>46.95</v>
      </c>
      <c r="E66" s="8">
        <v>13.6</v>
      </c>
      <c r="F66" s="12">
        <f t="shared" si="0"/>
        <v>60.550000000000004</v>
      </c>
    </row>
    <row r="67" spans="1:6">
      <c r="A67" s="4" t="s">
        <v>38</v>
      </c>
      <c r="B67" s="6" t="s">
        <v>18</v>
      </c>
      <c r="C67" s="6" t="s">
        <v>39</v>
      </c>
      <c r="D67" s="8">
        <v>46.95</v>
      </c>
      <c r="E67" s="8">
        <v>13.6</v>
      </c>
      <c r="F67" s="12">
        <f t="shared" si="0"/>
        <v>60.550000000000004</v>
      </c>
    </row>
    <row r="68" spans="1:6">
      <c r="A68" s="4" t="s">
        <v>51</v>
      </c>
      <c r="B68" s="10" t="s">
        <v>54</v>
      </c>
      <c r="C68" s="10" t="s">
        <v>48</v>
      </c>
      <c r="D68" s="8">
        <v>46.95</v>
      </c>
      <c r="E68" s="8">
        <v>13.6</v>
      </c>
      <c r="F68" s="12">
        <f>SUM(D68:E68)</f>
        <v>60.550000000000004</v>
      </c>
    </row>
    <row r="69" spans="1:6">
      <c r="A69" s="4" t="s">
        <v>161</v>
      </c>
      <c r="B69" s="10" t="s">
        <v>18</v>
      </c>
      <c r="C69" s="10" t="s">
        <v>121</v>
      </c>
      <c r="D69" s="8">
        <v>46.95</v>
      </c>
      <c r="E69" s="8">
        <v>13.6</v>
      </c>
      <c r="F69" s="12">
        <f>SUM(D69:E69)</f>
        <v>60.550000000000004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  <c r="F70" s="12">
        <f>SUM(D70:E70)</f>
        <v>60.550000000000004</v>
      </c>
    </row>
    <row r="71" spans="1:6" ht="18">
      <c r="A71" s="9" t="s">
        <v>86</v>
      </c>
      <c r="B71" s="6" t="s">
        <v>3</v>
      </c>
      <c r="C71" s="6" t="s">
        <v>82</v>
      </c>
      <c r="D71" s="15">
        <v>46.95</v>
      </c>
      <c r="E71" s="15">
        <v>13.6</v>
      </c>
      <c r="F71" s="12">
        <f>SUM(D71:E71)</f>
        <v>60.550000000000004</v>
      </c>
    </row>
    <row r="72" spans="1:6" ht="18">
      <c r="A72" s="23" t="s">
        <v>178</v>
      </c>
      <c r="B72" s="6"/>
      <c r="C72" s="6"/>
      <c r="D72" s="15">
        <v>0</v>
      </c>
      <c r="E72" s="15"/>
      <c r="F72">
        <v>-181.65</v>
      </c>
    </row>
    <row r="73" spans="1:6" ht="18">
      <c r="A73" s="23" t="s">
        <v>68</v>
      </c>
      <c r="B73" s="6"/>
      <c r="C73" s="6"/>
      <c r="D73" s="15">
        <v>0</v>
      </c>
      <c r="E73" s="15"/>
    </row>
    <row r="74" spans="1:6">
      <c r="A74" s="29" t="s">
        <v>171</v>
      </c>
      <c r="B74" s="2"/>
      <c r="C74" s="3"/>
      <c r="D74" s="12">
        <f>SUM(D6:D73)</f>
        <v>3716.6999999999962</v>
      </c>
      <c r="E74" s="12">
        <f>SUM(E6:E73)</f>
        <v>969.40000000000089</v>
      </c>
      <c r="F74" s="28">
        <f>D74+E74+F72</f>
        <v>4504.4499999999971</v>
      </c>
    </row>
    <row r="75" spans="1:6">
      <c r="A75" s="1"/>
      <c r="B75" s="2"/>
      <c r="C75" s="3"/>
    </row>
    <row r="76" spans="1:6">
      <c r="A76" t="s">
        <v>166</v>
      </c>
      <c r="E76" s="12"/>
    </row>
    <row r="77" spans="1:6">
      <c r="A77" t="s">
        <v>189</v>
      </c>
      <c r="E77" s="12"/>
    </row>
    <row r="78" spans="1:6">
      <c r="E78" s="12"/>
    </row>
  </sheetData>
  <autoFilter ref="A5:E67" xr:uid="{00000000-0009-0000-0000-000029000000}">
    <sortState xmlns:xlrd2="http://schemas.microsoft.com/office/spreadsheetml/2017/richdata2" ref="A5:F47">
      <sortCondition ref="A4:A46"/>
    </sortState>
  </autoFilter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F78"/>
  <sheetViews>
    <sheetView zoomScale="150" zoomScaleNormal="150" zoomScalePageLayoutView="150" workbookViewId="0">
      <selection activeCell="J3" sqref="J3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332031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43252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  <c r="F6" s="12">
        <f>SUM(D6:E6)</f>
        <v>60.550000000000004</v>
      </c>
    </row>
    <row r="7" spans="1:6">
      <c r="A7" s="20" t="s">
        <v>149</v>
      </c>
      <c r="B7" s="6" t="s">
        <v>7</v>
      </c>
      <c r="C7" s="6" t="s">
        <v>4</v>
      </c>
      <c r="D7" s="8">
        <v>46.95</v>
      </c>
      <c r="E7" s="8">
        <v>13.6</v>
      </c>
      <c r="F7" s="12">
        <f t="shared" ref="F7:F70" si="0">SUM(D7:E7)</f>
        <v>60.550000000000004</v>
      </c>
    </row>
    <row r="8" spans="1:6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  <c r="F8" s="12">
        <f t="shared" si="0"/>
        <v>60.550000000000004</v>
      </c>
    </row>
    <row r="9" spans="1:6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  <c r="F9" s="12">
        <f t="shared" si="0"/>
        <v>60.550000000000004</v>
      </c>
    </row>
    <row r="10" spans="1:6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  <c r="F10" s="12">
        <f t="shared" si="0"/>
        <v>60.550000000000004</v>
      </c>
    </row>
    <row r="11" spans="1:6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  <c r="F11" s="12">
        <f t="shared" si="0"/>
        <v>60.550000000000004</v>
      </c>
    </row>
    <row r="12" spans="1:6">
      <c r="A12" s="4" t="s">
        <v>97</v>
      </c>
      <c r="B12" s="6" t="s">
        <v>7</v>
      </c>
      <c r="C12" s="6" t="s">
        <v>14</v>
      </c>
      <c r="D12" s="16">
        <v>132.94999999999999</v>
      </c>
      <c r="E12" s="16">
        <v>32.700000000000003</v>
      </c>
      <c r="F12" s="12">
        <f t="shared" si="0"/>
        <v>165.64999999999998</v>
      </c>
    </row>
    <row r="13" spans="1:6">
      <c r="A13" s="4" t="s">
        <v>142</v>
      </c>
      <c r="B13" s="10" t="s">
        <v>18</v>
      </c>
      <c r="C13" s="10" t="s">
        <v>4</v>
      </c>
      <c r="D13" s="8">
        <v>46.95</v>
      </c>
      <c r="E13" s="8">
        <v>13.6</v>
      </c>
      <c r="F13" s="12">
        <f t="shared" si="0"/>
        <v>60.550000000000004</v>
      </c>
    </row>
    <row r="14" spans="1:6">
      <c r="A14" s="9" t="s">
        <v>11</v>
      </c>
      <c r="B14" s="6" t="s">
        <v>7</v>
      </c>
      <c r="C14" s="6" t="s">
        <v>12</v>
      </c>
      <c r="D14" s="19">
        <v>86.95</v>
      </c>
      <c r="E14" s="8">
        <v>13.6</v>
      </c>
      <c r="F14" s="12">
        <f t="shared" si="0"/>
        <v>100.55</v>
      </c>
    </row>
    <row r="15" spans="1:6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  <c r="F15" s="12">
        <f t="shared" si="0"/>
        <v>60.550000000000004</v>
      </c>
    </row>
    <row r="16" spans="1:6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  <c r="F16" s="12">
        <f t="shared" si="0"/>
        <v>60.550000000000004</v>
      </c>
    </row>
    <row r="17" spans="1:6">
      <c r="A17" s="9" t="s">
        <v>91</v>
      </c>
      <c r="B17" s="6" t="s">
        <v>3</v>
      </c>
      <c r="C17" s="6" t="s">
        <v>14</v>
      </c>
      <c r="D17" s="16">
        <v>46.95</v>
      </c>
      <c r="E17" s="8">
        <v>13.6</v>
      </c>
      <c r="F17" s="12">
        <f t="shared" si="0"/>
        <v>60.550000000000004</v>
      </c>
    </row>
    <row r="18" spans="1:6">
      <c r="A18" s="9" t="s">
        <v>182</v>
      </c>
      <c r="B18" s="6" t="s">
        <v>158</v>
      </c>
      <c r="C18" s="6" t="s">
        <v>48</v>
      </c>
      <c r="D18" s="16">
        <v>46.95</v>
      </c>
      <c r="E18" s="8">
        <v>13.6</v>
      </c>
      <c r="F18" s="12">
        <f t="shared" si="0"/>
        <v>60.550000000000004</v>
      </c>
    </row>
    <row r="19" spans="1:6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  <c r="F19" s="12">
        <f t="shared" si="0"/>
        <v>60.550000000000004</v>
      </c>
    </row>
    <row r="20" spans="1:6">
      <c r="A20" s="9" t="s">
        <v>92</v>
      </c>
      <c r="B20" s="6" t="s">
        <v>3</v>
      </c>
      <c r="C20" s="6" t="s">
        <v>82</v>
      </c>
      <c r="D20" s="16">
        <v>46.95</v>
      </c>
      <c r="E20" s="8">
        <v>13.6</v>
      </c>
      <c r="F20" s="12">
        <f t="shared" si="0"/>
        <v>60.550000000000004</v>
      </c>
    </row>
    <row r="21" spans="1:6">
      <c r="A21" s="9" t="s">
        <v>15</v>
      </c>
      <c r="B21" s="6" t="s">
        <v>7</v>
      </c>
      <c r="C21" s="6" t="s">
        <v>9</v>
      </c>
      <c r="D21" s="16">
        <v>46.95</v>
      </c>
      <c r="E21" s="8">
        <v>13.6</v>
      </c>
      <c r="F21" s="12">
        <f t="shared" si="0"/>
        <v>60.550000000000004</v>
      </c>
    </row>
    <row r="22" spans="1:6">
      <c r="A22" s="4" t="s">
        <v>120</v>
      </c>
      <c r="B22" s="6" t="s">
        <v>3</v>
      </c>
      <c r="C22" s="6" t="s">
        <v>121</v>
      </c>
      <c r="D22" s="16">
        <v>46.95</v>
      </c>
      <c r="E22" s="8">
        <v>13.6</v>
      </c>
      <c r="F22" s="12">
        <f t="shared" si="0"/>
        <v>60.550000000000004</v>
      </c>
    </row>
    <row r="23" spans="1:6">
      <c r="A23" s="9" t="s">
        <v>19</v>
      </c>
      <c r="B23" s="6" t="s">
        <v>18</v>
      </c>
      <c r="C23" s="6" t="s">
        <v>20</v>
      </c>
      <c r="D23" s="8">
        <v>46.95</v>
      </c>
      <c r="E23" s="8">
        <v>13.6</v>
      </c>
      <c r="F23" s="12">
        <f t="shared" si="0"/>
        <v>60.550000000000004</v>
      </c>
    </row>
    <row r="24" spans="1:6">
      <c r="A24" s="9" t="s">
        <v>155</v>
      </c>
      <c r="B24" s="6" t="s">
        <v>156</v>
      </c>
      <c r="C24" s="6" t="s">
        <v>48</v>
      </c>
      <c r="D24" s="8">
        <v>46.95</v>
      </c>
      <c r="E24" s="8">
        <v>13.6</v>
      </c>
      <c r="F24" s="12">
        <f t="shared" si="0"/>
        <v>60.550000000000004</v>
      </c>
    </row>
    <row r="25" spans="1:6">
      <c r="A25" s="9" t="s">
        <v>43</v>
      </c>
      <c r="B25" s="6" t="s">
        <v>18</v>
      </c>
      <c r="C25" s="6" t="s">
        <v>9</v>
      </c>
      <c r="D25" s="8">
        <v>86.95</v>
      </c>
      <c r="E25" s="8">
        <v>13.6</v>
      </c>
      <c r="F25" s="12">
        <f t="shared" si="0"/>
        <v>100.55</v>
      </c>
    </row>
    <row r="26" spans="1:6">
      <c r="A26" s="9" t="s">
        <v>21</v>
      </c>
      <c r="B26" s="6" t="s">
        <v>3</v>
      </c>
      <c r="C26" s="6" t="s">
        <v>14</v>
      </c>
      <c r="D26" s="8">
        <v>46.95</v>
      </c>
      <c r="E26" s="8">
        <v>13.6</v>
      </c>
      <c r="F26" s="12">
        <f t="shared" si="0"/>
        <v>60.550000000000004</v>
      </c>
    </row>
    <row r="27" spans="1:6">
      <c r="A27" s="4" t="s">
        <v>63</v>
      </c>
      <c r="B27" s="10" t="s">
        <v>60</v>
      </c>
      <c r="C27" s="6" t="s">
        <v>48</v>
      </c>
      <c r="D27" s="8">
        <v>46.95</v>
      </c>
      <c r="E27" s="8">
        <v>13.6</v>
      </c>
      <c r="F27" s="12">
        <f t="shared" si="0"/>
        <v>60.550000000000004</v>
      </c>
    </row>
    <row r="28" spans="1:6">
      <c r="A28" s="9" t="s">
        <v>22</v>
      </c>
      <c r="B28" s="6" t="s">
        <v>3</v>
      </c>
      <c r="C28" s="6" t="s">
        <v>9</v>
      </c>
      <c r="D28" s="8">
        <v>46.95</v>
      </c>
      <c r="E28" s="8">
        <v>13.6</v>
      </c>
      <c r="F28" s="12">
        <f t="shared" si="0"/>
        <v>60.550000000000004</v>
      </c>
    </row>
    <row r="29" spans="1:6">
      <c r="A29" s="9" t="s">
        <v>23</v>
      </c>
      <c r="B29" s="6" t="s">
        <v>6</v>
      </c>
      <c r="C29" s="6" t="s">
        <v>8</v>
      </c>
      <c r="D29" s="8">
        <v>46.95</v>
      </c>
      <c r="E29" s="8">
        <v>13.6</v>
      </c>
      <c r="F29" s="12">
        <f t="shared" si="0"/>
        <v>60.550000000000004</v>
      </c>
    </row>
    <row r="30" spans="1:6">
      <c r="A30" s="9" t="s">
        <v>93</v>
      </c>
      <c r="B30" s="6" t="s">
        <v>3</v>
      </c>
      <c r="C30" s="6" t="s">
        <v>4</v>
      </c>
      <c r="D30" s="8">
        <v>46.95</v>
      </c>
      <c r="E30" s="8">
        <v>13.6</v>
      </c>
      <c r="F30" s="12">
        <f t="shared" si="0"/>
        <v>60.550000000000004</v>
      </c>
    </row>
    <row r="31" spans="1:6">
      <c r="A31" s="9" t="s">
        <v>183</v>
      </c>
      <c r="B31" s="6" t="s">
        <v>6</v>
      </c>
      <c r="C31" s="6" t="s">
        <v>12</v>
      </c>
      <c r="D31" s="8">
        <v>46.95</v>
      </c>
      <c r="E31" s="8">
        <v>13.6</v>
      </c>
      <c r="F31" s="12">
        <f t="shared" si="0"/>
        <v>60.550000000000004</v>
      </c>
    </row>
    <row r="32" spans="1:6">
      <c r="A32" s="4" t="s">
        <v>24</v>
      </c>
      <c r="B32" s="6" t="s">
        <v>3</v>
      </c>
      <c r="C32" s="6" t="s">
        <v>12</v>
      </c>
      <c r="D32" s="8">
        <v>46.95</v>
      </c>
      <c r="E32" s="8">
        <v>13.6</v>
      </c>
      <c r="F32" s="12">
        <f t="shared" si="0"/>
        <v>60.550000000000004</v>
      </c>
    </row>
    <row r="33" spans="1:6">
      <c r="A33" s="4" t="s">
        <v>134</v>
      </c>
      <c r="B33" s="6" t="s">
        <v>3</v>
      </c>
      <c r="C33" s="6" t="s">
        <v>82</v>
      </c>
      <c r="D33" s="8">
        <v>46.95</v>
      </c>
      <c r="E33" s="8">
        <v>13.6</v>
      </c>
      <c r="F33" s="12">
        <f t="shared" si="0"/>
        <v>60.550000000000004</v>
      </c>
    </row>
    <row r="34" spans="1:6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  <c r="F34" s="12">
        <f t="shared" si="0"/>
        <v>60.550000000000004</v>
      </c>
    </row>
    <row r="35" spans="1:6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  <c r="F35" s="12">
        <f t="shared" si="0"/>
        <v>60.550000000000004</v>
      </c>
    </row>
    <row r="36" spans="1:6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  <c r="F36" s="12">
        <f t="shared" si="0"/>
        <v>60.550000000000004</v>
      </c>
    </row>
    <row r="37" spans="1:6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  <c r="F37" s="12">
        <f t="shared" si="0"/>
        <v>60.550000000000004</v>
      </c>
    </row>
    <row r="38" spans="1:6">
      <c r="A38" s="4" t="s">
        <v>123</v>
      </c>
      <c r="B38" s="5" t="s">
        <v>3</v>
      </c>
      <c r="C38" s="6" t="s">
        <v>121</v>
      </c>
      <c r="D38" s="8">
        <v>46.95</v>
      </c>
      <c r="E38" s="8">
        <v>13.6</v>
      </c>
      <c r="F38" s="12">
        <f t="shared" si="0"/>
        <v>60.550000000000004</v>
      </c>
    </row>
    <row r="39" spans="1:6">
      <c r="A39" s="4" t="s">
        <v>143</v>
      </c>
      <c r="B39" s="6" t="s">
        <v>3</v>
      </c>
      <c r="C39" s="6" t="s">
        <v>9</v>
      </c>
      <c r="D39" s="8">
        <v>46.95</v>
      </c>
      <c r="E39" s="8">
        <v>13.6</v>
      </c>
      <c r="F39" s="12">
        <f>SUM(D39:E39)</f>
        <v>60.550000000000004</v>
      </c>
    </row>
    <row r="40" spans="1:6">
      <c r="A40" s="9" t="s">
        <v>133</v>
      </c>
      <c r="B40" s="6" t="s">
        <v>3</v>
      </c>
      <c r="C40" s="6" t="s">
        <v>121</v>
      </c>
      <c r="D40" s="8">
        <v>46.95</v>
      </c>
      <c r="E40" s="8">
        <v>13.6</v>
      </c>
      <c r="F40" s="12">
        <f t="shared" si="0"/>
        <v>60.550000000000004</v>
      </c>
    </row>
    <row r="41" spans="1:6">
      <c r="A41" s="4" t="s">
        <v>124</v>
      </c>
      <c r="B41" s="6" t="s">
        <v>125</v>
      </c>
      <c r="C41" s="6" t="s">
        <v>121</v>
      </c>
      <c r="D41" s="8">
        <v>46.95</v>
      </c>
      <c r="E41" s="8">
        <v>13.6</v>
      </c>
      <c r="F41" s="12">
        <f t="shared" si="0"/>
        <v>60.550000000000004</v>
      </c>
    </row>
    <row r="42" spans="1:6">
      <c r="A42" s="9" t="s">
        <v>144</v>
      </c>
      <c r="B42" s="6" t="s">
        <v>6</v>
      </c>
      <c r="C42" s="6" t="s">
        <v>20</v>
      </c>
      <c r="D42" s="8">
        <v>86.95</v>
      </c>
      <c r="E42" s="8">
        <v>19.5</v>
      </c>
      <c r="F42" s="12">
        <f t="shared" si="0"/>
        <v>106.45</v>
      </c>
    </row>
    <row r="43" spans="1:6">
      <c r="A43" s="4" t="s">
        <v>83</v>
      </c>
      <c r="B43" s="10" t="s">
        <v>7</v>
      </c>
      <c r="C43" s="10" t="s">
        <v>9</v>
      </c>
      <c r="D43" s="8">
        <v>46.95</v>
      </c>
      <c r="E43" s="8">
        <v>13.6</v>
      </c>
      <c r="F43" s="12">
        <f t="shared" si="0"/>
        <v>60.550000000000004</v>
      </c>
    </row>
    <row r="44" spans="1:6">
      <c r="A44" s="4" t="s">
        <v>164</v>
      </c>
      <c r="B44" s="10" t="s">
        <v>6</v>
      </c>
      <c r="C44" s="10" t="s">
        <v>20</v>
      </c>
      <c r="D44" s="8">
        <v>86.95</v>
      </c>
      <c r="E44" s="8">
        <v>19.5</v>
      </c>
      <c r="F44" s="12">
        <f t="shared" si="0"/>
        <v>106.45</v>
      </c>
    </row>
    <row r="45" spans="1:6">
      <c r="A45" s="4" t="s">
        <v>135</v>
      </c>
      <c r="B45" s="10" t="s">
        <v>3</v>
      </c>
      <c r="C45" s="10" t="s">
        <v>14</v>
      </c>
      <c r="D45" s="8">
        <v>46.95</v>
      </c>
      <c r="E45" s="8">
        <v>13.6</v>
      </c>
      <c r="F45" s="12">
        <f t="shared" si="0"/>
        <v>60.550000000000004</v>
      </c>
    </row>
    <row r="46" spans="1:6">
      <c r="A46" s="4" t="s">
        <v>30</v>
      </c>
      <c r="B46" s="6" t="s">
        <v>6</v>
      </c>
      <c r="C46" s="6" t="s">
        <v>9</v>
      </c>
      <c r="D46" s="8">
        <v>46.95</v>
      </c>
      <c r="E46" s="8">
        <v>0</v>
      </c>
      <c r="F46" s="12">
        <f t="shared" si="0"/>
        <v>46.95</v>
      </c>
    </row>
    <row r="47" spans="1:6">
      <c r="A47" s="4" t="s">
        <v>31</v>
      </c>
      <c r="B47" s="6" t="s">
        <v>6</v>
      </c>
      <c r="C47" s="6" t="s">
        <v>12</v>
      </c>
      <c r="D47" s="8">
        <v>46.95</v>
      </c>
      <c r="E47" s="8">
        <v>19.5</v>
      </c>
      <c r="F47" s="12">
        <f t="shared" si="0"/>
        <v>66.45</v>
      </c>
    </row>
    <row r="48" spans="1:6">
      <c r="A48" s="4" t="s">
        <v>112</v>
      </c>
      <c r="B48" s="6" t="s">
        <v>113</v>
      </c>
      <c r="C48" s="6" t="s">
        <v>48</v>
      </c>
      <c r="D48" s="8">
        <v>46.95</v>
      </c>
      <c r="E48" s="8">
        <v>13.6</v>
      </c>
      <c r="F48" s="12">
        <f t="shared" si="0"/>
        <v>60.550000000000004</v>
      </c>
    </row>
    <row r="49" spans="1:6">
      <c r="A49" s="4" t="s">
        <v>32</v>
      </c>
      <c r="B49" s="5" t="s">
        <v>45</v>
      </c>
      <c r="C49" s="6" t="s">
        <v>20</v>
      </c>
      <c r="D49" s="8">
        <v>46.95</v>
      </c>
      <c r="E49" s="8">
        <v>13.6</v>
      </c>
      <c r="F49" s="12">
        <f t="shared" si="0"/>
        <v>60.550000000000004</v>
      </c>
    </row>
    <row r="50" spans="1:6">
      <c r="A50" s="4" t="s">
        <v>137</v>
      </c>
      <c r="B50" s="5" t="s">
        <v>3</v>
      </c>
      <c r="C50" s="6" t="s">
        <v>121</v>
      </c>
      <c r="D50" s="8">
        <v>46.95</v>
      </c>
      <c r="E50" s="8">
        <v>13.6</v>
      </c>
      <c r="F50" s="12">
        <f t="shared" si="0"/>
        <v>60.550000000000004</v>
      </c>
    </row>
    <row r="51" spans="1:6">
      <c r="A51" s="4" t="s">
        <v>33</v>
      </c>
      <c r="B51" s="6" t="s">
        <v>3</v>
      </c>
      <c r="C51" s="6" t="s">
        <v>4</v>
      </c>
      <c r="D51" s="8">
        <v>46.95</v>
      </c>
      <c r="E51" s="8">
        <v>13.6</v>
      </c>
      <c r="F51" s="12">
        <f t="shared" si="0"/>
        <v>60.550000000000004</v>
      </c>
    </row>
    <row r="52" spans="1:6">
      <c r="A52" s="4" t="s">
        <v>179</v>
      </c>
      <c r="B52" s="6" t="s">
        <v>7</v>
      </c>
      <c r="C52" s="6" t="s">
        <v>180</v>
      </c>
      <c r="D52" s="8">
        <v>86.95</v>
      </c>
      <c r="E52" s="8">
        <v>19.5</v>
      </c>
      <c r="F52" s="12">
        <f t="shared" si="0"/>
        <v>106.45</v>
      </c>
    </row>
    <row r="53" spans="1:6">
      <c r="A53" s="4" t="s">
        <v>34</v>
      </c>
      <c r="B53" s="6" t="s">
        <v>6</v>
      </c>
      <c r="C53" s="6" t="s">
        <v>14</v>
      </c>
      <c r="D53" s="8">
        <v>46.95</v>
      </c>
      <c r="E53" s="8">
        <v>13.6</v>
      </c>
      <c r="F53" s="12">
        <f t="shared" si="0"/>
        <v>60.550000000000004</v>
      </c>
    </row>
    <row r="54" spans="1:6">
      <c r="A54" s="4" t="s">
        <v>126</v>
      </c>
      <c r="B54" s="6" t="s">
        <v>125</v>
      </c>
      <c r="C54" s="6" t="s">
        <v>121</v>
      </c>
      <c r="D54" s="8">
        <v>46.95</v>
      </c>
      <c r="E54" s="8">
        <v>13.6</v>
      </c>
      <c r="F54" s="12">
        <f t="shared" si="0"/>
        <v>60.550000000000004</v>
      </c>
    </row>
    <row r="55" spans="1:6">
      <c r="A55" s="4" t="s">
        <v>53</v>
      </c>
      <c r="B55" s="10" t="s">
        <v>55</v>
      </c>
      <c r="C55" s="10" t="s">
        <v>48</v>
      </c>
      <c r="D55" s="8">
        <v>132.94999999999999</v>
      </c>
      <c r="E55" s="8">
        <v>13.6</v>
      </c>
      <c r="F55" s="12">
        <f>SUM(D55:E55)</f>
        <v>146.54999999999998</v>
      </c>
    </row>
    <row r="56" spans="1:6">
      <c r="A56" s="4" t="s">
        <v>127</v>
      </c>
      <c r="B56" s="10" t="s">
        <v>7</v>
      </c>
      <c r="C56" s="10" t="s">
        <v>121</v>
      </c>
      <c r="D56" s="8">
        <v>86.95</v>
      </c>
      <c r="E56" s="8">
        <v>19.5</v>
      </c>
      <c r="F56" s="12">
        <f t="shared" si="0"/>
        <v>106.45</v>
      </c>
    </row>
    <row r="57" spans="1:6">
      <c r="A57" s="9" t="s">
        <v>35</v>
      </c>
      <c r="B57" s="5" t="s">
        <v>45</v>
      </c>
      <c r="C57" s="6" t="s">
        <v>14</v>
      </c>
      <c r="D57" s="19">
        <v>86.95</v>
      </c>
      <c r="E57" s="19">
        <v>19.5</v>
      </c>
      <c r="F57" s="12">
        <f t="shared" si="0"/>
        <v>106.45</v>
      </c>
    </row>
    <row r="58" spans="1:6">
      <c r="A58" s="9" t="s">
        <v>159</v>
      </c>
      <c r="B58" s="5" t="s">
        <v>7</v>
      </c>
      <c r="C58" s="6" t="s">
        <v>160</v>
      </c>
      <c r="D58" s="19">
        <v>46.95</v>
      </c>
      <c r="E58" s="19">
        <v>13.6</v>
      </c>
      <c r="F58" s="12">
        <f t="shared" si="0"/>
        <v>60.550000000000004</v>
      </c>
    </row>
    <row r="59" spans="1:6" ht="29">
      <c r="A59" s="9" t="s">
        <v>104</v>
      </c>
      <c r="B59" s="5" t="s">
        <v>105</v>
      </c>
      <c r="C59" s="6" t="s">
        <v>48</v>
      </c>
      <c r="D59" s="19">
        <v>86.95</v>
      </c>
      <c r="E59" s="19">
        <v>19.5</v>
      </c>
      <c r="F59" s="12">
        <f t="shared" si="0"/>
        <v>106.45</v>
      </c>
    </row>
    <row r="60" spans="1:6">
      <c r="A60" s="4" t="s">
        <v>50</v>
      </c>
      <c r="B60" s="10" t="s">
        <v>52</v>
      </c>
      <c r="C60" s="10" t="s">
        <v>48</v>
      </c>
      <c r="D60" s="8">
        <v>46.95</v>
      </c>
      <c r="E60" s="8">
        <v>13.6</v>
      </c>
      <c r="F60" s="12">
        <f t="shared" si="0"/>
        <v>60.550000000000004</v>
      </c>
    </row>
    <row r="61" spans="1:6">
      <c r="A61" s="4" t="s">
        <v>128</v>
      </c>
      <c r="B61" s="5" t="s">
        <v>125</v>
      </c>
      <c r="C61" s="6" t="s">
        <v>121</v>
      </c>
      <c r="D61" s="8">
        <v>46.95</v>
      </c>
      <c r="E61" s="8">
        <v>13.6</v>
      </c>
      <c r="F61" s="12">
        <f t="shared" si="0"/>
        <v>60.550000000000004</v>
      </c>
    </row>
    <row r="62" spans="1:6">
      <c r="A62" s="4" t="s">
        <v>138</v>
      </c>
      <c r="B62" s="5" t="s">
        <v>45</v>
      </c>
      <c r="C62" s="6" t="s">
        <v>8</v>
      </c>
      <c r="D62" s="8">
        <v>46.95</v>
      </c>
      <c r="E62" s="8">
        <v>13.6</v>
      </c>
      <c r="F62" s="12">
        <f t="shared" si="0"/>
        <v>60.550000000000004</v>
      </c>
    </row>
    <row r="63" spans="1:6">
      <c r="A63" s="4" t="s">
        <v>37</v>
      </c>
      <c r="B63" s="6" t="s">
        <v>3</v>
      </c>
      <c r="C63" s="6" t="s">
        <v>20</v>
      </c>
      <c r="D63" s="8">
        <v>46.95</v>
      </c>
      <c r="E63" s="8">
        <v>13.6</v>
      </c>
      <c r="F63" s="12">
        <f t="shared" si="0"/>
        <v>60.550000000000004</v>
      </c>
    </row>
    <row r="64" spans="1:6">
      <c r="A64" s="9" t="s">
        <v>46</v>
      </c>
      <c r="B64" s="10" t="s">
        <v>47</v>
      </c>
      <c r="C64" s="10" t="s">
        <v>48</v>
      </c>
      <c r="D64" s="18">
        <v>132.94999999999999</v>
      </c>
      <c r="E64" s="18">
        <v>32.700000000000003</v>
      </c>
      <c r="F64" s="12">
        <f t="shared" si="0"/>
        <v>165.64999999999998</v>
      </c>
    </row>
    <row r="65" spans="1:6">
      <c r="A65" s="9" t="s">
        <v>165</v>
      </c>
      <c r="B65" s="10" t="s">
        <v>3</v>
      </c>
      <c r="C65" s="10" t="s">
        <v>9</v>
      </c>
      <c r="D65" s="19">
        <v>86.95</v>
      </c>
      <c r="E65" s="19">
        <v>19.5</v>
      </c>
      <c r="F65" s="12">
        <f>SUM(D65:E65)</f>
        <v>106.45</v>
      </c>
    </row>
    <row r="66" spans="1:6">
      <c r="A66" s="4" t="s">
        <v>98</v>
      </c>
      <c r="B66" s="10" t="s">
        <v>99</v>
      </c>
      <c r="C66" s="10" t="s">
        <v>48</v>
      </c>
      <c r="D66" s="19">
        <v>46.95</v>
      </c>
      <c r="E66" s="8">
        <v>13.6</v>
      </c>
      <c r="F66" s="12">
        <f t="shared" si="0"/>
        <v>60.550000000000004</v>
      </c>
    </row>
    <row r="67" spans="1:6">
      <c r="A67" s="4" t="s">
        <v>38</v>
      </c>
      <c r="B67" s="6" t="s">
        <v>18</v>
      </c>
      <c r="C67" s="6" t="s">
        <v>39</v>
      </c>
      <c r="D67" s="8">
        <v>46.95</v>
      </c>
      <c r="E67" s="8">
        <v>13.6</v>
      </c>
      <c r="F67" s="12">
        <f t="shared" si="0"/>
        <v>60.550000000000004</v>
      </c>
    </row>
    <row r="68" spans="1:6">
      <c r="A68" s="4" t="s">
        <v>51</v>
      </c>
      <c r="B68" s="10" t="s">
        <v>54</v>
      </c>
      <c r="C68" s="10" t="s">
        <v>48</v>
      </c>
      <c r="D68" s="8">
        <v>46.95</v>
      </c>
      <c r="E68" s="8">
        <v>13.6</v>
      </c>
      <c r="F68" s="12">
        <f t="shared" si="0"/>
        <v>60.550000000000004</v>
      </c>
    </row>
    <row r="69" spans="1:6">
      <c r="A69" s="4" t="s">
        <v>161</v>
      </c>
      <c r="B69" s="10" t="s">
        <v>18</v>
      </c>
      <c r="C69" s="10" t="s">
        <v>121</v>
      </c>
      <c r="D69" s="8">
        <v>46.95</v>
      </c>
      <c r="E69" s="8">
        <v>13.6</v>
      </c>
      <c r="F69" s="12">
        <f t="shared" si="0"/>
        <v>60.550000000000004</v>
      </c>
    </row>
    <row r="70" spans="1:6">
      <c r="A70" s="9" t="s">
        <v>41</v>
      </c>
      <c r="B70" s="6" t="s">
        <v>3</v>
      </c>
      <c r="C70" s="6" t="s">
        <v>9</v>
      </c>
      <c r="D70" s="16">
        <v>46.95</v>
      </c>
      <c r="E70" s="8">
        <v>13.6</v>
      </c>
      <c r="F70" s="12">
        <f t="shared" si="0"/>
        <v>60.550000000000004</v>
      </c>
    </row>
    <row r="71" spans="1:6" ht="18">
      <c r="A71" s="9" t="s">
        <v>86</v>
      </c>
      <c r="B71" s="6" t="s">
        <v>3</v>
      </c>
      <c r="C71" s="6" t="s">
        <v>82</v>
      </c>
      <c r="D71" s="15">
        <v>46.95</v>
      </c>
      <c r="E71" s="15">
        <v>13.6</v>
      </c>
      <c r="F71" s="12">
        <f>SUM(D71:E71)</f>
        <v>60.550000000000004</v>
      </c>
    </row>
    <row r="72" spans="1:6" ht="18">
      <c r="A72" s="23" t="s">
        <v>178</v>
      </c>
      <c r="B72" s="6"/>
      <c r="C72" s="6"/>
      <c r="D72" s="15">
        <v>0</v>
      </c>
      <c r="E72" s="15"/>
    </row>
    <row r="73" spans="1:6" ht="18">
      <c r="A73" s="23" t="s">
        <v>68</v>
      </c>
      <c r="B73" s="6"/>
      <c r="C73" s="6"/>
      <c r="D73" s="15">
        <v>0</v>
      </c>
      <c r="E73" s="15"/>
    </row>
    <row r="74" spans="1:6">
      <c r="A74" s="29" t="s">
        <v>171</v>
      </c>
      <c r="B74" s="2"/>
      <c r="C74" s="3"/>
      <c r="D74" s="12">
        <f>SUM(D6:D73)</f>
        <v>3716.6999999999962</v>
      </c>
      <c r="E74" s="12">
        <f>SUM(E6:E73)</f>
        <v>969.40000000000089</v>
      </c>
      <c r="F74" s="28">
        <f>D74+E74+F72</f>
        <v>4686.0999999999967</v>
      </c>
    </row>
    <row r="75" spans="1:6">
      <c r="A75" s="1"/>
      <c r="B75" s="2"/>
      <c r="C75" s="3"/>
    </row>
    <row r="76" spans="1:6">
      <c r="A76" t="s">
        <v>166</v>
      </c>
      <c r="E76" s="12"/>
    </row>
    <row r="77" spans="1:6">
      <c r="A77" t="s">
        <v>190</v>
      </c>
      <c r="E77" s="12"/>
    </row>
    <row r="78" spans="1:6">
      <c r="E78" s="12"/>
    </row>
  </sheetData>
  <autoFilter ref="A5:E67" xr:uid="{00000000-0009-0000-0000-00002A000000}">
    <sortState xmlns:xlrd2="http://schemas.microsoft.com/office/spreadsheetml/2017/richdata2" ref="A5:F47">
      <sortCondition ref="A4:A46"/>
    </sortState>
  </autoFilter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F79"/>
  <sheetViews>
    <sheetView topLeftCell="A48" zoomScale="150" zoomScaleNormal="150" zoomScalePageLayoutView="150" workbookViewId="0">
      <selection activeCell="J3" sqref="J3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43282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  <c r="F6" s="12">
        <f>SUM(D6:E6)</f>
        <v>60.550000000000004</v>
      </c>
    </row>
    <row r="7" spans="1:6">
      <c r="A7" s="20" t="s">
        <v>149</v>
      </c>
      <c r="B7" s="6" t="s">
        <v>7</v>
      </c>
      <c r="C7" s="6" t="s">
        <v>4</v>
      </c>
      <c r="D7" s="8">
        <v>46.95</v>
      </c>
      <c r="E7" s="8">
        <v>13.6</v>
      </c>
      <c r="F7" s="12">
        <f t="shared" ref="F7:F71" si="0">SUM(D7:E7)</f>
        <v>60.550000000000004</v>
      </c>
    </row>
    <row r="8" spans="1:6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  <c r="F8" s="12">
        <f t="shared" si="0"/>
        <v>60.550000000000004</v>
      </c>
    </row>
    <row r="9" spans="1:6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  <c r="F9" s="12">
        <f t="shared" si="0"/>
        <v>60.550000000000004</v>
      </c>
    </row>
    <row r="10" spans="1:6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  <c r="F10" s="12">
        <f t="shared" si="0"/>
        <v>60.550000000000004</v>
      </c>
    </row>
    <row r="11" spans="1:6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  <c r="F11" s="12">
        <f t="shared" si="0"/>
        <v>60.550000000000004</v>
      </c>
    </row>
    <row r="12" spans="1:6">
      <c r="A12" s="4" t="s">
        <v>97</v>
      </c>
      <c r="B12" s="6" t="s">
        <v>7</v>
      </c>
      <c r="C12" s="6" t="s">
        <v>14</v>
      </c>
      <c r="D12" s="16">
        <v>132.94999999999999</v>
      </c>
      <c r="E12" s="16">
        <v>32.700000000000003</v>
      </c>
      <c r="F12" s="12">
        <f t="shared" si="0"/>
        <v>165.64999999999998</v>
      </c>
    </row>
    <row r="13" spans="1:6">
      <c r="A13" s="4" t="s">
        <v>142</v>
      </c>
      <c r="B13" s="10" t="s">
        <v>18</v>
      </c>
      <c r="C13" s="10" t="s">
        <v>4</v>
      </c>
      <c r="D13" s="8">
        <v>46.95</v>
      </c>
      <c r="E13" s="8">
        <v>13.6</v>
      </c>
      <c r="F13" s="12">
        <f t="shared" si="0"/>
        <v>60.550000000000004</v>
      </c>
    </row>
    <row r="14" spans="1:6">
      <c r="A14" s="9" t="s">
        <v>11</v>
      </c>
      <c r="B14" s="6" t="s">
        <v>7</v>
      </c>
      <c r="C14" s="6" t="s">
        <v>12</v>
      </c>
      <c r="D14" s="19">
        <v>86.95</v>
      </c>
      <c r="E14" s="8">
        <v>13.6</v>
      </c>
      <c r="F14" s="12">
        <f t="shared" si="0"/>
        <v>100.55</v>
      </c>
    </row>
    <row r="15" spans="1:6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  <c r="F15" s="12">
        <f t="shared" si="0"/>
        <v>60.550000000000004</v>
      </c>
    </row>
    <row r="16" spans="1:6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  <c r="F16" s="12">
        <f t="shared" si="0"/>
        <v>60.550000000000004</v>
      </c>
    </row>
    <row r="17" spans="1:6">
      <c r="A17" s="9" t="s">
        <v>91</v>
      </c>
      <c r="B17" s="6" t="s">
        <v>3</v>
      </c>
      <c r="C17" s="6" t="s">
        <v>14</v>
      </c>
      <c r="D17" s="16">
        <v>46.95</v>
      </c>
      <c r="E17" s="8">
        <v>13.6</v>
      </c>
      <c r="F17" s="12">
        <f t="shared" si="0"/>
        <v>60.550000000000004</v>
      </c>
    </row>
    <row r="18" spans="1:6">
      <c r="A18" s="9" t="s">
        <v>182</v>
      </c>
      <c r="B18" s="6" t="s">
        <v>158</v>
      </c>
      <c r="C18" s="6" t="s">
        <v>48</v>
      </c>
      <c r="D18" s="16">
        <v>46.95</v>
      </c>
      <c r="E18" s="8">
        <v>13.6</v>
      </c>
      <c r="F18" s="12">
        <f t="shared" si="0"/>
        <v>60.550000000000004</v>
      </c>
    </row>
    <row r="19" spans="1:6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  <c r="F19" s="12">
        <f t="shared" si="0"/>
        <v>60.550000000000004</v>
      </c>
    </row>
    <row r="20" spans="1:6">
      <c r="A20" s="9" t="s">
        <v>92</v>
      </c>
      <c r="B20" s="6" t="s">
        <v>3</v>
      </c>
      <c r="C20" s="6" t="s">
        <v>82</v>
      </c>
      <c r="D20" s="16">
        <v>46.95</v>
      </c>
      <c r="E20" s="8">
        <v>13.6</v>
      </c>
      <c r="F20" s="12">
        <f t="shared" si="0"/>
        <v>60.550000000000004</v>
      </c>
    </row>
    <row r="21" spans="1:6">
      <c r="A21" s="9" t="s">
        <v>15</v>
      </c>
      <c r="B21" s="6" t="s">
        <v>7</v>
      </c>
      <c r="C21" s="6" t="s">
        <v>9</v>
      </c>
      <c r="D21" s="16">
        <v>46.95</v>
      </c>
      <c r="E21" s="8">
        <v>13.6</v>
      </c>
      <c r="F21" s="12">
        <f t="shared" si="0"/>
        <v>60.550000000000004</v>
      </c>
    </row>
    <row r="22" spans="1:6">
      <c r="A22" s="4" t="s">
        <v>120</v>
      </c>
      <c r="B22" s="6" t="s">
        <v>3</v>
      </c>
      <c r="C22" s="6" t="s">
        <v>121</v>
      </c>
      <c r="D22" s="16">
        <v>46.95</v>
      </c>
      <c r="E22" s="8">
        <v>13.6</v>
      </c>
      <c r="F22" s="12">
        <f t="shared" si="0"/>
        <v>60.550000000000004</v>
      </c>
    </row>
    <row r="23" spans="1:6">
      <c r="A23" s="9" t="s">
        <v>19</v>
      </c>
      <c r="B23" s="6" t="s">
        <v>18</v>
      </c>
      <c r="C23" s="6" t="s">
        <v>20</v>
      </c>
      <c r="D23" s="8">
        <v>46.95</v>
      </c>
      <c r="E23" s="8">
        <v>13.6</v>
      </c>
      <c r="F23" s="12">
        <f t="shared" si="0"/>
        <v>60.550000000000004</v>
      </c>
    </row>
    <row r="24" spans="1:6">
      <c r="A24" s="9" t="s">
        <v>155</v>
      </c>
      <c r="B24" s="6" t="s">
        <v>156</v>
      </c>
      <c r="C24" s="6" t="s">
        <v>48</v>
      </c>
      <c r="D24" s="8">
        <v>46.95</v>
      </c>
      <c r="E24" s="8">
        <v>13.6</v>
      </c>
      <c r="F24" s="12">
        <f t="shared" si="0"/>
        <v>60.550000000000004</v>
      </c>
    </row>
    <row r="25" spans="1:6">
      <c r="A25" s="9" t="s">
        <v>43</v>
      </c>
      <c r="B25" s="6" t="s">
        <v>18</v>
      </c>
      <c r="C25" s="6" t="s">
        <v>9</v>
      </c>
      <c r="D25" s="8">
        <v>86.95</v>
      </c>
      <c r="E25" s="8">
        <v>13.6</v>
      </c>
      <c r="F25" s="12">
        <f t="shared" si="0"/>
        <v>100.55</v>
      </c>
    </row>
    <row r="26" spans="1:6">
      <c r="A26" s="9" t="s">
        <v>21</v>
      </c>
      <c r="B26" s="6" t="s">
        <v>3</v>
      </c>
      <c r="C26" s="6" t="s">
        <v>14</v>
      </c>
      <c r="D26" s="8">
        <v>46.95</v>
      </c>
      <c r="E26" s="8">
        <v>13.6</v>
      </c>
      <c r="F26" s="12">
        <f t="shared" si="0"/>
        <v>60.550000000000004</v>
      </c>
    </row>
    <row r="27" spans="1:6">
      <c r="A27" s="4" t="s">
        <v>63</v>
      </c>
      <c r="B27" s="10" t="s">
        <v>60</v>
      </c>
      <c r="C27" s="6" t="s">
        <v>48</v>
      </c>
      <c r="D27" s="8">
        <v>46.95</v>
      </c>
      <c r="E27" s="8">
        <v>13.6</v>
      </c>
      <c r="F27" s="12">
        <f t="shared" si="0"/>
        <v>60.550000000000004</v>
      </c>
    </row>
    <row r="28" spans="1:6">
      <c r="A28" s="9" t="s">
        <v>22</v>
      </c>
      <c r="B28" s="6" t="s">
        <v>3</v>
      </c>
      <c r="C28" s="6" t="s">
        <v>9</v>
      </c>
      <c r="D28" s="8">
        <v>46.95</v>
      </c>
      <c r="E28" s="8">
        <v>13.6</v>
      </c>
      <c r="F28" s="12">
        <f t="shared" si="0"/>
        <v>60.550000000000004</v>
      </c>
    </row>
    <row r="29" spans="1:6">
      <c r="A29" s="9" t="s">
        <v>23</v>
      </c>
      <c r="B29" s="6" t="s">
        <v>6</v>
      </c>
      <c r="C29" s="6" t="s">
        <v>8</v>
      </c>
      <c r="D29" s="8">
        <v>46.95</v>
      </c>
      <c r="E29" s="8">
        <v>13.6</v>
      </c>
      <c r="F29" s="12">
        <f t="shared" si="0"/>
        <v>60.550000000000004</v>
      </c>
    </row>
    <row r="30" spans="1:6">
      <c r="A30" s="9" t="s">
        <v>93</v>
      </c>
      <c r="B30" s="6" t="s">
        <v>3</v>
      </c>
      <c r="C30" s="6" t="s">
        <v>4</v>
      </c>
      <c r="D30" s="8">
        <v>46.95</v>
      </c>
      <c r="E30" s="8">
        <v>13.6</v>
      </c>
      <c r="F30" s="12">
        <f t="shared" si="0"/>
        <v>60.550000000000004</v>
      </c>
    </row>
    <row r="31" spans="1:6">
      <c r="A31" s="9" t="s">
        <v>183</v>
      </c>
      <c r="B31" s="6" t="s">
        <v>6</v>
      </c>
      <c r="C31" s="6" t="s">
        <v>12</v>
      </c>
      <c r="D31" s="8">
        <v>46.95</v>
      </c>
      <c r="E31" s="8">
        <v>13.6</v>
      </c>
      <c r="F31" s="12">
        <f t="shared" si="0"/>
        <v>60.550000000000004</v>
      </c>
    </row>
    <row r="32" spans="1:6">
      <c r="A32" s="4" t="s">
        <v>24</v>
      </c>
      <c r="B32" s="6" t="s">
        <v>3</v>
      </c>
      <c r="C32" s="6" t="s">
        <v>12</v>
      </c>
      <c r="D32" s="8">
        <v>46.95</v>
      </c>
      <c r="E32" s="8">
        <v>13.6</v>
      </c>
      <c r="F32" s="12">
        <f t="shared" si="0"/>
        <v>60.550000000000004</v>
      </c>
    </row>
    <row r="33" spans="1:6">
      <c r="A33" s="4" t="s">
        <v>134</v>
      </c>
      <c r="B33" s="6" t="s">
        <v>3</v>
      </c>
      <c r="C33" s="6" t="s">
        <v>82</v>
      </c>
      <c r="D33" s="8">
        <v>46.95</v>
      </c>
      <c r="E33" s="8">
        <v>13.6</v>
      </c>
      <c r="F33" s="12">
        <f t="shared" si="0"/>
        <v>60.550000000000004</v>
      </c>
    </row>
    <row r="34" spans="1:6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  <c r="F34" s="12">
        <f t="shared" si="0"/>
        <v>60.550000000000004</v>
      </c>
    </row>
    <row r="35" spans="1:6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  <c r="F35" s="12">
        <f t="shared" si="0"/>
        <v>60.550000000000004</v>
      </c>
    </row>
    <row r="36" spans="1:6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  <c r="F36" s="12">
        <f t="shared" si="0"/>
        <v>60.550000000000004</v>
      </c>
    </row>
    <row r="37" spans="1:6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  <c r="F37" s="12">
        <f t="shared" si="0"/>
        <v>60.550000000000004</v>
      </c>
    </row>
    <row r="38" spans="1:6">
      <c r="A38" s="4" t="s">
        <v>123</v>
      </c>
      <c r="B38" s="5" t="s">
        <v>3</v>
      </c>
      <c r="C38" s="6" t="s">
        <v>121</v>
      </c>
      <c r="D38" s="8">
        <v>46.95</v>
      </c>
      <c r="E38" s="8">
        <v>13.6</v>
      </c>
      <c r="F38" s="12">
        <f t="shared" si="0"/>
        <v>60.550000000000004</v>
      </c>
    </row>
    <row r="39" spans="1:6">
      <c r="A39" s="4" t="s">
        <v>143</v>
      </c>
      <c r="B39" s="6" t="s">
        <v>3</v>
      </c>
      <c r="C39" s="6" t="s">
        <v>9</v>
      </c>
      <c r="D39" s="8">
        <v>46.95</v>
      </c>
      <c r="E39" s="8">
        <v>13.6</v>
      </c>
      <c r="F39" s="12">
        <f>SUM(D39:E39)</f>
        <v>60.550000000000004</v>
      </c>
    </row>
    <row r="40" spans="1:6">
      <c r="A40" s="9" t="s">
        <v>133</v>
      </c>
      <c r="B40" s="6" t="s">
        <v>3</v>
      </c>
      <c r="C40" s="6" t="s">
        <v>121</v>
      </c>
      <c r="D40" s="8">
        <v>46.95</v>
      </c>
      <c r="E40" s="8">
        <v>13.6</v>
      </c>
      <c r="F40" s="12">
        <f t="shared" si="0"/>
        <v>60.550000000000004</v>
      </c>
    </row>
    <row r="41" spans="1:6">
      <c r="A41" s="4" t="s">
        <v>124</v>
      </c>
      <c r="B41" s="6" t="s">
        <v>125</v>
      </c>
      <c r="C41" s="6" t="s">
        <v>121</v>
      </c>
      <c r="D41" s="8">
        <v>46.95</v>
      </c>
      <c r="E41" s="8">
        <v>13.6</v>
      </c>
      <c r="F41" s="12">
        <f t="shared" si="0"/>
        <v>60.550000000000004</v>
      </c>
    </row>
    <row r="42" spans="1:6">
      <c r="A42" s="9" t="s">
        <v>144</v>
      </c>
      <c r="B42" s="6" t="s">
        <v>6</v>
      </c>
      <c r="C42" s="6" t="s">
        <v>20</v>
      </c>
      <c r="D42" s="8">
        <v>86.95</v>
      </c>
      <c r="E42" s="8">
        <v>19.5</v>
      </c>
      <c r="F42" s="12">
        <f t="shared" si="0"/>
        <v>106.45</v>
      </c>
    </row>
    <row r="43" spans="1:6">
      <c r="A43" s="4" t="s">
        <v>83</v>
      </c>
      <c r="B43" s="10" t="s">
        <v>7</v>
      </c>
      <c r="C43" s="10" t="s">
        <v>9</v>
      </c>
      <c r="D43" s="8">
        <v>46.95</v>
      </c>
      <c r="E43" s="8">
        <v>13.6</v>
      </c>
      <c r="F43" s="12">
        <f t="shared" si="0"/>
        <v>60.550000000000004</v>
      </c>
    </row>
    <row r="44" spans="1:6">
      <c r="A44" s="4" t="s">
        <v>164</v>
      </c>
      <c r="B44" s="10" t="s">
        <v>6</v>
      </c>
      <c r="C44" s="10" t="s">
        <v>20</v>
      </c>
      <c r="D44" s="8">
        <v>86.95</v>
      </c>
      <c r="E44" s="8">
        <v>19.5</v>
      </c>
      <c r="F44" s="12">
        <f t="shared" si="0"/>
        <v>106.45</v>
      </c>
    </row>
    <row r="45" spans="1:6">
      <c r="A45" s="4" t="s">
        <v>135</v>
      </c>
      <c r="B45" s="10" t="s">
        <v>3</v>
      </c>
      <c r="C45" s="10" t="s">
        <v>14</v>
      </c>
      <c r="D45" s="8">
        <v>46.95</v>
      </c>
      <c r="E45" s="8">
        <v>13.6</v>
      </c>
      <c r="F45" s="12">
        <f t="shared" si="0"/>
        <v>60.550000000000004</v>
      </c>
    </row>
    <row r="46" spans="1:6">
      <c r="A46" s="4" t="s">
        <v>30</v>
      </c>
      <c r="B46" s="6" t="s">
        <v>6</v>
      </c>
      <c r="C46" s="6" t="s">
        <v>9</v>
      </c>
      <c r="D46" s="8">
        <v>46.95</v>
      </c>
      <c r="E46" s="8">
        <v>0</v>
      </c>
      <c r="F46" s="12">
        <f t="shared" si="0"/>
        <v>46.95</v>
      </c>
    </row>
    <row r="47" spans="1:6">
      <c r="A47" s="4" t="s">
        <v>31</v>
      </c>
      <c r="B47" s="6" t="s">
        <v>6</v>
      </c>
      <c r="C47" s="6" t="s">
        <v>12</v>
      </c>
      <c r="D47" s="8">
        <v>46.95</v>
      </c>
      <c r="E47" s="8">
        <v>19.5</v>
      </c>
      <c r="F47" s="12">
        <f t="shared" si="0"/>
        <v>66.45</v>
      </c>
    </row>
    <row r="48" spans="1:6">
      <c r="A48" s="4" t="s">
        <v>112</v>
      </c>
      <c r="B48" s="6" t="s">
        <v>113</v>
      </c>
      <c r="C48" s="6" t="s">
        <v>48</v>
      </c>
      <c r="D48" s="8">
        <v>46.95</v>
      </c>
      <c r="E48" s="8">
        <v>13.6</v>
      </c>
      <c r="F48" s="12">
        <f t="shared" si="0"/>
        <v>60.550000000000004</v>
      </c>
    </row>
    <row r="49" spans="1:6">
      <c r="A49" s="4" t="s">
        <v>191</v>
      </c>
      <c r="B49" s="6" t="s">
        <v>88</v>
      </c>
      <c r="C49" s="6" t="s">
        <v>48</v>
      </c>
      <c r="D49" s="8">
        <v>46.95</v>
      </c>
      <c r="E49" s="8">
        <v>13.6</v>
      </c>
      <c r="F49" s="12">
        <f t="shared" si="0"/>
        <v>60.550000000000004</v>
      </c>
    </row>
    <row r="50" spans="1:6">
      <c r="A50" s="4" t="s">
        <v>32</v>
      </c>
      <c r="B50" s="5" t="s">
        <v>45</v>
      </c>
      <c r="C50" s="6" t="s">
        <v>20</v>
      </c>
      <c r="D50" s="8">
        <v>46.95</v>
      </c>
      <c r="E50" s="8">
        <v>13.6</v>
      </c>
      <c r="F50" s="12">
        <f t="shared" si="0"/>
        <v>60.550000000000004</v>
      </c>
    </row>
    <row r="51" spans="1:6">
      <c r="A51" s="4" t="s">
        <v>137</v>
      </c>
      <c r="B51" s="5" t="s">
        <v>3</v>
      </c>
      <c r="C51" s="6" t="s">
        <v>121</v>
      </c>
      <c r="D51" s="8">
        <v>46.95</v>
      </c>
      <c r="E51" s="8">
        <v>13.6</v>
      </c>
      <c r="F51" s="12">
        <f t="shared" si="0"/>
        <v>60.550000000000004</v>
      </c>
    </row>
    <row r="52" spans="1:6">
      <c r="A52" s="4" t="s">
        <v>33</v>
      </c>
      <c r="B52" s="6" t="s">
        <v>3</v>
      </c>
      <c r="C52" s="6" t="s">
        <v>4</v>
      </c>
      <c r="D52" s="8">
        <v>46.95</v>
      </c>
      <c r="E52" s="8">
        <v>13.6</v>
      </c>
      <c r="F52" s="12">
        <f t="shared" si="0"/>
        <v>60.550000000000004</v>
      </c>
    </row>
    <row r="53" spans="1:6">
      <c r="A53" s="4" t="s">
        <v>179</v>
      </c>
      <c r="B53" s="6" t="s">
        <v>7</v>
      </c>
      <c r="C53" s="6" t="s">
        <v>180</v>
      </c>
      <c r="D53" s="8">
        <v>86.95</v>
      </c>
      <c r="E53" s="8">
        <v>19.5</v>
      </c>
      <c r="F53" s="12">
        <f t="shared" si="0"/>
        <v>106.45</v>
      </c>
    </row>
    <row r="54" spans="1:6">
      <c r="A54" s="4" t="s">
        <v>34</v>
      </c>
      <c r="B54" s="6" t="s">
        <v>6</v>
      </c>
      <c r="C54" s="6" t="s">
        <v>14</v>
      </c>
      <c r="D54" s="8">
        <v>46.95</v>
      </c>
      <c r="E54" s="8">
        <v>13.6</v>
      </c>
      <c r="F54" s="12">
        <f t="shared" si="0"/>
        <v>60.550000000000004</v>
      </c>
    </row>
    <row r="55" spans="1:6">
      <c r="A55" s="4" t="s">
        <v>126</v>
      </c>
      <c r="B55" s="6" t="s">
        <v>125</v>
      </c>
      <c r="C55" s="6" t="s">
        <v>121</v>
      </c>
      <c r="D55" s="8">
        <v>46.95</v>
      </c>
      <c r="E55" s="8">
        <v>13.6</v>
      </c>
      <c r="F55" s="12">
        <f t="shared" si="0"/>
        <v>60.550000000000004</v>
      </c>
    </row>
    <row r="56" spans="1:6">
      <c r="A56" s="4" t="s">
        <v>53</v>
      </c>
      <c r="B56" s="10" t="s">
        <v>55</v>
      </c>
      <c r="C56" s="10" t="s">
        <v>48</v>
      </c>
      <c r="D56" s="8">
        <v>132.94999999999999</v>
      </c>
      <c r="E56" s="8">
        <v>13.6</v>
      </c>
      <c r="F56" s="12">
        <f>SUM(D56:E56)</f>
        <v>146.54999999999998</v>
      </c>
    </row>
    <row r="57" spans="1:6">
      <c r="A57" s="4" t="s">
        <v>127</v>
      </c>
      <c r="B57" s="10" t="s">
        <v>7</v>
      </c>
      <c r="C57" s="10" t="s">
        <v>121</v>
      </c>
      <c r="D57" s="8">
        <v>86.95</v>
      </c>
      <c r="E57" s="8">
        <v>19.5</v>
      </c>
      <c r="F57" s="12">
        <f t="shared" si="0"/>
        <v>106.45</v>
      </c>
    </row>
    <row r="58" spans="1:6">
      <c r="A58" s="9" t="s">
        <v>35</v>
      </c>
      <c r="B58" s="5" t="s">
        <v>45</v>
      </c>
      <c r="C58" s="6" t="s">
        <v>14</v>
      </c>
      <c r="D58" s="19">
        <v>86.95</v>
      </c>
      <c r="E58" s="19">
        <v>19.5</v>
      </c>
      <c r="F58" s="12">
        <f t="shared" si="0"/>
        <v>106.45</v>
      </c>
    </row>
    <row r="59" spans="1:6">
      <c r="A59" s="9" t="s">
        <v>159</v>
      </c>
      <c r="B59" s="5" t="s">
        <v>7</v>
      </c>
      <c r="C59" s="6" t="s">
        <v>160</v>
      </c>
      <c r="D59" s="19">
        <v>46.95</v>
      </c>
      <c r="E59" s="19">
        <v>13.6</v>
      </c>
      <c r="F59" s="12">
        <f t="shared" si="0"/>
        <v>60.550000000000004</v>
      </c>
    </row>
    <row r="60" spans="1:6" ht="29">
      <c r="A60" s="9" t="s">
        <v>104</v>
      </c>
      <c r="B60" s="5" t="s">
        <v>105</v>
      </c>
      <c r="C60" s="6" t="s">
        <v>48</v>
      </c>
      <c r="D60" s="19">
        <v>86.95</v>
      </c>
      <c r="E60" s="19">
        <v>19.5</v>
      </c>
      <c r="F60" s="12">
        <f t="shared" si="0"/>
        <v>106.45</v>
      </c>
    </row>
    <row r="61" spans="1:6">
      <c r="A61" s="4" t="s">
        <v>50</v>
      </c>
      <c r="B61" s="10" t="s">
        <v>52</v>
      </c>
      <c r="C61" s="10" t="s">
        <v>48</v>
      </c>
      <c r="D61" s="8">
        <v>46.95</v>
      </c>
      <c r="E61" s="8">
        <v>13.6</v>
      </c>
      <c r="F61" s="12">
        <f t="shared" si="0"/>
        <v>60.550000000000004</v>
      </c>
    </row>
    <row r="62" spans="1:6">
      <c r="A62" s="4" t="s">
        <v>128</v>
      </c>
      <c r="B62" s="5" t="s">
        <v>125</v>
      </c>
      <c r="C62" s="6" t="s">
        <v>121</v>
      </c>
      <c r="D62" s="8">
        <v>46.95</v>
      </c>
      <c r="E62" s="8">
        <v>13.6</v>
      </c>
      <c r="F62" s="12">
        <f t="shared" si="0"/>
        <v>60.550000000000004</v>
      </c>
    </row>
    <row r="63" spans="1:6">
      <c r="A63" s="4" t="s">
        <v>138</v>
      </c>
      <c r="B63" s="5" t="s">
        <v>45</v>
      </c>
      <c r="C63" s="6" t="s">
        <v>8</v>
      </c>
      <c r="D63" s="8">
        <v>46.95</v>
      </c>
      <c r="E63" s="8">
        <v>13.6</v>
      </c>
      <c r="F63" s="12">
        <f t="shared" si="0"/>
        <v>60.550000000000004</v>
      </c>
    </row>
    <row r="64" spans="1:6">
      <c r="A64" s="4" t="s">
        <v>37</v>
      </c>
      <c r="B64" s="6" t="s">
        <v>3</v>
      </c>
      <c r="C64" s="6" t="s">
        <v>20</v>
      </c>
      <c r="D64" s="8">
        <v>46.95</v>
      </c>
      <c r="E64" s="8">
        <v>13.6</v>
      </c>
      <c r="F64" s="12">
        <f t="shared" si="0"/>
        <v>60.550000000000004</v>
      </c>
    </row>
    <row r="65" spans="1:6">
      <c r="A65" s="9" t="s">
        <v>46</v>
      </c>
      <c r="B65" s="10" t="s">
        <v>47</v>
      </c>
      <c r="C65" s="10" t="s">
        <v>48</v>
      </c>
      <c r="D65" s="18">
        <v>132.94999999999999</v>
      </c>
      <c r="E65" s="18">
        <v>32.700000000000003</v>
      </c>
      <c r="F65" s="12">
        <f t="shared" si="0"/>
        <v>165.64999999999998</v>
      </c>
    </row>
    <row r="66" spans="1:6">
      <c r="A66" s="9" t="s">
        <v>165</v>
      </c>
      <c r="B66" s="10" t="s">
        <v>3</v>
      </c>
      <c r="C66" s="10" t="s">
        <v>9</v>
      </c>
      <c r="D66" s="19">
        <v>86.95</v>
      </c>
      <c r="E66" s="19">
        <v>19.5</v>
      </c>
      <c r="F66" s="12">
        <f>SUM(D66:E66)</f>
        <v>106.45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  <c r="F67" s="12">
        <f t="shared" si="0"/>
        <v>60.550000000000004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  <c r="F68" s="12">
        <f t="shared" si="0"/>
        <v>60.550000000000004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  <c r="F69" s="12">
        <f t="shared" si="0"/>
        <v>60.550000000000004</v>
      </c>
    </row>
    <row r="70" spans="1:6">
      <c r="A70" s="4" t="s">
        <v>161</v>
      </c>
      <c r="B70" s="10" t="s">
        <v>18</v>
      </c>
      <c r="C70" s="10" t="s">
        <v>121</v>
      </c>
      <c r="D70" s="8">
        <v>46.95</v>
      </c>
      <c r="E70" s="8">
        <v>13.6</v>
      </c>
      <c r="F70" s="12">
        <f t="shared" si="0"/>
        <v>60.550000000000004</v>
      </c>
    </row>
    <row r="71" spans="1:6">
      <c r="A71" s="9" t="s">
        <v>41</v>
      </c>
      <c r="B71" s="6" t="s">
        <v>3</v>
      </c>
      <c r="C71" s="6" t="s">
        <v>9</v>
      </c>
      <c r="D71" s="16">
        <v>46.95</v>
      </c>
      <c r="E71" s="8">
        <v>13.6</v>
      </c>
      <c r="F71" s="12">
        <f t="shared" si="0"/>
        <v>60.550000000000004</v>
      </c>
    </row>
    <row r="72" spans="1:6" ht="18">
      <c r="A72" s="9" t="s">
        <v>86</v>
      </c>
      <c r="B72" s="6" t="s">
        <v>3</v>
      </c>
      <c r="C72" s="6" t="s">
        <v>82</v>
      </c>
      <c r="D72" s="15">
        <v>46.95</v>
      </c>
      <c r="E72" s="15">
        <v>13.6</v>
      </c>
      <c r="F72" s="12">
        <f>SUM(D72:E72)</f>
        <v>60.550000000000004</v>
      </c>
    </row>
    <row r="73" spans="1:6" ht="18">
      <c r="A73" s="23" t="s">
        <v>178</v>
      </c>
      <c r="B73" s="6"/>
      <c r="C73" s="6"/>
      <c r="D73" s="15">
        <v>0</v>
      </c>
      <c r="E73" s="15"/>
      <c r="F73" s="12">
        <v>121.1</v>
      </c>
    </row>
    <row r="74" spans="1:6" ht="18">
      <c r="A74" s="23" t="s">
        <v>68</v>
      </c>
      <c r="B74" s="6"/>
      <c r="C74" s="6"/>
      <c r="D74" s="15">
        <v>0</v>
      </c>
      <c r="E74" s="15"/>
    </row>
    <row r="75" spans="1:6">
      <c r="A75" s="29" t="s">
        <v>171</v>
      </c>
      <c r="B75" s="2"/>
      <c r="C75" s="3"/>
      <c r="D75" s="12">
        <f>SUM(D6:D74)</f>
        <v>3763.649999999996</v>
      </c>
      <c r="E75" s="12">
        <f>SUM(E6:E74)</f>
        <v>983.00000000000091</v>
      </c>
      <c r="F75" s="28">
        <f>D75+E75+F73</f>
        <v>4867.7499999999973</v>
      </c>
    </row>
    <row r="76" spans="1:6">
      <c r="A76" s="1"/>
      <c r="B76" s="2"/>
      <c r="C76" s="3"/>
    </row>
    <row r="77" spans="1:6">
      <c r="A77" t="s">
        <v>166</v>
      </c>
      <c r="E77" s="12"/>
    </row>
    <row r="78" spans="1:6">
      <c r="A78" t="s">
        <v>190</v>
      </c>
      <c r="E78" s="12"/>
    </row>
    <row r="79" spans="1:6">
      <c r="E79" s="12"/>
    </row>
  </sheetData>
  <autoFilter ref="A5:E68" xr:uid="{00000000-0009-0000-0000-00002B000000}">
    <sortState xmlns:xlrd2="http://schemas.microsoft.com/office/spreadsheetml/2017/richdata2" ref="A5:F47">
      <sortCondition ref="A4:A46"/>
    </sortState>
  </autoFilter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F79"/>
  <sheetViews>
    <sheetView topLeftCell="A60" zoomScale="150" zoomScaleNormal="150" zoomScalePageLayoutView="150" workbookViewId="0">
      <selection activeCell="J3" sqref="J3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43282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131</v>
      </c>
      <c r="B6" s="6" t="s">
        <v>7</v>
      </c>
      <c r="C6" s="6" t="s">
        <v>82</v>
      </c>
      <c r="D6" s="8">
        <v>46.95</v>
      </c>
      <c r="E6" s="8">
        <v>13.6</v>
      </c>
      <c r="F6" s="12">
        <f>SUM(D6:E6)</f>
        <v>60.550000000000004</v>
      </c>
    </row>
    <row r="7" spans="1:6">
      <c r="A7" s="20" t="s">
        <v>149</v>
      </c>
      <c r="B7" s="6" t="s">
        <v>7</v>
      </c>
      <c r="C7" s="6" t="s">
        <v>4</v>
      </c>
      <c r="D7" s="8">
        <v>46.95</v>
      </c>
      <c r="E7" s="8">
        <v>13.6</v>
      </c>
      <c r="F7" s="12">
        <f t="shared" ref="F7:F71" si="0">SUM(D7:E7)</f>
        <v>60.550000000000004</v>
      </c>
    </row>
    <row r="8" spans="1:6">
      <c r="A8" s="4" t="s">
        <v>95</v>
      </c>
      <c r="B8" s="6" t="s">
        <v>96</v>
      </c>
      <c r="C8" s="6" t="s">
        <v>48</v>
      </c>
      <c r="D8" s="19">
        <v>46.95</v>
      </c>
      <c r="E8" s="8">
        <v>13.6</v>
      </c>
      <c r="F8" s="12">
        <f t="shared" si="0"/>
        <v>60.550000000000004</v>
      </c>
    </row>
    <row r="9" spans="1:6">
      <c r="A9" s="4" t="s">
        <v>89</v>
      </c>
      <c r="B9" s="6" t="s">
        <v>45</v>
      </c>
      <c r="C9" s="6" t="s">
        <v>82</v>
      </c>
      <c r="D9" s="16">
        <v>46.95</v>
      </c>
      <c r="E9" s="8">
        <v>13.6</v>
      </c>
      <c r="F9" s="12">
        <f t="shared" si="0"/>
        <v>60.550000000000004</v>
      </c>
    </row>
    <row r="10" spans="1:6">
      <c r="A10" s="4" t="s">
        <v>139</v>
      </c>
      <c r="B10" s="6" t="s">
        <v>45</v>
      </c>
      <c r="C10" s="6" t="s">
        <v>121</v>
      </c>
      <c r="D10" s="16">
        <v>46.95</v>
      </c>
      <c r="E10" s="8">
        <v>13.6</v>
      </c>
      <c r="F10" s="12">
        <f t="shared" si="0"/>
        <v>60.550000000000004</v>
      </c>
    </row>
    <row r="11" spans="1:6">
      <c r="A11" s="4" t="s">
        <v>170</v>
      </c>
      <c r="B11" s="6" t="s">
        <v>3</v>
      </c>
      <c r="C11" s="6" t="s">
        <v>82</v>
      </c>
      <c r="D11" s="16">
        <v>46.95</v>
      </c>
      <c r="E11" s="8">
        <v>13.6</v>
      </c>
      <c r="F11" s="12">
        <f t="shared" si="0"/>
        <v>60.550000000000004</v>
      </c>
    </row>
    <row r="12" spans="1:6">
      <c r="A12" s="4" t="s">
        <v>97</v>
      </c>
      <c r="B12" s="6" t="s">
        <v>7</v>
      </c>
      <c r="C12" s="6" t="s">
        <v>14</v>
      </c>
      <c r="D12" s="16">
        <v>132.94999999999999</v>
      </c>
      <c r="E12" s="16">
        <v>32.700000000000003</v>
      </c>
      <c r="F12" s="12">
        <f t="shared" si="0"/>
        <v>165.64999999999998</v>
      </c>
    </row>
    <row r="13" spans="1:6">
      <c r="A13" s="4" t="s">
        <v>142</v>
      </c>
      <c r="B13" s="10" t="s">
        <v>18</v>
      </c>
      <c r="C13" s="10" t="s">
        <v>4</v>
      </c>
      <c r="D13" s="8">
        <v>46.95</v>
      </c>
      <c r="E13" s="8">
        <v>13.6</v>
      </c>
      <c r="F13" s="12">
        <f t="shared" si="0"/>
        <v>60.550000000000004</v>
      </c>
    </row>
    <row r="14" spans="1:6">
      <c r="A14" s="9" t="s">
        <v>11</v>
      </c>
      <c r="B14" s="6" t="s">
        <v>7</v>
      </c>
      <c r="C14" s="6" t="s">
        <v>12</v>
      </c>
      <c r="D14" s="19">
        <v>86.95</v>
      </c>
      <c r="E14" s="8">
        <v>13.6</v>
      </c>
      <c r="F14" s="12">
        <f t="shared" si="0"/>
        <v>100.55</v>
      </c>
    </row>
    <row r="15" spans="1:6">
      <c r="A15" s="4" t="s">
        <v>65</v>
      </c>
      <c r="B15" s="10" t="s">
        <v>49</v>
      </c>
      <c r="C15" s="10" t="s">
        <v>48</v>
      </c>
      <c r="D15" s="8">
        <v>46.95</v>
      </c>
      <c r="E15" s="8">
        <v>13.6</v>
      </c>
      <c r="F15" s="12">
        <f t="shared" si="0"/>
        <v>60.550000000000004</v>
      </c>
    </row>
    <row r="16" spans="1:6">
      <c r="A16" s="9" t="s">
        <v>80</v>
      </c>
      <c r="B16" s="6" t="s">
        <v>3</v>
      </c>
      <c r="C16" s="6" t="s">
        <v>82</v>
      </c>
      <c r="D16" s="16">
        <v>46.95</v>
      </c>
      <c r="E16" s="8">
        <v>13.6</v>
      </c>
      <c r="F16" s="12">
        <f t="shared" si="0"/>
        <v>60.550000000000004</v>
      </c>
    </row>
    <row r="17" spans="1:6">
      <c r="A17" s="9" t="s">
        <v>91</v>
      </c>
      <c r="B17" s="6" t="s">
        <v>3</v>
      </c>
      <c r="C17" s="6" t="s">
        <v>14</v>
      </c>
      <c r="D17" s="16">
        <v>46.95</v>
      </c>
      <c r="E17" s="8">
        <v>13.6</v>
      </c>
      <c r="F17" s="12">
        <f t="shared" si="0"/>
        <v>60.550000000000004</v>
      </c>
    </row>
    <row r="18" spans="1:6">
      <c r="A18" s="9" t="s">
        <v>182</v>
      </c>
      <c r="B18" s="6" t="s">
        <v>158</v>
      </c>
      <c r="C18" s="6" t="s">
        <v>48</v>
      </c>
      <c r="D18" s="16">
        <v>46.95</v>
      </c>
      <c r="E18" s="8">
        <v>13.6</v>
      </c>
      <c r="F18" s="12">
        <f t="shared" si="0"/>
        <v>60.550000000000004</v>
      </c>
    </row>
    <row r="19" spans="1:6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  <c r="F19" s="12">
        <f t="shared" si="0"/>
        <v>60.550000000000004</v>
      </c>
    </row>
    <row r="20" spans="1:6">
      <c r="A20" s="9" t="s">
        <v>92</v>
      </c>
      <c r="B20" s="6" t="s">
        <v>3</v>
      </c>
      <c r="C20" s="6" t="s">
        <v>82</v>
      </c>
      <c r="D20" s="16">
        <v>46.95</v>
      </c>
      <c r="E20" s="8">
        <v>13.6</v>
      </c>
      <c r="F20" s="12">
        <f t="shared" si="0"/>
        <v>60.550000000000004</v>
      </c>
    </row>
    <row r="21" spans="1:6">
      <c r="A21" s="9" t="s">
        <v>15</v>
      </c>
      <c r="B21" s="6" t="s">
        <v>7</v>
      </c>
      <c r="C21" s="6" t="s">
        <v>9</v>
      </c>
      <c r="D21" s="16">
        <v>46.95</v>
      </c>
      <c r="E21" s="8">
        <v>13.6</v>
      </c>
      <c r="F21" s="12">
        <f t="shared" si="0"/>
        <v>60.550000000000004</v>
      </c>
    </row>
    <row r="22" spans="1:6">
      <c r="A22" s="4" t="s">
        <v>120</v>
      </c>
      <c r="B22" s="6" t="s">
        <v>3</v>
      </c>
      <c r="C22" s="6" t="s">
        <v>121</v>
      </c>
      <c r="D22" s="16">
        <v>46.95</v>
      </c>
      <c r="E22" s="8">
        <v>13.6</v>
      </c>
      <c r="F22" s="12">
        <f t="shared" si="0"/>
        <v>60.550000000000004</v>
      </c>
    </row>
    <row r="23" spans="1:6">
      <c r="A23" s="9" t="s">
        <v>19</v>
      </c>
      <c r="B23" s="6" t="s">
        <v>18</v>
      </c>
      <c r="C23" s="6" t="s">
        <v>20</v>
      </c>
      <c r="D23" s="8">
        <v>46.95</v>
      </c>
      <c r="E23" s="8">
        <v>13.6</v>
      </c>
      <c r="F23" s="12">
        <f t="shared" si="0"/>
        <v>60.550000000000004</v>
      </c>
    </row>
    <row r="24" spans="1:6">
      <c r="A24" s="9" t="s">
        <v>155</v>
      </c>
      <c r="B24" s="6" t="s">
        <v>156</v>
      </c>
      <c r="C24" s="6" t="s">
        <v>48</v>
      </c>
      <c r="D24" s="8">
        <v>46.95</v>
      </c>
      <c r="E24" s="8">
        <v>13.6</v>
      </c>
      <c r="F24" s="12">
        <f t="shared" si="0"/>
        <v>60.550000000000004</v>
      </c>
    </row>
    <row r="25" spans="1:6">
      <c r="A25" s="9" t="s">
        <v>43</v>
      </c>
      <c r="B25" s="6" t="s">
        <v>18</v>
      </c>
      <c r="C25" s="6" t="s">
        <v>9</v>
      </c>
      <c r="D25" s="8">
        <v>86.95</v>
      </c>
      <c r="E25" s="8">
        <v>13.6</v>
      </c>
      <c r="F25" s="12">
        <f t="shared" si="0"/>
        <v>100.55</v>
      </c>
    </row>
    <row r="26" spans="1:6">
      <c r="A26" s="9" t="s">
        <v>21</v>
      </c>
      <c r="B26" s="6" t="s">
        <v>3</v>
      </c>
      <c r="C26" s="6" t="s">
        <v>14</v>
      </c>
      <c r="D26" s="8">
        <v>46.95</v>
      </c>
      <c r="E26" s="8">
        <v>13.6</v>
      </c>
      <c r="F26" s="12">
        <f t="shared" si="0"/>
        <v>60.550000000000004</v>
      </c>
    </row>
    <row r="27" spans="1:6">
      <c r="A27" s="4" t="s">
        <v>63</v>
      </c>
      <c r="B27" s="10" t="s">
        <v>60</v>
      </c>
      <c r="C27" s="6" t="s">
        <v>48</v>
      </c>
      <c r="D27" s="8">
        <v>46.95</v>
      </c>
      <c r="E27" s="8">
        <v>13.6</v>
      </c>
      <c r="F27" s="12">
        <f t="shared" si="0"/>
        <v>60.550000000000004</v>
      </c>
    </row>
    <row r="28" spans="1:6">
      <c r="A28" s="9" t="s">
        <v>22</v>
      </c>
      <c r="B28" s="6" t="s">
        <v>3</v>
      </c>
      <c r="C28" s="6" t="s">
        <v>9</v>
      </c>
      <c r="D28" s="8">
        <v>46.95</v>
      </c>
      <c r="E28" s="8">
        <v>13.6</v>
      </c>
      <c r="F28" s="12">
        <f t="shared" si="0"/>
        <v>60.550000000000004</v>
      </c>
    </row>
    <row r="29" spans="1:6">
      <c r="A29" s="9" t="s">
        <v>23</v>
      </c>
      <c r="B29" s="6" t="s">
        <v>6</v>
      </c>
      <c r="C29" s="6" t="s">
        <v>8</v>
      </c>
      <c r="D29" s="8">
        <v>46.95</v>
      </c>
      <c r="E29" s="8">
        <v>13.6</v>
      </c>
      <c r="F29" s="12">
        <f t="shared" si="0"/>
        <v>60.550000000000004</v>
      </c>
    </row>
    <row r="30" spans="1:6">
      <c r="A30" s="9" t="s">
        <v>93</v>
      </c>
      <c r="B30" s="6" t="s">
        <v>3</v>
      </c>
      <c r="C30" s="6" t="s">
        <v>4</v>
      </c>
      <c r="D30" s="8">
        <v>46.95</v>
      </c>
      <c r="E30" s="8">
        <v>13.6</v>
      </c>
      <c r="F30" s="12">
        <f t="shared" si="0"/>
        <v>60.550000000000004</v>
      </c>
    </row>
    <row r="31" spans="1:6">
      <c r="A31" s="9" t="s">
        <v>183</v>
      </c>
      <c r="B31" s="6" t="s">
        <v>6</v>
      </c>
      <c r="C31" s="6" t="s">
        <v>12</v>
      </c>
      <c r="D31" s="8">
        <v>46.95</v>
      </c>
      <c r="E31" s="8">
        <v>13.6</v>
      </c>
      <c r="F31" s="12">
        <f t="shared" si="0"/>
        <v>60.550000000000004</v>
      </c>
    </row>
    <row r="32" spans="1:6">
      <c r="A32" s="4" t="s">
        <v>24</v>
      </c>
      <c r="B32" s="6" t="s">
        <v>3</v>
      </c>
      <c r="C32" s="6" t="s">
        <v>12</v>
      </c>
      <c r="D32" s="8">
        <v>46.95</v>
      </c>
      <c r="E32" s="8">
        <v>13.6</v>
      </c>
      <c r="F32" s="12">
        <f t="shared" si="0"/>
        <v>60.550000000000004</v>
      </c>
    </row>
    <row r="33" spans="1:6">
      <c r="A33" s="4" t="s">
        <v>134</v>
      </c>
      <c r="B33" s="6" t="s">
        <v>3</v>
      </c>
      <c r="C33" s="6" t="s">
        <v>82</v>
      </c>
      <c r="D33" s="8">
        <v>46.95</v>
      </c>
      <c r="E33" s="8">
        <v>13.6</v>
      </c>
      <c r="F33" s="12">
        <f t="shared" si="0"/>
        <v>60.550000000000004</v>
      </c>
    </row>
    <row r="34" spans="1:6">
      <c r="A34" s="4" t="s">
        <v>25</v>
      </c>
      <c r="B34" s="6" t="s">
        <v>7</v>
      </c>
      <c r="C34" s="6" t="s">
        <v>8</v>
      </c>
      <c r="D34" s="8">
        <v>46.95</v>
      </c>
      <c r="E34" s="8">
        <v>13.6</v>
      </c>
      <c r="F34" s="12">
        <f t="shared" si="0"/>
        <v>60.550000000000004</v>
      </c>
    </row>
    <row r="35" spans="1:6">
      <c r="A35" s="4" t="s">
        <v>59</v>
      </c>
      <c r="B35" s="10" t="s">
        <v>62</v>
      </c>
      <c r="C35" s="6" t="s">
        <v>48</v>
      </c>
      <c r="D35" s="8">
        <v>46.95</v>
      </c>
      <c r="E35" s="8">
        <v>13.6</v>
      </c>
      <c r="F35" s="12">
        <f t="shared" si="0"/>
        <v>60.550000000000004</v>
      </c>
    </row>
    <row r="36" spans="1:6">
      <c r="A36" s="4" t="s">
        <v>26</v>
      </c>
      <c r="B36" s="6" t="s">
        <v>7</v>
      </c>
      <c r="C36" s="6" t="s">
        <v>14</v>
      </c>
      <c r="D36" s="8">
        <v>46.95</v>
      </c>
      <c r="E36" s="8">
        <v>13.6</v>
      </c>
      <c r="F36" s="12">
        <f t="shared" si="0"/>
        <v>60.550000000000004</v>
      </c>
    </row>
    <row r="37" spans="1:6">
      <c r="A37" s="4" t="s">
        <v>27</v>
      </c>
      <c r="B37" s="5" t="s">
        <v>45</v>
      </c>
      <c r="C37" s="6" t="s">
        <v>12</v>
      </c>
      <c r="D37" s="8">
        <v>46.95</v>
      </c>
      <c r="E37" s="8">
        <v>13.6</v>
      </c>
      <c r="F37" s="12">
        <f t="shared" si="0"/>
        <v>60.550000000000004</v>
      </c>
    </row>
    <row r="38" spans="1:6">
      <c r="A38" s="4" t="s">
        <v>123</v>
      </c>
      <c r="B38" s="5" t="s">
        <v>3</v>
      </c>
      <c r="C38" s="6" t="s">
        <v>121</v>
      </c>
      <c r="D38" s="8">
        <v>46.95</v>
      </c>
      <c r="E38" s="8">
        <v>13.6</v>
      </c>
      <c r="F38" s="12">
        <f t="shared" si="0"/>
        <v>60.550000000000004</v>
      </c>
    </row>
    <row r="39" spans="1:6">
      <c r="A39" s="4" t="s">
        <v>143</v>
      </c>
      <c r="B39" s="6" t="s">
        <v>3</v>
      </c>
      <c r="C39" s="6" t="s">
        <v>9</v>
      </c>
      <c r="D39" s="8">
        <v>46.95</v>
      </c>
      <c r="E39" s="8">
        <v>13.6</v>
      </c>
      <c r="F39" s="12">
        <f>SUM(D39:E39)</f>
        <v>60.550000000000004</v>
      </c>
    </row>
    <row r="40" spans="1:6">
      <c r="A40" s="9" t="s">
        <v>133</v>
      </c>
      <c r="B40" s="6" t="s">
        <v>3</v>
      </c>
      <c r="C40" s="6" t="s">
        <v>121</v>
      </c>
      <c r="D40" s="8">
        <v>46.95</v>
      </c>
      <c r="E40" s="8">
        <v>13.6</v>
      </c>
      <c r="F40" s="12">
        <f t="shared" si="0"/>
        <v>60.550000000000004</v>
      </c>
    </row>
    <row r="41" spans="1:6">
      <c r="A41" s="4" t="s">
        <v>124</v>
      </c>
      <c r="B41" s="6" t="s">
        <v>125</v>
      </c>
      <c r="C41" s="6" t="s">
        <v>121</v>
      </c>
      <c r="D41" s="8">
        <v>46.95</v>
      </c>
      <c r="E41" s="8">
        <v>13.6</v>
      </c>
      <c r="F41" s="12">
        <f t="shared" si="0"/>
        <v>60.550000000000004</v>
      </c>
    </row>
    <row r="42" spans="1:6">
      <c r="A42" s="9" t="s">
        <v>144</v>
      </c>
      <c r="B42" s="6" t="s">
        <v>6</v>
      </c>
      <c r="C42" s="6" t="s">
        <v>20</v>
      </c>
      <c r="D42" s="8">
        <v>86.95</v>
      </c>
      <c r="E42" s="8">
        <v>19.5</v>
      </c>
      <c r="F42" s="12">
        <f t="shared" si="0"/>
        <v>106.45</v>
      </c>
    </row>
    <row r="43" spans="1:6">
      <c r="A43" s="4" t="s">
        <v>83</v>
      </c>
      <c r="B43" s="10" t="s">
        <v>7</v>
      </c>
      <c r="C43" s="10" t="s">
        <v>9</v>
      </c>
      <c r="D43" s="8">
        <v>46.95</v>
      </c>
      <c r="E43" s="8">
        <v>13.6</v>
      </c>
      <c r="F43" s="12">
        <f t="shared" si="0"/>
        <v>60.550000000000004</v>
      </c>
    </row>
    <row r="44" spans="1:6">
      <c r="A44" s="4" t="s">
        <v>164</v>
      </c>
      <c r="B44" s="10" t="s">
        <v>6</v>
      </c>
      <c r="C44" s="10" t="s">
        <v>20</v>
      </c>
      <c r="D44" s="8">
        <v>86.95</v>
      </c>
      <c r="E44" s="8">
        <v>19.5</v>
      </c>
      <c r="F44" s="12">
        <f t="shared" si="0"/>
        <v>106.45</v>
      </c>
    </row>
    <row r="45" spans="1:6">
      <c r="A45" s="4" t="s">
        <v>135</v>
      </c>
      <c r="B45" s="10" t="s">
        <v>3</v>
      </c>
      <c r="C45" s="10" t="s">
        <v>14</v>
      </c>
      <c r="D45" s="8">
        <v>46.95</v>
      </c>
      <c r="E45" s="8">
        <v>13.6</v>
      </c>
      <c r="F45" s="12">
        <f t="shared" si="0"/>
        <v>60.550000000000004</v>
      </c>
    </row>
    <row r="46" spans="1:6">
      <c r="A46" s="4" t="s">
        <v>30</v>
      </c>
      <c r="B46" s="6" t="s">
        <v>6</v>
      </c>
      <c r="C46" s="6" t="s">
        <v>9</v>
      </c>
      <c r="D46" s="8">
        <v>46.95</v>
      </c>
      <c r="E46" s="8">
        <v>0</v>
      </c>
      <c r="F46" s="12">
        <f t="shared" si="0"/>
        <v>46.95</v>
      </c>
    </row>
    <row r="47" spans="1:6">
      <c r="A47" s="4" t="s">
        <v>31</v>
      </c>
      <c r="B47" s="6" t="s">
        <v>6</v>
      </c>
      <c r="C47" s="6" t="s">
        <v>12</v>
      </c>
      <c r="D47" s="8">
        <v>46.95</v>
      </c>
      <c r="E47" s="8">
        <v>19.5</v>
      </c>
      <c r="F47" s="12">
        <f t="shared" si="0"/>
        <v>66.45</v>
      </c>
    </row>
    <row r="48" spans="1:6">
      <c r="A48" s="4" t="s">
        <v>112</v>
      </c>
      <c r="B48" s="6" t="s">
        <v>113</v>
      </c>
      <c r="C48" s="6" t="s">
        <v>48</v>
      </c>
      <c r="D48" s="8">
        <v>46.95</v>
      </c>
      <c r="E48" s="8">
        <v>13.6</v>
      </c>
      <c r="F48" s="12">
        <f t="shared" si="0"/>
        <v>60.550000000000004</v>
      </c>
    </row>
    <row r="49" spans="1:6">
      <c r="A49" s="4" t="s">
        <v>191</v>
      </c>
      <c r="B49" s="6" t="s">
        <v>88</v>
      </c>
      <c r="C49" s="6" t="s">
        <v>48</v>
      </c>
      <c r="D49" s="8">
        <v>46.95</v>
      </c>
      <c r="E49" s="8">
        <v>13.6</v>
      </c>
      <c r="F49" s="12">
        <f t="shared" si="0"/>
        <v>60.550000000000004</v>
      </c>
    </row>
    <row r="50" spans="1:6">
      <c r="A50" s="4" t="s">
        <v>32</v>
      </c>
      <c r="B50" s="5" t="s">
        <v>45</v>
      </c>
      <c r="C50" s="6" t="s">
        <v>20</v>
      </c>
      <c r="D50" s="8">
        <v>46.95</v>
      </c>
      <c r="E50" s="8">
        <v>13.6</v>
      </c>
      <c r="F50" s="12">
        <f t="shared" si="0"/>
        <v>60.550000000000004</v>
      </c>
    </row>
    <row r="51" spans="1:6">
      <c r="A51" s="4" t="s">
        <v>137</v>
      </c>
      <c r="B51" s="5" t="s">
        <v>3</v>
      </c>
      <c r="C51" s="6" t="s">
        <v>121</v>
      </c>
      <c r="D51" s="8">
        <v>46.95</v>
      </c>
      <c r="E51" s="8">
        <v>13.6</v>
      </c>
      <c r="F51" s="12">
        <f t="shared" si="0"/>
        <v>60.550000000000004</v>
      </c>
    </row>
    <row r="52" spans="1:6">
      <c r="A52" s="4" t="s">
        <v>33</v>
      </c>
      <c r="B52" s="6" t="s">
        <v>3</v>
      </c>
      <c r="C52" s="6" t="s">
        <v>4</v>
      </c>
      <c r="D52" s="8">
        <v>46.95</v>
      </c>
      <c r="E52" s="8">
        <v>13.6</v>
      </c>
      <c r="F52" s="12">
        <f t="shared" si="0"/>
        <v>60.550000000000004</v>
      </c>
    </row>
    <row r="53" spans="1:6">
      <c r="A53" s="4" t="s">
        <v>179</v>
      </c>
      <c r="B53" s="6" t="s">
        <v>7</v>
      </c>
      <c r="C53" s="6" t="s">
        <v>180</v>
      </c>
      <c r="D53" s="8">
        <v>86.95</v>
      </c>
      <c r="E53" s="8">
        <v>19.5</v>
      </c>
      <c r="F53" s="12">
        <f t="shared" si="0"/>
        <v>106.45</v>
      </c>
    </row>
    <row r="54" spans="1:6">
      <c r="A54" s="4" t="s">
        <v>34</v>
      </c>
      <c r="B54" s="6" t="s">
        <v>6</v>
      </c>
      <c r="C54" s="6" t="s">
        <v>14</v>
      </c>
      <c r="D54" s="8">
        <v>46.95</v>
      </c>
      <c r="E54" s="8">
        <v>13.6</v>
      </c>
      <c r="F54" s="12">
        <f t="shared" si="0"/>
        <v>60.550000000000004</v>
      </c>
    </row>
    <row r="55" spans="1:6">
      <c r="A55" s="4" t="s">
        <v>126</v>
      </c>
      <c r="B55" s="6" t="s">
        <v>125</v>
      </c>
      <c r="C55" s="6" t="s">
        <v>121</v>
      </c>
      <c r="D55" s="8">
        <v>46.95</v>
      </c>
      <c r="E55" s="8">
        <v>13.6</v>
      </c>
      <c r="F55" s="12">
        <f t="shared" si="0"/>
        <v>60.550000000000004</v>
      </c>
    </row>
    <row r="56" spans="1:6">
      <c r="A56" s="4" t="s">
        <v>53</v>
      </c>
      <c r="B56" s="10" t="s">
        <v>55</v>
      </c>
      <c r="C56" s="10" t="s">
        <v>48</v>
      </c>
      <c r="D56" s="8">
        <v>132.94999999999999</v>
      </c>
      <c r="E56" s="8">
        <v>13.6</v>
      </c>
      <c r="F56" s="12">
        <f>SUM(D56:E56)</f>
        <v>146.54999999999998</v>
      </c>
    </row>
    <row r="57" spans="1:6">
      <c r="A57" s="4" t="s">
        <v>127</v>
      </c>
      <c r="B57" s="10" t="s">
        <v>7</v>
      </c>
      <c r="C57" s="10" t="s">
        <v>121</v>
      </c>
      <c r="D57" s="8">
        <v>86.95</v>
      </c>
      <c r="E57" s="8">
        <v>19.5</v>
      </c>
      <c r="F57" s="12">
        <f t="shared" si="0"/>
        <v>106.45</v>
      </c>
    </row>
    <row r="58" spans="1:6">
      <c r="A58" s="9" t="s">
        <v>35</v>
      </c>
      <c r="B58" s="5" t="s">
        <v>45</v>
      </c>
      <c r="C58" s="6" t="s">
        <v>14</v>
      </c>
      <c r="D58" s="19">
        <v>86.95</v>
      </c>
      <c r="E58" s="19">
        <v>19.5</v>
      </c>
      <c r="F58" s="12">
        <f t="shared" si="0"/>
        <v>106.45</v>
      </c>
    </row>
    <row r="59" spans="1:6">
      <c r="A59" s="9" t="s">
        <v>159</v>
      </c>
      <c r="B59" s="5" t="s">
        <v>7</v>
      </c>
      <c r="C59" s="6" t="s">
        <v>160</v>
      </c>
      <c r="D59" s="19">
        <v>46.95</v>
      </c>
      <c r="E59" s="19">
        <v>13.6</v>
      </c>
      <c r="F59" s="12">
        <f t="shared" si="0"/>
        <v>60.550000000000004</v>
      </c>
    </row>
    <row r="60" spans="1:6" ht="29">
      <c r="A60" s="9" t="s">
        <v>104</v>
      </c>
      <c r="B60" s="5" t="s">
        <v>105</v>
      </c>
      <c r="C60" s="6" t="s">
        <v>48</v>
      </c>
      <c r="D60" s="19">
        <v>86.95</v>
      </c>
      <c r="E60" s="19">
        <v>19.5</v>
      </c>
      <c r="F60" s="12">
        <f t="shared" si="0"/>
        <v>106.45</v>
      </c>
    </row>
    <row r="61" spans="1:6">
      <c r="A61" s="4" t="s">
        <v>50</v>
      </c>
      <c r="B61" s="10" t="s">
        <v>52</v>
      </c>
      <c r="C61" s="10" t="s">
        <v>48</v>
      </c>
      <c r="D61" s="8">
        <v>46.95</v>
      </c>
      <c r="E61" s="8">
        <v>13.6</v>
      </c>
      <c r="F61" s="12">
        <f t="shared" si="0"/>
        <v>60.550000000000004</v>
      </c>
    </row>
    <row r="62" spans="1:6">
      <c r="A62" s="4" t="s">
        <v>128</v>
      </c>
      <c r="B62" s="5" t="s">
        <v>125</v>
      </c>
      <c r="C62" s="6" t="s">
        <v>121</v>
      </c>
      <c r="D62" s="8">
        <v>46.95</v>
      </c>
      <c r="E62" s="8">
        <v>13.6</v>
      </c>
      <c r="F62" s="12">
        <f t="shared" si="0"/>
        <v>60.550000000000004</v>
      </c>
    </row>
    <row r="63" spans="1:6">
      <c r="A63" s="4" t="s">
        <v>138</v>
      </c>
      <c r="B63" s="5" t="s">
        <v>45</v>
      </c>
      <c r="C63" s="6" t="s">
        <v>8</v>
      </c>
      <c r="D63" s="8">
        <v>46.95</v>
      </c>
      <c r="E63" s="8">
        <v>13.6</v>
      </c>
      <c r="F63" s="12">
        <f t="shared" si="0"/>
        <v>60.550000000000004</v>
      </c>
    </row>
    <row r="64" spans="1:6">
      <c r="A64" s="4" t="s">
        <v>37</v>
      </c>
      <c r="B64" s="6" t="s">
        <v>3</v>
      </c>
      <c r="C64" s="6" t="s">
        <v>20</v>
      </c>
      <c r="D64" s="8">
        <v>46.95</v>
      </c>
      <c r="E64" s="8">
        <v>13.6</v>
      </c>
      <c r="F64" s="12">
        <f t="shared" si="0"/>
        <v>60.550000000000004</v>
      </c>
    </row>
    <row r="65" spans="1:6">
      <c r="A65" s="9" t="s">
        <v>46</v>
      </c>
      <c r="B65" s="10" t="s">
        <v>47</v>
      </c>
      <c r="C65" s="10" t="s">
        <v>48</v>
      </c>
      <c r="D65" s="18">
        <v>132.94999999999999</v>
      </c>
      <c r="E65" s="18">
        <v>32.700000000000003</v>
      </c>
      <c r="F65" s="12">
        <f t="shared" si="0"/>
        <v>165.64999999999998</v>
      </c>
    </row>
    <row r="66" spans="1:6">
      <c r="A66" s="9" t="s">
        <v>165</v>
      </c>
      <c r="B66" s="10" t="s">
        <v>3</v>
      </c>
      <c r="C66" s="10" t="s">
        <v>9</v>
      </c>
      <c r="D66" s="19">
        <v>86.95</v>
      </c>
      <c r="E66" s="19">
        <v>19.5</v>
      </c>
      <c r="F66" s="12">
        <f>SUM(D66:E66)</f>
        <v>106.45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  <c r="F67" s="12">
        <f t="shared" si="0"/>
        <v>60.550000000000004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  <c r="F68" s="12">
        <f t="shared" si="0"/>
        <v>60.550000000000004</v>
      </c>
    </row>
    <row r="69" spans="1:6">
      <c r="A69" s="4" t="s">
        <v>51</v>
      </c>
      <c r="B69" s="10" t="s">
        <v>54</v>
      </c>
      <c r="C69" s="10" t="s">
        <v>48</v>
      </c>
      <c r="D69" s="8">
        <v>46.95</v>
      </c>
      <c r="E69" s="8">
        <v>13.6</v>
      </c>
      <c r="F69" s="12">
        <f t="shared" si="0"/>
        <v>60.550000000000004</v>
      </c>
    </row>
    <row r="70" spans="1:6">
      <c r="A70" s="4" t="s">
        <v>161</v>
      </c>
      <c r="B70" s="10" t="s">
        <v>18</v>
      </c>
      <c r="C70" s="10" t="s">
        <v>121</v>
      </c>
      <c r="D70" s="8">
        <v>46.95</v>
      </c>
      <c r="E70" s="8">
        <v>13.6</v>
      </c>
      <c r="F70" s="12">
        <f t="shared" si="0"/>
        <v>60.550000000000004</v>
      </c>
    </row>
    <row r="71" spans="1:6">
      <c r="A71" s="9" t="s">
        <v>41</v>
      </c>
      <c r="B71" s="6" t="s">
        <v>3</v>
      </c>
      <c r="C71" s="6" t="s">
        <v>9</v>
      </c>
      <c r="D71" s="16">
        <v>46.95</v>
      </c>
      <c r="E71" s="8">
        <v>13.6</v>
      </c>
      <c r="F71" s="12">
        <f t="shared" si="0"/>
        <v>60.550000000000004</v>
      </c>
    </row>
    <row r="72" spans="1:6" ht="18">
      <c r="A72" s="9" t="s">
        <v>86</v>
      </c>
      <c r="B72" s="6" t="s">
        <v>3</v>
      </c>
      <c r="C72" s="6" t="s">
        <v>82</v>
      </c>
      <c r="D72" s="15">
        <v>46.95</v>
      </c>
      <c r="E72" s="15">
        <v>13.6</v>
      </c>
      <c r="F72" s="12">
        <f>SUM(D72:E72)</f>
        <v>60.550000000000004</v>
      </c>
    </row>
    <row r="73" spans="1:6" ht="18">
      <c r="A73" s="23" t="s">
        <v>178</v>
      </c>
      <c r="B73" s="6"/>
      <c r="C73" s="6"/>
      <c r="D73" s="15">
        <v>0</v>
      </c>
      <c r="E73" s="15"/>
      <c r="F73" s="12">
        <v>121.1</v>
      </c>
    </row>
    <row r="74" spans="1:6" ht="18">
      <c r="A74" s="23" t="s">
        <v>68</v>
      </c>
      <c r="B74" s="6"/>
      <c r="C74" s="6"/>
      <c r="D74" s="15">
        <v>0</v>
      </c>
      <c r="E74" s="15"/>
    </row>
    <row r="75" spans="1:6">
      <c r="A75" s="29" t="s">
        <v>171</v>
      </c>
      <c r="B75" s="2"/>
      <c r="C75" s="3"/>
      <c r="D75" s="12">
        <f>SUM(D6:D74)</f>
        <v>3763.649999999996</v>
      </c>
      <c r="E75" s="12">
        <f>SUM(E6:E74)</f>
        <v>983.00000000000091</v>
      </c>
      <c r="F75" s="28">
        <f>D75+E75+F73</f>
        <v>4867.7499999999973</v>
      </c>
    </row>
    <row r="76" spans="1:6">
      <c r="A76" s="1"/>
      <c r="B76" s="2"/>
      <c r="C76" s="3"/>
    </row>
    <row r="77" spans="1:6">
      <c r="A77" t="s">
        <v>166</v>
      </c>
      <c r="E77" s="12"/>
    </row>
    <row r="78" spans="1:6">
      <c r="A78" t="s">
        <v>190</v>
      </c>
      <c r="E78" s="12"/>
    </row>
    <row r="79" spans="1:6">
      <c r="E79" s="12"/>
    </row>
  </sheetData>
  <autoFilter ref="A5:E68" xr:uid="{00000000-0009-0000-0000-00002C000000}">
    <sortState xmlns:xlrd2="http://schemas.microsoft.com/office/spreadsheetml/2017/richdata2" ref="A5:F47">
      <sortCondition ref="A4:A46"/>
    </sortState>
  </autoFilter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F80"/>
  <sheetViews>
    <sheetView topLeftCell="A67" zoomScale="150" zoomScaleNormal="150" zoomScalePageLayoutView="150" workbookViewId="0">
      <selection activeCell="J3" sqref="J3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43405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192</v>
      </c>
      <c r="B6" s="6" t="s">
        <v>7</v>
      </c>
      <c r="C6" s="6" t="s">
        <v>82</v>
      </c>
      <c r="D6" s="8">
        <v>46.95</v>
      </c>
      <c r="E6" s="8">
        <v>13.6</v>
      </c>
      <c r="F6" s="12">
        <f t="shared" ref="F6:F37" si="0">SUM(D6:E6)</f>
        <v>60.550000000000004</v>
      </c>
    </row>
    <row r="7" spans="1:6">
      <c r="A7" s="4" t="s">
        <v>95</v>
      </c>
      <c r="B7" s="6" t="s">
        <v>96</v>
      </c>
      <c r="C7" s="6" t="s">
        <v>48</v>
      </c>
      <c r="D7" s="19">
        <v>46.95</v>
      </c>
      <c r="E7" s="8">
        <v>13.6</v>
      </c>
      <c r="F7" s="12">
        <f t="shared" si="0"/>
        <v>60.550000000000004</v>
      </c>
    </row>
    <row r="8" spans="1:6">
      <c r="A8" s="4" t="s">
        <v>89</v>
      </c>
      <c r="B8" s="6" t="s">
        <v>45</v>
      </c>
      <c r="C8" s="6" t="s">
        <v>82</v>
      </c>
      <c r="D8" s="16">
        <v>46.95</v>
      </c>
      <c r="E8" s="8">
        <v>13.6</v>
      </c>
      <c r="F8" s="12">
        <f t="shared" si="0"/>
        <v>60.550000000000004</v>
      </c>
    </row>
    <row r="9" spans="1:6">
      <c r="A9" s="4" t="s">
        <v>139</v>
      </c>
      <c r="B9" s="6" t="s">
        <v>45</v>
      </c>
      <c r="C9" s="6" t="s">
        <v>121</v>
      </c>
      <c r="D9" s="16">
        <v>46.95</v>
      </c>
      <c r="E9" s="8">
        <v>13.6</v>
      </c>
      <c r="F9" s="12">
        <f t="shared" si="0"/>
        <v>60.550000000000004</v>
      </c>
    </row>
    <row r="10" spans="1:6">
      <c r="A10" s="4" t="s">
        <v>170</v>
      </c>
      <c r="B10" s="6" t="s">
        <v>3</v>
      </c>
      <c r="C10" s="6" t="s">
        <v>82</v>
      </c>
      <c r="D10" s="16">
        <v>46.95</v>
      </c>
      <c r="E10" s="8">
        <v>13.6</v>
      </c>
      <c r="F10" s="12">
        <f t="shared" si="0"/>
        <v>60.550000000000004</v>
      </c>
    </row>
    <row r="11" spans="1:6">
      <c r="A11" s="4" t="s">
        <v>193</v>
      </c>
      <c r="B11" s="6" t="s">
        <v>7</v>
      </c>
      <c r="C11" s="6" t="s">
        <v>9</v>
      </c>
      <c r="D11" s="16">
        <v>46.95</v>
      </c>
      <c r="E11" s="8">
        <v>13.6</v>
      </c>
      <c r="F11" s="12">
        <f t="shared" si="0"/>
        <v>60.550000000000004</v>
      </c>
    </row>
    <row r="12" spans="1:6">
      <c r="A12" s="4" t="s">
        <v>97</v>
      </c>
      <c r="B12" s="6" t="s">
        <v>7</v>
      </c>
      <c r="C12" s="6" t="s">
        <v>14</v>
      </c>
      <c r="D12" s="16">
        <v>132.94999999999999</v>
      </c>
      <c r="E12" s="16">
        <v>32.700000000000003</v>
      </c>
      <c r="F12" s="12">
        <f t="shared" si="0"/>
        <v>165.64999999999998</v>
      </c>
    </row>
    <row r="13" spans="1:6">
      <c r="A13" s="9" t="s">
        <v>11</v>
      </c>
      <c r="B13" s="6" t="s">
        <v>7</v>
      </c>
      <c r="C13" s="6" t="s">
        <v>12</v>
      </c>
      <c r="D13" s="19">
        <v>86.95</v>
      </c>
      <c r="E13" s="8">
        <v>13.6</v>
      </c>
      <c r="F13" s="12">
        <f t="shared" si="0"/>
        <v>100.55</v>
      </c>
    </row>
    <row r="14" spans="1:6">
      <c r="A14" s="4" t="s">
        <v>65</v>
      </c>
      <c r="B14" s="10" t="s">
        <v>49</v>
      </c>
      <c r="C14" s="10" t="s">
        <v>48</v>
      </c>
      <c r="D14" s="8">
        <v>46.95</v>
      </c>
      <c r="E14" s="8">
        <v>13.6</v>
      </c>
      <c r="F14" s="12">
        <f t="shared" si="0"/>
        <v>60.550000000000004</v>
      </c>
    </row>
    <row r="15" spans="1:6">
      <c r="A15" s="9" t="s">
        <v>80</v>
      </c>
      <c r="B15" s="6" t="s">
        <v>3</v>
      </c>
      <c r="C15" s="6" t="s">
        <v>82</v>
      </c>
      <c r="D15" s="16">
        <v>46.95</v>
      </c>
      <c r="E15" s="8">
        <v>13.6</v>
      </c>
      <c r="F15" s="12">
        <f t="shared" si="0"/>
        <v>60.550000000000004</v>
      </c>
    </row>
    <row r="16" spans="1:6">
      <c r="A16" s="9" t="s">
        <v>194</v>
      </c>
      <c r="B16" s="6" t="s">
        <v>3</v>
      </c>
      <c r="C16" s="6" t="s">
        <v>82</v>
      </c>
      <c r="D16" s="16">
        <v>46.95</v>
      </c>
      <c r="E16" s="8">
        <v>13.6</v>
      </c>
      <c r="F16" s="12">
        <f t="shared" si="0"/>
        <v>60.550000000000004</v>
      </c>
    </row>
    <row r="17" spans="1:6">
      <c r="A17" s="9" t="s">
        <v>91</v>
      </c>
      <c r="B17" s="6" t="s">
        <v>3</v>
      </c>
      <c r="C17" s="6" t="s">
        <v>14</v>
      </c>
      <c r="D17" s="16">
        <v>46.95</v>
      </c>
      <c r="E17" s="8">
        <v>13.6</v>
      </c>
      <c r="F17" s="12">
        <f t="shared" si="0"/>
        <v>60.550000000000004</v>
      </c>
    </row>
    <row r="18" spans="1:6">
      <c r="A18" s="9" t="s">
        <v>182</v>
      </c>
      <c r="B18" s="6" t="s">
        <v>158</v>
      </c>
      <c r="C18" s="6" t="s">
        <v>48</v>
      </c>
      <c r="D18" s="16">
        <v>46.95</v>
      </c>
      <c r="E18" s="8">
        <v>13.6</v>
      </c>
      <c r="F18" s="12">
        <f t="shared" si="0"/>
        <v>60.550000000000004</v>
      </c>
    </row>
    <row r="19" spans="1:6">
      <c r="A19" s="9" t="s">
        <v>42</v>
      </c>
      <c r="B19" s="6" t="s">
        <v>18</v>
      </c>
      <c r="C19" s="6" t="s">
        <v>8</v>
      </c>
      <c r="D19" s="16">
        <v>46.95</v>
      </c>
      <c r="E19" s="8">
        <v>13.6</v>
      </c>
      <c r="F19" s="12">
        <f t="shared" si="0"/>
        <v>60.550000000000004</v>
      </c>
    </row>
    <row r="20" spans="1:6">
      <c r="A20" s="9" t="s">
        <v>92</v>
      </c>
      <c r="B20" s="6" t="s">
        <v>3</v>
      </c>
      <c r="C20" s="6" t="s">
        <v>82</v>
      </c>
      <c r="D20" s="16">
        <v>46.95</v>
      </c>
      <c r="E20" s="8">
        <v>13.6</v>
      </c>
      <c r="F20" s="12">
        <f t="shared" si="0"/>
        <v>60.550000000000004</v>
      </c>
    </row>
    <row r="21" spans="1:6">
      <c r="A21" s="9" t="s">
        <v>15</v>
      </c>
      <c r="B21" s="6" t="s">
        <v>7</v>
      </c>
      <c r="C21" s="6" t="s">
        <v>9</v>
      </c>
      <c r="D21" s="16">
        <v>46.95</v>
      </c>
      <c r="E21" s="8">
        <v>13.6</v>
      </c>
      <c r="F21" s="12">
        <f t="shared" si="0"/>
        <v>60.550000000000004</v>
      </c>
    </row>
    <row r="22" spans="1:6">
      <c r="A22" s="4" t="s">
        <v>120</v>
      </c>
      <c r="B22" s="6" t="s">
        <v>3</v>
      </c>
      <c r="C22" s="6" t="s">
        <v>121</v>
      </c>
      <c r="D22" s="16">
        <v>46.95</v>
      </c>
      <c r="E22" s="8">
        <v>13.6</v>
      </c>
      <c r="F22" s="12">
        <f t="shared" si="0"/>
        <v>60.550000000000004</v>
      </c>
    </row>
    <row r="23" spans="1:6">
      <c r="A23" s="9" t="s">
        <v>19</v>
      </c>
      <c r="B23" s="6" t="s">
        <v>18</v>
      </c>
      <c r="C23" s="6" t="s">
        <v>20</v>
      </c>
      <c r="D23" s="8">
        <v>46.95</v>
      </c>
      <c r="E23" s="8">
        <v>13.6</v>
      </c>
      <c r="F23" s="12">
        <f t="shared" si="0"/>
        <v>60.550000000000004</v>
      </c>
    </row>
    <row r="24" spans="1:6">
      <c r="A24" s="9" t="s">
        <v>155</v>
      </c>
      <c r="B24" s="6" t="s">
        <v>156</v>
      </c>
      <c r="C24" s="6" t="s">
        <v>48</v>
      </c>
      <c r="D24" s="8">
        <v>46.95</v>
      </c>
      <c r="E24" s="8">
        <v>13.6</v>
      </c>
      <c r="F24" s="12">
        <f t="shared" si="0"/>
        <v>60.550000000000004</v>
      </c>
    </row>
    <row r="25" spans="1:6">
      <c r="A25" s="9" t="s">
        <v>195</v>
      </c>
      <c r="B25" s="6" t="s">
        <v>7</v>
      </c>
      <c r="C25" s="6" t="s">
        <v>4</v>
      </c>
      <c r="D25" s="8">
        <v>46.95</v>
      </c>
      <c r="E25" s="8">
        <v>13.6</v>
      </c>
      <c r="F25" s="12">
        <f t="shared" si="0"/>
        <v>60.550000000000004</v>
      </c>
    </row>
    <row r="26" spans="1:6">
      <c r="A26" s="9" t="s">
        <v>43</v>
      </c>
      <c r="B26" s="6" t="s">
        <v>18</v>
      </c>
      <c r="C26" s="6" t="s">
        <v>9</v>
      </c>
      <c r="D26" s="8">
        <v>86.95</v>
      </c>
      <c r="E26" s="8">
        <v>13.6</v>
      </c>
      <c r="F26" s="12">
        <f t="shared" si="0"/>
        <v>100.55</v>
      </c>
    </row>
    <row r="27" spans="1:6">
      <c r="A27" s="9" t="s">
        <v>21</v>
      </c>
      <c r="B27" s="6" t="s">
        <v>3</v>
      </c>
      <c r="C27" s="6" t="s">
        <v>14</v>
      </c>
      <c r="D27" s="8">
        <v>46.95</v>
      </c>
      <c r="E27" s="8">
        <v>13.6</v>
      </c>
      <c r="F27" s="12">
        <f t="shared" si="0"/>
        <v>60.550000000000004</v>
      </c>
    </row>
    <row r="28" spans="1:6">
      <c r="A28" s="4" t="s">
        <v>63</v>
      </c>
      <c r="B28" s="10" t="s">
        <v>60</v>
      </c>
      <c r="C28" s="6" t="s">
        <v>48</v>
      </c>
      <c r="D28" s="8">
        <v>46.95</v>
      </c>
      <c r="E28" s="8">
        <v>13.6</v>
      </c>
      <c r="F28" s="12">
        <f t="shared" si="0"/>
        <v>60.550000000000004</v>
      </c>
    </row>
    <row r="29" spans="1:6">
      <c r="A29" s="9" t="s">
        <v>22</v>
      </c>
      <c r="B29" s="6" t="s">
        <v>3</v>
      </c>
      <c r="C29" s="6" t="s">
        <v>9</v>
      </c>
      <c r="D29" s="8">
        <v>46.95</v>
      </c>
      <c r="E29" s="8">
        <v>13.6</v>
      </c>
      <c r="F29" s="12">
        <f t="shared" si="0"/>
        <v>60.550000000000004</v>
      </c>
    </row>
    <row r="30" spans="1:6">
      <c r="A30" s="9" t="s">
        <v>23</v>
      </c>
      <c r="B30" s="6" t="s">
        <v>6</v>
      </c>
      <c r="C30" s="6" t="s">
        <v>8</v>
      </c>
      <c r="D30" s="8">
        <v>46.95</v>
      </c>
      <c r="E30" s="8">
        <v>13.6</v>
      </c>
      <c r="F30" s="12">
        <f t="shared" si="0"/>
        <v>60.550000000000004</v>
      </c>
    </row>
    <row r="31" spans="1:6">
      <c r="A31" s="9" t="s">
        <v>93</v>
      </c>
      <c r="B31" s="6" t="s">
        <v>3</v>
      </c>
      <c r="C31" s="6" t="s">
        <v>4</v>
      </c>
      <c r="D31" s="8">
        <v>46.95</v>
      </c>
      <c r="E31" s="8">
        <v>13.6</v>
      </c>
      <c r="F31" s="12">
        <f t="shared" si="0"/>
        <v>60.550000000000004</v>
      </c>
    </row>
    <row r="32" spans="1:6">
      <c r="A32" s="9" t="s">
        <v>183</v>
      </c>
      <c r="B32" s="6" t="s">
        <v>6</v>
      </c>
      <c r="C32" s="6" t="s">
        <v>12</v>
      </c>
      <c r="D32" s="8">
        <v>46.95</v>
      </c>
      <c r="E32" s="8">
        <v>13.6</v>
      </c>
      <c r="F32" s="12">
        <f t="shared" si="0"/>
        <v>60.550000000000004</v>
      </c>
    </row>
    <row r="33" spans="1:6">
      <c r="A33" s="4" t="s">
        <v>24</v>
      </c>
      <c r="B33" s="6" t="s">
        <v>3</v>
      </c>
      <c r="C33" s="6" t="s">
        <v>12</v>
      </c>
      <c r="D33" s="8">
        <v>46.95</v>
      </c>
      <c r="E33" s="8">
        <v>13.6</v>
      </c>
      <c r="F33" s="12">
        <f t="shared" si="0"/>
        <v>60.550000000000004</v>
      </c>
    </row>
    <row r="34" spans="1:6">
      <c r="A34" s="4" t="s">
        <v>134</v>
      </c>
      <c r="B34" s="6" t="s">
        <v>3</v>
      </c>
      <c r="C34" s="6" t="s">
        <v>82</v>
      </c>
      <c r="D34" s="8">
        <v>46.95</v>
      </c>
      <c r="E34" s="8">
        <v>13.6</v>
      </c>
      <c r="F34" s="12">
        <f t="shared" si="0"/>
        <v>60.550000000000004</v>
      </c>
    </row>
    <row r="35" spans="1:6">
      <c r="A35" s="4" t="s">
        <v>25</v>
      </c>
      <c r="B35" s="6" t="s">
        <v>7</v>
      </c>
      <c r="C35" s="6" t="s">
        <v>8</v>
      </c>
      <c r="D35" s="8">
        <v>46.95</v>
      </c>
      <c r="E35" s="8">
        <v>13.6</v>
      </c>
      <c r="F35" s="12">
        <f t="shared" si="0"/>
        <v>60.550000000000004</v>
      </c>
    </row>
    <row r="36" spans="1:6">
      <c r="A36" s="4" t="s">
        <v>59</v>
      </c>
      <c r="B36" s="10" t="s">
        <v>62</v>
      </c>
      <c r="C36" s="6" t="s">
        <v>48</v>
      </c>
      <c r="D36" s="8">
        <v>46.95</v>
      </c>
      <c r="E36" s="8">
        <v>13.6</v>
      </c>
      <c r="F36" s="12">
        <f t="shared" si="0"/>
        <v>60.550000000000004</v>
      </c>
    </row>
    <row r="37" spans="1:6">
      <c r="A37" s="4" t="s">
        <v>26</v>
      </c>
      <c r="B37" s="6" t="s">
        <v>7</v>
      </c>
      <c r="C37" s="6" t="s">
        <v>14</v>
      </c>
      <c r="D37" s="8">
        <v>46.95</v>
      </c>
      <c r="E37" s="8">
        <v>13.6</v>
      </c>
      <c r="F37" s="12">
        <f t="shared" si="0"/>
        <v>60.550000000000004</v>
      </c>
    </row>
    <row r="38" spans="1:6">
      <c r="A38" s="4" t="s">
        <v>203</v>
      </c>
      <c r="B38" s="6" t="s">
        <v>18</v>
      </c>
      <c r="C38" s="6" t="s">
        <v>4</v>
      </c>
      <c r="D38" s="8">
        <v>86.95</v>
      </c>
      <c r="E38" s="8">
        <v>19.5</v>
      </c>
      <c r="F38" s="12">
        <f t="shared" ref="F38:F69" si="1">SUM(D38:E38)</f>
        <v>106.45</v>
      </c>
    </row>
    <row r="39" spans="1:6">
      <c r="A39" s="4" t="s">
        <v>27</v>
      </c>
      <c r="B39" s="5" t="s">
        <v>45</v>
      </c>
      <c r="C39" s="6" t="s">
        <v>12</v>
      </c>
      <c r="D39" s="8">
        <v>46.95</v>
      </c>
      <c r="E39" s="8">
        <v>13.6</v>
      </c>
      <c r="F39" s="12">
        <f t="shared" si="1"/>
        <v>60.550000000000004</v>
      </c>
    </row>
    <row r="40" spans="1:6">
      <c r="A40" s="4" t="s">
        <v>123</v>
      </c>
      <c r="B40" s="5" t="s">
        <v>3</v>
      </c>
      <c r="C40" s="6" t="s">
        <v>121</v>
      </c>
      <c r="D40" s="8">
        <v>46.95</v>
      </c>
      <c r="E40" s="8">
        <v>13.6</v>
      </c>
      <c r="F40" s="12">
        <f t="shared" si="1"/>
        <v>60.550000000000004</v>
      </c>
    </row>
    <row r="41" spans="1:6">
      <c r="A41" s="4" t="s">
        <v>143</v>
      </c>
      <c r="B41" s="6" t="s">
        <v>3</v>
      </c>
      <c r="C41" s="6" t="s">
        <v>9</v>
      </c>
      <c r="D41" s="8">
        <v>46.95</v>
      </c>
      <c r="E41" s="8">
        <v>13.6</v>
      </c>
      <c r="F41" s="12">
        <f t="shared" si="1"/>
        <v>60.550000000000004</v>
      </c>
    </row>
    <row r="42" spans="1:6">
      <c r="A42" s="9" t="s">
        <v>133</v>
      </c>
      <c r="B42" s="6" t="s">
        <v>3</v>
      </c>
      <c r="C42" s="6" t="s">
        <v>121</v>
      </c>
      <c r="D42" s="8">
        <v>46.95</v>
      </c>
      <c r="E42" s="8">
        <v>13.6</v>
      </c>
      <c r="F42" s="12">
        <f t="shared" si="1"/>
        <v>60.550000000000004</v>
      </c>
    </row>
    <row r="43" spans="1:6">
      <c r="A43" s="4" t="s">
        <v>124</v>
      </c>
      <c r="B43" s="6" t="s">
        <v>125</v>
      </c>
      <c r="C43" s="6" t="s">
        <v>121</v>
      </c>
      <c r="D43" s="8">
        <v>46.95</v>
      </c>
      <c r="E43" s="8">
        <v>13.6</v>
      </c>
      <c r="F43" s="12">
        <f t="shared" si="1"/>
        <v>60.550000000000004</v>
      </c>
    </row>
    <row r="44" spans="1:6">
      <c r="A44" s="9" t="s">
        <v>196</v>
      </c>
      <c r="B44" s="6" t="s">
        <v>197</v>
      </c>
      <c r="C44" s="6" t="s">
        <v>48</v>
      </c>
      <c r="D44" s="8">
        <v>46.95</v>
      </c>
      <c r="E44" s="8">
        <v>13.6</v>
      </c>
      <c r="F44" s="12">
        <f t="shared" si="1"/>
        <v>60.550000000000004</v>
      </c>
    </row>
    <row r="45" spans="1:6">
      <c r="A45" s="4" t="s">
        <v>83</v>
      </c>
      <c r="B45" s="10" t="s">
        <v>7</v>
      </c>
      <c r="C45" s="10" t="s">
        <v>9</v>
      </c>
      <c r="D45" s="8">
        <v>46.95</v>
      </c>
      <c r="E45" s="8">
        <v>13.6</v>
      </c>
      <c r="F45" s="12">
        <f t="shared" si="1"/>
        <v>60.550000000000004</v>
      </c>
    </row>
    <row r="46" spans="1:6">
      <c r="A46" s="4" t="s">
        <v>135</v>
      </c>
      <c r="B46" s="10" t="s">
        <v>3</v>
      </c>
      <c r="C46" s="10" t="s">
        <v>14</v>
      </c>
      <c r="D46" s="8">
        <v>46.95</v>
      </c>
      <c r="E46" s="8">
        <v>13.6</v>
      </c>
      <c r="F46" s="12">
        <f t="shared" si="1"/>
        <v>60.550000000000004</v>
      </c>
    </row>
    <row r="47" spans="1:6">
      <c r="A47" s="4" t="s">
        <v>30</v>
      </c>
      <c r="B47" s="6" t="s">
        <v>6</v>
      </c>
      <c r="C47" s="6" t="s">
        <v>9</v>
      </c>
      <c r="D47" s="8">
        <v>46.95</v>
      </c>
      <c r="E47" s="8">
        <v>0</v>
      </c>
      <c r="F47" s="12">
        <f t="shared" si="1"/>
        <v>46.95</v>
      </c>
    </row>
    <row r="48" spans="1:6">
      <c r="A48" s="4" t="s">
        <v>31</v>
      </c>
      <c r="B48" s="6" t="s">
        <v>6</v>
      </c>
      <c r="C48" s="6" t="s">
        <v>12</v>
      </c>
      <c r="D48" s="8">
        <v>46.95</v>
      </c>
      <c r="E48" s="8">
        <v>19.5</v>
      </c>
      <c r="F48" s="12">
        <f t="shared" si="1"/>
        <v>66.45</v>
      </c>
    </row>
    <row r="49" spans="1:6">
      <c r="A49" s="4" t="s">
        <v>112</v>
      </c>
      <c r="B49" s="6" t="s">
        <v>113</v>
      </c>
      <c r="C49" s="6" t="s">
        <v>48</v>
      </c>
      <c r="D49" s="8">
        <v>46.95</v>
      </c>
      <c r="E49" s="8">
        <v>13.6</v>
      </c>
      <c r="F49" s="12">
        <f t="shared" si="1"/>
        <v>60.550000000000004</v>
      </c>
    </row>
    <row r="50" spans="1:6">
      <c r="A50" s="4" t="s">
        <v>191</v>
      </c>
      <c r="B50" s="6" t="s">
        <v>88</v>
      </c>
      <c r="C50" s="6" t="s">
        <v>48</v>
      </c>
      <c r="D50" s="8">
        <v>46.95</v>
      </c>
      <c r="E50" s="8">
        <v>13.6</v>
      </c>
      <c r="F50" s="12">
        <f t="shared" si="1"/>
        <v>60.550000000000004</v>
      </c>
    </row>
    <row r="51" spans="1:6">
      <c r="A51" s="4" t="s">
        <v>198</v>
      </c>
      <c r="B51" s="6" t="s">
        <v>199</v>
      </c>
      <c r="C51" s="6" t="s">
        <v>48</v>
      </c>
      <c r="D51" s="8">
        <v>46.95</v>
      </c>
      <c r="E51" s="8">
        <v>13.6</v>
      </c>
      <c r="F51" s="12">
        <f t="shared" si="1"/>
        <v>60.550000000000004</v>
      </c>
    </row>
    <row r="52" spans="1:6">
      <c r="A52" s="4" t="s">
        <v>32</v>
      </c>
      <c r="B52" s="5" t="s">
        <v>45</v>
      </c>
      <c r="C52" s="6" t="s">
        <v>20</v>
      </c>
      <c r="D52" s="8">
        <v>46.95</v>
      </c>
      <c r="E52" s="8">
        <v>13.6</v>
      </c>
      <c r="F52" s="12">
        <f t="shared" si="1"/>
        <v>60.550000000000004</v>
      </c>
    </row>
    <row r="53" spans="1:6">
      <c r="A53" s="4" t="s">
        <v>137</v>
      </c>
      <c r="B53" s="5" t="s">
        <v>3</v>
      </c>
      <c r="C53" s="6" t="s">
        <v>121</v>
      </c>
      <c r="D53" s="8">
        <v>46.95</v>
      </c>
      <c r="E53" s="8">
        <v>13.6</v>
      </c>
      <c r="F53" s="12">
        <f t="shared" si="1"/>
        <v>60.550000000000004</v>
      </c>
    </row>
    <row r="54" spans="1:6">
      <c r="A54" s="4" t="s">
        <v>179</v>
      </c>
      <c r="B54" s="6" t="s">
        <v>7</v>
      </c>
      <c r="C54" s="6" t="s">
        <v>180</v>
      </c>
      <c r="D54" s="8">
        <v>86.95</v>
      </c>
      <c r="E54" s="8">
        <v>19.5</v>
      </c>
      <c r="F54" s="12">
        <f t="shared" si="1"/>
        <v>106.45</v>
      </c>
    </row>
    <row r="55" spans="1:6">
      <c r="A55" s="4" t="s">
        <v>34</v>
      </c>
      <c r="B55" s="6" t="s">
        <v>6</v>
      </c>
      <c r="C55" s="6" t="s">
        <v>14</v>
      </c>
      <c r="D55" s="8">
        <v>46.95</v>
      </c>
      <c r="E55" s="8">
        <v>13.6</v>
      </c>
      <c r="F55" s="12">
        <f t="shared" si="1"/>
        <v>60.550000000000004</v>
      </c>
    </row>
    <row r="56" spans="1:6">
      <c r="A56" s="4" t="s">
        <v>126</v>
      </c>
      <c r="B56" s="6" t="s">
        <v>125</v>
      </c>
      <c r="C56" s="6" t="s">
        <v>121</v>
      </c>
      <c r="D56" s="8">
        <v>46.95</v>
      </c>
      <c r="E56" s="8">
        <v>13.6</v>
      </c>
      <c r="F56" s="12">
        <f t="shared" si="1"/>
        <v>60.550000000000004</v>
      </c>
    </row>
    <row r="57" spans="1:6">
      <c r="A57" s="4" t="s">
        <v>53</v>
      </c>
      <c r="B57" s="10" t="s">
        <v>55</v>
      </c>
      <c r="C57" s="10" t="s">
        <v>48</v>
      </c>
      <c r="D57" s="8">
        <v>132.94999999999999</v>
      </c>
      <c r="E57" s="8">
        <v>13.6</v>
      </c>
      <c r="F57" s="12">
        <f t="shared" si="1"/>
        <v>146.54999999999998</v>
      </c>
    </row>
    <row r="58" spans="1:6">
      <c r="A58" s="9" t="s">
        <v>35</v>
      </c>
      <c r="B58" s="5" t="s">
        <v>45</v>
      </c>
      <c r="C58" s="6" t="s">
        <v>14</v>
      </c>
      <c r="D58" s="19">
        <v>86.95</v>
      </c>
      <c r="E58" s="19">
        <v>19.5</v>
      </c>
      <c r="F58" s="12">
        <f t="shared" si="1"/>
        <v>106.45</v>
      </c>
    </row>
    <row r="59" spans="1:6">
      <c r="A59" s="9" t="s">
        <v>159</v>
      </c>
      <c r="B59" s="5" t="s">
        <v>7</v>
      </c>
      <c r="C59" s="6" t="s">
        <v>160</v>
      </c>
      <c r="D59" s="19">
        <v>46.95</v>
      </c>
      <c r="E59" s="19">
        <v>13.6</v>
      </c>
      <c r="F59" s="12">
        <f t="shared" si="1"/>
        <v>60.550000000000004</v>
      </c>
    </row>
    <row r="60" spans="1:6">
      <c r="A60" s="4" t="s">
        <v>50</v>
      </c>
      <c r="B60" s="10" t="s">
        <v>52</v>
      </c>
      <c r="C60" s="10" t="s">
        <v>48</v>
      </c>
      <c r="D60" s="8">
        <v>46.95</v>
      </c>
      <c r="E60" s="8">
        <v>13.6</v>
      </c>
      <c r="F60" s="12">
        <f t="shared" si="1"/>
        <v>60.550000000000004</v>
      </c>
    </row>
    <row r="61" spans="1:6">
      <c r="A61" s="4" t="s">
        <v>128</v>
      </c>
      <c r="B61" s="5" t="s">
        <v>125</v>
      </c>
      <c r="C61" s="6" t="s">
        <v>121</v>
      </c>
      <c r="D61" s="8">
        <v>46.95</v>
      </c>
      <c r="E61" s="8">
        <v>13.6</v>
      </c>
      <c r="F61" s="12">
        <f t="shared" si="1"/>
        <v>60.550000000000004</v>
      </c>
    </row>
    <row r="62" spans="1:6">
      <c r="A62" s="4" t="s">
        <v>138</v>
      </c>
      <c r="B62" s="5" t="s">
        <v>45</v>
      </c>
      <c r="C62" s="6" t="s">
        <v>8</v>
      </c>
      <c r="D62" s="8">
        <v>46.95</v>
      </c>
      <c r="E62" s="8">
        <v>13.6</v>
      </c>
      <c r="F62" s="12">
        <f t="shared" si="1"/>
        <v>60.550000000000004</v>
      </c>
    </row>
    <row r="63" spans="1:6">
      <c r="A63" s="4" t="s">
        <v>37</v>
      </c>
      <c r="B63" s="6" t="s">
        <v>3</v>
      </c>
      <c r="C63" s="6" t="s">
        <v>20</v>
      </c>
      <c r="D63" s="8">
        <v>46.95</v>
      </c>
      <c r="E63" s="8">
        <v>13.6</v>
      </c>
      <c r="F63" s="12">
        <f t="shared" si="1"/>
        <v>60.550000000000004</v>
      </c>
    </row>
    <row r="64" spans="1:6">
      <c r="A64" s="9" t="s">
        <v>46</v>
      </c>
      <c r="B64" s="10" t="s">
        <v>47</v>
      </c>
      <c r="C64" s="10" t="s">
        <v>48</v>
      </c>
      <c r="D64" s="18">
        <v>132.94999999999999</v>
      </c>
      <c r="E64" s="18">
        <v>32.700000000000003</v>
      </c>
      <c r="F64" s="12">
        <f t="shared" si="1"/>
        <v>165.64999999999998</v>
      </c>
    </row>
    <row r="65" spans="1:6">
      <c r="A65" s="9" t="s">
        <v>165</v>
      </c>
      <c r="B65" s="10" t="s">
        <v>3</v>
      </c>
      <c r="C65" s="10" t="s">
        <v>9</v>
      </c>
      <c r="D65" s="19">
        <v>86.95</v>
      </c>
      <c r="E65" s="19">
        <v>19.5</v>
      </c>
      <c r="F65" s="12">
        <f t="shared" si="1"/>
        <v>106.45</v>
      </c>
    </row>
    <row r="66" spans="1:6">
      <c r="A66" s="9" t="s">
        <v>200</v>
      </c>
      <c r="B66" s="10" t="s">
        <v>125</v>
      </c>
      <c r="C66" s="10" t="s">
        <v>4</v>
      </c>
      <c r="D66" s="19">
        <v>46.95</v>
      </c>
      <c r="E66" s="8">
        <v>13.6</v>
      </c>
      <c r="F66" s="12">
        <f t="shared" si="1"/>
        <v>60.550000000000004</v>
      </c>
    </row>
    <row r="67" spans="1:6">
      <c r="A67" s="4" t="s">
        <v>98</v>
      </c>
      <c r="B67" s="10" t="s">
        <v>99</v>
      </c>
      <c r="C67" s="10" t="s">
        <v>48</v>
      </c>
      <c r="D67" s="19">
        <v>46.95</v>
      </c>
      <c r="E67" s="8">
        <v>13.6</v>
      </c>
      <c r="F67" s="12">
        <f t="shared" si="1"/>
        <v>60.550000000000004</v>
      </c>
    </row>
    <row r="68" spans="1:6">
      <c r="A68" s="4" t="s">
        <v>38</v>
      </c>
      <c r="B68" s="6" t="s">
        <v>18</v>
      </c>
      <c r="C68" s="6" t="s">
        <v>39</v>
      </c>
      <c r="D68" s="8">
        <v>46.95</v>
      </c>
      <c r="E68" s="8">
        <v>13.6</v>
      </c>
      <c r="F68" s="12">
        <f t="shared" si="1"/>
        <v>60.550000000000004</v>
      </c>
    </row>
    <row r="69" spans="1:6">
      <c r="A69" s="4" t="s">
        <v>201</v>
      </c>
      <c r="B69" s="10" t="s">
        <v>125</v>
      </c>
      <c r="C69" s="10" t="s">
        <v>4</v>
      </c>
      <c r="D69" s="8">
        <v>46.95</v>
      </c>
      <c r="E69" s="8">
        <v>13.6</v>
      </c>
      <c r="F69" s="12">
        <f t="shared" si="1"/>
        <v>60.550000000000004</v>
      </c>
    </row>
    <row r="70" spans="1:6">
      <c r="A70" s="4" t="s">
        <v>202</v>
      </c>
      <c r="B70" s="10" t="s">
        <v>125</v>
      </c>
      <c r="C70" s="10" t="s">
        <v>4</v>
      </c>
      <c r="D70" s="8">
        <v>46.95</v>
      </c>
      <c r="E70" s="8">
        <v>13.6</v>
      </c>
      <c r="F70" s="12">
        <f>SUM(D70:E70)</f>
        <v>60.550000000000004</v>
      </c>
    </row>
    <row r="71" spans="1:6">
      <c r="A71" s="4" t="s">
        <v>51</v>
      </c>
      <c r="B71" s="10" t="s">
        <v>54</v>
      </c>
      <c r="C71" s="10" t="s">
        <v>48</v>
      </c>
      <c r="D71" s="8">
        <v>46.95</v>
      </c>
      <c r="E71" s="8">
        <v>13.6</v>
      </c>
      <c r="F71" s="12">
        <f>SUM(D71:E71)</f>
        <v>60.550000000000004</v>
      </c>
    </row>
    <row r="72" spans="1:6">
      <c r="A72" s="4" t="s">
        <v>161</v>
      </c>
      <c r="B72" s="10" t="s">
        <v>18</v>
      </c>
      <c r="C72" s="10" t="s">
        <v>121</v>
      </c>
      <c r="D72" s="8">
        <v>46.95</v>
      </c>
      <c r="E72" s="8">
        <v>13.6</v>
      </c>
      <c r="F72" s="12">
        <f>SUM(D72:E72)</f>
        <v>60.550000000000004</v>
      </c>
    </row>
    <row r="73" spans="1:6" ht="18">
      <c r="A73" s="9" t="s">
        <v>86</v>
      </c>
      <c r="B73" s="6" t="s">
        <v>3</v>
      </c>
      <c r="C73" s="6" t="s">
        <v>82</v>
      </c>
      <c r="D73" s="15">
        <v>46.95</v>
      </c>
      <c r="E73" s="15">
        <v>13.6</v>
      </c>
      <c r="F73" s="12">
        <f>SUM(D73:E73)</f>
        <v>60.550000000000004</v>
      </c>
    </row>
    <row r="74" spans="1:6" ht="18">
      <c r="A74" s="23" t="s">
        <v>178</v>
      </c>
      <c r="B74" s="6"/>
      <c r="C74" s="6"/>
      <c r="D74" s="15">
        <v>0</v>
      </c>
      <c r="E74" s="15"/>
      <c r="F74" s="12"/>
    </row>
    <row r="75" spans="1:6" ht="18">
      <c r="A75" s="23" t="s">
        <v>68</v>
      </c>
      <c r="B75" s="6"/>
      <c r="C75" s="6"/>
      <c r="D75" s="15">
        <v>0</v>
      </c>
      <c r="E75" s="15"/>
    </row>
    <row r="76" spans="1:6">
      <c r="A76" s="29" t="s">
        <v>171</v>
      </c>
      <c r="B76" s="2"/>
      <c r="C76" s="3"/>
      <c r="D76" s="12">
        <f>SUM(D6:D75)</f>
        <v>3690.5999999999963</v>
      </c>
      <c r="E76" s="12">
        <f>SUM(E6:E75)</f>
        <v>978.900000000001</v>
      </c>
      <c r="F76" s="28">
        <f>D76+E76+F74</f>
        <v>4669.4999999999973</v>
      </c>
    </row>
    <row r="77" spans="1:6">
      <c r="A77" s="1"/>
      <c r="B77" s="2"/>
      <c r="C77" s="3"/>
    </row>
    <row r="78" spans="1:6">
      <c r="A78" t="s">
        <v>166</v>
      </c>
      <c r="E78" s="12"/>
      <c r="F78" s="12"/>
    </row>
    <row r="79" spans="1:6">
      <c r="A79" t="s">
        <v>190</v>
      </c>
      <c r="E79" s="12"/>
    </row>
    <row r="80" spans="1:6">
      <c r="E80" s="12"/>
    </row>
  </sheetData>
  <autoFilter ref="A5:F76" xr:uid="{00000000-0009-0000-0000-00002D000000}"/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E6D-1AF0-0A4E-B3E3-DB3CE73E5ECA}">
  <sheetPr codeName="Sheet47"/>
  <dimension ref="A1:F82"/>
  <sheetViews>
    <sheetView zoomScale="150" zoomScaleNormal="150" zoomScalePageLayoutView="150" workbookViewId="0">
      <selection activeCell="A80" sqref="A80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43466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192</v>
      </c>
      <c r="B6" s="6" t="s">
        <v>7</v>
      </c>
      <c r="C6" s="6" t="s">
        <v>82</v>
      </c>
      <c r="D6" s="8">
        <v>46.48</v>
      </c>
      <c r="E6" s="8">
        <v>10.47</v>
      </c>
      <c r="F6" s="12">
        <f t="shared" ref="F6:F71" si="0">SUM(D6:E6)</f>
        <v>56.949999999999996</v>
      </c>
    </row>
    <row r="7" spans="1:6">
      <c r="A7" s="4" t="s">
        <v>95</v>
      </c>
      <c r="B7" s="6" t="s">
        <v>96</v>
      </c>
      <c r="C7" s="6" t="s">
        <v>48</v>
      </c>
      <c r="D7" s="8">
        <v>46.48</v>
      </c>
      <c r="E7" s="8">
        <v>10.47</v>
      </c>
      <c r="F7" s="12">
        <f t="shared" si="0"/>
        <v>56.949999999999996</v>
      </c>
    </row>
    <row r="8" spans="1:6">
      <c r="A8" s="4" t="s">
        <v>89</v>
      </c>
      <c r="B8" s="6" t="s">
        <v>45</v>
      </c>
      <c r="C8" s="6" t="s">
        <v>82</v>
      </c>
      <c r="D8" s="8">
        <v>46.48</v>
      </c>
      <c r="E8" s="8">
        <v>10.47</v>
      </c>
      <c r="F8" s="12">
        <f t="shared" si="0"/>
        <v>56.949999999999996</v>
      </c>
    </row>
    <row r="9" spans="1:6">
      <c r="A9" s="4" t="s">
        <v>139</v>
      </c>
      <c r="B9" s="6" t="s">
        <v>45</v>
      </c>
      <c r="C9" s="6" t="s">
        <v>121</v>
      </c>
      <c r="D9" s="8">
        <v>46.48</v>
      </c>
      <c r="E9" s="8">
        <v>10.47</v>
      </c>
      <c r="F9" s="12">
        <f t="shared" si="0"/>
        <v>56.949999999999996</v>
      </c>
    </row>
    <row r="10" spans="1:6">
      <c r="A10" s="4" t="s">
        <v>170</v>
      </c>
      <c r="B10" s="6" t="s">
        <v>3</v>
      </c>
      <c r="C10" s="6" t="s">
        <v>82</v>
      </c>
      <c r="D10" s="8">
        <v>46.48</v>
      </c>
      <c r="E10" s="8">
        <v>10.47</v>
      </c>
      <c r="F10" s="12">
        <f t="shared" si="0"/>
        <v>56.949999999999996</v>
      </c>
    </row>
    <row r="11" spans="1:6">
      <c r="A11" s="4" t="s">
        <v>193</v>
      </c>
      <c r="B11" s="6" t="s">
        <v>7</v>
      </c>
      <c r="C11" s="6" t="s">
        <v>9</v>
      </c>
      <c r="D11" s="8">
        <v>46.48</v>
      </c>
      <c r="E11" s="8">
        <v>10.47</v>
      </c>
      <c r="F11" s="12">
        <f t="shared" si="0"/>
        <v>56.949999999999996</v>
      </c>
    </row>
    <row r="12" spans="1:6">
      <c r="A12" s="4" t="s">
        <v>207</v>
      </c>
      <c r="B12" s="6" t="s">
        <v>18</v>
      </c>
      <c r="C12" s="6" t="s">
        <v>9</v>
      </c>
      <c r="D12" s="8">
        <v>46.48</v>
      </c>
      <c r="E12" s="8">
        <v>10.47</v>
      </c>
      <c r="F12" s="12">
        <f>SUM(D12:E12)</f>
        <v>56.949999999999996</v>
      </c>
    </row>
    <row r="13" spans="1:6">
      <c r="A13" s="4" t="s">
        <v>97</v>
      </c>
      <c r="B13" s="6" t="s">
        <v>7</v>
      </c>
      <c r="C13" s="6" t="s">
        <v>14</v>
      </c>
      <c r="D13" s="16">
        <v>131.62</v>
      </c>
      <c r="E13" s="16">
        <v>29.32</v>
      </c>
      <c r="F13" s="12">
        <f t="shared" si="0"/>
        <v>160.94</v>
      </c>
    </row>
    <row r="14" spans="1:6">
      <c r="A14" s="9" t="s">
        <v>11</v>
      </c>
      <c r="B14" s="6" t="s">
        <v>7</v>
      </c>
      <c r="C14" s="6" t="s">
        <v>12</v>
      </c>
      <c r="D14" s="19">
        <v>86.08</v>
      </c>
      <c r="E14" s="8">
        <v>10.47</v>
      </c>
      <c r="F14" s="12">
        <f t="shared" si="0"/>
        <v>96.55</v>
      </c>
    </row>
    <row r="15" spans="1:6">
      <c r="A15" s="4" t="s">
        <v>65</v>
      </c>
      <c r="B15" s="10" t="s">
        <v>49</v>
      </c>
      <c r="C15" s="10" t="s">
        <v>48</v>
      </c>
      <c r="D15" s="8">
        <v>46.48</v>
      </c>
      <c r="E15" s="8">
        <v>10.47</v>
      </c>
      <c r="F15" s="12">
        <f t="shared" si="0"/>
        <v>56.949999999999996</v>
      </c>
    </row>
    <row r="16" spans="1:6">
      <c r="A16" s="9" t="s">
        <v>80</v>
      </c>
      <c r="B16" s="6" t="s">
        <v>3</v>
      </c>
      <c r="C16" s="6" t="s">
        <v>82</v>
      </c>
      <c r="D16" s="8">
        <v>46.48</v>
      </c>
      <c r="E16" s="8">
        <v>10.47</v>
      </c>
      <c r="F16" s="12">
        <f t="shared" si="0"/>
        <v>56.949999999999996</v>
      </c>
    </row>
    <row r="17" spans="1:6">
      <c r="A17" s="9" t="s">
        <v>194</v>
      </c>
      <c r="B17" s="6" t="s">
        <v>3</v>
      </c>
      <c r="C17" s="6" t="s">
        <v>82</v>
      </c>
      <c r="D17" s="8">
        <v>46.48</v>
      </c>
      <c r="E17" s="8">
        <v>10.47</v>
      </c>
      <c r="F17" s="12">
        <f t="shared" si="0"/>
        <v>56.949999999999996</v>
      </c>
    </row>
    <row r="18" spans="1:6">
      <c r="A18" s="9" t="s">
        <v>91</v>
      </c>
      <c r="B18" s="6" t="s">
        <v>3</v>
      </c>
      <c r="C18" s="6" t="s">
        <v>14</v>
      </c>
      <c r="D18" s="8">
        <v>46.48</v>
      </c>
      <c r="E18" s="8">
        <v>10.47</v>
      </c>
      <c r="F18" s="12">
        <f t="shared" si="0"/>
        <v>56.949999999999996</v>
      </c>
    </row>
    <row r="19" spans="1:6">
      <c r="A19" s="9" t="s">
        <v>182</v>
      </c>
      <c r="B19" s="6" t="s">
        <v>158</v>
      </c>
      <c r="C19" s="6" t="s">
        <v>48</v>
      </c>
      <c r="D19" s="8">
        <v>46.48</v>
      </c>
      <c r="E19" s="8">
        <v>10.47</v>
      </c>
      <c r="F19" s="12">
        <f t="shared" si="0"/>
        <v>56.949999999999996</v>
      </c>
    </row>
    <row r="20" spans="1:6">
      <c r="A20" s="9" t="s">
        <v>42</v>
      </c>
      <c r="B20" s="6" t="s">
        <v>18</v>
      </c>
      <c r="C20" s="6" t="s">
        <v>8</v>
      </c>
      <c r="D20" s="8">
        <v>46.48</v>
      </c>
      <c r="E20" s="8">
        <v>10.47</v>
      </c>
      <c r="F20" s="12">
        <f t="shared" si="0"/>
        <v>56.949999999999996</v>
      </c>
    </row>
    <row r="21" spans="1:6">
      <c r="A21" s="9" t="s">
        <v>92</v>
      </c>
      <c r="B21" s="6" t="s">
        <v>3</v>
      </c>
      <c r="C21" s="6" t="s">
        <v>82</v>
      </c>
      <c r="D21" s="8">
        <v>46.48</v>
      </c>
      <c r="E21" s="8">
        <v>10.47</v>
      </c>
      <c r="F21" s="12">
        <f t="shared" si="0"/>
        <v>56.949999999999996</v>
      </c>
    </row>
    <row r="22" spans="1:6">
      <c r="A22" s="9" t="s">
        <v>15</v>
      </c>
      <c r="B22" s="6" t="s">
        <v>7</v>
      </c>
      <c r="C22" s="6" t="s">
        <v>9</v>
      </c>
      <c r="D22" s="8">
        <v>46.48</v>
      </c>
      <c r="E22" s="8">
        <v>10.47</v>
      </c>
      <c r="F22" s="12">
        <f t="shared" si="0"/>
        <v>56.949999999999996</v>
      </c>
    </row>
    <row r="23" spans="1:6">
      <c r="A23" s="4" t="s">
        <v>120</v>
      </c>
      <c r="B23" s="6" t="s">
        <v>3</v>
      </c>
      <c r="C23" s="6" t="s">
        <v>121</v>
      </c>
      <c r="D23" s="8">
        <v>46.48</v>
      </c>
      <c r="E23" s="8">
        <v>10.47</v>
      </c>
      <c r="F23" s="12">
        <f t="shared" si="0"/>
        <v>56.949999999999996</v>
      </c>
    </row>
    <row r="24" spans="1:6">
      <c r="A24" s="9" t="s">
        <v>19</v>
      </c>
      <c r="B24" s="6" t="s">
        <v>18</v>
      </c>
      <c r="C24" s="6" t="s">
        <v>20</v>
      </c>
      <c r="D24" s="8">
        <v>46.48</v>
      </c>
      <c r="E24" s="8">
        <v>10.47</v>
      </c>
      <c r="F24" s="12">
        <f t="shared" si="0"/>
        <v>56.949999999999996</v>
      </c>
    </row>
    <row r="25" spans="1:6">
      <c r="A25" s="9" t="s">
        <v>155</v>
      </c>
      <c r="B25" s="6" t="s">
        <v>156</v>
      </c>
      <c r="C25" s="6" t="s">
        <v>48</v>
      </c>
      <c r="D25" s="8">
        <v>46.48</v>
      </c>
      <c r="E25" s="8">
        <v>10.47</v>
      </c>
      <c r="F25" s="12">
        <f t="shared" si="0"/>
        <v>56.949999999999996</v>
      </c>
    </row>
    <row r="26" spans="1:6">
      <c r="A26" s="9" t="s">
        <v>195</v>
      </c>
      <c r="B26" s="6" t="s">
        <v>7</v>
      </c>
      <c r="C26" s="6" t="s">
        <v>4</v>
      </c>
      <c r="D26" s="8">
        <v>46.48</v>
      </c>
      <c r="E26" s="8">
        <v>10.47</v>
      </c>
      <c r="F26" s="12">
        <f t="shared" si="0"/>
        <v>56.949999999999996</v>
      </c>
    </row>
    <row r="27" spans="1:6">
      <c r="A27" s="9" t="s">
        <v>43</v>
      </c>
      <c r="B27" s="6" t="s">
        <v>18</v>
      </c>
      <c r="C27" s="6" t="s">
        <v>9</v>
      </c>
      <c r="D27" s="8">
        <v>86.08</v>
      </c>
      <c r="E27" s="8">
        <v>10.47</v>
      </c>
      <c r="F27" s="12">
        <f t="shared" si="0"/>
        <v>96.55</v>
      </c>
    </row>
    <row r="28" spans="1:6">
      <c r="A28" s="9" t="s">
        <v>21</v>
      </c>
      <c r="B28" s="6" t="s">
        <v>3</v>
      </c>
      <c r="C28" s="6" t="s">
        <v>14</v>
      </c>
      <c r="D28" s="8">
        <v>46.48</v>
      </c>
      <c r="E28" s="8">
        <v>10.47</v>
      </c>
      <c r="F28" s="12">
        <f t="shared" si="0"/>
        <v>56.949999999999996</v>
      </c>
    </row>
    <row r="29" spans="1:6">
      <c r="A29" s="4" t="s">
        <v>63</v>
      </c>
      <c r="B29" s="10" t="s">
        <v>60</v>
      </c>
      <c r="C29" s="6" t="s">
        <v>48</v>
      </c>
      <c r="D29" s="8">
        <v>46.48</v>
      </c>
      <c r="E29" s="8">
        <v>10.47</v>
      </c>
      <c r="F29" s="12">
        <f t="shared" si="0"/>
        <v>56.949999999999996</v>
      </c>
    </row>
    <row r="30" spans="1:6">
      <c r="A30" s="9" t="s">
        <v>22</v>
      </c>
      <c r="B30" s="6" t="s">
        <v>3</v>
      </c>
      <c r="C30" s="6" t="s">
        <v>9</v>
      </c>
      <c r="D30" s="8">
        <v>46.48</v>
      </c>
      <c r="E30" s="8">
        <v>10.47</v>
      </c>
      <c r="F30" s="12">
        <f t="shared" si="0"/>
        <v>56.949999999999996</v>
      </c>
    </row>
    <row r="31" spans="1:6">
      <c r="A31" s="9" t="s">
        <v>23</v>
      </c>
      <c r="B31" s="6" t="s">
        <v>6</v>
      </c>
      <c r="C31" s="6" t="s">
        <v>8</v>
      </c>
      <c r="D31" s="8">
        <v>46.48</v>
      </c>
      <c r="E31" s="8">
        <v>10.47</v>
      </c>
      <c r="F31" s="12">
        <f t="shared" si="0"/>
        <v>56.949999999999996</v>
      </c>
    </row>
    <row r="32" spans="1:6">
      <c r="A32" s="9" t="s">
        <v>93</v>
      </c>
      <c r="B32" s="6" t="s">
        <v>3</v>
      </c>
      <c r="C32" s="6" t="s">
        <v>4</v>
      </c>
      <c r="D32" s="8">
        <v>46.48</v>
      </c>
      <c r="E32" s="8">
        <v>10.47</v>
      </c>
      <c r="F32" s="12">
        <f t="shared" si="0"/>
        <v>56.949999999999996</v>
      </c>
    </row>
    <row r="33" spans="1:6">
      <c r="A33" s="9" t="s">
        <v>183</v>
      </c>
      <c r="B33" s="6" t="s">
        <v>6</v>
      </c>
      <c r="C33" s="6" t="s">
        <v>12</v>
      </c>
      <c r="D33" s="8">
        <v>46.48</v>
      </c>
      <c r="E33" s="8">
        <v>10.47</v>
      </c>
      <c r="F33" s="12">
        <f t="shared" si="0"/>
        <v>56.949999999999996</v>
      </c>
    </row>
    <row r="34" spans="1:6">
      <c r="A34" s="4" t="s">
        <v>24</v>
      </c>
      <c r="B34" s="6" t="s">
        <v>3</v>
      </c>
      <c r="C34" s="6" t="s">
        <v>12</v>
      </c>
      <c r="D34" s="8">
        <v>46.48</v>
      </c>
      <c r="E34" s="8">
        <v>10.47</v>
      </c>
      <c r="F34" s="12">
        <f t="shared" si="0"/>
        <v>56.949999999999996</v>
      </c>
    </row>
    <row r="35" spans="1:6">
      <c r="A35" s="4" t="s">
        <v>134</v>
      </c>
      <c r="B35" s="6" t="s">
        <v>3</v>
      </c>
      <c r="C35" s="6" t="s">
        <v>82</v>
      </c>
      <c r="D35" s="8">
        <v>46.48</v>
      </c>
      <c r="E35" s="8">
        <v>10.47</v>
      </c>
      <c r="F35" s="12">
        <f t="shared" si="0"/>
        <v>56.949999999999996</v>
      </c>
    </row>
    <row r="36" spans="1:6">
      <c r="A36" s="4" t="s">
        <v>25</v>
      </c>
      <c r="B36" s="6" t="s">
        <v>7</v>
      </c>
      <c r="C36" s="6" t="s">
        <v>8</v>
      </c>
      <c r="D36" s="8">
        <v>46.48</v>
      </c>
      <c r="E36" s="8">
        <v>10.47</v>
      </c>
      <c r="F36" s="12">
        <f t="shared" si="0"/>
        <v>56.949999999999996</v>
      </c>
    </row>
    <row r="37" spans="1:6">
      <c r="A37" s="4" t="s">
        <v>59</v>
      </c>
      <c r="B37" s="10" t="s">
        <v>62</v>
      </c>
      <c r="C37" s="6" t="s">
        <v>48</v>
      </c>
      <c r="D37" s="8">
        <v>46.48</v>
      </c>
      <c r="E37" s="8">
        <v>10.47</v>
      </c>
      <c r="F37" s="12">
        <f t="shared" si="0"/>
        <v>56.949999999999996</v>
      </c>
    </row>
    <row r="38" spans="1:6">
      <c r="A38" s="4" t="s">
        <v>26</v>
      </c>
      <c r="B38" s="6" t="s">
        <v>7</v>
      </c>
      <c r="C38" s="6" t="s">
        <v>14</v>
      </c>
      <c r="D38" s="8">
        <v>46.48</v>
      </c>
      <c r="E38" s="8">
        <v>10.47</v>
      </c>
      <c r="F38" s="12">
        <f t="shared" si="0"/>
        <v>56.949999999999996</v>
      </c>
    </row>
    <row r="39" spans="1:6">
      <c r="A39" s="4" t="s">
        <v>203</v>
      </c>
      <c r="B39" s="6" t="s">
        <v>18</v>
      </c>
      <c r="C39" s="6" t="s">
        <v>4</v>
      </c>
      <c r="D39" s="8">
        <v>86.08</v>
      </c>
      <c r="E39" s="8">
        <v>18.32</v>
      </c>
      <c r="F39" s="12">
        <f t="shared" si="0"/>
        <v>104.4</v>
      </c>
    </row>
    <row r="40" spans="1:6">
      <c r="A40" s="4" t="s">
        <v>27</v>
      </c>
      <c r="B40" s="5" t="s">
        <v>45</v>
      </c>
      <c r="C40" s="6" t="s">
        <v>12</v>
      </c>
      <c r="D40" s="8">
        <v>46.48</v>
      </c>
      <c r="E40" s="8">
        <v>10.47</v>
      </c>
      <c r="F40" s="12">
        <f t="shared" si="0"/>
        <v>56.949999999999996</v>
      </c>
    </row>
    <row r="41" spans="1:6">
      <c r="A41" s="4" t="s">
        <v>123</v>
      </c>
      <c r="B41" s="5" t="s">
        <v>3</v>
      </c>
      <c r="C41" s="6" t="s">
        <v>121</v>
      </c>
      <c r="D41" s="8">
        <v>46.48</v>
      </c>
      <c r="E41" s="8">
        <v>10.47</v>
      </c>
      <c r="F41" s="12">
        <f t="shared" si="0"/>
        <v>56.949999999999996</v>
      </c>
    </row>
    <row r="42" spans="1:6">
      <c r="A42" s="4" t="s">
        <v>143</v>
      </c>
      <c r="B42" s="6" t="s">
        <v>3</v>
      </c>
      <c r="C42" s="6" t="s">
        <v>9</v>
      </c>
      <c r="D42" s="8">
        <v>46.48</v>
      </c>
      <c r="E42" s="8">
        <v>10.47</v>
      </c>
      <c r="F42" s="12">
        <f t="shared" si="0"/>
        <v>56.949999999999996</v>
      </c>
    </row>
    <row r="43" spans="1:6">
      <c r="A43" s="9" t="s">
        <v>133</v>
      </c>
      <c r="B43" s="6" t="s">
        <v>3</v>
      </c>
      <c r="C43" s="6" t="s">
        <v>121</v>
      </c>
      <c r="D43" s="8">
        <v>46.48</v>
      </c>
      <c r="E43" s="8">
        <v>10.47</v>
      </c>
      <c r="F43" s="12">
        <f t="shared" si="0"/>
        <v>56.949999999999996</v>
      </c>
    </row>
    <row r="44" spans="1:6">
      <c r="A44" s="4" t="s">
        <v>124</v>
      </c>
      <c r="B44" s="6" t="s">
        <v>125</v>
      </c>
      <c r="C44" s="6" t="s">
        <v>121</v>
      </c>
      <c r="D44" s="8">
        <v>46.48</v>
      </c>
      <c r="E44" s="8">
        <v>10.47</v>
      </c>
      <c r="F44" s="12">
        <f t="shared" si="0"/>
        <v>56.949999999999996</v>
      </c>
    </row>
    <row r="45" spans="1:6">
      <c r="A45" s="9" t="s">
        <v>196</v>
      </c>
      <c r="B45" s="6" t="s">
        <v>197</v>
      </c>
      <c r="C45" s="6" t="s">
        <v>48</v>
      </c>
      <c r="D45" s="8">
        <v>46.48</v>
      </c>
      <c r="E45" s="8">
        <v>10.47</v>
      </c>
      <c r="F45" s="12">
        <f t="shared" si="0"/>
        <v>56.949999999999996</v>
      </c>
    </row>
    <row r="46" spans="1:6">
      <c r="A46" s="4" t="s">
        <v>83</v>
      </c>
      <c r="B46" s="10" t="s">
        <v>7</v>
      </c>
      <c r="C46" s="10" t="s">
        <v>9</v>
      </c>
      <c r="D46" s="8">
        <v>46.48</v>
      </c>
      <c r="E46" s="8">
        <v>10.47</v>
      </c>
      <c r="F46" s="12">
        <f t="shared" si="0"/>
        <v>56.949999999999996</v>
      </c>
    </row>
    <row r="47" spans="1:6">
      <c r="A47" s="4" t="s">
        <v>135</v>
      </c>
      <c r="B47" s="10" t="s">
        <v>3</v>
      </c>
      <c r="C47" s="10" t="s">
        <v>14</v>
      </c>
      <c r="D47" s="8">
        <v>46.48</v>
      </c>
      <c r="E47" s="8">
        <v>10.47</v>
      </c>
      <c r="F47" s="12">
        <f t="shared" si="0"/>
        <v>56.949999999999996</v>
      </c>
    </row>
    <row r="48" spans="1:6">
      <c r="A48" s="4" t="s">
        <v>30</v>
      </c>
      <c r="B48" s="6" t="s">
        <v>6</v>
      </c>
      <c r="C48" s="6" t="s">
        <v>9</v>
      </c>
      <c r="D48" s="8">
        <v>46.48</v>
      </c>
      <c r="E48" s="8">
        <v>0</v>
      </c>
      <c r="F48" s="12">
        <f t="shared" si="0"/>
        <v>46.48</v>
      </c>
    </row>
    <row r="49" spans="1:6">
      <c r="A49" s="4" t="s">
        <v>31</v>
      </c>
      <c r="B49" s="6" t="s">
        <v>6</v>
      </c>
      <c r="C49" s="6" t="s">
        <v>12</v>
      </c>
      <c r="D49" s="8">
        <v>46.48</v>
      </c>
      <c r="E49" s="8">
        <v>18.32</v>
      </c>
      <c r="F49" s="12">
        <f t="shared" si="0"/>
        <v>64.8</v>
      </c>
    </row>
    <row r="50" spans="1:6">
      <c r="A50" s="4" t="s">
        <v>112</v>
      </c>
      <c r="B50" s="6" t="s">
        <v>113</v>
      </c>
      <c r="C50" s="6" t="s">
        <v>48</v>
      </c>
      <c r="D50" s="8">
        <v>46.48</v>
      </c>
      <c r="E50" s="8">
        <v>10.47</v>
      </c>
      <c r="F50" s="12">
        <f t="shared" si="0"/>
        <v>56.949999999999996</v>
      </c>
    </row>
    <row r="51" spans="1:6">
      <c r="A51" s="4" t="s">
        <v>191</v>
      </c>
      <c r="B51" s="6" t="s">
        <v>88</v>
      </c>
      <c r="C51" s="6" t="s">
        <v>48</v>
      </c>
      <c r="D51" s="8">
        <v>46.48</v>
      </c>
      <c r="E51" s="8">
        <v>10.47</v>
      </c>
      <c r="F51" s="12">
        <f t="shared" si="0"/>
        <v>56.949999999999996</v>
      </c>
    </row>
    <row r="52" spans="1:6">
      <c r="A52" s="4" t="s">
        <v>198</v>
      </c>
      <c r="B52" s="6" t="s">
        <v>199</v>
      </c>
      <c r="C52" s="6" t="s">
        <v>48</v>
      </c>
      <c r="D52" s="8">
        <v>46.48</v>
      </c>
      <c r="E52" s="8">
        <v>10.47</v>
      </c>
      <c r="F52" s="12">
        <f t="shared" si="0"/>
        <v>56.949999999999996</v>
      </c>
    </row>
    <row r="53" spans="1:6">
      <c r="A53" s="4" t="s">
        <v>32</v>
      </c>
      <c r="B53" s="5" t="s">
        <v>45</v>
      </c>
      <c r="C53" s="6" t="s">
        <v>20</v>
      </c>
      <c r="D53" s="8">
        <v>46.48</v>
      </c>
      <c r="E53" s="8">
        <v>10.47</v>
      </c>
      <c r="F53" s="12">
        <f t="shared" si="0"/>
        <v>56.949999999999996</v>
      </c>
    </row>
    <row r="54" spans="1:6">
      <c r="A54" s="4" t="s">
        <v>137</v>
      </c>
      <c r="B54" s="5" t="s">
        <v>3</v>
      </c>
      <c r="C54" s="6" t="s">
        <v>121</v>
      </c>
      <c r="D54" s="8">
        <v>46.48</v>
      </c>
      <c r="E54" s="8">
        <v>10.47</v>
      </c>
      <c r="F54" s="12">
        <f t="shared" si="0"/>
        <v>56.949999999999996</v>
      </c>
    </row>
    <row r="55" spans="1:6">
      <c r="A55" s="4" t="s">
        <v>179</v>
      </c>
      <c r="B55" s="6" t="s">
        <v>7</v>
      </c>
      <c r="C55" s="6" t="s">
        <v>180</v>
      </c>
      <c r="D55" s="8">
        <v>86.08</v>
      </c>
      <c r="E55" s="8">
        <v>18.32</v>
      </c>
      <c r="F55" s="12">
        <f t="shared" si="0"/>
        <v>104.4</v>
      </c>
    </row>
    <row r="56" spans="1:6">
      <c r="A56" s="4" t="s">
        <v>34</v>
      </c>
      <c r="B56" s="6" t="s">
        <v>6</v>
      </c>
      <c r="C56" s="6" t="s">
        <v>14</v>
      </c>
      <c r="D56" s="8">
        <v>46.48</v>
      </c>
      <c r="E56" s="8">
        <v>10.47</v>
      </c>
      <c r="F56" s="12">
        <f t="shared" si="0"/>
        <v>56.949999999999996</v>
      </c>
    </row>
    <row r="57" spans="1:6">
      <c r="A57" s="4" t="s">
        <v>126</v>
      </c>
      <c r="B57" s="6" t="s">
        <v>125</v>
      </c>
      <c r="C57" s="6" t="s">
        <v>121</v>
      </c>
      <c r="D57" s="8">
        <v>46.48</v>
      </c>
      <c r="E57" s="8">
        <v>10.47</v>
      </c>
      <c r="F57" s="12">
        <f t="shared" si="0"/>
        <v>56.949999999999996</v>
      </c>
    </row>
    <row r="58" spans="1:6">
      <c r="A58" s="4" t="s">
        <v>53</v>
      </c>
      <c r="B58" s="10" t="s">
        <v>55</v>
      </c>
      <c r="C58" s="10" t="s">
        <v>48</v>
      </c>
      <c r="D58" s="8">
        <v>131.62</v>
      </c>
      <c r="E58" s="8">
        <v>10.47</v>
      </c>
      <c r="F58" s="12">
        <f t="shared" si="0"/>
        <v>142.09</v>
      </c>
    </row>
    <row r="59" spans="1:6">
      <c r="A59" s="9" t="s">
        <v>35</v>
      </c>
      <c r="B59" s="5" t="s">
        <v>45</v>
      </c>
      <c r="C59" s="6" t="s">
        <v>14</v>
      </c>
      <c r="D59" s="19">
        <v>86.08</v>
      </c>
      <c r="E59" s="19">
        <v>18.32</v>
      </c>
      <c r="F59" s="12">
        <f t="shared" si="0"/>
        <v>104.4</v>
      </c>
    </row>
    <row r="60" spans="1:6">
      <c r="A60" s="9" t="s">
        <v>159</v>
      </c>
      <c r="B60" s="5" t="s">
        <v>7</v>
      </c>
      <c r="C60" s="6" t="s">
        <v>160</v>
      </c>
      <c r="D60" s="8">
        <v>46.48</v>
      </c>
      <c r="E60" s="8">
        <v>10.47</v>
      </c>
      <c r="F60" s="12">
        <f t="shared" si="0"/>
        <v>56.949999999999996</v>
      </c>
    </row>
    <row r="61" spans="1:6">
      <c r="A61" s="9" t="s">
        <v>204</v>
      </c>
      <c r="B61" s="5" t="s">
        <v>205</v>
      </c>
      <c r="C61" s="6" t="s">
        <v>206</v>
      </c>
      <c r="D61" s="8">
        <v>46.48</v>
      </c>
      <c r="E61" s="8">
        <v>10.47</v>
      </c>
      <c r="F61" s="12">
        <f t="shared" si="0"/>
        <v>56.949999999999996</v>
      </c>
    </row>
    <row r="62" spans="1:6">
      <c r="A62" s="4" t="s">
        <v>50</v>
      </c>
      <c r="B62" s="10" t="s">
        <v>52</v>
      </c>
      <c r="C62" s="10" t="s">
        <v>48</v>
      </c>
      <c r="D62" s="8">
        <v>46.48</v>
      </c>
      <c r="E62" s="8">
        <v>10.47</v>
      </c>
      <c r="F62" s="12">
        <f t="shared" si="0"/>
        <v>56.949999999999996</v>
      </c>
    </row>
    <row r="63" spans="1:6">
      <c r="A63" s="4" t="s">
        <v>128</v>
      </c>
      <c r="B63" s="5" t="s">
        <v>125</v>
      </c>
      <c r="C63" s="6" t="s">
        <v>121</v>
      </c>
      <c r="D63" s="8">
        <v>46.48</v>
      </c>
      <c r="E63" s="8">
        <v>10.47</v>
      </c>
      <c r="F63" s="12">
        <f t="shared" si="0"/>
        <v>56.949999999999996</v>
      </c>
    </row>
    <row r="64" spans="1:6">
      <c r="A64" s="4" t="s">
        <v>138</v>
      </c>
      <c r="B64" s="5" t="s">
        <v>45</v>
      </c>
      <c r="C64" s="6" t="s">
        <v>8</v>
      </c>
      <c r="D64" s="8">
        <v>46.48</v>
      </c>
      <c r="E64" s="8">
        <v>10.47</v>
      </c>
      <c r="F64" s="12">
        <f t="shared" si="0"/>
        <v>56.949999999999996</v>
      </c>
    </row>
    <row r="65" spans="1:6">
      <c r="A65" s="4" t="s">
        <v>37</v>
      </c>
      <c r="B65" s="6" t="s">
        <v>3</v>
      </c>
      <c r="C65" s="6" t="s">
        <v>20</v>
      </c>
      <c r="D65" s="8">
        <v>46.48</v>
      </c>
      <c r="E65" s="8">
        <v>10.47</v>
      </c>
      <c r="F65" s="12">
        <f t="shared" si="0"/>
        <v>56.949999999999996</v>
      </c>
    </row>
    <row r="66" spans="1:6">
      <c r="A66" s="9" t="s">
        <v>46</v>
      </c>
      <c r="B66" s="10" t="s">
        <v>47</v>
      </c>
      <c r="C66" s="10" t="s">
        <v>48</v>
      </c>
      <c r="D66" s="8">
        <v>131.62</v>
      </c>
      <c r="E66" s="18">
        <v>29.32</v>
      </c>
      <c r="F66" s="12">
        <f t="shared" si="0"/>
        <v>160.94</v>
      </c>
    </row>
    <row r="67" spans="1:6">
      <c r="A67" s="9" t="s">
        <v>165</v>
      </c>
      <c r="B67" s="10" t="s">
        <v>3</v>
      </c>
      <c r="C67" s="10" t="s">
        <v>9</v>
      </c>
      <c r="D67" s="19">
        <v>86.08</v>
      </c>
      <c r="E67" s="19">
        <v>18.32</v>
      </c>
      <c r="F67" s="12">
        <f t="shared" si="0"/>
        <v>104.4</v>
      </c>
    </row>
    <row r="68" spans="1:6">
      <c r="A68" s="9" t="s">
        <v>200</v>
      </c>
      <c r="B68" s="10" t="s">
        <v>125</v>
      </c>
      <c r="C68" s="10" t="s">
        <v>4</v>
      </c>
      <c r="D68" s="8">
        <v>46.48</v>
      </c>
      <c r="E68" s="8">
        <v>10.47</v>
      </c>
      <c r="F68" s="12">
        <f t="shared" si="0"/>
        <v>56.949999999999996</v>
      </c>
    </row>
    <row r="69" spans="1:6">
      <c r="A69" s="4" t="s">
        <v>98</v>
      </c>
      <c r="B69" s="10" t="s">
        <v>99</v>
      </c>
      <c r="C69" s="10" t="s">
        <v>48</v>
      </c>
      <c r="D69" s="8">
        <v>46.48</v>
      </c>
      <c r="E69" s="8">
        <v>10.47</v>
      </c>
      <c r="F69" s="12">
        <f t="shared" si="0"/>
        <v>56.949999999999996</v>
      </c>
    </row>
    <row r="70" spans="1:6">
      <c r="A70" s="4" t="s">
        <v>38</v>
      </c>
      <c r="B70" s="6" t="s">
        <v>18</v>
      </c>
      <c r="C70" s="6" t="s">
        <v>39</v>
      </c>
      <c r="D70" s="8">
        <v>46.48</v>
      </c>
      <c r="E70" s="8">
        <v>10.47</v>
      </c>
      <c r="F70" s="12">
        <f t="shared" si="0"/>
        <v>56.949999999999996</v>
      </c>
    </row>
    <row r="71" spans="1:6">
      <c r="A71" s="4" t="s">
        <v>201</v>
      </c>
      <c r="B71" s="10" t="s">
        <v>125</v>
      </c>
      <c r="C71" s="10" t="s">
        <v>4</v>
      </c>
      <c r="D71" s="8">
        <v>46.48</v>
      </c>
      <c r="E71" s="8">
        <v>10.47</v>
      </c>
      <c r="F71" s="12">
        <f t="shared" si="0"/>
        <v>56.949999999999996</v>
      </c>
    </row>
    <row r="72" spans="1:6">
      <c r="A72" s="4" t="s">
        <v>202</v>
      </c>
      <c r="B72" s="10" t="s">
        <v>125</v>
      </c>
      <c r="C72" s="10" t="s">
        <v>4</v>
      </c>
      <c r="D72" s="8">
        <v>46.48</v>
      </c>
      <c r="E72" s="8">
        <v>10.47</v>
      </c>
      <c r="F72" s="12">
        <f>SUM(D72:E72)</f>
        <v>56.949999999999996</v>
      </c>
    </row>
    <row r="73" spans="1:6">
      <c r="A73" s="4" t="s">
        <v>51</v>
      </c>
      <c r="B73" s="10" t="s">
        <v>54</v>
      </c>
      <c r="C73" s="10" t="s">
        <v>48</v>
      </c>
      <c r="D73" s="8">
        <v>46.48</v>
      </c>
      <c r="E73" s="8">
        <v>10.47</v>
      </c>
      <c r="F73" s="12">
        <f>SUM(D73:E73)</f>
        <v>56.949999999999996</v>
      </c>
    </row>
    <row r="74" spans="1:6">
      <c r="A74" s="4" t="s">
        <v>161</v>
      </c>
      <c r="B74" s="10" t="s">
        <v>18</v>
      </c>
      <c r="C74" s="10" t="s">
        <v>121</v>
      </c>
      <c r="D74" s="8">
        <v>46.48</v>
      </c>
      <c r="E74" s="8">
        <v>10.47</v>
      </c>
      <c r="F74" s="12">
        <f>SUM(D74:E74)</f>
        <v>56.949999999999996</v>
      </c>
    </row>
    <row r="75" spans="1:6" ht="18">
      <c r="A75" s="9" t="s">
        <v>86</v>
      </c>
      <c r="B75" s="6" t="s">
        <v>3</v>
      </c>
      <c r="C75" s="6" t="s">
        <v>82</v>
      </c>
      <c r="D75" s="15">
        <v>46.48</v>
      </c>
      <c r="E75" s="15">
        <v>10.47</v>
      </c>
      <c r="F75" s="36">
        <f>SUM(D75:E75)</f>
        <v>56.949999999999996</v>
      </c>
    </row>
    <row r="76" spans="1:6" ht="18">
      <c r="A76" s="23" t="s">
        <v>178</v>
      </c>
      <c r="B76" s="6"/>
      <c r="C76" s="6"/>
      <c r="D76" s="15"/>
      <c r="E76" s="15"/>
      <c r="F76" s="12"/>
    </row>
    <row r="77" spans="1:6" ht="18">
      <c r="A77" s="23" t="s">
        <v>68</v>
      </c>
      <c r="B77" s="6"/>
      <c r="C77" s="6"/>
      <c r="D77" s="15"/>
      <c r="E77" s="15"/>
    </row>
    <row r="78" spans="1:6" ht="18">
      <c r="A78" s="29" t="s">
        <v>171</v>
      </c>
      <c r="B78" s="2"/>
      <c r="C78" s="3"/>
      <c r="D78" s="12">
        <f>SUM(D6:D77)</f>
        <v>3746.6200000000003</v>
      </c>
      <c r="E78" s="12">
        <f>SUM(E6:E77)</f>
        <v>799.38000000000125</v>
      </c>
      <c r="F78" s="37">
        <f>D78+E78+F76</f>
        <v>4546.0000000000018</v>
      </c>
    </row>
    <row r="79" spans="1:6">
      <c r="A79" s="1"/>
      <c r="B79" s="2"/>
      <c r="C79" s="3"/>
    </row>
    <row r="80" spans="1:6">
      <c r="E80" s="12"/>
      <c r="F80" s="12"/>
    </row>
    <row r="81" spans="5:5">
      <c r="E81" s="12"/>
    </row>
    <row r="82" spans="5:5">
      <c r="E82" s="12"/>
    </row>
  </sheetData>
  <autoFilter ref="A5:F78" xr:uid="{00000000-0009-0000-0000-00002D000000}"/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F60A-2736-4D5E-9ABA-A73ACB286BEF}">
  <sheetPr codeName="Sheet48"/>
  <dimension ref="A1:F82"/>
  <sheetViews>
    <sheetView zoomScale="150" zoomScaleNormal="150" zoomScalePageLayoutView="150" workbookViewId="0">
      <selection activeCell="A80" sqref="A80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43497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192</v>
      </c>
      <c r="B6" s="6" t="s">
        <v>7</v>
      </c>
      <c r="C6" s="6" t="s">
        <v>82</v>
      </c>
      <c r="D6" s="8">
        <v>46.48</v>
      </c>
      <c r="E6" s="8">
        <v>10.47</v>
      </c>
      <c r="F6" s="12">
        <f t="shared" ref="F6:F71" si="0">SUM(D6:E6)</f>
        <v>56.949999999999996</v>
      </c>
    </row>
    <row r="7" spans="1:6">
      <c r="A7" s="4" t="s">
        <v>95</v>
      </c>
      <c r="B7" s="6" t="s">
        <v>96</v>
      </c>
      <c r="C7" s="6" t="s">
        <v>48</v>
      </c>
      <c r="D7" s="8">
        <v>46.48</v>
      </c>
      <c r="E7" s="8">
        <v>10.47</v>
      </c>
      <c r="F7" s="12">
        <f t="shared" si="0"/>
        <v>56.949999999999996</v>
      </c>
    </row>
    <row r="8" spans="1:6">
      <c r="A8" s="4" t="s">
        <v>89</v>
      </c>
      <c r="B8" s="6" t="s">
        <v>45</v>
      </c>
      <c r="C8" s="6" t="s">
        <v>82</v>
      </c>
      <c r="D8" s="8">
        <v>46.48</v>
      </c>
      <c r="E8" s="8">
        <v>10.47</v>
      </c>
      <c r="F8" s="12">
        <f t="shared" si="0"/>
        <v>56.949999999999996</v>
      </c>
    </row>
    <row r="9" spans="1:6">
      <c r="A9" s="4" t="s">
        <v>139</v>
      </c>
      <c r="B9" s="6" t="s">
        <v>45</v>
      </c>
      <c r="C9" s="6" t="s">
        <v>121</v>
      </c>
      <c r="D9" s="8">
        <v>46.48</v>
      </c>
      <c r="E9" s="8">
        <v>10.47</v>
      </c>
      <c r="F9" s="12">
        <f t="shared" si="0"/>
        <v>56.949999999999996</v>
      </c>
    </row>
    <row r="10" spans="1:6">
      <c r="A10" s="4" t="s">
        <v>170</v>
      </c>
      <c r="B10" s="6" t="s">
        <v>3</v>
      </c>
      <c r="C10" s="6" t="s">
        <v>82</v>
      </c>
      <c r="D10" s="8">
        <v>46.48</v>
      </c>
      <c r="E10" s="8">
        <v>10.47</v>
      </c>
      <c r="F10" s="12">
        <f t="shared" si="0"/>
        <v>56.949999999999996</v>
      </c>
    </row>
    <row r="11" spans="1:6">
      <c r="A11" s="4" t="s">
        <v>193</v>
      </c>
      <c r="B11" s="6" t="s">
        <v>7</v>
      </c>
      <c r="C11" s="6" t="s">
        <v>9</v>
      </c>
      <c r="D11" s="8">
        <v>46.48</v>
      </c>
      <c r="E11" s="8">
        <v>10.47</v>
      </c>
      <c r="F11" s="12">
        <f t="shared" si="0"/>
        <v>56.949999999999996</v>
      </c>
    </row>
    <row r="12" spans="1:6">
      <c r="A12" s="4" t="s">
        <v>207</v>
      </c>
      <c r="B12" s="6" t="s">
        <v>18</v>
      </c>
      <c r="C12" s="6" t="s">
        <v>9</v>
      </c>
      <c r="D12" s="8">
        <v>46.48</v>
      </c>
      <c r="E12" s="8">
        <v>10.47</v>
      </c>
      <c r="F12" s="12">
        <f>SUM(D12:E12)</f>
        <v>56.949999999999996</v>
      </c>
    </row>
    <row r="13" spans="1:6">
      <c r="A13" s="4" t="s">
        <v>97</v>
      </c>
      <c r="B13" s="6" t="s">
        <v>7</v>
      </c>
      <c r="C13" s="6" t="s">
        <v>14</v>
      </c>
      <c r="D13" s="16">
        <v>131.62</v>
      </c>
      <c r="E13" s="16">
        <v>29.32</v>
      </c>
      <c r="F13" s="12">
        <f t="shared" si="0"/>
        <v>160.94</v>
      </c>
    </row>
    <row r="14" spans="1:6">
      <c r="A14" s="9" t="s">
        <v>11</v>
      </c>
      <c r="B14" s="6" t="s">
        <v>7</v>
      </c>
      <c r="C14" s="6" t="s">
        <v>12</v>
      </c>
      <c r="D14" s="19">
        <v>86.08</v>
      </c>
      <c r="E14" s="8">
        <v>10.47</v>
      </c>
      <c r="F14" s="12">
        <f t="shared" si="0"/>
        <v>96.55</v>
      </c>
    </row>
    <row r="15" spans="1:6">
      <c r="A15" s="4" t="s">
        <v>65</v>
      </c>
      <c r="B15" s="10" t="s">
        <v>208</v>
      </c>
      <c r="C15" s="10" t="s">
        <v>48</v>
      </c>
      <c r="D15" s="8">
        <v>46.48</v>
      </c>
      <c r="E15" s="8">
        <v>10.47</v>
      </c>
      <c r="F15" s="12">
        <f t="shared" si="0"/>
        <v>56.949999999999996</v>
      </c>
    </row>
    <row r="16" spans="1:6">
      <c r="A16" s="9" t="s">
        <v>80</v>
      </c>
      <c r="B16" s="6" t="s">
        <v>3</v>
      </c>
      <c r="C16" s="6" t="s">
        <v>82</v>
      </c>
      <c r="D16" s="8">
        <v>46.48</v>
      </c>
      <c r="E16" s="8">
        <v>10.47</v>
      </c>
      <c r="F16" s="12">
        <f t="shared" si="0"/>
        <v>56.949999999999996</v>
      </c>
    </row>
    <row r="17" spans="1:6">
      <c r="A17" s="9" t="s">
        <v>194</v>
      </c>
      <c r="B17" s="6" t="s">
        <v>3</v>
      </c>
      <c r="C17" s="6" t="s">
        <v>82</v>
      </c>
      <c r="D17" s="8">
        <v>46.48</v>
      </c>
      <c r="E17" s="8">
        <v>10.47</v>
      </c>
      <c r="F17" s="12">
        <f t="shared" si="0"/>
        <v>56.949999999999996</v>
      </c>
    </row>
    <row r="18" spans="1:6">
      <c r="A18" s="9" t="s">
        <v>91</v>
      </c>
      <c r="B18" s="6" t="s">
        <v>3</v>
      </c>
      <c r="C18" s="6" t="s">
        <v>14</v>
      </c>
      <c r="D18" s="8">
        <v>46.48</v>
      </c>
      <c r="E18" s="8">
        <v>10.47</v>
      </c>
      <c r="F18" s="12">
        <f t="shared" si="0"/>
        <v>56.949999999999996</v>
      </c>
    </row>
    <row r="19" spans="1:6">
      <c r="A19" s="9" t="s">
        <v>182</v>
      </c>
      <c r="B19" s="6" t="s">
        <v>158</v>
      </c>
      <c r="C19" s="6" t="s">
        <v>48</v>
      </c>
      <c r="D19" s="8">
        <v>46.48</v>
      </c>
      <c r="E19" s="8">
        <v>10.47</v>
      </c>
      <c r="F19" s="12">
        <f t="shared" si="0"/>
        <v>56.949999999999996</v>
      </c>
    </row>
    <row r="20" spans="1:6">
      <c r="A20" s="9" t="s">
        <v>42</v>
      </c>
      <c r="B20" s="6" t="s">
        <v>18</v>
      </c>
      <c r="C20" s="6" t="s">
        <v>8</v>
      </c>
      <c r="D20" s="8">
        <v>46.48</v>
      </c>
      <c r="E20" s="8">
        <v>10.47</v>
      </c>
      <c r="F20" s="12">
        <f t="shared" si="0"/>
        <v>56.949999999999996</v>
      </c>
    </row>
    <row r="21" spans="1:6">
      <c r="A21" s="9" t="s">
        <v>92</v>
      </c>
      <c r="B21" s="6" t="s">
        <v>3</v>
      </c>
      <c r="C21" s="6" t="s">
        <v>82</v>
      </c>
      <c r="D21" s="8">
        <v>46.48</v>
      </c>
      <c r="E21" s="8">
        <v>10.47</v>
      </c>
      <c r="F21" s="12">
        <f t="shared" si="0"/>
        <v>56.949999999999996</v>
      </c>
    </row>
    <row r="22" spans="1:6">
      <c r="A22" s="9" t="s">
        <v>15</v>
      </c>
      <c r="B22" s="6" t="s">
        <v>7</v>
      </c>
      <c r="C22" s="6" t="s">
        <v>9</v>
      </c>
      <c r="D22" s="8">
        <v>46.48</v>
      </c>
      <c r="E22" s="8">
        <v>10.47</v>
      </c>
      <c r="F22" s="12">
        <f t="shared" si="0"/>
        <v>56.949999999999996</v>
      </c>
    </row>
    <row r="23" spans="1:6">
      <c r="A23" s="4" t="s">
        <v>120</v>
      </c>
      <c r="B23" s="6" t="s">
        <v>3</v>
      </c>
      <c r="C23" s="6" t="s">
        <v>121</v>
      </c>
      <c r="D23" s="8">
        <v>46.48</v>
      </c>
      <c r="E23" s="8">
        <v>10.47</v>
      </c>
      <c r="F23" s="12">
        <f t="shared" si="0"/>
        <v>56.949999999999996</v>
      </c>
    </row>
    <row r="24" spans="1:6">
      <c r="A24" s="9" t="s">
        <v>19</v>
      </c>
      <c r="B24" s="6" t="s">
        <v>18</v>
      </c>
      <c r="C24" s="6" t="s">
        <v>20</v>
      </c>
      <c r="D24" s="8">
        <v>46.48</v>
      </c>
      <c r="E24" s="8">
        <v>10.47</v>
      </c>
      <c r="F24" s="12">
        <f t="shared" si="0"/>
        <v>56.949999999999996</v>
      </c>
    </row>
    <row r="25" spans="1:6">
      <c r="A25" s="9" t="s">
        <v>155</v>
      </c>
      <c r="B25" s="6" t="s">
        <v>156</v>
      </c>
      <c r="C25" s="6" t="s">
        <v>48</v>
      </c>
      <c r="D25" s="8">
        <v>46.48</v>
      </c>
      <c r="E25" s="8">
        <v>10.47</v>
      </c>
      <c r="F25" s="12">
        <f t="shared" si="0"/>
        <v>56.949999999999996</v>
      </c>
    </row>
    <row r="26" spans="1:6">
      <c r="A26" s="9" t="s">
        <v>43</v>
      </c>
      <c r="B26" s="6" t="s">
        <v>18</v>
      </c>
      <c r="C26" s="6" t="s">
        <v>9</v>
      </c>
      <c r="D26" s="8">
        <v>86.08</v>
      </c>
      <c r="E26" s="8">
        <v>10.47</v>
      </c>
      <c r="F26" s="12">
        <f t="shared" si="0"/>
        <v>96.55</v>
      </c>
    </row>
    <row r="27" spans="1:6">
      <c r="A27" s="9" t="s">
        <v>21</v>
      </c>
      <c r="B27" s="6" t="s">
        <v>3</v>
      </c>
      <c r="C27" s="6" t="s">
        <v>14</v>
      </c>
      <c r="D27" s="8">
        <v>46.48</v>
      </c>
      <c r="E27" s="8">
        <v>10.47</v>
      </c>
      <c r="F27" s="12">
        <f t="shared" si="0"/>
        <v>56.949999999999996</v>
      </c>
    </row>
    <row r="28" spans="1:6">
      <c r="A28" s="4" t="s">
        <v>63</v>
      </c>
      <c r="B28" s="10" t="s">
        <v>60</v>
      </c>
      <c r="C28" s="6" t="s">
        <v>48</v>
      </c>
      <c r="D28" s="8">
        <v>46.48</v>
      </c>
      <c r="E28" s="8">
        <v>10.47</v>
      </c>
      <c r="F28" s="12">
        <f t="shared" si="0"/>
        <v>56.949999999999996</v>
      </c>
    </row>
    <row r="29" spans="1:6">
      <c r="A29" s="9" t="s">
        <v>22</v>
      </c>
      <c r="B29" s="6" t="s">
        <v>3</v>
      </c>
      <c r="C29" s="6" t="s">
        <v>9</v>
      </c>
      <c r="D29" s="8">
        <v>46.48</v>
      </c>
      <c r="E29" s="8">
        <v>10.47</v>
      </c>
      <c r="F29" s="12">
        <f t="shared" si="0"/>
        <v>56.949999999999996</v>
      </c>
    </row>
    <row r="30" spans="1:6">
      <c r="A30" s="9" t="s">
        <v>23</v>
      </c>
      <c r="B30" s="6" t="s">
        <v>6</v>
      </c>
      <c r="C30" s="6" t="s">
        <v>8</v>
      </c>
      <c r="D30" s="8">
        <v>46.48</v>
      </c>
      <c r="E30" s="8">
        <v>10.47</v>
      </c>
      <c r="F30" s="12">
        <f t="shared" si="0"/>
        <v>56.949999999999996</v>
      </c>
    </row>
    <row r="31" spans="1:6">
      <c r="A31" s="9" t="s">
        <v>93</v>
      </c>
      <c r="B31" s="6" t="s">
        <v>3</v>
      </c>
      <c r="C31" s="6" t="s">
        <v>4</v>
      </c>
      <c r="D31" s="8">
        <v>46.48</v>
      </c>
      <c r="E31" s="8">
        <v>10.47</v>
      </c>
      <c r="F31" s="12">
        <f t="shared" si="0"/>
        <v>56.949999999999996</v>
      </c>
    </row>
    <row r="32" spans="1:6">
      <c r="A32" s="9" t="s">
        <v>183</v>
      </c>
      <c r="B32" s="6" t="s">
        <v>6</v>
      </c>
      <c r="C32" s="6" t="s">
        <v>12</v>
      </c>
      <c r="D32" s="8">
        <v>46.48</v>
      </c>
      <c r="E32" s="8">
        <v>10.47</v>
      </c>
      <c r="F32" s="12">
        <f t="shared" si="0"/>
        <v>56.949999999999996</v>
      </c>
    </row>
    <row r="33" spans="1:6">
      <c r="A33" s="4" t="s">
        <v>24</v>
      </c>
      <c r="B33" s="6" t="s">
        <v>3</v>
      </c>
      <c r="C33" s="6" t="s">
        <v>12</v>
      </c>
      <c r="D33" s="8">
        <v>46.48</v>
      </c>
      <c r="E33" s="8">
        <v>10.47</v>
      </c>
      <c r="F33" s="12">
        <f t="shared" si="0"/>
        <v>56.949999999999996</v>
      </c>
    </row>
    <row r="34" spans="1:6">
      <c r="A34" s="4" t="s">
        <v>134</v>
      </c>
      <c r="B34" s="6" t="s">
        <v>3</v>
      </c>
      <c r="C34" s="6" t="s">
        <v>82</v>
      </c>
      <c r="D34" s="8">
        <v>46.48</v>
      </c>
      <c r="E34" s="8">
        <v>10.47</v>
      </c>
      <c r="F34" s="12">
        <f t="shared" si="0"/>
        <v>56.949999999999996</v>
      </c>
    </row>
    <row r="35" spans="1:6">
      <c r="A35" s="4" t="s">
        <v>25</v>
      </c>
      <c r="B35" s="6" t="s">
        <v>7</v>
      </c>
      <c r="C35" s="6" t="s">
        <v>8</v>
      </c>
      <c r="D35" s="8">
        <v>46.48</v>
      </c>
      <c r="E35" s="8">
        <v>10.47</v>
      </c>
      <c r="F35" s="12">
        <f t="shared" si="0"/>
        <v>56.949999999999996</v>
      </c>
    </row>
    <row r="36" spans="1:6">
      <c r="A36" s="4" t="s">
        <v>59</v>
      </c>
      <c r="B36" s="10" t="s">
        <v>62</v>
      </c>
      <c r="C36" s="6" t="s">
        <v>48</v>
      </c>
      <c r="D36" s="8">
        <v>46.48</v>
      </c>
      <c r="E36" s="8">
        <v>10.47</v>
      </c>
      <c r="F36" s="12">
        <f t="shared" si="0"/>
        <v>56.949999999999996</v>
      </c>
    </row>
    <row r="37" spans="1:6">
      <c r="A37" s="4" t="s">
        <v>26</v>
      </c>
      <c r="B37" s="6" t="s">
        <v>7</v>
      </c>
      <c r="C37" s="6" t="s">
        <v>14</v>
      </c>
      <c r="D37" s="8">
        <v>46.48</v>
      </c>
      <c r="E37" s="8">
        <v>10.47</v>
      </c>
      <c r="F37" s="12">
        <f t="shared" si="0"/>
        <v>56.949999999999996</v>
      </c>
    </row>
    <row r="38" spans="1:6">
      <c r="A38" s="4" t="s">
        <v>203</v>
      </c>
      <c r="B38" s="6" t="s">
        <v>18</v>
      </c>
      <c r="C38" s="6" t="s">
        <v>4</v>
      </c>
      <c r="D38" s="18">
        <v>46.48</v>
      </c>
      <c r="E38" s="18">
        <v>10.47</v>
      </c>
      <c r="F38" s="38">
        <v>56.95</v>
      </c>
    </row>
    <row r="39" spans="1:6">
      <c r="A39" s="4" t="s">
        <v>27</v>
      </c>
      <c r="B39" s="5" t="s">
        <v>45</v>
      </c>
      <c r="C39" s="6" t="s">
        <v>12</v>
      </c>
      <c r="D39" s="8">
        <v>46.48</v>
      </c>
      <c r="E39" s="8">
        <v>10.47</v>
      </c>
      <c r="F39" s="12">
        <f t="shared" si="0"/>
        <v>56.949999999999996</v>
      </c>
    </row>
    <row r="40" spans="1:6">
      <c r="A40" s="4" t="s">
        <v>123</v>
      </c>
      <c r="B40" s="5" t="s">
        <v>3</v>
      </c>
      <c r="C40" s="6" t="s">
        <v>121</v>
      </c>
      <c r="D40" s="8">
        <v>46.48</v>
      </c>
      <c r="E40" s="8">
        <v>10.47</v>
      </c>
      <c r="F40" s="12">
        <f t="shared" si="0"/>
        <v>56.949999999999996</v>
      </c>
    </row>
    <row r="41" spans="1:6">
      <c r="A41" s="4" t="s">
        <v>143</v>
      </c>
      <c r="B41" s="6" t="s">
        <v>3</v>
      </c>
      <c r="C41" s="6" t="s">
        <v>9</v>
      </c>
      <c r="D41" s="8">
        <v>46.48</v>
      </c>
      <c r="E41" s="8">
        <v>10.47</v>
      </c>
      <c r="F41" s="12">
        <f t="shared" si="0"/>
        <v>56.949999999999996</v>
      </c>
    </row>
    <row r="42" spans="1:6">
      <c r="A42" s="20" t="s">
        <v>209</v>
      </c>
      <c r="B42" s="26" t="s">
        <v>3</v>
      </c>
      <c r="C42" s="6" t="s">
        <v>121</v>
      </c>
      <c r="D42" s="18">
        <v>46.48</v>
      </c>
      <c r="E42" s="18">
        <v>10.47</v>
      </c>
      <c r="F42" s="38">
        <v>56.95</v>
      </c>
    </row>
    <row r="43" spans="1:6">
      <c r="A43" s="9" t="s">
        <v>133</v>
      </c>
      <c r="B43" s="6" t="s">
        <v>3</v>
      </c>
      <c r="C43" s="6" t="s">
        <v>121</v>
      </c>
      <c r="D43" s="8">
        <v>46.48</v>
      </c>
      <c r="E43" s="8">
        <v>10.47</v>
      </c>
      <c r="F43" s="12">
        <f t="shared" si="0"/>
        <v>56.949999999999996</v>
      </c>
    </row>
    <row r="44" spans="1:6">
      <c r="A44" s="4" t="s">
        <v>124</v>
      </c>
      <c r="B44" s="6" t="s">
        <v>125</v>
      </c>
      <c r="C44" s="6" t="s">
        <v>121</v>
      </c>
      <c r="D44" s="8">
        <v>46.48</v>
      </c>
      <c r="E44" s="8">
        <v>10.47</v>
      </c>
      <c r="F44" s="12">
        <f t="shared" si="0"/>
        <v>56.949999999999996</v>
      </c>
    </row>
    <row r="45" spans="1:6">
      <c r="A45" s="9" t="s">
        <v>196</v>
      </c>
      <c r="B45" s="6" t="s">
        <v>197</v>
      </c>
      <c r="C45" s="6" t="s">
        <v>48</v>
      </c>
      <c r="D45" s="8">
        <v>46.48</v>
      </c>
      <c r="E45" s="8">
        <v>10.47</v>
      </c>
      <c r="F45" s="12">
        <f t="shared" si="0"/>
        <v>56.949999999999996</v>
      </c>
    </row>
    <row r="46" spans="1:6">
      <c r="A46" s="4" t="s">
        <v>83</v>
      </c>
      <c r="B46" s="10" t="s">
        <v>7</v>
      </c>
      <c r="C46" s="10" t="s">
        <v>9</v>
      </c>
      <c r="D46" s="8">
        <v>46.48</v>
      </c>
      <c r="E46" s="8">
        <v>10.47</v>
      </c>
      <c r="F46" s="12">
        <f t="shared" si="0"/>
        <v>56.949999999999996</v>
      </c>
    </row>
    <row r="47" spans="1:6">
      <c r="A47" s="4" t="s">
        <v>135</v>
      </c>
      <c r="B47" s="10" t="s">
        <v>3</v>
      </c>
      <c r="C47" s="10" t="s">
        <v>14</v>
      </c>
      <c r="D47" s="8">
        <v>46.48</v>
      </c>
      <c r="E47" s="8">
        <v>10.47</v>
      </c>
      <c r="F47" s="12">
        <f t="shared" si="0"/>
        <v>56.949999999999996</v>
      </c>
    </row>
    <row r="48" spans="1:6">
      <c r="A48" s="4" t="s">
        <v>30</v>
      </c>
      <c r="B48" s="6" t="s">
        <v>6</v>
      </c>
      <c r="C48" s="6" t="s">
        <v>9</v>
      </c>
      <c r="D48" s="8">
        <v>46.48</v>
      </c>
      <c r="E48" s="8">
        <v>0</v>
      </c>
      <c r="F48" s="12">
        <f t="shared" si="0"/>
        <v>46.48</v>
      </c>
    </row>
    <row r="49" spans="1:6">
      <c r="A49" s="4" t="s">
        <v>31</v>
      </c>
      <c r="B49" s="6" t="s">
        <v>6</v>
      </c>
      <c r="C49" s="6" t="s">
        <v>12</v>
      </c>
      <c r="D49" s="8">
        <v>46.48</v>
      </c>
      <c r="E49" s="8">
        <v>18.32</v>
      </c>
      <c r="F49" s="12">
        <f t="shared" si="0"/>
        <v>64.8</v>
      </c>
    </row>
    <row r="50" spans="1:6">
      <c r="A50" s="4" t="s">
        <v>210</v>
      </c>
      <c r="B50" s="6" t="s">
        <v>211</v>
      </c>
      <c r="C50" s="6" t="s">
        <v>48</v>
      </c>
      <c r="D50" s="8">
        <v>86.08</v>
      </c>
      <c r="E50" s="8">
        <v>18.32</v>
      </c>
      <c r="F50" s="12">
        <f t="shared" si="0"/>
        <v>104.4</v>
      </c>
    </row>
    <row r="51" spans="1:6">
      <c r="A51" s="4" t="s">
        <v>112</v>
      </c>
      <c r="B51" s="6" t="s">
        <v>113</v>
      </c>
      <c r="C51" s="6" t="s">
        <v>48</v>
      </c>
      <c r="D51" s="8">
        <v>46.48</v>
      </c>
      <c r="E51" s="8">
        <v>10.47</v>
      </c>
      <c r="F51" s="12">
        <f t="shared" si="0"/>
        <v>56.949999999999996</v>
      </c>
    </row>
    <row r="52" spans="1:6">
      <c r="A52" s="4" t="s">
        <v>198</v>
      </c>
      <c r="B52" s="6" t="s">
        <v>199</v>
      </c>
      <c r="C52" s="6" t="s">
        <v>48</v>
      </c>
      <c r="D52" s="8">
        <v>46.48</v>
      </c>
      <c r="E52" s="8">
        <v>10.47</v>
      </c>
      <c r="F52" s="12">
        <f t="shared" si="0"/>
        <v>56.949999999999996</v>
      </c>
    </row>
    <row r="53" spans="1:6">
      <c r="A53" s="4" t="s">
        <v>32</v>
      </c>
      <c r="B53" s="5" t="s">
        <v>45</v>
      </c>
      <c r="C53" s="6" t="s">
        <v>20</v>
      </c>
      <c r="D53" s="8">
        <v>46.48</v>
      </c>
      <c r="E53" s="8">
        <v>10.47</v>
      </c>
      <c r="F53" s="12">
        <f t="shared" si="0"/>
        <v>56.949999999999996</v>
      </c>
    </row>
    <row r="54" spans="1:6">
      <c r="A54" s="4" t="s">
        <v>137</v>
      </c>
      <c r="B54" s="5" t="s">
        <v>3</v>
      </c>
      <c r="C54" s="6" t="s">
        <v>121</v>
      </c>
      <c r="D54" s="8">
        <v>46.48</v>
      </c>
      <c r="E54" s="8">
        <v>10.47</v>
      </c>
      <c r="F54" s="12">
        <f t="shared" si="0"/>
        <v>56.949999999999996</v>
      </c>
    </row>
    <row r="55" spans="1:6">
      <c r="A55" s="4" t="s">
        <v>179</v>
      </c>
      <c r="B55" s="6" t="s">
        <v>7</v>
      </c>
      <c r="C55" s="6" t="s">
        <v>180</v>
      </c>
      <c r="D55" s="8">
        <v>86.08</v>
      </c>
      <c r="E55" s="8">
        <v>18.32</v>
      </c>
      <c r="F55" s="12">
        <f t="shared" si="0"/>
        <v>104.4</v>
      </c>
    </row>
    <row r="56" spans="1:6">
      <c r="A56" s="4" t="s">
        <v>34</v>
      </c>
      <c r="B56" s="6" t="s">
        <v>6</v>
      </c>
      <c r="C56" s="6" t="s">
        <v>14</v>
      </c>
      <c r="D56" s="8">
        <v>46.48</v>
      </c>
      <c r="E56" s="8">
        <v>10.47</v>
      </c>
      <c r="F56" s="12">
        <f t="shared" si="0"/>
        <v>56.949999999999996</v>
      </c>
    </row>
    <row r="57" spans="1:6">
      <c r="A57" s="4" t="s">
        <v>126</v>
      </c>
      <c r="B57" s="6" t="s">
        <v>125</v>
      </c>
      <c r="C57" s="6" t="s">
        <v>121</v>
      </c>
      <c r="D57" s="8">
        <v>46.48</v>
      </c>
      <c r="E57" s="8">
        <v>10.47</v>
      </c>
      <c r="F57" s="12">
        <f t="shared" si="0"/>
        <v>56.949999999999996</v>
      </c>
    </row>
    <row r="58" spans="1:6">
      <c r="A58" s="4" t="s">
        <v>53</v>
      </c>
      <c r="B58" s="10" t="s">
        <v>55</v>
      </c>
      <c r="C58" s="10" t="s">
        <v>48</v>
      </c>
      <c r="D58" s="8">
        <v>131.62</v>
      </c>
      <c r="E58" s="8">
        <v>10.47</v>
      </c>
      <c r="F58" s="12">
        <f t="shared" si="0"/>
        <v>142.09</v>
      </c>
    </row>
    <row r="59" spans="1:6">
      <c r="A59" s="9" t="s">
        <v>35</v>
      </c>
      <c r="B59" s="5" t="s">
        <v>45</v>
      </c>
      <c r="C59" s="6" t="s">
        <v>14</v>
      </c>
      <c r="D59" s="19">
        <v>86.08</v>
      </c>
      <c r="E59" s="19">
        <v>18.32</v>
      </c>
      <c r="F59" s="12">
        <f t="shared" si="0"/>
        <v>104.4</v>
      </c>
    </row>
    <row r="60" spans="1:6">
      <c r="A60" s="9" t="s">
        <v>159</v>
      </c>
      <c r="B60" s="5" t="s">
        <v>7</v>
      </c>
      <c r="C60" s="6" t="s">
        <v>160</v>
      </c>
      <c r="D60" s="8">
        <v>46.48</v>
      </c>
      <c r="E60" s="8">
        <v>10.47</v>
      </c>
      <c r="F60" s="12">
        <f t="shared" si="0"/>
        <v>56.949999999999996</v>
      </c>
    </row>
    <row r="61" spans="1:6">
      <c r="A61" s="9" t="s">
        <v>204</v>
      </c>
      <c r="B61" s="5" t="s">
        <v>205</v>
      </c>
      <c r="C61" s="6" t="s">
        <v>206</v>
      </c>
      <c r="D61" s="8">
        <v>46.48</v>
      </c>
      <c r="E61" s="8">
        <v>10.47</v>
      </c>
      <c r="F61" s="12">
        <f t="shared" si="0"/>
        <v>56.949999999999996</v>
      </c>
    </row>
    <row r="62" spans="1:6">
      <c r="A62" s="4" t="s">
        <v>50</v>
      </c>
      <c r="B62" s="10" t="s">
        <v>52</v>
      </c>
      <c r="C62" s="10" t="s">
        <v>48</v>
      </c>
      <c r="D62" s="8">
        <v>46.48</v>
      </c>
      <c r="E62" s="8">
        <v>10.47</v>
      </c>
      <c r="F62" s="12">
        <f t="shared" si="0"/>
        <v>56.949999999999996</v>
      </c>
    </row>
    <row r="63" spans="1:6">
      <c r="A63" s="4" t="s">
        <v>128</v>
      </c>
      <c r="B63" s="5" t="s">
        <v>125</v>
      </c>
      <c r="C63" s="6" t="s">
        <v>121</v>
      </c>
      <c r="D63" s="8">
        <v>46.48</v>
      </c>
      <c r="E63" s="8">
        <v>10.47</v>
      </c>
      <c r="F63" s="12">
        <f t="shared" si="0"/>
        <v>56.949999999999996</v>
      </c>
    </row>
    <row r="64" spans="1:6">
      <c r="A64" s="4" t="s">
        <v>138</v>
      </c>
      <c r="B64" s="5" t="s">
        <v>45</v>
      </c>
      <c r="C64" s="6" t="s">
        <v>8</v>
      </c>
      <c r="D64" s="8">
        <v>46.48</v>
      </c>
      <c r="E64" s="8">
        <v>10.47</v>
      </c>
      <c r="F64" s="12">
        <f t="shared" si="0"/>
        <v>56.949999999999996</v>
      </c>
    </row>
    <row r="65" spans="1:6">
      <c r="A65" s="4" t="s">
        <v>37</v>
      </c>
      <c r="B65" s="6" t="s">
        <v>3</v>
      </c>
      <c r="C65" s="6" t="s">
        <v>20</v>
      </c>
      <c r="D65" s="8">
        <v>46.48</v>
      </c>
      <c r="E65" s="8">
        <v>10.47</v>
      </c>
      <c r="F65" s="12">
        <f t="shared" si="0"/>
        <v>56.949999999999996</v>
      </c>
    </row>
    <row r="66" spans="1:6">
      <c r="A66" s="9" t="s">
        <v>46</v>
      </c>
      <c r="B66" s="10" t="s">
        <v>47</v>
      </c>
      <c r="C66" s="10" t="s">
        <v>48</v>
      </c>
      <c r="D66" s="8">
        <v>131.62</v>
      </c>
      <c r="E66" s="18">
        <v>29.32</v>
      </c>
      <c r="F66" s="12">
        <f t="shared" si="0"/>
        <v>160.94</v>
      </c>
    </row>
    <row r="67" spans="1:6">
      <c r="A67" s="9" t="s">
        <v>165</v>
      </c>
      <c r="B67" s="10" t="s">
        <v>3</v>
      </c>
      <c r="C67" s="10" t="s">
        <v>9</v>
      </c>
      <c r="D67" s="19">
        <v>86.08</v>
      </c>
      <c r="E67" s="19">
        <v>18.32</v>
      </c>
      <c r="F67" s="12">
        <f t="shared" si="0"/>
        <v>104.4</v>
      </c>
    </row>
    <row r="68" spans="1:6">
      <c r="A68" s="9" t="s">
        <v>200</v>
      </c>
      <c r="B68" s="10" t="s">
        <v>125</v>
      </c>
      <c r="C68" s="10" t="s">
        <v>4</v>
      </c>
      <c r="D68" s="8">
        <v>46.48</v>
      </c>
      <c r="E68" s="8">
        <v>10.47</v>
      </c>
      <c r="F68" s="12">
        <f t="shared" si="0"/>
        <v>56.949999999999996</v>
      </c>
    </row>
    <row r="69" spans="1:6">
      <c r="A69" s="4" t="s">
        <v>98</v>
      </c>
      <c r="B69" s="10" t="s">
        <v>99</v>
      </c>
      <c r="C69" s="10" t="s">
        <v>48</v>
      </c>
      <c r="D69" s="8">
        <v>46.48</v>
      </c>
      <c r="E69" s="8">
        <v>10.47</v>
      </c>
      <c r="F69" s="12">
        <f t="shared" si="0"/>
        <v>56.949999999999996</v>
      </c>
    </row>
    <row r="70" spans="1:6">
      <c r="A70" s="4" t="s">
        <v>38</v>
      </c>
      <c r="B70" s="6" t="s">
        <v>18</v>
      </c>
      <c r="C70" s="6" t="s">
        <v>39</v>
      </c>
      <c r="D70" s="8">
        <v>46.48</v>
      </c>
      <c r="E70" s="8">
        <v>10.47</v>
      </c>
      <c r="F70" s="12">
        <f t="shared" si="0"/>
        <v>56.949999999999996</v>
      </c>
    </row>
    <row r="71" spans="1:6">
      <c r="A71" s="4" t="s">
        <v>201</v>
      </c>
      <c r="B71" s="10" t="s">
        <v>125</v>
      </c>
      <c r="C71" s="10" t="s">
        <v>4</v>
      </c>
      <c r="D71" s="8">
        <v>46.48</v>
      </c>
      <c r="E71" s="8">
        <v>10.47</v>
      </c>
      <c r="F71" s="12">
        <f t="shared" si="0"/>
        <v>56.949999999999996</v>
      </c>
    </row>
    <row r="72" spans="1:6">
      <c r="A72" s="4" t="s">
        <v>202</v>
      </c>
      <c r="B72" s="10" t="s">
        <v>125</v>
      </c>
      <c r="C72" s="10" t="s">
        <v>4</v>
      </c>
      <c r="D72" s="8">
        <v>46.48</v>
      </c>
      <c r="E72" s="8">
        <v>10.47</v>
      </c>
      <c r="F72" s="12">
        <f>SUM(D72:E72)</f>
        <v>56.949999999999996</v>
      </c>
    </row>
    <row r="73" spans="1:6">
      <c r="A73" s="4" t="s">
        <v>51</v>
      </c>
      <c r="B73" s="10" t="s">
        <v>49</v>
      </c>
      <c r="C73" s="10" t="s">
        <v>48</v>
      </c>
      <c r="D73" s="8">
        <v>46.48</v>
      </c>
      <c r="E73" s="8">
        <v>10.47</v>
      </c>
      <c r="F73" s="12">
        <f>SUM(D73:E73)</f>
        <v>56.949999999999996</v>
      </c>
    </row>
    <row r="74" spans="1:6">
      <c r="A74" s="4" t="s">
        <v>161</v>
      </c>
      <c r="B74" s="10" t="s">
        <v>18</v>
      </c>
      <c r="C74" s="10" t="s">
        <v>121</v>
      </c>
      <c r="D74" s="8">
        <v>46.48</v>
      </c>
      <c r="E74" s="8">
        <v>10.47</v>
      </c>
      <c r="F74" s="12">
        <f>SUM(D74:E74)</f>
        <v>56.949999999999996</v>
      </c>
    </row>
    <row r="75" spans="1:6" ht="18">
      <c r="A75" s="9" t="s">
        <v>86</v>
      </c>
      <c r="B75" s="6" t="s">
        <v>3</v>
      </c>
      <c r="C75" s="6" t="s">
        <v>82</v>
      </c>
      <c r="D75" s="15">
        <v>46.48</v>
      </c>
      <c r="E75" s="15">
        <v>10.47</v>
      </c>
      <c r="F75" s="36">
        <f>SUM(D75:E75)</f>
        <v>56.949999999999996</v>
      </c>
    </row>
    <row r="76" spans="1:6" ht="18">
      <c r="A76" s="23" t="s">
        <v>178</v>
      </c>
      <c r="B76" s="6"/>
      <c r="C76" s="6"/>
      <c r="D76" s="15"/>
      <c r="E76" s="15"/>
      <c r="F76" s="12">
        <v>181.65</v>
      </c>
    </row>
    <row r="77" spans="1:6" ht="18">
      <c r="A77" s="23" t="s">
        <v>68</v>
      </c>
      <c r="B77" s="6"/>
      <c r="C77" s="6"/>
      <c r="D77" s="15"/>
      <c r="E77" s="15"/>
    </row>
    <row r="78" spans="1:6" ht="18">
      <c r="A78" s="29" t="s">
        <v>171</v>
      </c>
      <c r="B78" s="2"/>
      <c r="C78" s="3"/>
      <c r="D78" s="12">
        <f>SUM(D6:D77)</f>
        <v>3746.6200000000003</v>
      </c>
      <c r="E78" s="12">
        <f>SUM(E6:E77)</f>
        <v>799.38000000000125</v>
      </c>
      <c r="F78" s="37">
        <f>D78+E78+F76</f>
        <v>4727.6500000000015</v>
      </c>
    </row>
    <row r="79" spans="1:6">
      <c r="A79" s="1"/>
      <c r="B79" s="2"/>
      <c r="C79" s="3"/>
    </row>
    <row r="80" spans="1:6">
      <c r="E80" s="12"/>
      <c r="F80" s="12"/>
    </row>
    <row r="81" spans="5:5">
      <c r="E81" s="12"/>
    </row>
    <row r="82" spans="5:5">
      <c r="E82" s="12"/>
    </row>
  </sheetData>
  <autoFilter ref="A5:F78" xr:uid="{00000000-0009-0000-0000-00002D000000}"/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1A84-1864-A44C-B05D-F8B219705399}">
  <sheetPr codeName="Sheet49"/>
  <dimension ref="A1:J81"/>
  <sheetViews>
    <sheetView zoomScale="150" zoomScaleNormal="150" zoomScalePageLayoutView="150" workbookViewId="0">
      <selection activeCell="A80" sqref="A80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43497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192</v>
      </c>
      <c r="B6" s="6" t="s">
        <v>7</v>
      </c>
      <c r="C6" s="6" t="s">
        <v>82</v>
      </c>
      <c r="D6" s="8">
        <v>46.48</v>
      </c>
      <c r="E6" s="8">
        <v>10.47</v>
      </c>
      <c r="F6" s="12">
        <f t="shared" ref="F6:F70" si="0">SUM(D6:E6)</f>
        <v>56.949999999999996</v>
      </c>
    </row>
    <row r="7" spans="1:6">
      <c r="A7" s="32" t="s">
        <v>212</v>
      </c>
      <c r="B7" s="39"/>
      <c r="C7" s="39"/>
      <c r="D7" s="8">
        <v>46.48</v>
      </c>
      <c r="E7" s="8">
        <v>10.47</v>
      </c>
      <c r="F7" s="40">
        <f t="shared" si="0"/>
        <v>56.949999999999996</v>
      </c>
    </row>
    <row r="8" spans="1:6">
      <c r="A8" s="4" t="s">
        <v>95</v>
      </c>
      <c r="B8" s="6" t="s">
        <v>96</v>
      </c>
      <c r="C8" s="6" t="s">
        <v>48</v>
      </c>
      <c r="D8" s="8">
        <v>46.48</v>
      </c>
      <c r="E8" s="8">
        <v>10.47</v>
      </c>
      <c r="F8" s="12">
        <f t="shared" si="0"/>
        <v>56.949999999999996</v>
      </c>
    </row>
    <row r="9" spans="1:6">
      <c r="A9" s="4" t="s">
        <v>89</v>
      </c>
      <c r="B9" s="6" t="s">
        <v>45</v>
      </c>
      <c r="C9" s="6" t="s">
        <v>82</v>
      </c>
      <c r="D9" s="8">
        <v>46.48</v>
      </c>
      <c r="E9" s="8">
        <v>10.47</v>
      </c>
      <c r="F9" s="12">
        <f t="shared" si="0"/>
        <v>56.949999999999996</v>
      </c>
    </row>
    <row r="10" spans="1:6">
      <c r="A10" s="4" t="s">
        <v>139</v>
      </c>
      <c r="B10" s="6" t="s">
        <v>45</v>
      </c>
      <c r="C10" s="6" t="s">
        <v>121</v>
      </c>
      <c r="D10" s="8">
        <v>46.48</v>
      </c>
      <c r="E10" s="8">
        <v>10.47</v>
      </c>
      <c r="F10" s="12">
        <f t="shared" si="0"/>
        <v>56.949999999999996</v>
      </c>
    </row>
    <row r="11" spans="1:6">
      <c r="A11" s="4" t="s">
        <v>170</v>
      </c>
      <c r="B11" s="6" t="s">
        <v>3</v>
      </c>
      <c r="C11" s="6" t="s">
        <v>82</v>
      </c>
      <c r="D11" s="8">
        <v>46.48</v>
      </c>
      <c r="E11" s="8">
        <v>10.47</v>
      </c>
      <c r="F11" s="12">
        <f t="shared" si="0"/>
        <v>56.949999999999996</v>
      </c>
    </row>
    <row r="12" spans="1:6">
      <c r="A12" s="4" t="s">
        <v>193</v>
      </c>
      <c r="B12" s="6" t="s">
        <v>7</v>
      </c>
      <c r="C12" s="6" t="s">
        <v>9</v>
      </c>
      <c r="D12" s="8">
        <v>46.48</v>
      </c>
      <c r="E12" s="8">
        <v>10.47</v>
      </c>
      <c r="F12" s="12">
        <f t="shared" si="0"/>
        <v>56.949999999999996</v>
      </c>
    </row>
    <row r="13" spans="1:6">
      <c r="A13" s="4" t="s">
        <v>207</v>
      </c>
      <c r="B13" s="6" t="s">
        <v>18</v>
      </c>
      <c r="C13" s="6" t="s">
        <v>9</v>
      </c>
      <c r="D13" s="8">
        <v>46.48</v>
      </c>
      <c r="E13" s="8">
        <v>10.47</v>
      </c>
      <c r="F13" s="12">
        <f>SUM(D13:E13)</f>
        <v>56.949999999999996</v>
      </c>
    </row>
    <row r="14" spans="1:6">
      <c r="A14" s="4" t="s">
        <v>97</v>
      </c>
      <c r="B14" s="6" t="s">
        <v>7</v>
      </c>
      <c r="C14" s="6" t="s">
        <v>14</v>
      </c>
      <c r="D14" s="16">
        <v>131.62</v>
      </c>
      <c r="E14" s="16">
        <v>29.32</v>
      </c>
      <c r="F14" s="12">
        <f t="shared" si="0"/>
        <v>160.94</v>
      </c>
    </row>
    <row r="15" spans="1:6">
      <c r="A15" s="9" t="s">
        <v>11</v>
      </c>
      <c r="B15" s="6" t="s">
        <v>7</v>
      </c>
      <c r="C15" s="6" t="s">
        <v>12</v>
      </c>
      <c r="D15" s="19">
        <v>86.08</v>
      </c>
      <c r="E15" s="8">
        <v>10.47</v>
      </c>
      <c r="F15" s="12">
        <f t="shared" si="0"/>
        <v>96.55</v>
      </c>
    </row>
    <row r="16" spans="1:6">
      <c r="A16" s="4" t="s">
        <v>65</v>
      </c>
      <c r="B16" s="10" t="s">
        <v>208</v>
      </c>
      <c r="C16" s="10" t="s">
        <v>48</v>
      </c>
      <c r="D16" s="8">
        <v>46.48</v>
      </c>
      <c r="E16" s="8">
        <v>10.47</v>
      </c>
      <c r="F16" s="12">
        <f t="shared" si="0"/>
        <v>56.949999999999996</v>
      </c>
    </row>
    <row r="17" spans="1:6">
      <c r="A17" s="9" t="s">
        <v>80</v>
      </c>
      <c r="B17" s="6" t="s">
        <v>3</v>
      </c>
      <c r="C17" s="6" t="s">
        <v>82</v>
      </c>
      <c r="D17" s="8">
        <v>46.48</v>
      </c>
      <c r="E17" s="8">
        <v>10.47</v>
      </c>
      <c r="F17" s="12">
        <f t="shared" si="0"/>
        <v>56.949999999999996</v>
      </c>
    </row>
    <row r="18" spans="1:6">
      <c r="A18" s="9" t="s">
        <v>194</v>
      </c>
      <c r="B18" s="6" t="s">
        <v>3</v>
      </c>
      <c r="C18" s="6" t="s">
        <v>82</v>
      </c>
      <c r="D18" s="8">
        <v>46.48</v>
      </c>
      <c r="E18" s="8">
        <v>10.47</v>
      </c>
      <c r="F18" s="12">
        <f t="shared" si="0"/>
        <v>56.949999999999996</v>
      </c>
    </row>
    <row r="19" spans="1:6">
      <c r="A19" s="9" t="s">
        <v>91</v>
      </c>
      <c r="B19" s="6" t="s">
        <v>3</v>
      </c>
      <c r="C19" s="6" t="s">
        <v>14</v>
      </c>
      <c r="D19" s="8">
        <v>46.48</v>
      </c>
      <c r="E19" s="8">
        <v>10.47</v>
      </c>
      <c r="F19" s="12">
        <f t="shared" si="0"/>
        <v>56.949999999999996</v>
      </c>
    </row>
    <row r="20" spans="1:6">
      <c r="A20" s="9" t="s">
        <v>182</v>
      </c>
      <c r="B20" s="6" t="s">
        <v>158</v>
      </c>
      <c r="C20" s="6" t="s">
        <v>48</v>
      </c>
      <c r="D20" s="8">
        <v>46.48</v>
      </c>
      <c r="E20" s="8">
        <v>10.47</v>
      </c>
      <c r="F20" s="12">
        <f t="shared" si="0"/>
        <v>56.949999999999996</v>
      </c>
    </row>
    <row r="21" spans="1:6">
      <c r="A21" s="9" t="s">
        <v>42</v>
      </c>
      <c r="B21" s="6" t="s">
        <v>18</v>
      </c>
      <c r="C21" s="6" t="s">
        <v>8</v>
      </c>
      <c r="D21" s="8">
        <v>46.48</v>
      </c>
      <c r="E21" s="8">
        <v>10.47</v>
      </c>
      <c r="F21" s="12">
        <f t="shared" si="0"/>
        <v>56.949999999999996</v>
      </c>
    </row>
    <row r="22" spans="1:6">
      <c r="A22" s="9" t="s">
        <v>92</v>
      </c>
      <c r="B22" s="6" t="s">
        <v>3</v>
      </c>
      <c r="C22" s="6" t="s">
        <v>82</v>
      </c>
      <c r="D22" s="8">
        <v>46.48</v>
      </c>
      <c r="E22" s="8">
        <v>10.47</v>
      </c>
      <c r="F22" s="12">
        <f t="shared" si="0"/>
        <v>56.949999999999996</v>
      </c>
    </row>
    <row r="23" spans="1:6">
      <c r="A23" s="9" t="s">
        <v>15</v>
      </c>
      <c r="B23" s="6" t="s">
        <v>7</v>
      </c>
      <c r="C23" s="6" t="s">
        <v>9</v>
      </c>
      <c r="D23" s="8">
        <v>46.48</v>
      </c>
      <c r="E23" s="8">
        <v>10.47</v>
      </c>
      <c r="F23" s="12">
        <f t="shared" si="0"/>
        <v>56.949999999999996</v>
      </c>
    </row>
    <row r="24" spans="1:6">
      <c r="A24" s="4" t="s">
        <v>120</v>
      </c>
      <c r="B24" s="6" t="s">
        <v>3</v>
      </c>
      <c r="C24" s="6" t="s">
        <v>121</v>
      </c>
      <c r="D24" s="8">
        <v>46.48</v>
      </c>
      <c r="E24" s="8">
        <v>10.47</v>
      </c>
      <c r="F24" s="12">
        <f t="shared" si="0"/>
        <v>56.949999999999996</v>
      </c>
    </row>
    <row r="25" spans="1:6">
      <c r="A25" s="9" t="s">
        <v>155</v>
      </c>
      <c r="B25" s="6" t="s">
        <v>156</v>
      </c>
      <c r="C25" s="6" t="s">
        <v>48</v>
      </c>
      <c r="D25" s="8">
        <v>46.48</v>
      </c>
      <c r="E25" s="8">
        <v>10.47</v>
      </c>
      <c r="F25" s="12">
        <f t="shared" si="0"/>
        <v>56.949999999999996</v>
      </c>
    </row>
    <row r="26" spans="1:6">
      <c r="A26" s="9" t="s">
        <v>43</v>
      </c>
      <c r="B26" s="6" t="s">
        <v>18</v>
      </c>
      <c r="C26" s="6" t="s">
        <v>9</v>
      </c>
      <c r="D26" s="8">
        <v>86.08</v>
      </c>
      <c r="E26" s="8">
        <v>10.47</v>
      </c>
      <c r="F26" s="12">
        <f t="shared" si="0"/>
        <v>96.55</v>
      </c>
    </row>
    <row r="27" spans="1:6">
      <c r="A27" s="9" t="s">
        <v>21</v>
      </c>
      <c r="B27" s="6" t="s">
        <v>3</v>
      </c>
      <c r="C27" s="6" t="s">
        <v>14</v>
      </c>
      <c r="D27" s="8">
        <v>46.48</v>
      </c>
      <c r="E27" s="8">
        <v>10.47</v>
      </c>
      <c r="F27" s="12">
        <f t="shared" si="0"/>
        <v>56.949999999999996</v>
      </c>
    </row>
    <row r="28" spans="1:6">
      <c r="A28" s="9" t="s">
        <v>22</v>
      </c>
      <c r="B28" s="6" t="s">
        <v>3</v>
      </c>
      <c r="C28" s="6" t="s">
        <v>9</v>
      </c>
      <c r="D28" s="8">
        <v>46.48</v>
      </c>
      <c r="E28" s="8">
        <v>10.47</v>
      </c>
      <c r="F28" s="12">
        <f t="shared" si="0"/>
        <v>56.949999999999996</v>
      </c>
    </row>
    <row r="29" spans="1:6">
      <c r="A29" s="9" t="s">
        <v>23</v>
      </c>
      <c r="B29" s="6" t="s">
        <v>6</v>
      </c>
      <c r="C29" s="6" t="s">
        <v>8</v>
      </c>
      <c r="D29" s="8">
        <v>46.48</v>
      </c>
      <c r="E29" s="8">
        <v>10.47</v>
      </c>
      <c r="F29" s="12">
        <f t="shared" si="0"/>
        <v>56.949999999999996</v>
      </c>
    </row>
    <row r="30" spans="1:6">
      <c r="A30" s="9" t="s">
        <v>93</v>
      </c>
      <c r="B30" s="6" t="s">
        <v>3</v>
      </c>
      <c r="C30" s="6" t="s">
        <v>4</v>
      </c>
      <c r="D30" s="8">
        <v>46.48</v>
      </c>
      <c r="E30" s="8">
        <v>10.47</v>
      </c>
      <c r="F30" s="12">
        <f t="shared" si="0"/>
        <v>56.949999999999996</v>
      </c>
    </row>
    <row r="31" spans="1:6">
      <c r="A31" s="9" t="s">
        <v>183</v>
      </c>
      <c r="B31" s="6" t="s">
        <v>6</v>
      </c>
      <c r="C31" s="6" t="s">
        <v>12</v>
      </c>
      <c r="D31" s="8">
        <v>46.48</v>
      </c>
      <c r="E31" s="8">
        <v>10.47</v>
      </c>
      <c r="F31" s="12">
        <f t="shared" si="0"/>
        <v>56.949999999999996</v>
      </c>
    </row>
    <row r="32" spans="1:6">
      <c r="A32" s="4" t="s">
        <v>24</v>
      </c>
      <c r="B32" s="6" t="s">
        <v>3</v>
      </c>
      <c r="C32" s="6" t="s">
        <v>12</v>
      </c>
      <c r="D32" s="8">
        <v>46.48</v>
      </c>
      <c r="E32" s="8">
        <v>10.47</v>
      </c>
      <c r="F32" s="12">
        <f t="shared" si="0"/>
        <v>56.949999999999996</v>
      </c>
    </row>
    <row r="33" spans="1:6">
      <c r="A33" s="4" t="s">
        <v>134</v>
      </c>
      <c r="B33" s="6" t="s">
        <v>3</v>
      </c>
      <c r="C33" s="6" t="s">
        <v>82</v>
      </c>
      <c r="D33" s="8">
        <v>46.48</v>
      </c>
      <c r="E33" s="8">
        <v>10.47</v>
      </c>
      <c r="F33" s="12">
        <f t="shared" si="0"/>
        <v>56.949999999999996</v>
      </c>
    </row>
    <row r="34" spans="1:6">
      <c r="A34" s="4" t="s">
        <v>25</v>
      </c>
      <c r="B34" s="6" t="s">
        <v>7</v>
      </c>
      <c r="C34" s="6" t="s">
        <v>8</v>
      </c>
      <c r="D34" s="8">
        <v>46.48</v>
      </c>
      <c r="E34" s="8">
        <v>10.47</v>
      </c>
      <c r="F34" s="12">
        <f t="shared" si="0"/>
        <v>56.949999999999996</v>
      </c>
    </row>
    <row r="35" spans="1:6">
      <c r="A35" s="4" t="s">
        <v>59</v>
      </c>
      <c r="B35" s="10" t="s">
        <v>62</v>
      </c>
      <c r="C35" s="6" t="s">
        <v>48</v>
      </c>
      <c r="D35" s="8">
        <v>46.48</v>
      </c>
      <c r="E35" s="8">
        <v>10.47</v>
      </c>
      <c r="F35" s="12">
        <f t="shared" si="0"/>
        <v>56.949999999999996</v>
      </c>
    </row>
    <row r="36" spans="1:6">
      <c r="A36" s="4" t="s">
        <v>26</v>
      </c>
      <c r="B36" s="6" t="s">
        <v>7</v>
      </c>
      <c r="C36" s="6" t="s">
        <v>14</v>
      </c>
      <c r="D36" s="8">
        <v>46.48</v>
      </c>
      <c r="E36" s="8">
        <v>10.47</v>
      </c>
      <c r="F36" s="12">
        <f t="shared" si="0"/>
        <v>56.949999999999996</v>
      </c>
    </row>
    <row r="37" spans="1:6">
      <c r="A37" s="4" t="s">
        <v>203</v>
      </c>
      <c r="B37" s="6" t="s">
        <v>18</v>
      </c>
      <c r="C37" s="6" t="s">
        <v>4</v>
      </c>
      <c r="D37" s="18">
        <v>46.48</v>
      </c>
      <c r="E37" s="18">
        <v>10.47</v>
      </c>
      <c r="F37" s="38">
        <v>56.95</v>
      </c>
    </row>
    <row r="38" spans="1:6">
      <c r="A38" s="4" t="s">
        <v>27</v>
      </c>
      <c r="B38" s="5" t="s">
        <v>45</v>
      </c>
      <c r="C38" s="6" t="s">
        <v>12</v>
      </c>
      <c r="D38" s="8">
        <v>46.48</v>
      </c>
      <c r="E38" s="8">
        <v>10.47</v>
      </c>
      <c r="F38" s="12">
        <f t="shared" si="0"/>
        <v>56.949999999999996</v>
      </c>
    </row>
    <row r="39" spans="1:6">
      <c r="A39" s="4" t="s">
        <v>123</v>
      </c>
      <c r="B39" s="5" t="s">
        <v>3</v>
      </c>
      <c r="C39" s="6" t="s">
        <v>121</v>
      </c>
      <c r="D39" s="8">
        <v>46.48</v>
      </c>
      <c r="E39" s="8">
        <v>10.47</v>
      </c>
      <c r="F39" s="12">
        <f t="shared" si="0"/>
        <v>56.949999999999996</v>
      </c>
    </row>
    <row r="40" spans="1:6">
      <c r="A40" s="4" t="s">
        <v>143</v>
      </c>
      <c r="B40" s="6" t="s">
        <v>3</v>
      </c>
      <c r="C40" s="6" t="s">
        <v>9</v>
      </c>
      <c r="D40" s="8">
        <v>46.48</v>
      </c>
      <c r="E40" s="8">
        <v>10.47</v>
      </c>
      <c r="F40" s="12">
        <f t="shared" si="0"/>
        <v>56.949999999999996</v>
      </c>
    </row>
    <row r="41" spans="1:6">
      <c r="A41" s="20" t="s">
        <v>209</v>
      </c>
      <c r="B41" s="26" t="s">
        <v>3</v>
      </c>
      <c r="C41" s="6" t="s">
        <v>121</v>
      </c>
      <c r="D41" s="18">
        <v>46.48</v>
      </c>
      <c r="E41" s="18">
        <v>10.47</v>
      </c>
      <c r="F41" s="38">
        <v>56.95</v>
      </c>
    </row>
    <row r="42" spans="1:6">
      <c r="A42" s="9" t="s">
        <v>133</v>
      </c>
      <c r="B42" s="6" t="s">
        <v>3</v>
      </c>
      <c r="C42" s="6" t="s">
        <v>121</v>
      </c>
      <c r="D42" s="8">
        <v>46.48</v>
      </c>
      <c r="E42" s="8">
        <v>10.47</v>
      </c>
      <c r="F42" s="12">
        <f t="shared" si="0"/>
        <v>56.949999999999996</v>
      </c>
    </row>
    <row r="43" spans="1:6">
      <c r="A43" s="4" t="s">
        <v>124</v>
      </c>
      <c r="B43" s="6" t="s">
        <v>125</v>
      </c>
      <c r="C43" s="6" t="s">
        <v>121</v>
      </c>
      <c r="D43" s="8">
        <v>46.48</v>
      </c>
      <c r="E43" s="8">
        <v>10.47</v>
      </c>
      <c r="F43" s="12">
        <f t="shared" si="0"/>
        <v>56.949999999999996</v>
      </c>
    </row>
    <row r="44" spans="1:6">
      <c r="A44" s="9" t="s">
        <v>196</v>
      </c>
      <c r="B44" s="6" t="s">
        <v>197</v>
      </c>
      <c r="C44" s="6" t="s">
        <v>48</v>
      </c>
      <c r="D44" s="8">
        <v>46.48</v>
      </c>
      <c r="E44" s="8">
        <v>10.47</v>
      </c>
      <c r="F44" s="12">
        <f t="shared" si="0"/>
        <v>56.949999999999996</v>
      </c>
    </row>
    <row r="45" spans="1:6">
      <c r="A45" s="4" t="s">
        <v>83</v>
      </c>
      <c r="B45" s="10" t="s">
        <v>7</v>
      </c>
      <c r="C45" s="10" t="s">
        <v>9</v>
      </c>
      <c r="D45" s="8">
        <v>46.48</v>
      </c>
      <c r="E45" s="8">
        <v>10.47</v>
      </c>
      <c r="F45" s="12">
        <f t="shared" si="0"/>
        <v>56.949999999999996</v>
      </c>
    </row>
    <row r="46" spans="1:6">
      <c r="A46" s="4" t="s">
        <v>135</v>
      </c>
      <c r="B46" s="10" t="s">
        <v>3</v>
      </c>
      <c r="C46" s="10" t="s">
        <v>14</v>
      </c>
      <c r="D46" s="8">
        <v>46.48</v>
      </c>
      <c r="E46" s="8">
        <v>10.47</v>
      </c>
      <c r="F46" s="12">
        <f t="shared" si="0"/>
        <v>56.949999999999996</v>
      </c>
    </row>
    <row r="47" spans="1:6">
      <c r="A47" s="4" t="s">
        <v>30</v>
      </c>
      <c r="B47" s="6" t="s">
        <v>6</v>
      </c>
      <c r="C47" s="6" t="s">
        <v>9</v>
      </c>
      <c r="D47" s="8">
        <v>46.48</v>
      </c>
      <c r="E47" s="8">
        <v>0</v>
      </c>
      <c r="F47" s="12">
        <f t="shared" si="0"/>
        <v>46.48</v>
      </c>
    </row>
    <row r="48" spans="1:6">
      <c r="A48" s="4" t="s">
        <v>31</v>
      </c>
      <c r="B48" s="6" t="s">
        <v>6</v>
      </c>
      <c r="C48" s="6" t="s">
        <v>12</v>
      </c>
      <c r="D48" s="8">
        <v>46.48</v>
      </c>
      <c r="E48" s="8">
        <v>18.32</v>
      </c>
      <c r="F48" s="12">
        <f t="shared" si="0"/>
        <v>64.8</v>
      </c>
    </row>
    <row r="49" spans="1:6">
      <c r="A49" s="4" t="s">
        <v>210</v>
      </c>
      <c r="B49" s="6" t="s">
        <v>211</v>
      </c>
      <c r="C49" s="6" t="s">
        <v>48</v>
      </c>
      <c r="D49" s="8">
        <v>86.08</v>
      </c>
      <c r="E49" s="8">
        <v>18.32</v>
      </c>
      <c r="F49" s="12">
        <f t="shared" si="0"/>
        <v>104.4</v>
      </c>
    </row>
    <row r="50" spans="1:6">
      <c r="A50" s="4" t="s">
        <v>112</v>
      </c>
      <c r="B50" s="6" t="s">
        <v>113</v>
      </c>
      <c r="C50" s="6" t="s">
        <v>48</v>
      </c>
      <c r="D50" s="8">
        <v>46.48</v>
      </c>
      <c r="E50" s="8">
        <v>10.47</v>
      </c>
      <c r="F50" s="12">
        <f t="shared" si="0"/>
        <v>56.949999999999996</v>
      </c>
    </row>
    <row r="51" spans="1:6">
      <c r="A51" s="4" t="s">
        <v>198</v>
      </c>
      <c r="B51" s="6" t="s">
        <v>199</v>
      </c>
      <c r="C51" s="6" t="s">
        <v>48</v>
      </c>
      <c r="D51" s="8">
        <v>46.48</v>
      </c>
      <c r="E51" s="8">
        <v>10.47</v>
      </c>
      <c r="F51" s="12">
        <f t="shared" si="0"/>
        <v>56.949999999999996</v>
      </c>
    </row>
    <row r="52" spans="1:6">
      <c r="A52" s="4" t="s">
        <v>32</v>
      </c>
      <c r="B52" s="5" t="s">
        <v>45</v>
      </c>
      <c r="C52" s="6" t="s">
        <v>20</v>
      </c>
      <c r="D52" s="8">
        <v>46.48</v>
      </c>
      <c r="E52" s="8">
        <v>10.47</v>
      </c>
      <c r="F52" s="12">
        <f t="shared" si="0"/>
        <v>56.949999999999996</v>
      </c>
    </row>
    <row r="53" spans="1:6">
      <c r="A53" s="4" t="s">
        <v>137</v>
      </c>
      <c r="B53" s="5" t="s">
        <v>3</v>
      </c>
      <c r="C53" s="6" t="s">
        <v>121</v>
      </c>
      <c r="D53" s="8">
        <v>46.48</v>
      </c>
      <c r="E53" s="8">
        <v>10.47</v>
      </c>
      <c r="F53" s="12">
        <f t="shared" si="0"/>
        <v>56.949999999999996</v>
      </c>
    </row>
    <row r="54" spans="1:6">
      <c r="A54" s="4" t="s">
        <v>179</v>
      </c>
      <c r="B54" s="6" t="s">
        <v>7</v>
      </c>
      <c r="C54" s="6" t="s">
        <v>180</v>
      </c>
      <c r="D54" s="8">
        <v>86.08</v>
      </c>
      <c r="E54" s="8">
        <v>18.32</v>
      </c>
      <c r="F54" s="12">
        <f t="shared" si="0"/>
        <v>104.4</v>
      </c>
    </row>
    <row r="55" spans="1:6">
      <c r="A55" s="4" t="s">
        <v>34</v>
      </c>
      <c r="B55" s="6" t="s">
        <v>6</v>
      </c>
      <c r="C55" s="6" t="s">
        <v>14</v>
      </c>
      <c r="D55" s="8">
        <v>46.48</v>
      </c>
      <c r="E55" s="8">
        <v>10.47</v>
      </c>
      <c r="F55" s="12">
        <f t="shared" si="0"/>
        <v>56.949999999999996</v>
      </c>
    </row>
    <row r="56" spans="1:6">
      <c r="A56" s="4" t="s">
        <v>126</v>
      </c>
      <c r="B56" s="6" t="s">
        <v>125</v>
      </c>
      <c r="C56" s="6" t="s">
        <v>121</v>
      </c>
      <c r="D56" s="8">
        <v>46.48</v>
      </c>
      <c r="E56" s="8">
        <v>10.47</v>
      </c>
      <c r="F56" s="12">
        <f t="shared" si="0"/>
        <v>56.949999999999996</v>
      </c>
    </row>
    <row r="57" spans="1:6">
      <c r="A57" s="4" t="s">
        <v>53</v>
      </c>
      <c r="B57" s="10" t="s">
        <v>55</v>
      </c>
      <c r="C57" s="10" t="s">
        <v>48</v>
      </c>
      <c r="D57" s="8">
        <v>131.62</v>
      </c>
      <c r="E57" s="8">
        <v>10.47</v>
      </c>
      <c r="F57" s="12">
        <f t="shared" si="0"/>
        <v>142.09</v>
      </c>
    </row>
    <row r="58" spans="1:6">
      <c r="A58" s="9" t="s">
        <v>35</v>
      </c>
      <c r="B58" s="5" t="s">
        <v>45</v>
      </c>
      <c r="C58" s="6" t="s">
        <v>14</v>
      </c>
      <c r="D58" s="19">
        <v>86.08</v>
      </c>
      <c r="E58" s="19">
        <v>18.32</v>
      </c>
      <c r="F58" s="12">
        <f t="shared" si="0"/>
        <v>104.4</v>
      </c>
    </row>
    <row r="59" spans="1:6">
      <c r="A59" s="9" t="s">
        <v>159</v>
      </c>
      <c r="B59" s="5" t="s">
        <v>7</v>
      </c>
      <c r="C59" s="6" t="s">
        <v>160</v>
      </c>
      <c r="D59" s="8">
        <v>46.48</v>
      </c>
      <c r="E59" s="8">
        <v>10.47</v>
      </c>
      <c r="F59" s="12">
        <f t="shared" si="0"/>
        <v>56.949999999999996</v>
      </c>
    </row>
    <row r="60" spans="1:6">
      <c r="A60" s="9" t="s">
        <v>204</v>
      </c>
      <c r="B60" s="5" t="s">
        <v>205</v>
      </c>
      <c r="C60" s="6" t="s">
        <v>206</v>
      </c>
      <c r="D60" s="8">
        <v>46.48</v>
      </c>
      <c r="E60" s="8">
        <v>10.47</v>
      </c>
      <c r="F60" s="12">
        <f t="shared" si="0"/>
        <v>56.949999999999996</v>
      </c>
    </row>
    <row r="61" spans="1:6">
      <c r="A61" s="4" t="s">
        <v>50</v>
      </c>
      <c r="B61" s="10" t="s">
        <v>52</v>
      </c>
      <c r="C61" s="10" t="s">
        <v>48</v>
      </c>
      <c r="D61" s="8">
        <v>46.48</v>
      </c>
      <c r="E61" s="8">
        <v>10.47</v>
      </c>
      <c r="F61" s="12">
        <f t="shared" si="0"/>
        <v>56.949999999999996</v>
      </c>
    </row>
    <row r="62" spans="1:6">
      <c r="A62" s="4" t="s">
        <v>128</v>
      </c>
      <c r="B62" s="5" t="s">
        <v>125</v>
      </c>
      <c r="C62" s="6" t="s">
        <v>121</v>
      </c>
      <c r="D62" s="8">
        <v>46.48</v>
      </c>
      <c r="E62" s="8">
        <v>10.47</v>
      </c>
      <c r="F62" s="12">
        <f t="shared" si="0"/>
        <v>56.949999999999996</v>
      </c>
    </row>
    <row r="63" spans="1:6">
      <c r="A63" s="4" t="s">
        <v>138</v>
      </c>
      <c r="B63" s="5" t="s">
        <v>45</v>
      </c>
      <c r="C63" s="6" t="s">
        <v>8</v>
      </c>
      <c r="D63" s="8">
        <v>46.48</v>
      </c>
      <c r="E63" s="8">
        <v>10.47</v>
      </c>
      <c r="F63" s="12">
        <f t="shared" si="0"/>
        <v>56.949999999999996</v>
      </c>
    </row>
    <row r="64" spans="1:6">
      <c r="A64" s="4" t="s">
        <v>37</v>
      </c>
      <c r="B64" s="6" t="s">
        <v>3</v>
      </c>
      <c r="C64" s="6" t="s">
        <v>20</v>
      </c>
      <c r="D64" s="8">
        <v>46.48</v>
      </c>
      <c r="E64" s="8">
        <v>10.47</v>
      </c>
      <c r="F64" s="12">
        <f t="shared" si="0"/>
        <v>56.949999999999996</v>
      </c>
    </row>
    <row r="65" spans="1:10">
      <c r="A65" s="9" t="s">
        <v>46</v>
      </c>
      <c r="B65" s="10" t="s">
        <v>47</v>
      </c>
      <c r="C65" s="10" t="s">
        <v>48</v>
      </c>
      <c r="D65" s="8">
        <v>131.62</v>
      </c>
      <c r="E65" s="18">
        <v>29.32</v>
      </c>
      <c r="F65" s="12">
        <f t="shared" si="0"/>
        <v>160.94</v>
      </c>
    </row>
    <row r="66" spans="1:10">
      <c r="A66" s="9" t="s">
        <v>165</v>
      </c>
      <c r="B66" s="10" t="s">
        <v>3</v>
      </c>
      <c r="C66" s="10" t="s">
        <v>9</v>
      </c>
      <c r="D66" s="19">
        <v>86.08</v>
      </c>
      <c r="E66" s="19">
        <v>18.32</v>
      </c>
      <c r="F66" s="12">
        <f t="shared" si="0"/>
        <v>104.4</v>
      </c>
    </row>
    <row r="67" spans="1:10">
      <c r="A67" s="9" t="s">
        <v>200</v>
      </c>
      <c r="B67" s="10" t="s">
        <v>125</v>
      </c>
      <c r="C67" s="10" t="s">
        <v>4</v>
      </c>
      <c r="D67" s="8">
        <v>46.48</v>
      </c>
      <c r="E67" s="8">
        <v>10.47</v>
      </c>
      <c r="F67" s="12">
        <f t="shared" si="0"/>
        <v>56.949999999999996</v>
      </c>
    </row>
    <row r="68" spans="1:10">
      <c r="A68" s="4" t="s">
        <v>98</v>
      </c>
      <c r="B68" s="10" t="s">
        <v>99</v>
      </c>
      <c r="C68" s="10" t="s">
        <v>48</v>
      </c>
      <c r="D68" s="8">
        <v>46.48</v>
      </c>
      <c r="E68" s="8">
        <v>10.47</v>
      </c>
      <c r="F68" s="12">
        <f t="shared" si="0"/>
        <v>56.949999999999996</v>
      </c>
    </row>
    <row r="69" spans="1:10">
      <c r="A69" s="4" t="s">
        <v>38</v>
      </c>
      <c r="B69" s="6" t="s">
        <v>18</v>
      </c>
      <c r="C69" s="6" t="s">
        <v>39</v>
      </c>
      <c r="D69" s="8">
        <v>46.48</v>
      </c>
      <c r="E69" s="8">
        <v>10.47</v>
      </c>
      <c r="F69" s="12">
        <f t="shared" si="0"/>
        <v>56.949999999999996</v>
      </c>
    </row>
    <row r="70" spans="1:10">
      <c r="A70" s="4" t="s">
        <v>201</v>
      </c>
      <c r="B70" s="10" t="s">
        <v>125</v>
      </c>
      <c r="C70" s="10" t="s">
        <v>4</v>
      </c>
      <c r="D70" s="8">
        <v>46.48</v>
      </c>
      <c r="E70" s="8">
        <v>10.47</v>
      </c>
      <c r="F70" s="12">
        <f t="shared" si="0"/>
        <v>56.949999999999996</v>
      </c>
    </row>
    <row r="71" spans="1:10">
      <c r="A71" s="4" t="s">
        <v>202</v>
      </c>
      <c r="B71" s="10" t="s">
        <v>125</v>
      </c>
      <c r="C71" s="10" t="s">
        <v>4</v>
      </c>
      <c r="D71" s="8">
        <v>46.48</v>
      </c>
      <c r="E71" s="8">
        <v>10.47</v>
      </c>
      <c r="F71" s="12">
        <f>SUM(D71:E71)</f>
        <v>56.949999999999996</v>
      </c>
    </row>
    <row r="72" spans="1:10">
      <c r="A72" s="4" t="s">
        <v>51</v>
      </c>
      <c r="B72" s="10" t="s">
        <v>49</v>
      </c>
      <c r="C72" s="10" t="s">
        <v>48</v>
      </c>
      <c r="D72" s="8">
        <v>46.48</v>
      </c>
      <c r="E72" s="8">
        <v>10.47</v>
      </c>
      <c r="F72" s="12">
        <f>SUM(D72:E72)</f>
        <v>56.949999999999996</v>
      </c>
    </row>
    <row r="73" spans="1:10">
      <c r="A73" s="4" t="s">
        <v>161</v>
      </c>
      <c r="B73" s="10" t="s">
        <v>18</v>
      </c>
      <c r="C73" s="10" t="s">
        <v>121</v>
      </c>
      <c r="D73" s="8">
        <v>46.48</v>
      </c>
      <c r="E73" s="8">
        <v>10.47</v>
      </c>
      <c r="F73" s="12">
        <f>SUM(D73:E73)</f>
        <v>56.949999999999996</v>
      </c>
    </row>
    <row r="74" spans="1:10" ht="18">
      <c r="A74" s="9" t="s">
        <v>86</v>
      </c>
      <c r="B74" s="6" t="s">
        <v>3</v>
      </c>
      <c r="C74" s="6" t="s">
        <v>82</v>
      </c>
      <c r="D74" s="15">
        <v>46.48</v>
      </c>
      <c r="E74" s="15">
        <v>10.47</v>
      </c>
      <c r="F74" s="36">
        <f>SUM(D74:E74)</f>
        <v>56.949999999999996</v>
      </c>
    </row>
    <row r="75" spans="1:10" ht="18">
      <c r="A75" s="23" t="s">
        <v>178</v>
      </c>
      <c r="B75" s="6"/>
      <c r="C75" s="6"/>
      <c r="D75" s="15"/>
      <c r="E75" s="15"/>
      <c r="F75" s="12">
        <v>121.1</v>
      </c>
      <c r="J75" s="12"/>
    </row>
    <row r="76" spans="1:10" ht="18">
      <c r="A76" s="23" t="s">
        <v>68</v>
      </c>
      <c r="B76" s="6"/>
      <c r="C76" s="6"/>
      <c r="D76" s="15"/>
      <c r="E76" s="15"/>
      <c r="J76" s="12"/>
    </row>
    <row r="77" spans="1:10" ht="18">
      <c r="A77" s="29" t="s">
        <v>171</v>
      </c>
      <c r="B77" s="2"/>
      <c r="C77" s="3"/>
      <c r="D77" s="12">
        <f>SUM(D6:D76)</f>
        <v>3700.1400000000003</v>
      </c>
      <c r="E77" s="12">
        <f>SUM(E6:E76)</f>
        <v>788.91000000000122</v>
      </c>
      <c r="F77" s="37">
        <f>D77+E77+F75</f>
        <v>4610.1500000000015</v>
      </c>
      <c r="J77" s="12"/>
    </row>
    <row r="78" spans="1:10">
      <c r="A78" s="1"/>
      <c r="B78" s="2"/>
      <c r="C78" s="3"/>
    </row>
    <row r="79" spans="1:10">
      <c r="E79" s="12"/>
      <c r="F79" s="12"/>
    </row>
    <row r="80" spans="1:10">
      <c r="E80" s="12"/>
    </row>
    <row r="81" spans="5:5">
      <c r="E81" s="12"/>
    </row>
  </sheetData>
  <autoFilter ref="A5:F77" xr:uid="{00000000-0009-0000-0000-00002D000000}"/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B799-EB98-FC49-9703-8CE88A2D2044}">
  <sheetPr codeName="Sheet50"/>
  <dimension ref="A1:J83"/>
  <sheetViews>
    <sheetView zoomScale="150" zoomScaleNormal="150" zoomScalePageLayoutView="150" workbookViewId="0">
      <selection activeCell="A80" sqref="A80"/>
    </sheetView>
  </sheetViews>
  <sheetFormatPr baseColWidth="10" defaultColWidth="8.83203125" defaultRowHeight="15"/>
  <cols>
    <col min="1" max="1" width="22.33203125" bestFit="1" customWidth="1"/>
    <col min="2" max="2" width="25.33203125" bestFit="1" customWidth="1"/>
    <col min="3" max="4" width="11.33203125" bestFit="1" customWidth="1"/>
    <col min="5" max="5" width="11.1640625" bestFit="1" customWidth="1"/>
    <col min="6" max="6" width="9.6640625" bestFit="1" customWidth="1"/>
  </cols>
  <sheetData>
    <row r="1" spans="1:6">
      <c r="A1" s="1" t="s">
        <v>77</v>
      </c>
      <c r="B1" s="2"/>
      <c r="C1" s="3"/>
    </row>
    <row r="2" spans="1:6">
      <c r="A2" s="1" t="s">
        <v>90</v>
      </c>
      <c r="B2" s="2"/>
      <c r="C2" s="3"/>
    </row>
    <row r="3" spans="1:6">
      <c r="A3" s="17">
        <v>43497</v>
      </c>
      <c r="B3" s="2"/>
      <c r="C3" s="3"/>
    </row>
    <row r="4" spans="1:6">
      <c r="A4" s="17"/>
      <c r="B4" s="2"/>
      <c r="C4" s="3"/>
    </row>
    <row r="5" spans="1:6">
      <c r="A5" s="7" t="s">
        <v>0</v>
      </c>
      <c r="B5" s="7" t="s">
        <v>44</v>
      </c>
      <c r="C5" s="7" t="s">
        <v>1</v>
      </c>
      <c r="D5" s="7" t="s">
        <v>94</v>
      </c>
      <c r="E5" s="7" t="s">
        <v>66</v>
      </c>
      <c r="F5" s="7" t="s">
        <v>140</v>
      </c>
    </row>
    <row r="6" spans="1:6">
      <c r="A6" s="9" t="s">
        <v>192</v>
      </c>
      <c r="B6" s="6" t="s">
        <v>7</v>
      </c>
      <c r="C6" s="6" t="s">
        <v>82</v>
      </c>
      <c r="D6" s="8">
        <v>46.48</v>
      </c>
      <c r="E6" s="8">
        <v>10.47</v>
      </c>
      <c r="F6" s="12">
        <f t="shared" ref="F6:F72" si="0">SUM(D6:E6)</f>
        <v>56.949999999999996</v>
      </c>
    </row>
    <row r="7" spans="1:6">
      <c r="A7" s="32" t="s">
        <v>212</v>
      </c>
      <c r="B7" s="39"/>
      <c r="C7" s="39"/>
      <c r="D7" s="8">
        <v>46.48</v>
      </c>
      <c r="E7" s="8">
        <v>10.47</v>
      </c>
      <c r="F7" s="12">
        <f t="shared" si="0"/>
        <v>56.949999999999996</v>
      </c>
    </row>
    <row r="8" spans="1:6">
      <c r="A8" s="4" t="s">
        <v>95</v>
      </c>
      <c r="B8" s="6" t="s">
        <v>96</v>
      </c>
      <c r="C8" s="6" t="s">
        <v>48</v>
      </c>
      <c r="D8" s="8">
        <v>46.48</v>
      </c>
      <c r="E8" s="8">
        <v>10.47</v>
      </c>
      <c r="F8" s="12">
        <f t="shared" si="0"/>
        <v>56.949999999999996</v>
      </c>
    </row>
    <row r="9" spans="1:6">
      <c r="A9" s="4" t="s">
        <v>89</v>
      </c>
      <c r="B9" s="6" t="s">
        <v>45</v>
      </c>
      <c r="C9" s="6" t="s">
        <v>82</v>
      </c>
      <c r="D9" s="8">
        <v>46.48</v>
      </c>
      <c r="E9" s="8">
        <v>10.47</v>
      </c>
      <c r="F9" s="12">
        <f t="shared" si="0"/>
        <v>56.949999999999996</v>
      </c>
    </row>
    <row r="10" spans="1:6">
      <c r="A10" s="4" t="s">
        <v>139</v>
      </c>
      <c r="B10" s="6" t="s">
        <v>45</v>
      </c>
      <c r="C10" s="6" t="s">
        <v>121</v>
      </c>
      <c r="D10" s="8">
        <v>46.48</v>
      </c>
      <c r="E10" s="8">
        <v>10.47</v>
      </c>
      <c r="F10" s="12">
        <f t="shared" si="0"/>
        <v>56.949999999999996</v>
      </c>
    </row>
    <row r="11" spans="1:6">
      <c r="A11" s="4" t="s">
        <v>170</v>
      </c>
      <c r="B11" s="6" t="s">
        <v>3</v>
      </c>
      <c r="C11" s="6" t="s">
        <v>82</v>
      </c>
      <c r="D11" s="8">
        <v>46.48</v>
      </c>
      <c r="E11" s="8">
        <v>10.47</v>
      </c>
      <c r="F11" s="12">
        <f t="shared" si="0"/>
        <v>56.949999999999996</v>
      </c>
    </row>
    <row r="12" spans="1:6">
      <c r="A12" s="4" t="s">
        <v>193</v>
      </c>
      <c r="B12" s="6" t="s">
        <v>7</v>
      </c>
      <c r="C12" s="6" t="s">
        <v>9</v>
      </c>
      <c r="D12" s="8">
        <v>46.48</v>
      </c>
      <c r="E12" s="8">
        <v>10.47</v>
      </c>
      <c r="F12" s="12">
        <f t="shared" si="0"/>
        <v>56.949999999999996</v>
      </c>
    </row>
    <row r="13" spans="1:6">
      <c r="A13" s="4" t="s">
        <v>207</v>
      </c>
      <c r="B13" s="6" t="s">
        <v>18</v>
      </c>
      <c r="C13" s="6" t="s">
        <v>9</v>
      </c>
      <c r="D13" s="8">
        <v>46.48</v>
      </c>
      <c r="E13" s="8">
        <v>10.47</v>
      </c>
      <c r="F13" s="12">
        <f>SUM(D13:E13)</f>
        <v>56.949999999999996</v>
      </c>
    </row>
    <row r="14" spans="1:6">
      <c r="A14" s="4" t="s">
        <v>97</v>
      </c>
      <c r="B14" s="6" t="s">
        <v>7</v>
      </c>
      <c r="C14" s="6" t="s">
        <v>14</v>
      </c>
      <c r="D14" s="16">
        <v>131.62</v>
      </c>
      <c r="E14" s="16">
        <v>29.32</v>
      </c>
      <c r="F14" s="12">
        <f t="shared" si="0"/>
        <v>160.94</v>
      </c>
    </row>
    <row r="15" spans="1:6">
      <c r="A15" s="9" t="s">
        <v>11</v>
      </c>
      <c r="B15" s="6" t="s">
        <v>7</v>
      </c>
      <c r="C15" s="6" t="s">
        <v>12</v>
      </c>
      <c r="D15" s="19">
        <v>86.08</v>
      </c>
      <c r="E15" s="8">
        <v>10.47</v>
      </c>
      <c r="F15" s="12">
        <f t="shared" si="0"/>
        <v>96.55</v>
      </c>
    </row>
    <row r="16" spans="1:6">
      <c r="A16" s="4" t="s">
        <v>65</v>
      </c>
      <c r="B16" s="10" t="s">
        <v>208</v>
      </c>
      <c r="C16" s="10" t="s">
        <v>48</v>
      </c>
      <c r="D16" s="8">
        <v>46.48</v>
      </c>
      <c r="E16" s="8">
        <v>10.47</v>
      </c>
      <c r="F16" s="12">
        <f t="shared" si="0"/>
        <v>56.949999999999996</v>
      </c>
    </row>
    <row r="17" spans="1:6">
      <c r="A17" s="9" t="s">
        <v>80</v>
      </c>
      <c r="B17" s="6" t="s">
        <v>3</v>
      </c>
      <c r="C17" s="6" t="s">
        <v>82</v>
      </c>
      <c r="D17" s="8">
        <v>46.48</v>
      </c>
      <c r="E17" s="8">
        <v>10.47</v>
      </c>
      <c r="F17" s="12">
        <f t="shared" si="0"/>
        <v>56.949999999999996</v>
      </c>
    </row>
    <row r="18" spans="1:6">
      <c r="A18" s="9" t="s">
        <v>194</v>
      </c>
      <c r="B18" s="6" t="s">
        <v>3</v>
      </c>
      <c r="C18" s="6" t="s">
        <v>82</v>
      </c>
      <c r="D18" s="8">
        <v>46.48</v>
      </c>
      <c r="E18" s="8">
        <v>10.47</v>
      </c>
      <c r="F18" s="12">
        <f t="shared" si="0"/>
        <v>56.949999999999996</v>
      </c>
    </row>
    <row r="19" spans="1:6">
      <c r="A19" s="9" t="s">
        <v>91</v>
      </c>
      <c r="B19" s="6" t="s">
        <v>3</v>
      </c>
      <c r="C19" s="6" t="s">
        <v>14</v>
      </c>
      <c r="D19" s="8">
        <v>86.08</v>
      </c>
      <c r="E19" s="8">
        <v>18.32</v>
      </c>
      <c r="F19" s="38">
        <v>104.4</v>
      </c>
    </row>
    <row r="20" spans="1:6">
      <c r="A20" s="9" t="s">
        <v>182</v>
      </c>
      <c r="B20" s="6" t="s">
        <v>158</v>
      </c>
      <c r="C20" s="6" t="s">
        <v>48</v>
      </c>
      <c r="D20" s="8">
        <v>46.48</v>
      </c>
      <c r="E20" s="8">
        <v>10.47</v>
      </c>
      <c r="F20" s="12">
        <f t="shared" si="0"/>
        <v>56.949999999999996</v>
      </c>
    </row>
    <row r="21" spans="1:6">
      <c r="A21" s="9" t="s">
        <v>42</v>
      </c>
      <c r="B21" s="6" t="s">
        <v>18</v>
      </c>
      <c r="C21" s="6" t="s">
        <v>8</v>
      </c>
      <c r="D21" s="8">
        <v>46.48</v>
      </c>
      <c r="E21" s="8">
        <v>10.47</v>
      </c>
      <c r="F21" s="12">
        <f t="shared" si="0"/>
        <v>56.949999999999996</v>
      </c>
    </row>
    <row r="22" spans="1:6">
      <c r="A22" s="9" t="s">
        <v>92</v>
      </c>
      <c r="B22" s="6" t="s">
        <v>3</v>
      </c>
      <c r="C22" s="6" t="s">
        <v>82</v>
      </c>
      <c r="D22" s="8">
        <v>46.48</v>
      </c>
      <c r="E22" s="8">
        <v>10.47</v>
      </c>
      <c r="F22" s="12">
        <f t="shared" si="0"/>
        <v>56.949999999999996</v>
      </c>
    </row>
    <row r="23" spans="1:6">
      <c r="A23" s="9" t="s">
        <v>15</v>
      </c>
      <c r="B23" s="6" t="s">
        <v>7</v>
      </c>
      <c r="C23" s="6" t="s">
        <v>9</v>
      </c>
      <c r="D23" s="8">
        <v>46.48</v>
      </c>
      <c r="E23" s="8">
        <v>10.47</v>
      </c>
      <c r="F23" s="12">
        <f t="shared" si="0"/>
        <v>56.949999999999996</v>
      </c>
    </row>
    <row r="24" spans="1:6">
      <c r="A24" s="4" t="s">
        <v>120</v>
      </c>
      <c r="B24" s="6" t="s">
        <v>3</v>
      </c>
      <c r="C24" s="6" t="s">
        <v>121</v>
      </c>
      <c r="D24" s="8">
        <v>46.48</v>
      </c>
      <c r="E24" s="8">
        <v>10.47</v>
      </c>
      <c r="F24" s="12">
        <f t="shared" si="0"/>
        <v>56.949999999999996</v>
      </c>
    </row>
    <row r="25" spans="1:6">
      <c r="A25" s="20" t="s">
        <v>213</v>
      </c>
      <c r="B25" s="26" t="s">
        <v>18</v>
      </c>
      <c r="C25" s="26" t="s">
        <v>20</v>
      </c>
      <c r="D25" s="18">
        <v>86.08</v>
      </c>
      <c r="E25" s="18">
        <v>18.32</v>
      </c>
      <c r="F25" s="38">
        <f t="shared" si="0"/>
        <v>104.4</v>
      </c>
    </row>
    <row r="26" spans="1:6">
      <c r="A26" s="9" t="s">
        <v>155</v>
      </c>
      <c r="B26" s="6" t="s">
        <v>156</v>
      </c>
      <c r="C26" s="6" t="s">
        <v>48</v>
      </c>
      <c r="D26" s="8">
        <v>46.48</v>
      </c>
      <c r="E26" s="8">
        <v>10.47</v>
      </c>
      <c r="F26" s="12">
        <f t="shared" si="0"/>
        <v>56.949999999999996</v>
      </c>
    </row>
    <row r="27" spans="1:6">
      <c r="A27" s="9" t="s">
        <v>43</v>
      </c>
      <c r="B27" s="6" t="s">
        <v>18</v>
      </c>
      <c r="C27" s="6" t="s">
        <v>9</v>
      </c>
      <c r="D27" s="8">
        <v>86.08</v>
      </c>
      <c r="E27" s="8">
        <v>10.47</v>
      </c>
      <c r="F27" s="12">
        <f t="shared" si="0"/>
        <v>96.55</v>
      </c>
    </row>
    <row r="28" spans="1:6">
      <c r="A28" s="9" t="s">
        <v>21</v>
      </c>
      <c r="B28" s="6" t="s">
        <v>3</v>
      </c>
      <c r="C28" s="6" t="s">
        <v>14</v>
      </c>
      <c r="D28" s="8">
        <v>46.48</v>
      </c>
      <c r="E28" s="8">
        <v>10.47</v>
      </c>
      <c r="F28" s="12">
        <f t="shared" si="0"/>
        <v>56.949999999999996</v>
      </c>
    </row>
    <row r="29" spans="1:6">
      <c r="A29" s="9" t="s">
        <v>22</v>
      </c>
      <c r="B29" s="6" t="s">
        <v>3</v>
      </c>
      <c r="C29" s="6" t="s">
        <v>9</v>
      </c>
      <c r="D29" s="8">
        <v>46.48</v>
      </c>
      <c r="E29" s="8">
        <v>10.47</v>
      </c>
      <c r="F29" s="12">
        <f t="shared" si="0"/>
        <v>56.949999999999996</v>
      </c>
    </row>
    <row r="30" spans="1:6">
      <c r="A30" s="9" t="s">
        <v>23</v>
      </c>
      <c r="B30" s="6" t="s">
        <v>6</v>
      </c>
      <c r="C30" s="6" t="s">
        <v>8</v>
      </c>
      <c r="D30" s="8">
        <v>46.48</v>
      </c>
      <c r="E30" s="8">
        <v>10.47</v>
      </c>
      <c r="F30" s="12">
        <f t="shared" si="0"/>
        <v>56.949999999999996</v>
      </c>
    </row>
    <row r="31" spans="1:6">
      <c r="A31" s="9" t="s">
        <v>93</v>
      </c>
      <c r="B31" s="6" t="s">
        <v>3</v>
      </c>
      <c r="C31" s="6" t="s">
        <v>4</v>
      </c>
      <c r="D31" s="8">
        <v>46.48</v>
      </c>
      <c r="E31" s="8">
        <v>10.47</v>
      </c>
      <c r="F31" s="12">
        <f t="shared" si="0"/>
        <v>56.949999999999996</v>
      </c>
    </row>
    <row r="32" spans="1:6">
      <c r="A32" s="9" t="s">
        <v>183</v>
      </c>
      <c r="B32" s="6" t="s">
        <v>6</v>
      </c>
      <c r="C32" s="6" t="s">
        <v>12</v>
      </c>
      <c r="D32" s="8">
        <v>46.48</v>
      </c>
      <c r="E32" s="8">
        <v>10.47</v>
      </c>
      <c r="F32" s="12">
        <f t="shared" si="0"/>
        <v>56.949999999999996</v>
      </c>
    </row>
    <row r="33" spans="1:6">
      <c r="A33" s="4" t="s">
        <v>24</v>
      </c>
      <c r="B33" s="6" t="s">
        <v>3</v>
      </c>
      <c r="C33" s="6" t="s">
        <v>12</v>
      </c>
      <c r="D33" s="8">
        <v>46.48</v>
      </c>
      <c r="E33" s="8">
        <v>10.47</v>
      </c>
      <c r="F33" s="12">
        <f t="shared" si="0"/>
        <v>56.949999999999996</v>
      </c>
    </row>
    <row r="34" spans="1:6">
      <c r="A34" s="4" t="s">
        <v>134</v>
      </c>
      <c r="B34" s="6" t="s">
        <v>3</v>
      </c>
      <c r="C34" s="6" t="s">
        <v>82</v>
      </c>
      <c r="D34" s="8">
        <v>46.48</v>
      </c>
      <c r="E34" s="8">
        <v>10.47</v>
      </c>
      <c r="F34" s="12">
        <f t="shared" si="0"/>
        <v>56.949999999999996</v>
      </c>
    </row>
    <row r="35" spans="1:6">
      <c r="A35" s="4" t="s">
        <v>59</v>
      </c>
      <c r="B35" s="10" t="s">
        <v>62</v>
      </c>
      <c r="C35" s="6" t="s">
        <v>48</v>
      </c>
      <c r="D35" s="8">
        <v>46.48</v>
      </c>
      <c r="E35" s="8">
        <v>10.47</v>
      </c>
      <c r="F35" s="12">
        <f t="shared" si="0"/>
        <v>56.949999999999996</v>
      </c>
    </row>
    <row r="36" spans="1:6">
      <c r="A36" s="4" t="s">
        <v>26</v>
      </c>
      <c r="B36" s="6" t="s">
        <v>7</v>
      </c>
      <c r="C36" s="6" t="s">
        <v>14</v>
      </c>
      <c r="D36" s="8">
        <v>46.48</v>
      </c>
      <c r="E36" s="8">
        <v>10.47</v>
      </c>
      <c r="F36" s="12">
        <f t="shared" si="0"/>
        <v>56.949999999999996</v>
      </c>
    </row>
    <row r="37" spans="1:6">
      <c r="A37" s="4" t="s">
        <v>203</v>
      </c>
      <c r="B37" s="6" t="s">
        <v>18</v>
      </c>
      <c r="C37" s="6" t="s">
        <v>4</v>
      </c>
      <c r="D37" s="16">
        <v>46.48</v>
      </c>
      <c r="E37" s="16">
        <v>10.47</v>
      </c>
      <c r="F37" s="41">
        <v>56.95</v>
      </c>
    </row>
    <row r="38" spans="1:6">
      <c r="A38" s="4" t="s">
        <v>27</v>
      </c>
      <c r="B38" s="5" t="s">
        <v>45</v>
      </c>
      <c r="C38" s="6" t="s">
        <v>12</v>
      </c>
      <c r="D38" s="8">
        <v>46.48</v>
      </c>
      <c r="E38" s="8">
        <v>10.47</v>
      </c>
      <c r="F38" s="12">
        <f t="shared" si="0"/>
        <v>56.949999999999996</v>
      </c>
    </row>
    <row r="39" spans="1:6">
      <c r="A39" s="4" t="s">
        <v>123</v>
      </c>
      <c r="B39" s="5" t="s">
        <v>3</v>
      </c>
      <c r="C39" s="6" t="s">
        <v>121</v>
      </c>
      <c r="D39" s="8">
        <v>46.48</v>
      </c>
      <c r="E39" s="8">
        <v>10.47</v>
      </c>
      <c r="F39" s="12">
        <f t="shared" si="0"/>
        <v>56.949999999999996</v>
      </c>
    </row>
    <row r="40" spans="1:6">
      <c r="A40" s="4" t="s">
        <v>214</v>
      </c>
      <c r="B40" s="5"/>
      <c r="C40" s="6"/>
      <c r="D40" s="8">
        <v>46.48</v>
      </c>
      <c r="E40" s="8">
        <v>10.47</v>
      </c>
      <c r="F40" s="12">
        <f t="shared" si="0"/>
        <v>56.949999999999996</v>
      </c>
    </row>
    <row r="41" spans="1:6">
      <c r="A41" s="4" t="s">
        <v>143</v>
      </c>
      <c r="B41" s="6" t="s">
        <v>3</v>
      </c>
      <c r="C41" s="6" t="s">
        <v>9</v>
      </c>
      <c r="D41" s="8">
        <v>46.48</v>
      </c>
      <c r="E41" s="8">
        <v>10.47</v>
      </c>
      <c r="F41" s="12">
        <f t="shared" si="0"/>
        <v>56.949999999999996</v>
      </c>
    </row>
    <row r="42" spans="1:6">
      <c r="A42" s="4" t="s">
        <v>209</v>
      </c>
      <c r="B42" s="6" t="s">
        <v>3</v>
      </c>
      <c r="C42" s="6" t="s">
        <v>121</v>
      </c>
      <c r="D42" s="8">
        <v>46.48</v>
      </c>
      <c r="E42" s="8">
        <v>10.47</v>
      </c>
      <c r="F42" s="12">
        <v>56.95</v>
      </c>
    </row>
    <row r="43" spans="1:6">
      <c r="A43" s="9" t="s">
        <v>133</v>
      </c>
      <c r="B43" s="6" t="s">
        <v>3</v>
      </c>
      <c r="C43" s="6" t="s">
        <v>121</v>
      </c>
      <c r="D43" s="8">
        <v>46.48</v>
      </c>
      <c r="E43" s="8">
        <v>10.47</v>
      </c>
      <c r="F43" s="12">
        <f t="shared" si="0"/>
        <v>56.949999999999996</v>
      </c>
    </row>
    <row r="44" spans="1:6">
      <c r="A44" s="4" t="s">
        <v>124</v>
      </c>
      <c r="B44" s="6" t="s">
        <v>125</v>
      </c>
      <c r="C44" s="6" t="s">
        <v>121</v>
      </c>
      <c r="D44" s="8">
        <v>46.48</v>
      </c>
      <c r="E44" s="8">
        <v>10.47</v>
      </c>
      <c r="F44" s="12">
        <f t="shared" si="0"/>
        <v>56.949999999999996</v>
      </c>
    </row>
    <row r="45" spans="1:6">
      <c r="A45" s="9" t="s">
        <v>196</v>
      </c>
      <c r="B45" s="6" t="s">
        <v>197</v>
      </c>
      <c r="C45" s="6" t="s">
        <v>48</v>
      </c>
      <c r="D45" s="8">
        <v>46.48</v>
      </c>
      <c r="E45" s="8">
        <v>10.47</v>
      </c>
      <c r="F45" s="12">
        <f t="shared" si="0"/>
        <v>56.949999999999996</v>
      </c>
    </row>
    <row r="46" spans="1:6" s="42" customFormat="1">
      <c r="A46" s="20" t="s">
        <v>215</v>
      </c>
      <c r="B46" s="26" t="s">
        <v>3</v>
      </c>
      <c r="C46" s="26" t="s">
        <v>4</v>
      </c>
      <c r="D46" s="18">
        <v>46.48</v>
      </c>
      <c r="E46" s="18">
        <v>10.47</v>
      </c>
      <c r="F46" s="38">
        <f t="shared" si="0"/>
        <v>56.949999999999996</v>
      </c>
    </row>
    <row r="47" spans="1:6">
      <c r="A47" s="4" t="s">
        <v>83</v>
      </c>
      <c r="B47" s="10" t="s">
        <v>7</v>
      </c>
      <c r="C47" s="10" t="s">
        <v>9</v>
      </c>
      <c r="D47" s="8">
        <v>46.48</v>
      </c>
      <c r="E47" s="8">
        <v>10.47</v>
      </c>
      <c r="F47" s="12">
        <f t="shared" si="0"/>
        <v>56.949999999999996</v>
      </c>
    </row>
    <row r="48" spans="1:6">
      <c r="A48" s="4" t="s">
        <v>135</v>
      </c>
      <c r="B48" s="10" t="s">
        <v>3</v>
      </c>
      <c r="C48" s="10" t="s">
        <v>14</v>
      </c>
      <c r="D48" s="8">
        <v>46.48</v>
      </c>
      <c r="E48" s="8">
        <v>10.47</v>
      </c>
      <c r="F48" s="12">
        <f t="shared" si="0"/>
        <v>56.949999999999996</v>
      </c>
    </row>
    <row r="49" spans="1:6">
      <c r="A49" s="4" t="s">
        <v>30</v>
      </c>
      <c r="B49" s="6" t="s">
        <v>6</v>
      </c>
      <c r="C49" s="6" t="s">
        <v>9</v>
      </c>
      <c r="D49" s="8">
        <v>46.48</v>
      </c>
      <c r="E49" s="8">
        <v>0</v>
      </c>
      <c r="F49" s="12">
        <f t="shared" si="0"/>
        <v>46.48</v>
      </c>
    </row>
    <row r="50" spans="1:6">
      <c r="A50" s="4" t="s">
        <v>31</v>
      </c>
      <c r="B50" s="6" t="s">
        <v>6</v>
      </c>
      <c r="C50" s="6" t="s">
        <v>12</v>
      </c>
      <c r="D50" s="8">
        <v>46.48</v>
      </c>
      <c r="E50" s="8">
        <v>18.32</v>
      </c>
      <c r="F50" s="12">
        <f t="shared" si="0"/>
        <v>64.8</v>
      </c>
    </row>
    <row r="51" spans="1:6">
      <c r="A51" s="4" t="s">
        <v>210</v>
      </c>
      <c r="B51" s="6" t="s">
        <v>211</v>
      </c>
      <c r="C51" s="6" t="s">
        <v>48</v>
      </c>
      <c r="D51" s="8">
        <v>86.08</v>
      </c>
      <c r="E51" s="8">
        <v>18.32</v>
      </c>
      <c r="F51" s="12">
        <f t="shared" si="0"/>
        <v>104.4</v>
      </c>
    </row>
    <row r="52" spans="1:6">
      <c r="A52" s="4" t="s">
        <v>112</v>
      </c>
      <c r="B52" s="6" t="s">
        <v>113</v>
      </c>
      <c r="C52" s="6" t="s">
        <v>48</v>
      </c>
      <c r="D52" s="8">
        <v>46.48</v>
      </c>
      <c r="E52" s="8">
        <v>10.47</v>
      </c>
      <c r="F52" s="12">
        <f t="shared" si="0"/>
        <v>56.949999999999996</v>
      </c>
    </row>
    <row r="53" spans="1:6">
      <c r="A53" s="4" t="s">
        <v>198</v>
      </c>
      <c r="B53" s="6" t="s">
        <v>199</v>
      </c>
      <c r="C53" s="6" t="s">
        <v>48</v>
      </c>
      <c r="D53" s="8">
        <v>46.48</v>
      </c>
      <c r="E53" s="8">
        <v>10.47</v>
      </c>
      <c r="F53" s="12">
        <f t="shared" si="0"/>
        <v>56.949999999999996</v>
      </c>
    </row>
    <row r="54" spans="1:6">
      <c r="A54" s="4" t="s">
        <v>32</v>
      </c>
      <c r="B54" s="5" t="s">
        <v>45</v>
      </c>
      <c r="C54" s="6" t="s">
        <v>20</v>
      </c>
      <c r="D54" s="8">
        <v>46.48</v>
      </c>
      <c r="E54" s="8">
        <v>10.47</v>
      </c>
      <c r="F54" s="12">
        <f t="shared" si="0"/>
        <v>56.949999999999996</v>
      </c>
    </row>
    <row r="55" spans="1:6">
      <c r="A55" s="4" t="s">
        <v>137</v>
      </c>
      <c r="B55" s="5" t="s">
        <v>3</v>
      </c>
      <c r="C55" s="6" t="s">
        <v>121</v>
      </c>
      <c r="D55" s="8">
        <v>46.48</v>
      </c>
      <c r="E55" s="8">
        <v>10.47</v>
      </c>
      <c r="F55" s="12">
        <f t="shared" si="0"/>
        <v>56.949999999999996</v>
      </c>
    </row>
    <row r="56" spans="1:6">
      <c r="A56" s="4" t="s">
        <v>179</v>
      </c>
      <c r="B56" s="6" t="s">
        <v>7</v>
      </c>
      <c r="C56" s="6" t="s">
        <v>180</v>
      </c>
      <c r="D56" s="8">
        <v>86.08</v>
      </c>
      <c r="E56" s="8">
        <v>18.32</v>
      </c>
      <c r="F56" s="12">
        <f t="shared" si="0"/>
        <v>104.4</v>
      </c>
    </row>
    <row r="57" spans="1:6">
      <c r="A57" s="4" t="s">
        <v>34</v>
      </c>
      <c r="B57" s="6" t="s">
        <v>6</v>
      </c>
      <c r="C57" s="6" t="s">
        <v>14</v>
      </c>
      <c r="D57" s="8">
        <v>46.48</v>
      </c>
      <c r="E57" s="8">
        <v>10.47</v>
      </c>
      <c r="F57" s="12">
        <f t="shared" si="0"/>
        <v>56.949999999999996</v>
      </c>
    </row>
    <row r="58" spans="1:6">
      <c r="A58" s="4" t="s">
        <v>126</v>
      </c>
      <c r="B58" s="6" t="s">
        <v>125</v>
      </c>
      <c r="C58" s="6" t="s">
        <v>121</v>
      </c>
      <c r="D58" s="8">
        <v>46.48</v>
      </c>
      <c r="E58" s="8">
        <v>10.47</v>
      </c>
      <c r="F58" s="12">
        <f t="shared" si="0"/>
        <v>56.949999999999996</v>
      </c>
    </row>
    <row r="59" spans="1:6">
      <c r="A59" s="4" t="s">
        <v>53</v>
      </c>
      <c r="B59" s="10" t="s">
        <v>55</v>
      </c>
      <c r="C59" s="10" t="s">
        <v>48</v>
      </c>
      <c r="D59" s="8">
        <v>131.62</v>
      </c>
      <c r="E59" s="8">
        <v>10.47</v>
      </c>
      <c r="F59" s="12">
        <f t="shared" si="0"/>
        <v>142.09</v>
      </c>
    </row>
    <row r="60" spans="1:6">
      <c r="A60" s="9" t="s">
        <v>35</v>
      </c>
      <c r="B60" s="5" t="s">
        <v>45</v>
      </c>
      <c r="C60" s="6" t="s">
        <v>14</v>
      </c>
      <c r="D60" s="19">
        <v>86.08</v>
      </c>
      <c r="E60" s="19">
        <v>18.32</v>
      </c>
      <c r="F60" s="12">
        <f t="shared" si="0"/>
        <v>104.4</v>
      </c>
    </row>
    <row r="61" spans="1:6">
      <c r="A61" s="9" t="s">
        <v>159</v>
      </c>
      <c r="B61" s="5" t="s">
        <v>7</v>
      </c>
      <c r="C61" s="6" t="s">
        <v>160</v>
      </c>
      <c r="D61" s="8">
        <v>46.48</v>
      </c>
      <c r="E61" s="8">
        <v>10.47</v>
      </c>
      <c r="F61" s="12">
        <f t="shared" si="0"/>
        <v>56.949999999999996</v>
      </c>
    </row>
    <row r="62" spans="1:6">
      <c r="A62" s="9" t="s">
        <v>204</v>
      </c>
      <c r="B62" s="5" t="s">
        <v>205</v>
      </c>
      <c r="C62" s="6" t="s">
        <v>206</v>
      </c>
      <c r="D62" s="8">
        <v>46.48</v>
      </c>
      <c r="E62" s="8">
        <v>10.47</v>
      </c>
      <c r="F62" s="12">
        <f t="shared" si="0"/>
        <v>56.949999999999996</v>
      </c>
    </row>
    <row r="63" spans="1:6">
      <c r="A63" s="4" t="s">
        <v>50</v>
      </c>
      <c r="B63" s="10" t="s">
        <v>52</v>
      </c>
      <c r="C63" s="10" t="s">
        <v>48</v>
      </c>
      <c r="D63" s="8">
        <v>46.48</v>
      </c>
      <c r="E63" s="8">
        <v>10.47</v>
      </c>
      <c r="F63" s="12">
        <f t="shared" si="0"/>
        <v>56.949999999999996</v>
      </c>
    </row>
    <row r="64" spans="1:6">
      <c r="A64" s="4" t="s">
        <v>128</v>
      </c>
      <c r="B64" s="5" t="s">
        <v>125</v>
      </c>
      <c r="C64" s="6" t="s">
        <v>121</v>
      </c>
      <c r="D64" s="8">
        <v>46.48</v>
      </c>
      <c r="E64" s="8">
        <v>10.47</v>
      </c>
      <c r="F64" s="12">
        <f t="shared" si="0"/>
        <v>56.949999999999996</v>
      </c>
    </row>
    <row r="65" spans="1:10">
      <c r="A65" s="4" t="s">
        <v>138</v>
      </c>
      <c r="B65" s="5" t="s">
        <v>45</v>
      </c>
      <c r="C65" s="6" t="s">
        <v>8</v>
      </c>
      <c r="D65" s="8">
        <v>46.48</v>
      </c>
      <c r="E65" s="8">
        <v>10.47</v>
      </c>
      <c r="F65" s="12">
        <f t="shared" si="0"/>
        <v>56.949999999999996</v>
      </c>
    </row>
    <row r="66" spans="1:10">
      <c r="A66" s="4" t="s">
        <v>37</v>
      </c>
      <c r="B66" s="6" t="s">
        <v>3</v>
      </c>
      <c r="C66" s="6" t="s">
        <v>20</v>
      </c>
      <c r="D66" s="8">
        <v>46.48</v>
      </c>
      <c r="E66" s="8">
        <v>10.47</v>
      </c>
      <c r="F66" s="12">
        <f t="shared" si="0"/>
        <v>56.949999999999996</v>
      </c>
    </row>
    <row r="67" spans="1:10">
      <c r="A67" s="9" t="s">
        <v>46</v>
      </c>
      <c r="B67" s="10" t="s">
        <v>47</v>
      </c>
      <c r="C67" s="10" t="s">
        <v>48</v>
      </c>
      <c r="D67" s="8">
        <v>131.62</v>
      </c>
      <c r="E67" s="16">
        <v>29.32</v>
      </c>
      <c r="F67" s="12">
        <f t="shared" si="0"/>
        <v>160.94</v>
      </c>
    </row>
    <row r="68" spans="1:10">
      <c r="A68" s="9" t="s">
        <v>165</v>
      </c>
      <c r="B68" s="10" t="s">
        <v>3</v>
      </c>
      <c r="C68" s="10" t="s">
        <v>9</v>
      </c>
      <c r="D68" s="19">
        <v>86.08</v>
      </c>
      <c r="E68" s="19">
        <v>18.32</v>
      </c>
      <c r="F68" s="12">
        <f t="shared" si="0"/>
        <v>104.4</v>
      </c>
    </row>
    <row r="69" spans="1:10">
      <c r="A69" s="9" t="s">
        <v>200</v>
      </c>
      <c r="B69" s="10" t="s">
        <v>125</v>
      </c>
      <c r="C69" s="10" t="s">
        <v>4</v>
      </c>
      <c r="D69" s="8">
        <v>46.48</v>
      </c>
      <c r="E69" s="8">
        <v>10.47</v>
      </c>
      <c r="F69" s="12">
        <f t="shared" si="0"/>
        <v>56.949999999999996</v>
      </c>
    </row>
    <row r="70" spans="1:10">
      <c r="A70" s="4" t="s">
        <v>98</v>
      </c>
      <c r="B70" s="10" t="s">
        <v>99</v>
      </c>
      <c r="C70" s="10" t="s">
        <v>48</v>
      </c>
      <c r="D70" s="8">
        <v>46.48</v>
      </c>
      <c r="E70" s="8">
        <v>10.47</v>
      </c>
      <c r="F70" s="12">
        <f t="shared" si="0"/>
        <v>56.949999999999996</v>
      </c>
    </row>
    <row r="71" spans="1:10">
      <c r="A71" s="4" t="s">
        <v>38</v>
      </c>
      <c r="B71" s="6" t="s">
        <v>18</v>
      </c>
      <c r="C71" s="6" t="s">
        <v>39</v>
      </c>
      <c r="D71" s="8">
        <v>46.48</v>
      </c>
      <c r="E71" s="8">
        <v>10.47</v>
      </c>
      <c r="F71" s="12">
        <f t="shared" si="0"/>
        <v>56.949999999999996</v>
      </c>
    </row>
    <row r="72" spans="1:10">
      <c r="A72" s="4" t="s">
        <v>201</v>
      </c>
      <c r="B72" s="10" t="s">
        <v>125</v>
      </c>
      <c r="C72" s="10" t="s">
        <v>4</v>
      </c>
      <c r="D72" s="8">
        <v>46.48</v>
      </c>
      <c r="E72" s="8">
        <v>10.47</v>
      </c>
      <c r="F72" s="12">
        <f t="shared" si="0"/>
        <v>56.949999999999996</v>
      </c>
    </row>
    <row r="73" spans="1:10">
      <c r="A73" s="4" t="s">
        <v>202</v>
      </c>
      <c r="B73" s="10" t="s">
        <v>125</v>
      </c>
      <c r="C73" s="10" t="s">
        <v>4</v>
      </c>
      <c r="D73" s="8">
        <v>46.48</v>
      </c>
      <c r="E73" s="8">
        <v>10.47</v>
      </c>
      <c r="F73" s="12">
        <f>SUM(D73:E73)</f>
        <v>56.949999999999996</v>
      </c>
    </row>
    <row r="74" spans="1:10">
      <c r="A74" s="4" t="s">
        <v>51</v>
      </c>
      <c r="B74" s="10" t="s">
        <v>49</v>
      </c>
      <c r="C74" s="10" t="s">
        <v>48</v>
      </c>
      <c r="D74" s="8">
        <v>46.48</v>
      </c>
      <c r="E74" s="8">
        <v>10.47</v>
      </c>
      <c r="F74" s="12">
        <f>SUM(D74:E74)</f>
        <v>56.949999999999996</v>
      </c>
    </row>
    <row r="75" spans="1:10">
      <c r="A75" s="4" t="s">
        <v>161</v>
      </c>
      <c r="B75" s="10" t="s">
        <v>18</v>
      </c>
      <c r="C75" s="10" t="s">
        <v>121</v>
      </c>
      <c r="D75" s="8">
        <v>46.48</v>
      </c>
      <c r="E75" s="8">
        <v>10.47</v>
      </c>
      <c r="F75" s="12">
        <f>SUM(D75:E75)</f>
        <v>56.949999999999996</v>
      </c>
    </row>
    <row r="76" spans="1:10" ht="18">
      <c r="A76" s="9" t="s">
        <v>86</v>
      </c>
      <c r="B76" s="6" t="s">
        <v>3</v>
      </c>
      <c r="C76" s="6" t="s">
        <v>82</v>
      </c>
      <c r="D76" s="15">
        <v>46.48</v>
      </c>
      <c r="E76" s="15">
        <v>10.47</v>
      </c>
      <c r="F76" s="36">
        <f>SUM(D76:E76)</f>
        <v>56.949999999999996</v>
      </c>
    </row>
    <row r="77" spans="1:10" ht="18">
      <c r="A77" s="23" t="s">
        <v>178</v>
      </c>
      <c r="B77" s="6"/>
      <c r="C77" s="6"/>
      <c r="D77" s="15"/>
      <c r="E77" s="15"/>
      <c r="F77" s="12">
        <v>427.1</v>
      </c>
      <c r="J77" s="12"/>
    </row>
    <row r="78" spans="1:10" ht="18">
      <c r="A78" s="23" t="s">
        <v>68</v>
      </c>
      <c r="B78" s="6"/>
      <c r="C78" s="6"/>
      <c r="D78" s="15"/>
      <c r="E78" s="15"/>
      <c r="J78" s="12"/>
    </row>
    <row r="79" spans="1:10" ht="18">
      <c r="A79" s="29" t="s">
        <v>171</v>
      </c>
      <c r="B79" s="2"/>
      <c r="C79" s="3"/>
      <c r="D79" s="12">
        <f>SUM(D6:D78)</f>
        <v>3872.3</v>
      </c>
      <c r="E79" s="12">
        <f>SUM(E6:E76)</f>
        <v>825.55000000000132</v>
      </c>
      <c r="F79" s="37">
        <f>D79+E79+F77</f>
        <v>5124.9500000000016</v>
      </c>
      <c r="J79" s="12"/>
    </row>
    <row r="80" spans="1:10">
      <c r="A80" s="1"/>
      <c r="B80" s="2"/>
      <c r="C80" s="3"/>
    </row>
    <row r="81" spans="1:6">
      <c r="A81" t="s">
        <v>216</v>
      </c>
      <c r="E81" s="12"/>
      <c r="F81" s="12"/>
    </row>
    <row r="82" spans="1:6">
      <c r="A82" t="s">
        <v>217</v>
      </c>
      <c r="E82" s="12"/>
    </row>
    <row r="83" spans="1:6">
      <c r="E83" s="12"/>
    </row>
  </sheetData>
  <autoFilter ref="A5:F79" xr:uid="{00000000-0009-0000-0000-00002D000000}"/>
  <printOptions horizontalCentered="1" headings="1"/>
  <pageMargins left="0.25" right="0.25" top="0.75" bottom="0.75" header="0.3" footer="0.3"/>
  <pageSetup fitToWidth="0" orientation="portrait" r:id="rId1"/>
  <headerFooter>
    <oddHeader xml:space="preserve">&amp;CKai Ming Inc.
Dental and Vision 
</oddHeader>
    <oddFooter>&amp;C&amp;P of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9DF1-7C27-364B-AFD4-184D3DB2852C}">
  <sheetPr codeName="Sheet51">
    <pageSetUpPr fitToPage="1"/>
  </sheetPr>
  <dimension ref="A1:N90"/>
  <sheetViews>
    <sheetView topLeftCell="A57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0.332031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43586</v>
      </c>
      <c r="I2" s="45">
        <v>43616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5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72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43">
        <f t="shared" si="1"/>
        <v>5</v>
      </c>
      <c r="B9" s="50" t="s">
        <v>232</v>
      </c>
      <c r="C9" s="54" t="s">
        <v>139</v>
      </c>
      <c r="D9" s="52"/>
      <c r="E9" s="52"/>
      <c r="F9" s="75">
        <v>46.48</v>
      </c>
      <c r="G9" s="75">
        <v>10.47</v>
      </c>
      <c r="H9" s="75">
        <f t="shared" si="0"/>
        <v>56.949999999999996</v>
      </c>
      <c r="I9" s="53"/>
    </row>
    <row r="10" spans="1:9">
      <c r="A10" s="43">
        <f t="shared" si="1"/>
        <v>6</v>
      </c>
      <c r="B10" s="50" t="s">
        <v>233</v>
      </c>
      <c r="C10" s="54" t="s">
        <v>170</v>
      </c>
      <c r="D10" s="52"/>
      <c r="E10" s="52"/>
      <c r="F10" s="75">
        <v>46.48</v>
      </c>
      <c r="G10" s="75">
        <v>10.47</v>
      </c>
      <c r="H10" s="75">
        <f t="shared" si="0"/>
        <v>56.949999999999996</v>
      </c>
      <c r="I10" s="53"/>
    </row>
    <row r="11" spans="1:9">
      <c r="A11" s="43">
        <f t="shared" si="1"/>
        <v>7</v>
      </c>
      <c r="B11" s="50" t="s">
        <v>234</v>
      </c>
      <c r="C11" s="54" t="s">
        <v>193</v>
      </c>
      <c r="D11" s="52"/>
      <c r="E11" s="52"/>
      <c r="F11" s="75">
        <v>46.48</v>
      </c>
      <c r="G11" s="75">
        <v>10.47</v>
      </c>
      <c r="H11" s="75">
        <f t="shared" si="0"/>
        <v>56.949999999999996</v>
      </c>
      <c r="I11" s="53"/>
    </row>
    <row r="12" spans="1:9">
      <c r="A12" s="43">
        <f t="shared" si="1"/>
        <v>8</v>
      </c>
      <c r="B12" s="50" t="s">
        <v>235</v>
      </c>
      <c r="C12" s="54" t="s">
        <v>207</v>
      </c>
      <c r="D12" s="52"/>
      <c r="E12" s="52"/>
      <c r="F12" s="75">
        <v>46.48</v>
      </c>
      <c r="G12" s="75">
        <v>10.47</v>
      </c>
      <c r="H12" s="75">
        <f>SUM(F12:G12)</f>
        <v>56.949999999999996</v>
      </c>
      <c r="I12" s="53"/>
    </row>
    <row r="13" spans="1:9">
      <c r="A13" s="43">
        <f t="shared" si="1"/>
        <v>9</v>
      </c>
      <c r="B13" s="50" t="s">
        <v>236</v>
      </c>
      <c r="C13" s="54" t="s">
        <v>97</v>
      </c>
      <c r="D13" s="52">
        <v>1</v>
      </c>
      <c r="E13" s="52">
        <v>1</v>
      </c>
      <c r="F13" s="77">
        <v>131.62</v>
      </c>
      <c r="G13" s="77">
        <v>29.32</v>
      </c>
      <c r="H13" s="75">
        <f t="shared" si="0"/>
        <v>160.94</v>
      </c>
      <c r="I13" s="53"/>
    </row>
    <row r="14" spans="1:9">
      <c r="A14" s="43">
        <f t="shared" si="1"/>
        <v>10</v>
      </c>
      <c r="B14" s="50" t="s">
        <v>237</v>
      </c>
      <c r="C14" s="51" t="s">
        <v>11</v>
      </c>
      <c r="D14" s="52"/>
      <c r="E14" s="52" t="s">
        <v>94</v>
      </c>
      <c r="F14" s="78">
        <v>86.08</v>
      </c>
      <c r="G14" s="75">
        <v>10.47</v>
      </c>
      <c r="H14" s="75">
        <f t="shared" si="0"/>
        <v>96.55</v>
      </c>
      <c r="I14" s="53"/>
    </row>
    <row r="15" spans="1:9">
      <c r="A15" s="65">
        <f t="shared" si="1"/>
        <v>11</v>
      </c>
      <c r="B15" s="62" t="s">
        <v>299</v>
      </c>
      <c r="C15" s="60" t="s">
        <v>300</v>
      </c>
      <c r="D15" s="61"/>
      <c r="E15" s="61"/>
      <c r="F15" s="79">
        <v>46.48</v>
      </c>
      <c r="G15" s="79">
        <v>10.47</v>
      </c>
      <c r="H15" s="79">
        <f t="shared" si="0"/>
        <v>56.949999999999996</v>
      </c>
      <c r="I15" s="53" t="s">
        <v>301</v>
      </c>
    </row>
    <row r="16" spans="1:9">
      <c r="A16" s="43">
        <f t="shared" si="1"/>
        <v>12</v>
      </c>
      <c r="B16" s="50" t="s">
        <v>238</v>
      </c>
      <c r="C16" s="54" t="s">
        <v>65</v>
      </c>
      <c r="D16" s="55"/>
      <c r="E16" s="55"/>
      <c r="F16" s="75">
        <v>46.48</v>
      </c>
      <c r="G16" s="75">
        <v>10.47</v>
      </c>
      <c r="H16" s="75">
        <f t="shared" si="0"/>
        <v>56.949999999999996</v>
      </c>
      <c r="I16" s="53"/>
    </row>
    <row r="17" spans="1:14">
      <c r="A17" s="43">
        <f t="shared" si="1"/>
        <v>13</v>
      </c>
      <c r="B17" s="50" t="s">
        <v>239</v>
      </c>
      <c r="C17" s="51" t="s">
        <v>80</v>
      </c>
      <c r="D17" s="52"/>
      <c r="E17" s="52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65">
        <f t="shared" si="1"/>
        <v>14</v>
      </c>
      <c r="B18" s="63" t="s">
        <v>302</v>
      </c>
      <c r="C18" s="64" t="s">
        <v>303</v>
      </c>
      <c r="D18" s="61"/>
      <c r="E18" s="61"/>
      <c r="F18" s="79">
        <v>46.48</v>
      </c>
      <c r="G18" s="79">
        <v>10.47</v>
      </c>
      <c r="H18" s="79">
        <f>SUM(F18:G18)</f>
        <v>56.949999999999996</v>
      </c>
      <c r="I18" s="53" t="s">
        <v>301</v>
      </c>
    </row>
    <row r="19" spans="1:14">
      <c r="A19" s="43">
        <f t="shared" si="1"/>
        <v>15</v>
      </c>
      <c r="B19" s="50" t="s">
        <v>240</v>
      </c>
      <c r="C19" s="51" t="s">
        <v>194</v>
      </c>
      <c r="D19" s="52"/>
      <c r="E19" s="52"/>
      <c r="F19" s="75">
        <v>46.48</v>
      </c>
      <c r="G19" s="75">
        <v>10.47</v>
      </c>
      <c r="H19" s="75">
        <f t="shared" si="0"/>
        <v>56.949999999999996</v>
      </c>
      <c r="I19" s="53"/>
    </row>
    <row r="20" spans="1:14">
      <c r="A20" s="43">
        <f t="shared" si="1"/>
        <v>16</v>
      </c>
      <c r="B20" s="50" t="s">
        <v>241</v>
      </c>
      <c r="C20" s="51" t="s">
        <v>91</v>
      </c>
      <c r="D20" s="52">
        <v>1</v>
      </c>
      <c r="E20" s="52"/>
      <c r="F20" s="75">
        <v>86.08</v>
      </c>
      <c r="G20" s="75">
        <v>18.32</v>
      </c>
      <c r="H20" s="80">
        <v>104.4</v>
      </c>
      <c r="I20" s="53"/>
    </row>
    <row r="21" spans="1:14">
      <c r="A21" s="43">
        <f t="shared" si="1"/>
        <v>17</v>
      </c>
      <c r="B21" s="50" t="s">
        <v>242</v>
      </c>
      <c r="C21" s="51" t="s">
        <v>182</v>
      </c>
      <c r="D21" s="52"/>
      <c r="E21" s="52"/>
      <c r="F21" s="75">
        <v>46.48</v>
      </c>
      <c r="G21" s="75">
        <v>10.47</v>
      </c>
      <c r="H21" s="75">
        <f t="shared" si="0"/>
        <v>56.949999999999996</v>
      </c>
      <c r="I21" s="53"/>
    </row>
    <row r="22" spans="1:14">
      <c r="A22" s="43">
        <f t="shared" si="1"/>
        <v>18</v>
      </c>
      <c r="B22" s="50" t="s">
        <v>243</v>
      </c>
      <c r="C22" s="51" t="s">
        <v>42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244</v>
      </c>
      <c r="C23" s="51" t="s">
        <v>92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245</v>
      </c>
      <c r="C24" s="51" t="s">
        <v>15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</row>
    <row r="25" spans="1:14">
      <c r="A25" s="43">
        <f t="shared" si="1"/>
        <v>21</v>
      </c>
      <c r="B25" s="50" t="s">
        <v>246</v>
      </c>
      <c r="C25" s="54" t="s">
        <v>120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  <c r="N25" t="s">
        <v>318</v>
      </c>
    </row>
    <row r="26" spans="1:14">
      <c r="A26" s="43">
        <f t="shared" si="1"/>
        <v>22</v>
      </c>
      <c r="B26" s="50" t="s">
        <v>247</v>
      </c>
      <c r="C26" s="51" t="s">
        <v>213</v>
      </c>
      <c r="D26" s="66">
        <v>1</v>
      </c>
      <c r="E26" s="66"/>
      <c r="F26" s="78">
        <v>86.08</v>
      </c>
      <c r="G26" s="78">
        <v>18.32</v>
      </c>
      <c r="H26" s="80">
        <f t="shared" si="0"/>
        <v>104.4</v>
      </c>
      <c r="I26" s="53"/>
    </row>
    <row r="27" spans="1:14">
      <c r="A27" s="43">
        <f t="shared" si="1"/>
        <v>23</v>
      </c>
      <c r="B27" s="50" t="s">
        <v>248</v>
      </c>
      <c r="C27" s="51" t="s">
        <v>155</v>
      </c>
      <c r="D27" s="52"/>
      <c r="E27" s="52"/>
      <c r="F27" s="75">
        <v>46.48</v>
      </c>
      <c r="G27" s="75">
        <v>10.47</v>
      </c>
      <c r="H27" s="75">
        <f t="shared" si="0"/>
        <v>56.949999999999996</v>
      </c>
      <c r="I27" s="53"/>
    </row>
    <row r="28" spans="1:14">
      <c r="A28" s="43">
        <f t="shared" si="1"/>
        <v>24</v>
      </c>
      <c r="B28" s="50" t="s">
        <v>249</v>
      </c>
      <c r="C28" s="51" t="s">
        <v>43</v>
      </c>
      <c r="D28" s="52" t="s">
        <v>304</v>
      </c>
      <c r="E28" s="52"/>
      <c r="F28" s="75">
        <v>86.08</v>
      </c>
      <c r="G28" s="75">
        <v>10.47</v>
      </c>
      <c r="H28" s="75">
        <f t="shared" si="0"/>
        <v>96.55</v>
      </c>
      <c r="I28" s="53"/>
    </row>
    <row r="29" spans="1:14">
      <c r="A29" s="43">
        <f t="shared" si="1"/>
        <v>25</v>
      </c>
      <c r="B29" s="50" t="s">
        <v>250</v>
      </c>
      <c r="C29" s="51" t="s">
        <v>21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251</v>
      </c>
      <c r="C30" s="51" t="s">
        <v>22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252</v>
      </c>
      <c r="C31" s="51" t="s">
        <v>23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253</v>
      </c>
      <c r="C32" s="51" t="s">
        <v>93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254</v>
      </c>
      <c r="C33" s="51" t="s">
        <v>183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255</v>
      </c>
      <c r="C34" s="54" t="s">
        <v>24</v>
      </c>
      <c r="D34" s="52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9">
      <c r="A35" s="43">
        <f t="shared" si="1"/>
        <v>31</v>
      </c>
      <c r="B35" s="50" t="s">
        <v>256</v>
      </c>
      <c r="C35" s="54" t="s">
        <v>134</v>
      </c>
      <c r="D35" s="52"/>
      <c r="E35" s="52"/>
      <c r="F35" s="75">
        <v>46.48</v>
      </c>
      <c r="G35" s="75">
        <v>10.47</v>
      </c>
      <c r="H35" s="75">
        <f t="shared" si="0"/>
        <v>56.949999999999996</v>
      </c>
      <c r="I35" s="53"/>
    </row>
    <row r="36" spans="1:9">
      <c r="A36" s="43">
        <f t="shared" si="1"/>
        <v>32</v>
      </c>
      <c r="B36" s="50" t="s">
        <v>257</v>
      </c>
      <c r="C36" s="54" t="s">
        <v>59</v>
      </c>
      <c r="D36" s="55"/>
      <c r="E36" s="52"/>
      <c r="F36" s="75">
        <v>46.48</v>
      </c>
      <c r="G36" s="75">
        <v>10.47</v>
      </c>
      <c r="H36" s="75">
        <f t="shared" si="0"/>
        <v>56.949999999999996</v>
      </c>
      <c r="I36" s="53"/>
    </row>
    <row r="37" spans="1:9">
      <c r="A37" s="65">
        <f t="shared" si="1"/>
        <v>33</v>
      </c>
      <c r="B37" s="94" t="s">
        <v>305</v>
      </c>
      <c r="C37" s="68" t="s">
        <v>306</v>
      </c>
      <c r="D37" s="69"/>
      <c r="E37" s="61"/>
      <c r="F37" s="79">
        <v>46.48</v>
      </c>
      <c r="G37" s="79">
        <v>10.47</v>
      </c>
      <c r="H37" s="79">
        <f>SUM(F37:G37)</f>
        <v>56.949999999999996</v>
      </c>
      <c r="I37" s="53" t="s">
        <v>301</v>
      </c>
    </row>
    <row r="38" spans="1:9">
      <c r="A38" s="43">
        <f t="shared" si="1"/>
        <v>34</v>
      </c>
      <c r="B38" s="50" t="s">
        <v>258</v>
      </c>
      <c r="C38" s="54" t="s">
        <v>26</v>
      </c>
      <c r="D38" s="52"/>
      <c r="E38" s="52"/>
      <c r="F38" s="76">
        <v>46.48</v>
      </c>
      <c r="G38" s="76">
        <v>10.47</v>
      </c>
      <c r="H38" s="76">
        <f t="shared" si="0"/>
        <v>56.949999999999996</v>
      </c>
      <c r="I38" s="53"/>
    </row>
    <row r="39" spans="1:9">
      <c r="A39" s="43">
        <f t="shared" si="1"/>
        <v>35</v>
      </c>
      <c r="B39" s="50" t="s">
        <v>259</v>
      </c>
      <c r="C39" s="54" t="s">
        <v>203</v>
      </c>
      <c r="D39" s="52"/>
      <c r="E39" s="52"/>
      <c r="F39" s="77">
        <v>46.48</v>
      </c>
      <c r="G39" s="77">
        <v>10.47</v>
      </c>
      <c r="H39" s="77">
        <v>56.95</v>
      </c>
      <c r="I39" s="53"/>
    </row>
    <row r="40" spans="1:9">
      <c r="A40" s="65">
        <f t="shared" si="1"/>
        <v>36</v>
      </c>
      <c r="B40" s="67" t="s">
        <v>307</v>
      </c>
      <c r="C40" s="68" t="s">
        <v>308</v>
      </c>
      <c r="D40" s="61"/>
      <c r="E40" s="61"/>
      <c r="F40" s="79">
        <v>46.48</v>
      </c>
      <c r="G40" s="79">
        <v>10.47</v>
      </c>
      <c r="H40" s="79">
        <f>SUM(F40:G40)</f>
        <v>56.949999999999996</v>
      </c>
      <c r="I40" s="53" t="s">
        <v>301</v>
      </c>
    </row>
    <row r="41" spans="1:9">
      <c r="A41" s="43">
        <f t="shared" si="1"/>
        <v>37</v>
      </c>
      <c r="B41" s="50" t="s">
        <v>260</v>
      </c>
      <c r="C41" s="54" t="s">
        <v>27</v>
      </c>
      <c r="D41" s="56"/>
      <c r="E41" s="52"/>
      <c r="F41" s="75">
        <v>46.48</v>
      </c>
      <c r="G41" s="75">
        <v>10.47</v>
      </c>
      <c r="H41" s="75">
        <f t="shared" si="0"/>
        <v>56.949999999999996</v>
      </c>
      <c r="I41" s="53"/>
    </row>
    <row r="42" spans="1:9">
      <c r="A42" s="43">
        <f t="shared" si="1"/>
        <v>38</v>
      </c>
      <c r="B42" s="50" t="s">
        <v>261</v>
      </c>
      <c r="C42" s="54" t="s">
        <v>123</v>
      </c>
      <c r="D42" s="56"/>
      <c r="E42" s="52"/>
      <c r="F42" s="75">
        <v>46.48</v>
      </c>
      <c r="G42" s="75">
        <v>10.47</v>
      </c>
      <c r="H42" s="75">
        <f t="shared" si="0"/>
        <v>56.949999999999996</v>
      </c>
      <c r="I42" s="53"/>
    </row>
    <row r="43" spans="1:9">
      <c r="A43" s="43">
        <f t="shared" si="1"/>
        <v>39</v>
      </c>
      <c r="B43" s="50" t="s">
        <v>262</v>
      </c>
      <c r="C43" s="54" t="s">
        <v>214</v>
      </c>
      <c r="D43" s="56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9">
      <c r="A44" s="43">
        <f t="shared" si="1"/>
        <v>40</v>
      </c>
      <c r="B44" s="50" t="s">
        <v>263</v>
      </c>
      <c r="C44" s="54" t="s">
        <v>143</v>
      </c>
      <c r="D44" s="52"/>
      <c r="E44" s="52"/>
      <c r="F44" s="75">
        <v>46.48</v>
      </c>
      <c r="G44" s="75">
        <v>10.47</v>
      </c>
      <c r="H44" s="75">
        <f t="shared" si="0"/>
        <v>56.949999999999996</v>
      </c>
      <c r="I44" s="53"/>
    </row>
    <row r="45" spans="1:9">
      <c r="A45" s="43">
        <f t="shared" si="1"/>
        <v>41</v>
      </c>
      <c r="B45" s="50" t="s">
        <v>264</v>
      </c>
      <c r="C45" s="54" t="s">
        <v>209</v>
      </c>
      <c r="D45" s="52"/>
      <c r="E45" s="52"/>
      <c r="F45" s="75">
        <v>46.48</v>
      </c>
      <c r="G45" s="75">
        <v>10.47</v>
      </c>
      <c r="H45" s="75">
        <v>56.95</v>
      </c>
      <c r="I45" s="53"/>
    </row>
    <row r="46" spans="1:9">
      <c r="A46" s="43">
        <f t="shared" si="1"/>
        <v>42</v>
      </c>
      <c r="B46" s="50" t="s">
        <v>265</v>
      </c>
      <c r="C46" s="51" t="s">
        <v>133</v>
      </c>
      <c r="D46" s="52"/>
      <c r="E46" s="52"/>
      <c r="F46" s="75">
        <v>46.48</v>
      </c>
      <c r="G46" s="75">
        <v>10.47</v>
      </c>
      <c r="H46" s="75">
        <f t="shared" si="0"/>
        <v>56.949999999999996</v>
      </c>
      <c r="I46" s="53"/>
    </row>
    <row r="47" spans="1:9" s="42" customFormat="1">
      <c r="A47" s="43">
        <f t="shared" si="1"/>
        <v>43</v>
      </c>
      <c r="B47" s="50" t="s">
        <v>266</v>
      </c>
      <c r="C47" s="54" t="s">
        <v>124</v>
      </c>
      <c r="D47" s="52"/>
      <c r="E47" s="52"/>
      <c r="F47" s="75">
        <v>46.48</v>
      </c>
      <c r="G47" s="75">
        <v>10.47</v>
      </c>
      <c r="H47" s="75">
        <f t="shared" si="0"/>
        <v>56.949999999999996</v>
      </c>
      <c r="I47" s="53"/>
    </row>
    <row r="48" spans="1:9">
      <c r="A48" s="43">
        <f t="shared" si="1"/>
        <v>44</v>
      </c>
      <c r="B48" s="50" t="s">
        <v>267</v>
      </c>
      <c r="C48" s="51" t="s">
        <v>196</v>
      </c>
      <c r="D48" s="52"/>
      <c r="E48" s="52"/>
      <c r="F48" s="75">
        <v>46.48</v>
      </c>
      <c r="G48" s="75">
        <v>10.47</v>
      </c>
      <c r="H48" s="75">
        <f t="shared" si="0"/>
        <v>56.949999999999996</v>
      </c>
      <c r="I48" s="53"/>
    </row>
    <row r="49" spans="1:9">
      <c r="A49" s="43">
        <f t="shared" si="1"/>
        <v>45</v>
      </c>
      <c r="B49" s="50" t="s">
        <v>268</v>
      </c>
      <c r="C49" s="51" t="s">
        <v>215</v>
      </c>
      <c r="D49" s="66"/>
      <c r="E49" s="66"/>
      <c r="F49" s="78">
        <v>46.48</v>
      </c>
      <c r="G49" s="78">
        <v>10.47</v>
      </c>
      <c r="H49" s="78">
        <f t="shared" si="0"/>
        <v>56.949999999999996</v>
      </c>
      <c r="I49" s="57"/>
    </row>
    <row r="50" spans="1:9">
      <c r="A50" s="43">
        <f t="shared" si="1"/>
        <v>46</v>
      </c>
      <c r="B50" s="50" t="s">
        <v>269</v>
      </c>
      <c r="C50" s="54" t="s">
        <v>83</v>
      </c>
      <c r="D50" s="55"/>
      <c r="E50" s="55"/>
      <c r="F50" s="75">
        <v>46.48</v>
      </c>
      <c r="G50" s="75">
        <v>10.47</v>
      </c>
      <c r="H50" s="75">
        <f t="shared" si="0"/>
        <v>56.949999999999996</v>
      </c>
      <c r="I50" s="53"/>
    </row>
    <row r="51" spans="1:9">
      <c r="A51" s="43">
        <f t="shared" si="1"/>
        <v>47</v>
      </c>
      <c r="B51" s="50" t="s">
        <v>270</v>
      </c>
      <c r="C51" s="54" t="s">
        <v>135</v>
      </c>
      <c r="D51" s="55"/>
      <c r="E51" s="55"/>
      <c r="F51" s="75">
        <v>46.48</v>
      </c>
      <c r="G51" s="75">
        <v>10.47</v>
      </c>
      <c r="H51" s="75">
        <f t="shared" si="0"/>
        <v>56.949999999999996</v>
      </c>
      <c r="I51" s="53"/>
    </row>
    <row r="52" spans="1:9">
      <c r="A52" s="43">
        <f t="shared" si="1"/>
        <v>48</v>
      </c>
      <c r="B52" s="50" t="s">
        <v>271</v>
      </c>
      <c r="C52" s="54" t="s">
        <v>30</v>
      </c>
      <c r="D52" s="52"/>
      <c r="E52" s="52"/>
      <c r="F52" s="75">
        <v>46.48</v>
      </c>
      <c r="G52" s="81" t="s">
        <v>309</v>
      </c>
      <c r="H52" s="75">
        <f t="shared" si="0"/>
        <v>46.48</v>
      </c>
      <c r="I52" s="53"/>
    </row>
    <row r="53" spans="1:9">
      <c r="A53" s="43">
        <f t="shared" si="1"/>
        <v>49</v>
      </c>
      <c r="B53" s="50" t="s">
        <v>272</v>
      </c>
      <c r="C53" s="54" t="s">
        <v>31</v>
      </c>
      <c r="D53" s="52"/>
      <c r="E53" s="52" t="s">
        <v>66</v>
      </c>
      <c r="F53" s="75">
        <v>46.48</v>
      </c>
      <c r="G53" s="75">
        <v>18.32</v>
      </c>
      <c r="H53" s="75">
        <f t="shared" si="0"/>
        <v>64.8</v>
      </c>
      <c r="I53" s="53"/>
    </row>
    <row r="54" spans="1:9">
      <c r="A54" s="43">
        <f t="shared" si="1"/>
        <v>50</v>
      </c>
      <c r="B54" s="50" t="s">
        <v>273</v>
      </c>
      <c r="C54" s="54" t="s">
        <v>210</v>
      </c>
      <c r="D54" s="52">
        <v>1</v>
      </c>
      <c r="E54" s="52"/>
      <c r="F54" s="75">
        <v>86.08</v>
      </c>
      <c r="G54" s="75">
        <v>18.32</v>
      </c>
      <c r="H54" s="75">
        <f t="shared" si="0"/>
        <v>104.4</v>
      </c>
      <c r="I54" s="53"/>
    </row>
    <row r="55" spans="1:9">
      <c r="A55" s="43">
        <f t="shared" si="1"/>
        <v>51</v>
      </c>
      <c r="B55" s="50" t="s">
        <v>274</v>
      </c>
      <c r="C55" s="54" t="s">
        <v>112</v>
      </c>
      <c r="D55" s="52"/>
      <c r="E55" s="52"/>
      <c r="F55" s="75">
        <v>46.48</v>
      </c>
      <c r="G55" s="75">
        <v>10.47</v>
      </c>
      <c r="H55" s="75">
        <f t="shared" si="0"/>
        <v>56.949999999999996</v>
      </c>
      <c r="I55" s="53"/>
    </row>
    <row r="56" spans="1:9">
      <c r="A56" s="43">
        <f t="shared" si="1"/>
        <v>52</v>
      </c>
      <c r="B56" s="50" t="s">
        <v>275</v>
      </c>
      <c r="C56" s="54" t="s">
        <v>198</v>
      </c>
      <c r="D56" s="52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9">
      <c r="A57" s="43">
        <f t="shared" si="1"/>
        <v>53</v>
      </c>
      <c r="B57" s="50" t="s">
        <v>276</v>
      </c>
      <c r="C57" s="54" t="s">
        <v>32</v>
      </c>
      <c r="D57" s="56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9">
      <c r="A58" s="43">
        <f t="shared" si="1"/>
        <v>54</v>
      </c>
      <c r="B58" s="50" t="s">
        <v>277</v>
      </c>
      <c r="C58" s="54" t="s">
        <v>137</v>
      </c>
      <c r="D58" s="56"/>
      <c r="E58" s="52"/>
      <c r="F58" s="75">
        <v>46.48</v>
      </c>
      <c r="G58" s="75">
        <v>10.47</v>
      </c>
      <c r="H58" s="75">
        <f t="shared" si="0"/>
        <v>56.949999999999996</v>
      </c>
      <c r="I58" s="53"/>
    </row>
    <row r="59" spans="1:9">
      <c r="A59" s="43">
        <f t="shared" si="1"/>
        <v>55</v>
      </c>
      <c r="B59" s="50" t="s">
        <v>278</v>
      </c>
      <c r="C59" s="54" t="s">
        <v>179</v>
      </c>
      <c r="D59" s="52"/>
      <c r="E59" s="52">
        <v>1</v>
      </c>
      <c r="F59" s="75">
        <v>86.08</v>
      </c>
      <c r="G59" s="75">
        <v>18.32</v>
      </c>
      <c r="H59" s="75">
        <f t="shared" si="0"/>
        <v>104.4</v>
      </c>
      <c r="I59" s="53"/>
    </row>
    <row r="60" spans="1:9">
      <c r="A60" s="43">
        <f t="shared" si="1"/>
        <v>56</v>
      </c>
      <c r="B60" s="50" t="s">
        <v>279</v>
      </c>
      <c r="C60" s="54" t="s">
        <v>34</v>
      </c>
      <c r="D60" s="52"/>
      <c r="E60" s="52"/>
      <c r="F60" s="75">
        <v>46.48</v>
      </c>
      <c r="G60" s="75">
        <v>10.47</v>
      </c>
      <c r="H60" s="75">
        <f t="shared" si="0"/>
        <v>56.949999999999996</v>
      </c>
      <c r="I60" s="53"/>
    </row>
    <row r="61" spans="1:9">
      <c r="A61" s="43">
        <f t="shared" si="1"/>
        <v>57</v>
      </c>
      <c r="B61" s="50" t="s">
        <v>280</v>
      </c>
      <c r="C61" s="54" t="s">
        <v>126</v>
      </c>
      <c r="D61" s="52"/>
      <c r="E61" s="52"/>
      <c r="F61" s="75">
        <v>46.48</v>
      </c>
      <c r="G61" s="75">
        <v>10.47</v>
      </c>
      <c r="H61" s="75">
        <f t="shared" si="0"/>
        <v>56.949999999999996</v>
      </c>
      <c r="I61" s="53"/>
    </row>
    <row r="62" spans="1:9">
      <c r="A62" s="43">
        <f t="shared" si="1"/>
        <v>58</v>
      </c>
      <c r="B62" s="50" t="s">
        <v>281</v>
      </c>
      <c r="C62" s="54" t="s">
        <v>53</v>
      </c>
      <c r="D62" s="55" t="s">
        <v>310</v>
      </c>
      <c r="E62" s="55" t="s">
        <v>94</v>
      </c>
      <c r="F62" s="75">
        <v>131.62</v>
      </c>
      <c r="G62" s="75">
        <v>10.47</v>
      </c>
      <c r="H62" s="75">
        <f t="shared" si="0"/>
        <v>142.09</v>
      </c>
      <c r="I62" s="53"/>
    </row>
    <row r="63" spans="1:9" ht="58" customHeight="1">
      <c r="A63" s="82">
        <f t="shared" si="1"/>
        <v>59</v>
      </c>
      <c r="B63" s="70" t="s">
        <v>282</v>
      </c>
      <c r="C63" s="83" t="s">
        <v>35</v>
      </c>
      <c r="D63" s="84">
        <v>1</v>
      </c>
      <c r="E63" s="85"/>
      <c r="F63" s="86">
        <v>86.08</v>
      </c>
      <c r="G63" s="86">
        <v>18.32</v>
      </c>
      <c r="H63" s="87">
        <f t="shared" si="0"/>
        <v>104.4</v>
      </c>
      <c r="I63" s="91" t="s">
        <v>312</v>
      </c>
    </row>
    <row r="64" spans="1:9">
      <c r="A64" s="43">
        <f t="shared" si="1"/>
        <v>60</v>
      </c>
      <c r="B64" s="50" t="s">
        <v>283</v>
      </c>
      <c r="C64" s="51" t="s">
        <v>159</v>
      </c>
      <c r="D64" s="71"/>
      <c r="E64" s="72"/>
      <c r="F64" s="75">
        <v>46.48</v>
      </c>
      <c r="G64" s="75">
        <v>10.47</v>
      </c>
      <c r="H64" s="75">
        <f t="shared" si="0"/>
        <v>56.949999999999996</v>
      </c>
      <c r="I64" s="53"/>
    </row>
    <row r="65" spans="1:12">
      <c r="A65" s="43">
        <f t="shared" si="1"/>
        <v>61</v>
      </c>
      <c r="B65" s="50" t="s">
        <v>284</v>
      </c>
      <c r="C65" s="51" t="s">
        <v>204</v>
      </c>
      <c r="D65" s="71"/>
      <c r="E65" s="72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285</v>
      </c>
      <c r="C66" s="54" t="s">
        <v>50</v>
      </c>
      <c r="D66" s="73"/>
      <c r="E66" s="73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286</v>
      </c>
      <c r="C67" s="54" t="s">
        <v>128</v>
      </c>
      <c r="D67" s="71"/>
      <c r="E67" s="72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287</v>
      </c>
      <c r="C68" s="54" t="s">
        <v>138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288</v>
      </c>
      <c r="C69" s="54" t="s">
        <v>37</v>
      </c>
      <c r="D69" s="71"/>
      <c r="E69" s="72"/>
      <c r="F69" s="75">
        <v>46.48</v>
      </c>
      <c r="G69" s="75">
        <v>10.47</v>
      </c>
      <c r="H69" s="75">
        <f t="shared" si="0"/>
        <v>56.949999999999996</v>
      </c>
      <c r="I69" s="53"/>
    </row>
    <row r="70" spans="1:12">
      <c r="A70" s="43">
        <f t="shared" si="1"/>
        <v>66</v>
      </c>
      <c r="B70" s="50" t="s">
        <v>289</v>
      </c>
      <c r="C70" s="51" t="s">
        <v>46</v>
      </c>
      <c r="D70" s="74">
        <v>2</v>
      </c>
      <c r="E70" s="66"/>
      <c r="F70" s="75">
        <v>131.62</v>
      </c>
      <c r="G70" s="77">
        <v>29.32</v>
      </c>
      <c r="H70" s="75">
        <f t="shared" si="0"/>
        <v>160.94</v>
      </c>
      <c r="I70" s="53"/>
    </row>
    <row r="71" spans="1:12">
      <c r="A71" s="43">
        <f t="shared" si="1"/>
        <v>67</v>
      </c>
      <c r="B71" s="50" t="s">
        <v>290</v>
      </c>
      <c r="C71" s="51" t="s">
        <v>165</v>
      </c>
      <c r="D71" s="56"/>
      <c r="E71" s="66">
        <v>1</v>
      </c>
      <c r="F71" s="78">
        <v>86.08</v>
      </c>
      <c r="G71" s="78">
        <v>18.32</v>
      </c>
      <c r="H71" s="75">
        <f t="shared" si="0"/>
        <v>104.4</v>
      </c>
      <c r="I71" s="53"/>
    </row>
    <row r="72" spans="1:12">
      <c r="A72" s="43">
        <f t="shared" si="1"/>
        <v>68</v>
      </c>
      <c r="B72" s="50" t="s">
        <v>291</v>
      </c>
      <c r="C72" s="51" t="s">
        <v>200</v>
      </c>
      <c r="D72" s="56"/>
      <c r="E72" s="66"/>
      <c r="F72" s="75">
        <v>46.48</v>
      </c>
      <c r="G72" s="75">
        <v>10.47</v>
      </c>
      <c r="H72" s="75">
        <f t="shared" si="0"/>
        <v>56.949999999999996</v>
      </c>
      <c r="I72" s="53"/>
    </row>
    <row r="73" spans="1:12">
      <c r="A73" s="43">
        <f t="shared" ref="A73:A79" si="2">A72+1</f>
        <v>69</v>
      </c>
      <c r="B73" s="50" t="s">
        <v>292</v>
      </c>
      <c r="C73" s="54" t="s">
        <v>98</v>
      </c>
      <c r="D73" s="56"/>
      <c r="E73" s="66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293</v>
      </c>
      <c r="C74" s="54" t="s">
        <v>38</v>
      </c>
      <c r="D74" s="56"/>
      <c r="E74" s="52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294</v>
      </c>
      <c r="C75" s="54" t="s">
        <v>201</v>
      </c>
      <c r="D75" s="66"/>
      <c r="E75" s="66"/>
      <c r="F75" s="75">
        <v>46.48</v>
      </c>
      <c r="G75" s="75">
        <v>10.47</v>
      </c>
      <c r="H75" s="75">
        <f t="shared" si="0"/>
        <v>56.949999999999996</v>
      </c>
      <c r="I75" s="53"/>
    </row>
    <row r="76" spans="1:12">
      <c r="A76" s="43">
        <f t="shared" si="2"/>
        <v>72</v>
      </c>
      <c r="B76" s="50" t="s">
        <v>295</v>
      </c>
      <c r="C76" s="54" t="s">
        <v>202</v>
      </c>
      <c r="D76" s="66"/>
      <c r="E76" s="66"/>
      <c r="F76" s="75">
        <v>46.48</v>
      </c>
      <c r="G76" s="75">
        <v>10.47</v>
      </c>
      <c r="H76" s="75">
        <f>SUM(F76:G76)</f>
        <v>56.949999999999996</v>
      </c>
      <c r="I76" s="53"/>
    </row>
    <row r="77" spans="1:12">
      <c r="A77" s="43">
        <f t="shared" si="2"/>
        <v>73</v>
      </c>
      <c r="B77" s="50" t="s">
        <v>296</v>
      </c>
      <c r="C77" s="54" t="s">
        <v>51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</row>
    <row r="78" spans="1:12">
      <c r="A78" s="43">
        <f t="shared" si="2"/>
        <v>74</v>
      </c>
      <c r="B78" s="50" t="s">
        <v>297</v>
      </c>
      <c r="C78" s="54" t="s">
        <v>161</v>
      </c>
      <c r="D78" s="66"/>
      <c r="E78" s="66"/>
      <c r="F78" s="75">
        <v>46.48</v>
      </c>
      <c r="G78" s="75">
        <v>10.47</v>
      </c>
      <c r="H78" s="75">
        <f>SUM(F78:G78)</f>
        <v>56.949999999999996</v>
      </c>
      <c r="I78" s="53"/>
      <c r="L78" s="12"/>
    </row>
    <row r="79" spans="1:12">
      <c r="A79" s="43">
        <f t="shared" si="2"/>
        <v>75</v>
      </c>
      <c r="B79" s="50" t="s">
        <v>298</v>
      </c>
      <c r="C79" s="51" t="s">
        <v>86</v>
      </c>
      <c r="D79" s="52"/>
      <c r="E79" s="52"/>
      <c r="F79" s="77">
        <v>46.48</v>
      </c>
      <c r="G79" s="77">
        <v>10.47</v>
      </c>
      <c r="H79" s="77">
        <f>SUM(F79:G79)</f>
        <v>56.949999999999996</v>
      </c>
      <c r="I79" s="53"/>
      <c r="L79" s="12"/>
    </row>
    <row r="80" spans="1:12" ht="16">
      <c r="A80" s="393" t="s">
        <v>311</v>
      </c>
      <c r="B80" s="393"/>
      <c r="C80" s="393"/>
      <c r="D80" s="393"/>
      <c r="E80" s="393"/>
      <c r="F80" s="88">
        <f>SUM(F5:F79)</f>
        <v>4058.2200000000003</v>
      </c>
      <c r="G80" s="88">
        <f>SUM(G5:G79)</f>
        <v>867.43000000000154</v>
      </c>
      <c r="H80" s="88">
        <f>SUM(H5:H79)</f>
        <v>4925.6499999999942</v>
      </c>
      <c r="I80" s="89"/>
      <c r="L80" s="12"/>
    </row>
    <row r="81" spans="1:9" ht="16">
      <c r="A81" s="393" t="s">
        <v>317</v>
      </c>
      <c r="B81" s="393"/>
      <c r="C81" s="393"/>
      <c r="D81" s="393"/>
      <c r="E81" s="393"/>
      <c r="F81" s="90"/>
      <c r="G81" s="93"/>
      <c r="H81" s="93"/>
      <c r="I81" s="89"/>
    </row>
    <row r="82" spans="1:9" ht="16">
      <c r="A82" s="95">
        <v>1</v>
      </c>
      <c r="B82" s="96" t="s">
        <v>299</v>
      </c>
      <c r="C82" s="103" t="s">
        <v>300</v>
      </c>
      <c r="D82" s="97"/>
      <c r="E82" s="97"/>
      <c r="F82" s="98">
        <v>92.96</v>
      </c>
      <c r="G82" s="99">
        <v>20.94</v>
      </c>
      <c r="H82" s="99">
        <f>F82+G82</f>
        <v>113.89999999999999</v>
      </c>
      <c r="I82" s="100" t="s">
        <v>314</v>
      </c>
    </row>
    <row r="83" spans="1:9" ht="16">
      <c r="A83" s="95">
        <f>A82+1</f>
        <v>2</v>
      </c>
      <c r="B83" s="101" t="s">
        <v>302</v>
      </c>
      <c r="C83" s="104" t="s">
        <v>303</v>
      </c>
      <c r="D83" s="97"/>
      <c r="E83" s="97"/>
      <c r="F83" s="98">
        <v>46.48</v>
      </c>
      <c r="G83" s="99">
        <v>10.47</v>
      </c>
      <c r="H83" s="99">
        <f>F83+G83</f>
        <v>56.949999999999996</v>
      </c>
      <c r="I83" s="100" t="s">
        <v>315</v>
      </c>
    </row>
    <row r="84" spans="1:9" ht="16">
      <c r="A84" s="95">
        <f>A83+1</f>
        <v>3</v>
      </c>
      <c r="B84" s="102" t="s">
        <v>305</v>
      </c>
      <c r="C84" s="105" t="s">
        <v>306</v>
      </c>
      <c r="D84" s="97"/>
      <c r="E84" s="97"/>
      <c r="F84" s="98">
        <v>373.72</v>
      </c>
      <c r="G84" s="99">
        <v>96.28</v>
      </c>
      <c r="H84" s="99">
        <f>F84+G84</f>
        <v>470</v>
      </c>
      <c r="I84" s="100" t="s">
        <v>316</v>
      </c>
    </row>
    <row r="85" spans="1:9" ht="16">
      <c r="A85" s="95">
        <f>A84+1</f>
        <v>4</v>
      </c>
      <c r="B85" s="102" t="s">
        <v>307</v>
      </c>
      <c r="C85" s="105" t="s">
        <v>308</v>
      </c>
      <c r="D85" s="97"/>
      <c r="E85" s="97"/>
      <c r="F85" s="98">
        <v>92.96</v>
      </c>
      <c r="G85" s="99">
        <v>20.94</v>
      </c>
      <c r="H85" s="99">
        <f>F85+G85</f>
        <v>113.89999999999999</v>
      </c>
      <c r="I85" s="100" t="s">
        <v>314</v>
      </c>
    </row>
    <row r="86" spans="1:9" ht="16">
      <c r="A86" s="393" t="s">
        <v>171</v>
      </c>
      <c r="B86" s="393"/>
      <c r="C86" s="393"/>
      <c r="D86" s="393"/>
      <c r="E86" s="393"/>
      <c r="F86" s="90">
        <f>SUM(F80:F85)</f>
        <v>4664.34</v>
      </c>
      <c r="G86" s="90">
        <f>SUM(G80:G85)</f>
        <v>1016.0600000000017</v>
      </c>
      <c r="H86" s="90">
        <f>SUM(H80:H85)</f>
        <v>5680.3999999999933</v>
      </c>
      <c r="I86" s="89"/>
    </row>
    <row r="87" spans="1:9">
      <c r="C87" s="1"/>
      <c r="D87" s="2"/>
      <c r="E87" s="3"/>
    </row>
    <row r="88" spans="1:9">
      <c r="G88" s="12"/>
      <c r="H88" s="12"/>
    </row>
    <row r="89" spans="1:9">
      <c r="G89" s="12"/>
    </row>
    <row r="90" spans="1:9">
      <c r="G90" s="12"/>
    </row>
  </sheetData>
  <autoFilter ref="C4:H86" xr:uid="{00000000-0009-0000-0000-00002D000000}"/>
  <mergeCells count="3">
    <mergeCell ref="A80:E80"/>
    <mergeCell ref="A81:E81"/>
    <mergeCell ref="A86:E86"/>
  </mergeCells>
  <conditionalFormatting sqref="C15">
    <cfRule type="duplicateValues" dxfId="2010" priority="14"/>
  </conditionalFormatting>
  <conditionalFormatting sqref="C18">
    <cfRule type="duplicateValues" dxfId="2009" priority="12"/>
  </conditionalFormatting>
  <conditionalFormatting sqref="C37">
    <cfRule type="duplicateValues" dxfId="2008" priority="11"/>
  </conditionalFormatting>
  <conditionalFormatting sqref="C40">
    <cfRule type="duplicateValues" dxfId="2007" priority="10"/>
  </conditionalFormatting>
  <conditionalFormatting sqref="C82">
    <cfRule type="duplicateValues" dxfId="2006" priority="5"/>
  </conditionalFormatting>
  <conditionalFormatting sqref="C83">
    <cfRule type="duplicateValues" dxfId="2005" priority="4"/>
  </conditionalFormatting>
  <conditionalFormatting sqref="C84">
    <cfRule type="duplicateValues" dxfId="2004" priority="3"/>
  </conditionalFormatting>
  <conditionalFormatting sqref="C85">
    <cfRule type="duplicateValues" dxfId="2003" priority="2"/>
  </conditionalFormatting>
  <conditionalFormatting sqref="D5:E79">
    <cfRule type="notContainsBlanks" dxfId="2002" priority="15">
      <formula>LEN(TRIM(D5))&gt;0</formula>
    </cfRule>
  </conditionalFormatting>
  <conditionalFormatting sqref="F5:H79">
    <cfRule type="containsText" dxfId="2001" priority="9" operator="containsText" text="Waived">
      <formula>NOT(ISERROR(SEARCH("Waived",F5)))</formula>
    </cfRule>
  </conditionalFormatting>
  <conditionalFormatting sqref="I5:I86">
    <cfRule type="notContainsBlanks" dxfId="2000" priority="1">
      <formula>LEN(TRIM(I5))&gt;0</formula>
    </cfRule>
  </conditionalFormatting>
  <printOptions horizontalCentered="1" headings="1"/>
  <pageMargins left="0.25" right="0.25" top="0.75" bottom="0.75" header="0.3" footer="0.3"/>
  <pageSetup scale="53" fitToWidth="0" orientation="portrait" r:id="rId1"/>
  <headerFooter>
    <oddFooter>&amp;C&amp;P of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F48A-5682-3945-823E-4F27174ABCC9}">
  <sheetPr codeName="Sheet52">
    <pageSetUpPr fitToPage="1"/>
  </sheetPr>
  <dimension ref="A1:N89"/>
  <sheetViews>
    <sheetView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0.33203125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43617</v>
      </c>
      <c r="I2" s="45">
        <v>43646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6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71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106">
        <f t="shared" si="1"/>
        <v>5</v>
      </c>
      <c r="B9" s="107" t="s">
        <v>319</v>
      </c>
      <c r="C9" s="108" t="s">
        <v>320</v>
      </c>
      <c r="D9" s="109"/>
      <c r="E9" s="109"/>
      <c r="F9" s="110">
        <v>46.48</v>
      </c>
      <c r="G9" s="110">
        <v>10.47</v>
      </c>
      <c r="H9" s="110">
        <f>SUM(F9:G9)</f>
        <v>56.949999999999996</v>
      </c>
      <c r="I9" s="53" t="s">
        <v>301</v>
      </c>
    </row>
    <row r="10" spans="1:9">
      <c r="A10" s="43">
        <f t="shared" si="1"/>
        <v>6</v>
      </c>
      <c r="B10" s="50" t="s">
        <v>232</v>
      </c>
      <c r="C10" s="54" t="s">
        <v>139</v>
      </c>
      <c r="D10" s="52"/>
      <c r="E10" s="52"/>
      <c r="F10" s="75">
        <v>46.48</v>
      </c>
      <c r="G10" s="75">
        <v>10.47</v>
      </c>
      <c r="H10" s="75">
        <f t="shared" si="0"/>
        <v>56.949999999999996</v>
      </c>
      <c r="I10" s="53"/>
    </row>
    <row r="11" spans="1:9">
      <c r="A11" s="43">
        <f t="shared" si="1"/>
        <v>7</v>
      </c>
      <c r="B11" s="50" t="s">
        <v>233</v>
      </c>
      <c r="C11" s="54" t="s">
        <v>170</v>
      </c>
      <c r="D11" s="52"/>
      <c r="E11" s="52"/>
      <c r="F11" s="75">
        <v>46.48</v>
      </c>
      <c r="G11" s="75">
        <v>10.47</v>
      </c>
      <c r="H11" s="75">
        <f t="shared" si="0"/>
        <v>56.949999999999996</v>
      </c>
      <c r="I11" s="53"/>
    </row>
    <row r="12" spans="1:9">
      <c r="A12" s="43">
        <f t="shared" si="1"/>
        <v>8</v>
      </c>
      <c r="B12" s="50" t="s">
        <v>234</v>
      </c>
      <c r="C12" s="54" t="s">
        <v>193</v>
      </c>
      <c r="D12" s="52"/>
      <c r="E12" s="52"/>
      <c r="F12" s="75">
        <v>46.48</v>
      </c>
      <c r="G12" s="75">
        <v>10.47</v>
      </c>
      <c r="H12" s="75">
        <f t="shared" si="0"/>
        <v>56.949999999999996</v>
      </c>
      <c r="I12" s="53"/>
    </row>
    <row r="13" spans="1:9">
      <c r="A13" s="43">
        <f t="shared" si="1"/>
        <v>9</v>
      </c>
      <c r="B13" s="50" t="s">
        <v>235</v>
      </c>
      <c r="C13" s="54" t="s">
        <v>207</v>
      </c>
      <c r="D13" s="52"/>
      <c r="E13" s="52"/>
      <c r="F13" s="75">
        <v>46.48</v>
      </c>
      <c r="G13" s="75">
        <v>10.47</v>
      </c>
      <c r="H13" s="75">
        <f>SUM(F13:G13)</f>
        <v>56.949999999999996</v>
      </c>
      <c r="I13" s="53"/>
    </row>
    <row r="14" spans="1:9">
      <c r="A14" s="43">
        <f t="shared" si="1"/>
        <v>10</v>
      </c>
      <c r="B14" s="50" t="s">
        <v>236</v>
      </c>
      <c r="C14" s="54" t="s">
        <v>97</v>
      </c>
      <c r="D14" s="52">
        <v>1</v>
      </c>
      <c r="E14" s="52">
        <v>1</v>
      </c>
      <c r="F14" s="77">
        <v>131.62</v>
      </c>
      <c r="G14" s="77">
        <v>29.32</v>
      </c>
      <c r="H14" s="75">
        <f t="shared" si="0"/>
        <v>160.94</v>
      </c>
      <c r="I14" s="53"/>
    </row>
    <row r="15" spans="1:9">
      <c r="A15" s="43">
        <f t="shared" si="1"/>
        <v>11</v>
      </c>
      <c r="B15" s="50" t="s">
        <v>237</v>
      </c>
      <c r="C15" s="51" t="s">
        <v>11</v>
      </c>
      <c r="D15" s="52"/>
      <c r="E15" s="52" t="s">
        <v>94</v>
      </c>
      <c r="F15" s="78">
        <v>86.08</v>
      </c>
      <c r="G15" s="75">
        <v>10.47</v>
      </c>
      <c r="H15" s="75">
        <f t="shared" si="0"/>
        <v>96.55</v>
      </c>
      <c r="I15" s="53"/>
    </row>
    <row r="16" spans="1:9">
      <c r="A16" s="43">
        <f t="shared" si="1"/>
        <v>12</v>
      </c>
      <c r="B16" s="111" t="s">
        <v>299</v>
      </c>
      <c r="C16" s="112" t="s">
        <v>300</v>
      </c>
      <c r="D16" s="52"/>
      <c r="E16" s="52"/>
      <c r="F16" s="76">
        <v>46.48</v>
      </c>
      <c r="G16" s="76">
        <v>10.47</v>
      </c>
      <c r="H16" s="76">
        <f t="shared" si="0"/>
        <v>56.949999999999996</v>
      </c>
      <c r="I16" s="53"/>
    </row>
    <row r="17" spans="1:14">
      <c r="A17" s="43">
        <f t="shared" si="1"/>
        <v>13</v>
      </c>
      <c r="B17" s="50" t="s">
        <v>238</v>
      </c>
      <c r="C17" s="54" t="s">
        <v>65</v>
      </c>
      <c r="D17" s="55"/>
      <c r="E17" s="55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43">
        <f t="shared" si="1"/>
        <v>14</v>
      </c>
      <c r="B18" s="50" t="s">
        <v>239</v>
      </c>
      <c r="C18" s="51" t="s">
        <v>80</v>
      </c>
      <c r="D18" s="52"/>
      <c r="E18" s="52"/>
      <c r="F18" s="75">
        <v>46.48</v>
      </c>
      <c r="G18" s="75">
        <v>10.47</v>
      </c>
      <c r="H18" s="75">
        <f t="shared" si="0"/>
        <v>56.949999999999996</v>
      </c>
      <c r="I18" s="53"/>
    </row>
    <row r="19" spans="1:14">
      <c r="A19" s="43">
        <f t="shared" si="1"/>
        <v>15</v>
      </c>
      <c r="B19" s="50" t="s">
        <v>302</v>
      </c>
      <c r="C19" s="113" t="s">
        <v>303</v>
      </c>
      <c r="D19" s="52"/>
      <c r="E19" s="52"/>
      <c r="F19" s="76">
        <v>46.48</v>
      </c>
      <c r="G19" s="76">
        <v>10.47</v>
      </c>
      <c r="H19" s="76">
        <f>SUM(F19:G19)</f>
        <v>56.949999999999996</v>
      </c>
      <c r="I19" s="53"/>
    </row>
    <row r="20" spans="1:14">
      <c r="A20" s="43">
        <f t="shared" si="1"/>
        <v>16</v>
      </c>
      <c r="B20" s="50" t="s">
        <v>240</v>
      </c>
      <c r="C20" s="51" t="s">
        <v>194</v>
      </c>
      <c r="D20" s="52"/>
      <c r="E20" s="52"/>
      <c r="F20" s="75">
        <v>46.48</v>
      </c>
      <c r="G20" s="75">
        <v>10.47</v>
      </c>
      <c r="H20" s="75">
        <f t="shared" si="0"/>
        <v>56.949999999999996</v>
      </c>
      <c r="I20" s="53"/>
    </row>
    <row r="21" spans="1:14">
      <c r="A21" s="43">
        <f t="shared" si="1"/>
        <v>17</v>
      </c>
      <c r="B21" s="50" t="s">
        <v>241</v>
      </c>
      <c r="C21" s="51" t="s">
        <v>91</v>
      </c>
      <c r="D21" s="52">
        <v>1</v>
      </c>
      <c r="E21" s="52"/>
      <c r="F21" s="75">
        <v>86.08</v>
      </c>
      <c r="G21" s="75">
        <v>18.32</v>
      </c>
      <c r="H21" s="80">
        <v>104.4</v>
      </c>
      <c r="I21" s="53"/>
    </row>
    <row r="22" spans="1:14">
      <c r="A22" s="43">
        <f t="shared" si="1"/>
        <v>18</v>
      </c>
      <c r="B22" s="50" t="s">
        <v>242</v>
      </c>
      <c r="C22" s="51" t="s">
        <v>182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243</v>
      </c>
      <c r="C23" s="51" t="s">
        <v>42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244</v>
      </c>
      <c r="C24" s="51" t="s">
        <v>92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</row>
    <row r="25" spans="1:14">
      <c r="A25" s="43">
        <f t="shared" si="1"/>
        <v>21</v>
      </c>
      <c r="B25" s="50" t="s">
        <v>245</v>
      </c>
      <c r="C25" s="51" t="s">
        <v>15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</row>
    <row r="26" spans="1:14">
      <c r="A26" s="43">
        <f t="shared" si="1"/>
        <v>22</v>
      </c>
      <c r="B26" s="50" t="s">
        <v>246</v>
      </c>
      <c r="C26" s="54" t="s">
        <v>120</v>
      </c>
      <c r="D26" s="52"/>
      <c r="E26" s="52"/>
      <c r="F26" s="75">
        <v>46.48</v>
      </c>
      <c r="G26" s="75">
        <v>10.47</v>
      </c>
      <c r="H26" s="75">
        <f t="shared" si="0"/>
        <v>56.949999999999996</v>
      </c>
      <c r="I26" s="53"/>
      <c r="N26" t="s">
        <v>318</v>
      </c>
    </row>
    <row r="27" spans="1:14">
      <c r="A27" s="43">
        <f t="shared" si="1"/>
        <v>23</v>
      </c>
      <c r="B27" s="50" t="s">
        <v>247</v>
      </c>
      <c r="C27" s="51" t="s">
        <v>213</v>
      </c>
      <c r="D27" s="66">
        <v>1</v>
      </c>
      <c r="E27" s="66"/>
      <c r="F27" s="78">
        <v>86.08</v>
      </c>
      <c r="G27" s="78">
        <v>18.32</v>
      </c>
      <c r="H27" s="80">
        <f t="shared" si="0"/>
        <v>104.4</v>
      </c>
      <c r="I27" s="53"/>
    </row>
    <row r="28" spans="1:14">
      <c r="A28" s="43">
        <f t="shared" si="1"/>
        <v>24</v>
      </c>
      <c r="B28" s="50" t="s">
        <v>248</v>
      </c>
      <c r="C28" s="51" t="s">
        <v>155</v>
      </c>
      <c r="D28" s="52"/>
      <c r="E28" s="52"/>
      <c r="F28" s="75">
        <v>46.48</v>
      </c>
      <c r="G28" s="75">
        <v>10.47</v>
      </c>
      <c r="H28" s="75">
        <f t="shared" si="0"/>
        <v>56.949999999999996</v>
      </c>
      <c r="I28" s="53"/>
    </row>
    <row r="29" spans="1:14">
      <c r="A29" s="43">
        <f t="shared" si="1"/>
        <v>25</v>
      </c>
      <c r="B29" s="50" t="s">
        <v>249</v>
      </c>
      <c r="C29" s="51" t="s">
        <v>43</v>
      </c>
      <c r="D29" s="52" t="s">
        <v>304</v>
      </c>
      <c r="E29" s="52"/>
      <c r="F29" s="75">
        <v>86.08</v>
      </c>
      <c r="G29" s="75">
        <v>10.47</v>
      </c>
      <c r="H29" s="75">
        <f t="shared" si="0"/>
        <v>96.55</v>
      </c>
      <c r="I29" s="53"/>
    </row>
    <row r="30" spans="1:14">
      <c r="A30" s="43">
        <f t="shared" si="1"/>
        <v>26</v>
      </c>
      <c r="B30" s="50" t="s">
        <v>250</v>
      </c>
      <c r="C30" s="51" t="s">
        <v>21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251</v>
      </c>
      <c r="C31" s="51" t="s">
        <v>22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252</v>
      </c>
      <c r="C32" s="51" t="s">
        <v>23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253</v>
      </c>
      <c r="C33" s="51" t="s">
        <v>93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254</v>
      </c>
      <c r="C34" s="51" t="s">
        <v>183</v>
      </c>
      <c r="D34" s="52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9">
      <c r="A35" s="43">
        <f t="shared" si="1"/>
        <v>31</v>
      </c>
      <c r="B35" s="50" t="s">
        <v>255</v>
      </c>
      <c r="C35" s="54" t="s">
        <v>24</v>
      </c>
      <c r="D35" s="52"/>
      <c r="E35" s="52"/>
      <c r="F35" s="75">
        <v>46.48</v>
      </c>
      <c r="G35" s="75">
        <v>10.47</v>
      </c>
      <c r="H35" s="75">
        <f t="shared" si="0"/>
        <v>56.949999999999996</v>
      </c>
      <c r="I35" s="53"/>
    </row>
    <row r="36" spans="1:9">
      <c r="A36" s="43">
        <f t="shared" si="1"/>
        <v>32</v>
      </c>
      <c r="B36" s="50" t="s">
        <v>256</v>
      </c>
      <c r="C36" s="54" t="s">
        <v>134</v>
      </c>
      <c r="D36" s="52"/>
      <c r="E36" s="52"/>
      <c r="F36" s="75">
        <v>46.48</v>
      </c>
      <c r="G36" s="75">
        <v>10.47</v>
      </c>
      <c r="H36" s="75">
        <f t="shared" si="0"/>
        <v>56.949999999999996</v>
      </c>
      <c r="I36" s="53"/>
    </row>
    <row r="37" spans="1:9">
      <c r="A37" s="43">
        <f t="shared" si="1"/>
        <v>33</v>
      </c>
      <c r="B37" s="50" t="s">
        <v>257</v>
      </c>
      <c r="C37" s="54" t="s">
        <v>59</v>
      </c>
      <c r="D37" s="55"/>
      <c r="E37" s="52"/>
      <c r="F37" s="75">
        <v>46.48</v>
      </c>
      <c r="G37" s="75">
        <v>10.47</v>
      </c>
      <c r="H37" s="75">
        <f t="shared" si="0"/>
        <v>56.949999999999996</v>
      </c>
      <c r="I37" s="53"/>
    </row>
    <row r="38" spans="1:9">
      <c r="A38" s="65">
        <f t="shared" si="1"/>
        <v>34</v>
      </c>
      <c r="B38" s="94" t="s">
        <v>305</v>
      </c>
      <c r="C38" s="68" t="s">
        <v>306</v>
      </c>
      <c r="D38" s="69"/>
      <c r="E38" s="61"/>
      <c r="F38" s="79">
        <v>46.48</v>
      </c>
      <c r="G38" s="79">
        <v>10.47</v>
      </c>
      <c r="H38" s="79">
        <f>SUM(F38:G38)</f>
        <v>56.949999999999996</v>
      </c>
      <c r="I38" s="53" t="s">
        <v>301</v>
      </c>
    </row>
    <row r="39" spans="1:9">
      <c r="A39" s="43">
        <f t="shared" si="1"/>
        <v>35</v>
      </c>
      <c r="B39" s="50" t="s">
        <v>258</v>
      </c>
      <c r="C39" s="54" t="s">
        <v>26</v>
      </c>
      <c r="D39" s="52"/>
      <c r="E39" s="52"/>
      <c r="F39" s="76">
        <v>46.48</v>
      </c>
      <c r="G39" s="76">
        <v>10.47</v>
      </c>
      <c r="H39" s="76">
        <f t="shared" si="0"/>
        <v>56.949999999999996</v>
      </c>
      <c r="I39" s="53"/>
    </row>
    <row r="40" spans="1:9">
      <c r="A40" s="43">
        <f t="shared" si="1"/>
        <v>36</v>
      </c>
      <c r="B40" s="50" t="s">
        <v>259</v>
      </c>
      <c r="C40" s="54" t="s">
        <v>203</v>
      </c>
      <c r="D40" s="52"/>
      <c r="E40" s="52"/>
      <c r="F40" s="77">
        <v>46.48</v>
      </c>
      <c r="G40" s="77">
        <v>10.47</v>
      </c>
      <c r="H40" s="77">
        <v>56.95</v>
      </c>
      <c r="I40" s="53"/>
    </row>
    <row r="41" spans="1:9">
      <c r="A41" s="65">
        <f t="shared" si="1"/>
        <v>37</v>
      </c>
      <c r="B41" s="67" t="s">
        <v>307</v>
      </c>
      <c r="C41" s="68" t="s">
        <v>308</v>
      </c>
      <c r="D41" s="61"/>
      <c r="E41" s="61"/>
      <c r="F41" s="79">
        <v>46.48</v>
      </c>
      <c r="G41" s="79">
        <v>10.47</v>
      </c>
      <c r="H41" s="79">
        <f>SUM(F41:G41)</f>
        <v>56.949999999999996</v>
      </c>
      <c r="I41" s="53" t="s">
        <v>301</v>
      </c>
    </row>
    <row r="42" spans="1:9">
      <c r="A42" s="43">
        <f t="shared" si="1"/>
        <v>38</v>
      </c>
      <c r="B42" s="50" t="s">
        <v>260</v>
      </c>
      <c r="C42" s="54" t="s">
        <v>27</v>
      </c>
      <c r="D42" s="56"/>
      <c r="E42" s="52"/>
      <c r="F42" s="75">
        <v>46.48</v>
      </c>
      <c r="G42" s="75">
        <v>10.47</v>
      </c>
      <c r="H42" s="75">
        <f t="shared" si="0"/>
        <v>56.949999999999996</v>
      </c>
      <c r="I42" s="53"/>
    </row>
    <row r="43" spans="1:9">
      <c r="A43" s="43">
        <f t="shared" si="1"/>
        <v>39</v>
      </c>
      <c r="B43" s="50" t="s">
        <v>261</v>
      </c>
      <c r="C43" s="54" t="s">
        <v>123</v>
      </c>
      <c r="D43" s="56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9">
      <c r="A44" s="43">
        <f t="shared" si="1"/>
        <v>40</v>
      </c>
      <c r="B44" s="50" t="s">
        <v>262</v>
      </c>
      <c r="C44" s="54" t="s">
        <v>214</v>
      </c>
      <c r="D44" s="56"/>
      <c r="E44" s="52"/>
      <c r="F44" s="75">
        <v>46.48</v>
      </c>
      <c r="G44" s="75">
        <v>10.47</v>
      </c>
      <c r="H44" s="75">
        <f t="shared" si="0"/>
        <v>56.949999999999996</v>
      </c>
      <c r="I44" s="53"/>
    </row>
    <row r="45" spans="1:9">
      <c r="A45" s="43">
        <f t="shared" si="1"/>
        <v>41</v>
      </c>
      <c r="B45" s="50" t="s">
        <v>263</v>
      </c>
      <c r="C45" s="54" t="s">
        <v>143</v>
      </c>
      <c r="D45" s="52"/>
      <c r="E45" s="52"/>
      <c r="F45" s="75">
        <v>46.48</v>
      </c>
      <c r="G45" s="75">
        <v>10.47</v>
      </c>
      <c r="H45" s="75">
        <f t="shared" si="0"/>
        <v>56.949999999999996</v>
      </c>
      <c r="I45" s="53"/>
    </row>
    <row r="46" spans="1:9">
      <c r="A46" s="43">
        <f t="shared" si="1"/>
        <v>42</v>
      </c>
      <c r="B46" s="50" t="s">
        <v>264</v>
      </c>
      <c r="C46" s="54" t="s">
        <v>209</v>
      </c>
      <c r="D46" s="52"/>
      <c r="E46" s="52"/>
      <c r="F46" s="75">
        <v>46.48</v>
      </c>
      <c r="G46" s="75">
        <v>10.47</v>
      </c>
      <c r="H46" s="75">
        <v>56.95</v>
      </c>
      <c r="I46" s="53"/>
    </row>
    <row r="47" spans="1:9">
      <c r="A47" s="43">
        <f t="shared" si="1"/>
        <v>43</v>
      </c>
      <c r="B47" s="50" t="s">
        <v>265</v>
      </c>
      <c r="C47" s="51" t="s">
        <v>133</v>
      </c>
      <c r="D47" s="52"/>
      <c r="E47" s="52"/>
      <c r="F47" s="75">
        <v>46.48</v>
      </c>
      <c r="G47" s="75">
        <v>10.47</v>
      </c>
      <c r="H47" s="75">
        <f t="shared" si="0"/>
        <v>56.949999999999996</v>
      </c>
      <c r="I47" s="53"/>
    </row>
    <row r="48" spans="1:9" s="42" customFormat="1">
      <c r="A48" s="43">
        <f t="shared" si="1"/>
        <v>44</v>
      </c>
      <c r="B48" s="50" t="s">
        <v>266</v>
      </c>
      <c r="C48" s="54" t="s">
        <v>124</v>
      </c>
      <c r="D48" s="52"/>
      <c r="E48" s="52"/>
      <c r="F48" s="75">
        <v>46.48</v>
      </c>
      <c r="G48" s="75">
        <v>10.47</v>
      </c>
      <c r="H48" s="75">
        <f t="shared" si="0"/>
        <v>56.949999999999996</v>
      </c>
      <c r="I48" s="53"/>
    </row>
    <row r="49" spans="1:10">
      <c r="A49" s="43">
        <f t="shared" si="1"/>
        <v>45</v>
      </c>
      <c r="B49" s="50" t="s">
        <v>267</v>
      </c>
      <c r="C49" s="51" t="s">
        <v>196</v>
      </c>
      <c r="D49" s="52"/>
      <c r="E49" s="52"/>
      <c r="F49" s="75">
        <v>46.48</v>
      </c>
      <c r="G49" s="75">
        <v>10.47</v>
      </c>
      <c r="H49" s="75">
        <f t="shared" si="0"/>
        <v>56.949999999999996</v>
      </c>
      <c r="I49" s="53"/>
    </row>
    <row r="50" spans="1:10">
      <c r="A50" s="43">
        <f t="shared" si="1"/>
        <v>46</v>
      </c>
      <c r="B50" s="50" t="s">
        <v>268</v>
      </c>
      <c r="C50" s="51" t="s">
        <v>215</v>
      </c>
      <c r="D50" s="66"/>
      <c r="E50" s="66"/>
      <c r="F50" s="78">
        <v>46.48</v>
      </c>
      <c r="G50" s="78">
        <v>10.47</v>
      </c>
      <c r="H50" s="78">
        <f t="shared" si="0"/>
        <v>56.949999999999996</v>
      </c>
      <c r="I50" s="57"/>
    </row>
    <row r="51" spans="1:10">
      <c r="A51" s="43">
        <f t="shared" si="1"/>
        <v>47</v>
      </c>
      <c r="B51" s="50" t="s">
        <v>269</v>
      </c>
      <c r="C51" s="54" t="s">
        <v>83</v>
      </c>
      <c r="D51" s="55"/>
      <c r="E51" s="55"/>
      <c r="F51" s="75">
        <v>46.48</v>
      </c>
      <c r="G51" s="75">
        <v>10.47</v>
      </c>
      <c r="H51" s="75">
        <f t="shared" si="0"/>
        <v>56.949999999999996</v>
      </c>
      <c r="I51" s="53"/>
    </row>
    <row r="52" spans="1:10">
      <c r="A52" s="43">
        <f t="shared" si="1"/>
        <v>48</v>
      </c>
      <c r="B52" s="50" t="s">
        <v>270</v>
      </c>
      <c r="C52" s="54" t="s">
        <v>135</v>
      </c>
      <c r="D52" s="55"/>
      <c r="E52" s="55"/>
      <c r="F52" s="75">
        <v>46.48</v>
      </c>
      <c r="G52" s="75">
        <v>10.47</v>
      </c>
      <c r="H52" s="75">
        <f t="shared" si="0"/>
        <v>56.949999999999996</v>
      </c>
      <c r="I52" s="53"/>
    </row>
    <row r="53" spans="1:10">
      <c r="A53" s="43">
        <f t="shared" si="1"/>
        <v>49</v>
      </c>
      <c r="B53" s="50" t="s">
        <v>271</v>
      </c>
      <c r="C53" s="54" t="s">
        <v>30</v>
      </c>
      <c r="D53" s="52"/>
      <c r="E53" s="52"/>
      <c r="F53" s="75">
        <v>46.48</v>
      </c>
      <c r="G53" s="81" t="s">
        <v>309</v>
      </c>
      <c r="H53" s="75">
        <f t="shared" si="0"/>
        <v>46.48</v>
      </c>
      <c r="I53" s="53"/>
    </row>
    <row r="54" spans="1:10">
      <c r="A54" s="43">
        <f t="shared" si="1"/>
        <v>50</v>
      </c>
      <c r="B54" s="50" t="s">
        <v>272</v>
      </c>
      <c r="C54" s="54" t="s">
        <v>31</v>
      </c>
      <c r="D54" s="52"/>
      <c r="E54" s="52" t="s">
        <v>66</v>
      </c>
      <c r="F54" s="75">
        <v>46.48</v>
      </c>
      <c r="G54" s="75">
        <v>18.32</v>
      </c>
      <c r="H54" s="75">
        <f t="shared" si="0"/>
        <v>64.8</v>
      </c>
      <c r="I54" s="53"/>
    </row>
    <row r="55" spans="1:10">
      <c r="A55" s="43">
        <f t="shared" si="1"/>
        <v>51</v>
      </c>
      <c r="B55" s="50" t="s">
        <v>273</v>
      </c>
      <c r="C55" s="54" t="s">
        <v>210</v>
      </c>
      <c r="D55" s="52">
        <v>1</v>
      </c>
      <c r="E55" s="52"/>
      <c r="F55" s="75">
        <v>86.08</v>
      </c>
      <c r="G55" s="75">
        <v>18.32</v>
      </c>
      <c r="H55" s="75">
        <f t="shared" si="0"/>
        <v>104.4</v>
      </c>
      <c r="I55" s="53"/>
    </row>
    <row r="56" spans="1:10">
      <c r="A56" s="43">
        <f t="shared" si="1"/>
        <v>52</v>
      </c>
      <c r="B56" s="50" t="s">
        <v>274</v>
      </c>
      <c r="C56" s="54" t="s">
        <v>112</v>
      </c>
      <c r="D56" s="52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10">
      <c r="A57" s="43">
        <f t="shared" si="1"/>
        <v>53</v>
      </c>
      <c r="B57" s="50" t="s">
        <v>275</v>
      </c>
      <c r="C57" s="54" t="s">
        <v>198</v>
      </c>
      <c r="D57" s="52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10">
      <c r="A58" s="43">
        <f t="shared" si="1"/>
        <v>54</v>
      </c>
      <c r="B58" s="50" t="s">
        <v>276</v>
      </c>
      <c r="C58" s="54" t="s">
        <v>32</v>
      </c>
      <c r="D58" s="56"/>
      <c r="E58" s="52"/>
      <c r="F58" s="75">
        <v>46.48</v>
      </c>
      <c r="G58" s="75">
        <v>10.47</v>
      </c>
      <c r="H58" s="75">
        <f t="shared" si="0"/>
        <v>56.949999999999996</v>
      </c>
      <c r="I58" s="53"/>
    </row>
    <row r="59" spans="1:10">
      <c r="A59" s="43">
        <f t="shared" si="1"/>
        <v>55</v>
      </c>
      <c r="B59" s="50" t="s">
        <v>277</v>
      </c>
      <c r="C59" s="54" t="s">
        <v>137</v>
      </c>
      <c r="D59" s="56"/>
      <c r="E59" s="52"/>
      <c r="F59" s="75">
        <v>46.48</v>
      </c>
      <c r="G59" s="75">
        <v>10.47</v>
      </c>
      <c r="H59" s="75">
        <f t="shared" si="0"/>
        <v>56.949999999999996</v>
      </c>
      <c r="I59" s="53"/>
    </row>
    <row r="60" spans="1:10">
      <c r="A60" s="43">
        <f t="shared" si="1"/>
        <v>56</v>
      </c>
      <c r="B60" s="50" t="s">
        <v>278</v>
      </c>
      <c r="C60" s="54" t="s">
        <v>179</v>
      </c>
      <c r="D60" s="52"/>
      <c r="E60" s="52">
        <v>1</v>
      </c>
      <c r="F60" s="75">
        <v>86.08</v>
      </c>
      <c r="G60" s="75">
        <v>18.32</v>
      </c>
      <c r="H60" s="75">
        <f t="shared" si="0"/>
        <v>104.4</v>
      </c>
      <c r="I60" s="53"/>
    </row>
    <row r="61" spans="1:10">
      <c r="A61" s="43">
        <f t="shared" si="1"/>
        <v>57</v>
      </c>
      <c r="B61" s="50" t="s">
        <v>279</v>
      </c>
      <c r="C61" s="54" t="s">
        <v>34</v>
      </c>
      <c r="D61" s="52"/>
      <c r="E61" s="52"/>
      <c r="F61" s="75">
        <v>46.48</v>
      </c>
      <c r="G61" s="75">
        <v>10.47</v>
      </c>
      <c r="H61" s="75">
        <f t="shared" si="0"/>
        <v>56.949999999999996</v>
      </c>
      <c r="I61" s="53"/>
    </row>
    <row r="62" spans="1:10">
      <c r="A62" s="43">
        <f t="shared" si="1"/>
        <v>58</v>
      </c>
      <c r="B62" s="50" t="s">
        <v>280</v>
      </c>
      <c r="C62" s="54" t="s">
        <v>126</v>
      </c>
      <c r="D62" s="52"/>
      <c r="E62" s="52"/>
      <c r="F62" s="75">
        <v>46.48</v>
      </c>
      <c r="G62" s="75">
        <v>10.47</v>
      </c>
      <c r="H62" s="75">
        <f t="shared" si="0"/>
        <v>56.949999999999996</v>
      </c>
      <c r="I62" s="53"/>
    </row>
    <row r="63" spans="1:10">
      <c r="A63" s="43">
        <f t="shared" si="1"/>
        <v>59</v>
      </c>
      <c r="B63" s="50" t="s">
        <v>281</v>
      </c>
      <c r="C63" s="54" t="s">
        <v>53</v>
      </c>
      <c r="D63" s="55" t="s">
        <v>310</v>
      </c>
      <c r="E63" s="55" t="s">
        <v>94</v>
      </c>
      <c r="F63" s="75">
        <v>131.62</v>
      </c>
      <c r="G63" s="75">
        <v>10.47</v>
      </c>
      <c r="H63" s="75">
        <f t="shared" si="0"/>
        <v>142.09</v>
      </c>
      <c r="I63" s="53"/>
    </row>
    <row r="64" spans="1:10" ht="17" customHeight="1">
      <c r="A64" s="114">
        <f t="shared" si="1"/>
        <v>60</v>
      </c>
      <c r="B64" s="50" t="s">
        <v>282</v>
      </c>
      <c r="C64" s="115" t="s">
        <v>35</v>
      </c>
      <c r="D64" s="74"/>
      <c r="E64" s="116"/>
      <c r="F64" s="75">
        <v>46.48</v>
      </c>
      <c r="G64" s="75">
        <v>10.47</v>
      </c>
      <c r="H64" s="75">
        <f>SUM(F64:G64)</f>
        <v>56.949999999999996</v>
      </c>
      <c r="I64" s="91"/>
      <c r="J64" s="91"/>
    </row>
    <row r="65" spans="1:12">
      <c r="A65" s="43">
        <f t="shared" si="1"/>
        <v>61</v>
      </c>
      <c r="B65" s="50" t="s">
        <v>283</v>
      </c>
      <c r="C65" s="51" t="s">
        <v>159</v>
      </c>
      <c r="D65" s="71"/>
      <c r="E65" s="72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284</v>
      </c>
      <c r="C66" s="51" t="s">
        <v>204</v>
      </c>
      <c r="D66" s="71"/>
      <c r="E66" s="72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285</v>
      </c>
      <c r="C67" s="54" t="s">
        <v>50</v>
      </c>
      <c r="D67" s="73"/>
      <c r="E67" s="73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286</v>
      </c>
      <c r="C68" s="54" t="s">
        <v>128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287</v>
      </c>
      <c r="C69" s="54" t="s">
        <v>138</v>
      </c>
      <c r="D69" s="71"/>
      <c r="E69" s="72"/>
      <c r="F69" s="75">
        <v>46.48</v>
      </c>
      <c r="G69" s="75">
        <v>10.47</v>
      </c>
      <c r="H69" s="75">
        <f t="shared" si="0"/>
        <v>56.949999999999996</v>
      </c>
      <c r="I69" s="53"/>
    </row>
    <row r="70" spans="1:12">
      <c r="A70" s="43">
        <f t="shared" si="1"/>
        <v>66</v>
      </c>
      <c r="B70" s="50" t="s">
        <v>288</v>
      </c>
      <c r="C70" s="54" t="s">
        <v>37</v>
      </c>
      <c r="D70" s="71"/>
      <c r="E70" s="72"/>
      <c r="F70" s="75">
        <v>46.48</v>
      </c>
      <c r="G70" s="75">
        <v>10.47</v>
      </c>
      <c r="H70" s="75">
        <f t="shared" si="0"/>
        <v>56.949999999999996</v>
      </c>
      <c r="I70" s="53"/>
    </row>
    <row r="71" spans="1:12">
      <c r="A71" s="43">
        <f t="shared" si="1"/>
        <v>67</v>
      </c>
      <c r="B71" s="50" t="s">
        <v>289</v>
      </c>
      <c r="C71" s="51" t="s">
        <v>46</v>
      </c>
      <c r="D71" s="74">
        <v>2</v>
      </c>
      <c r="E71" s="66"/>
      <c r="F71" s="75">
        <v>131.62</v>
      </c>
      <c r="G71" s="77">
        <v>29.32</v>
      </c>
      <c r="H71" s="75">
        <f t="shared" si="0"/>
        <v>160.94</v>
      </c>
      <c r="I71" s="53"/>
    </row>
    <row r="72" spans="1:12">
      <c r="A72" s="43">
        <f t="shared" ref="A72:A80" si="2">A71+1</f>
        <v>68</v>
      </c>
      <c r="B72" s="50" t="s">
        <v>290</v>
      </c>
      <c r="C72" s="51" t="s">
        <v>165</v>
      </c>
      <c r="D72" s="56"/>
      <c r="E72" s="66">
        <v>1</v>
      </c>
      <c r="F72" s="78">
        <v>86.08</v>
      </c>
      <c r="G72" s="78">
        <v>18.32</v>
      </c>
      <c r="H72" s="75">
        <f t="shared" si="0"/>
        <v>104.4</v>
      </c>
      <c r="I72" s="53"/>
    </row>
    <row r="73" spans="1:12">
      <c r="A73" s="43">
        <f t="shared" si="2"/>
        <v>69</v>
      </c>
      <c r="B73" s="50" t="s">
        <v>291</v>
      </c>
      <c r="C73" s="51" t="s">
        <v>200</v>
      </c>
      <c r="D73" s="56"/>
      <c r="E73" s="66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292</v>
      </c>
      <c r="C74" s="54" t="s">
        <v>98</v>
      </c>
      <c r="D74" s="56"/>
      <c r="E74" s="66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293</v>
      </c>
      <c r="C75" s="54" t="s">
        <v>38</v>
      </c>
      <c r="D75" s="56"/>
      <c r="E75" s="52"/>
      <c r="F75" s="75">
        <v>46.48</v>
      </c>
      <c r="G75" s="75">
        <v>10.47</v>
      </c>
      <c r="H75" s="75">
        <f t="shared" si="0"/>
        <v>56.949999999999996</v>
      </c>
      <c r="I75" s="53"/>
    </row>
    <row r="76" spans="1:12">
      <c r="A76" s="43">
        <f t="shared" si="2"/>
        <v>72</v>
      </c>
      <c r="B76" s="50" t="s">
        <v>294</v>
      </c>
      <c r="C76" s="54" t="s">
        <v>201</v>
      </c>
      <c r="D76" s="66"/>
      <c r="E76" s="66"/>
      <c r="F76" s="75">
        <v>46.48</v>
      </c>
      <c r="G76" s="75">
        <v>10.47</v>
      </c>
      <c r="H76" s="75">
        <f t="shared" si="0"/>
        <v>56.949999999999996</v>
      </c>
      <c r="I76" s="53"/>
    </row>
    <row r="77" spans="1:12">
      <c r="A77" s="43">
        <f t="shared" si="2"/>
        <v>73</v>
      </c>
      <c r="B77" s="50" t="s">
        <v>295</v>
      </c>
      <c r="C77" s="54" t="s">
        <v>202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</row>
    <row r="78" spans="1:12">
      <c r="A78" s="43">
        <f t="shared" si="2"/>
        <v>74</v>
      </c>
      <c r="B78" s="50" t="s">
        <v>296</v>
      </c>
      <c r="C78" s="54" t="s">
        <v>51</v>
      </c>
      <c r="D78" s="66"/>
      <c r="E78" s="66"/>
      <c r="F78" s="75">
        <v>46.48</v>
      </c>
      <c r="G78" s="75">
        <v>10.47</v>
      </c>
      <c r="H78" s="75">
        <f>SUM(F78:G78)</f>
        <v>56.949999999999996</v>
      </c>
      <c r="I78" s="53"/>
    </row>
    <row r="79" spans="1:12">
      <c r="A79" s="43">
        <f t="shared" si="2"/>
        <v>75</v>
      </c>
      <c r="B79" s="50" t="s">
        <v>297</v>
      </c>
      <c r="C79" s="54" t="s">
        <v>161</v>
      </c>
      <c r="D79" s="66"/>
      <c r="E79" s="66"/>
      <c r="F79" s="75">
        <v>46.48</v>
      </c>
      <c r="G79" s="75">
        <v>10.47</v>
      </c>
      <c r="H79" s="75">
        <f>SUM(F79:G79)</f>
        <v>56.949999999999996</v>
      </c>
      <c r="I79" s="53"/>
      <c r="L79" s="12"/>
    </row>
    <row r="80" spans="1:12">
      <c r="A80" s="43">
        <f t="shared" si="2"/>
        <v>76</v>
      </c>
      <c r="B80" s="50" t="s">
        <v>298</v>
      </c>
      <c r="C80" s="51" t="s">
        <v>86</v>
      </c>
      <c r="D80" s="52"/>
      <c r="E80" s="52"/>
      <c r="F80" s="77">
        <v>46.48</v>
      </c>
      <c r="G80" s="77">
        <v>10.47</v>
      </c>
      <c r="H80" s="77">
        <f>SUM(F80:G80)</f>
        <v>56.949999999999996</v>
      </c>
      <c r="I80" s="53"/>
      <c r="L80" s="12"/>
    </row>
    <row r="81" spans="1:12" ht="16">
      <c r="A81" s="393" t="s">
        <v>311</v>
      </c>
      <c r="B81" s="393"/>
      <c r="C81" s="393"/>
      <c r="D81" s="393"/>
      <c r="E81" s="393"/>
      <c r="F81" s="88">
        <f>SUM(F5:F80)</f>
        <v>4065.1000000000004</v>
      </c>
      <c r="G81" s="88">
        <f>SUM(G5:G80)</f>
        <v>870.05000000000155</v>
      </c>
      <c r="H81" s="88">
        <f>SUM(H5:H80)</f>
        <v>4935.1499999999942</v>
      </c>
      <c r="I81" s="89"/>
      <c r="L81" s="12"/>
    </row>
    <row r="82" spans="1:12" ht="16">
      <c r="A82" s="393" t="s">
        <v>317</v>
      </c>
      <c r="B82" s="393"/>
      <c r="C82" s="393"/>
      <c r="D82" s="393"/>
      <c r="E82" s="393"/>
      <c r="F82" s="90"/>
      <c r="G82" s="93"/>
      <c r="H82" s="93"/>
      <c r="I82" s="89"/>
    </row>
    <row r="83" spans="1:12" ht="16">
      <c r="A83" s="95">
        <v>1</v>
      </c>
      <c r="B83" s="101" t="s">
        <v>319</v>
      </c>
      <c r="C83" s="117" t="s">
        <v>320</v>
      </c>
      <c r="D83" s="97"/>
      <c r="E83" s="97"/>
      <c r="F83" s="98">
        <v>46.48</v>
      </c>
      <c r="G83" s="99">
        <v>10.47</v>
      </c>
      <c r="H83" s="99">
        <f>F83+G83</f>
        <v>56.949999999999996</v>
      </c>
      <c r="I83" s="100" t="s">
        <v>315</v>
      </c>
    </row>
    <row r="84" spans="1:12" ht="16">
      <c r="A84" s="95">
        <f>A83+1</f>
        <v>2</v>
      </c>
      <c r="B84" s="101" t="s">
        <v>282</v>
      </c>
      <c r="C84" s="104" t="s">
        <v>35</v>
      </c>
      <c r="D84" s="97"/>
      <c r="E84" s="97"/>
      <c r="F84" s="98">
        <v>-39.6</v>
      </c>
      <c r="G84" s="99">
        <v>-7.85</v>
      </c>
      <c r="H84" s="99">
        <f>F84+G84</f>
        <v>-47.45</v>
      </c>
      <c r="I84" s="100" t="s">
        <v>321</v>
      </c>
    </row>
    <row r="85" spans="1:12" ht="16">
      <c r="A85" s="393" t="s">
        <v>171</v>
      </c>
      <c r="B85" s="393"/>
      <c r="C85" s="393"/>
      <c r="D85" s="393"/>
      <c r="E85" s="393"/>
      <c r="F85" s="90">
        <f>SUM(F81:F84)</f>
        <v>4071.98</v>
      </c>
      <c r="G85" s="90">
        <f>SUM(G81:G84)</f>
        <v>872.67000000000155</v>
      </c>
      <c r="H85" s="90">
        <f>SUM(H81:H84)</f>
        <v>4944.6499999999942</v>
      </c>
      <c r="I85" s="89"/>
    </row>
    <row r="86" spans="1:12">
      <c r="C86" s="1"/>
      <c r="D86" s="2"/>
      <c r="E86" s="3"/>
    </row>
    <row r="87" spans="1:12">
      <c r="G87" s="12"/>
      <c r="H87" s="12"/>
    </row>
    <row r="88" spans="1:12">
      <c r="G88" s="12"/>
    </row>
    <row r="89" spans="1:12">
      <c r="G89" s="12"/>
    </row>
  </sheetData>
  <autoFilter ref="C4:H85" xr:uid="{00000000-0009-0000-0000-00002D000000}"/>
  <mergeCells count="3">
    <mergeCell ref="A81:E81"/>
    <mergeCell ref="A82:E82"/>
    <mergeCell ref="A85:E85"/>
  </mergeCells>
  <conditionalFormatting sqref="C16">
    <cfRule type="duplicateValues" dxfId="1999" priority="22"/>
  </conditionalFormatting>
  <conditionalFormatting sqref="C19">
    <cfRule type="duplicateValues" dxfId="1998" priority="20"/>
  </conditionalFormatting>
  <conditionalFormatting sqref="C38">
    <cfRule type="duplicateValues" dxfId="1997" priority="19"/>
  </conditionalFormatting>
  <conditionalFormatting sqref="C41">
    <cfRule type="duplicateValues" dxfId="1996" priority="18"/>
  </conditionalFormatting>
  <conditionalFormatting sqref="C84">
    <cfRule type="duplicateValues" dxfId="1995" priority="15"/>
  </conditionalFormatting>
  <conditionalFormatting sqref="D5:E80">
    <cfRule type="notContainsBlanks" dxfId="1994" priority="23">
      <formula>LEN(TRIM(D5))&gt;0</formula>
    </cfRule>
  </conditionalFormatting>
  <conditionalFormatting sqref="F5:F63">
    <cfRule type="cellIs" dxfId="1993" priority="10" operator="lessThan">
      <formula>46.48</formula>
    </cfRule>
  </conditionalFormatting>
  <conditionalFormatting sqref="F5:F80">
    <cfRule type="cellIs" dxfId="1992" priority="3" operator="greaterThan">
      <formula>46.48</formula>
    </cfRule>
  </conditionalFormatting>
  <conditionalFormatting sqref="F64:F80">
    <cfRule type="cellIs" dxfId="1991" priority="2" operator="lessThan">
      <formula>46.48</formula>
    </cfRule>
  </conditionalFormatting>
  <conditionalFormatting sqref="F5:H80">
    <cfRule type="containsText" dxfId="1990" priority="17" operator="containsText" text="Waived">
      <formula>NOT(ISERROR(SEARCH("Waived",F5)))</formula>
    </cfRule>
  </conditionalFormatting>
  <conditionalFormatting sqref="G5:G80">
    <cfRule type="cellIs" dxfId="1989" priority="4" operator="lessThan">
      <formula>10.47</formula>
    </cfRule>
    <cfRule type="cellIs" dxfId="1988" priority="5" operator="greaterThan">
      <formula>10.47</formula>
    </cfRule>
  </conditionalFormatting>
  <conditionalFormatting sqref="H5:H80">
    <cfRule type="cellIs" dxfId="1987" priority="6" operator="lessThan">
      <formula>56.95</formula>
    </cfRule>
    <cfRule type="cellIs" dxfId="1986" priority="7" operator="greaterThan">
      <formula>56.95</formula>
    </cfRule>
  </conditionalFormatting>
  <conditionalFormatting sqref="I5:I85">
    <cfRule type="notContainsBlanks" dxfId="1985" priority="21">
      <formula>LEN(TRIM(I5))&gt;0</formula>
    </cfRule>
  </conditionalFormatting>
  <conditionalFormatting sqref="J64">
    <cfRule type="notContainsBlanks" dxfId="1984" priority="1">
      <formula>LEN(TRIM(J64))&gt;0</formula>
    </cfRule>
  </conditionalFormatting>
  <printOptions headings="1"/>
  <pageMargins left="1" right="0.25" top="0.75" bottom="0.75" header="0.3" footer="0.3"/>
  <pageSetup scale="55" fitToWidth="0" orientation="portrait" r:id="rId1"/>
  <headerFooter>
    <oddFooter>&amp;C&amp;P of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0964-9C86-6940-A93B-9B20D2E0D7B0}">
  <sheetPr codeName="Sheet53">
    <tabColor rgb="FFC00000"/>
    <pageSetUpPr fitToPage="1"/>
  </sheetPr>
  <dimension ref="A1:N90"/>
  <sheetViews>
    <sheetView topLeftCell="A30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0.33203125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43647</v>
      </c>
      <c r="I2" s="45">
        <v>43677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7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71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43">
        <f t="shared" si="1"/>
        <v>5</v>
      </c>
      <c r="B9" s="50" t="s">
        <v>319</v>
      </c>
      <c r="C9" s="54" t="s">
        <v>320</v>
      </c>
      <c r="D9" s="52"/>
      <c r="E9" s="52"/>
      <c r="F9" s="76">
        <v>46.48</v>
      </c>
      <c r="G9" s="76">
        <v>10.47</v>
      </c>
      <c r="H9" s="76">
        <f>SUM(F9:G9)</f>
        <v>56.949999999999996</v>
      </c>
      <c r="I9" s="53"/>
    </row>
    <row r="10" spans="1:9">
      <c r="A10" s="43">
        <f t="shared" si="1"/>
        <v>6</v>
      </c>
      <c r="B10" s="50" t="s">
        <v>232</v>
      </c>
      <c r="C10" s="54" t="s">
        <v>139</v>
      </c>
      <c r="D10" s="52"/>
      <c r="E10" s="52"/>
      <c r="F10" s="75">
        <v>46.48</v>
      </c>
      <c r="G10" s="75">
        <v>10.47</v>
      </c>
      <c r="H10" s="75">
        <f t="shared" si="0"/>
        <v>56.949999999999996</v>
      </c>
      <c r="I10" s="53"/>
    </row>
    <row r="11" spans="1:9">
      <c r="A11" s="43">
        <f t="shared" si="1"/>
        <v>7</v>
      </c>
      <c r="B11" s="50" t="s">
        <v>233</v>
      </c>
      <c r="C11" s="54" t="s">
        <v>170</v>
      </c>
      <c r="D11" s="52"/>
      <c r="E11" s="52"/>
      <c r="F11" s="75">
        <v>46.48</v>
      </c>
      <c r="G11" s="75">
        <v>10.47</v>
      </c>
      <c r="H11" s="75">
        <f t="shared" si="0"/>
        <v>56.949999999999996</v>
      </c>
      <c r="I11" s="53"/>
    </row>
    <row r="12" spans="1:9">
      <c r="A12" s="43">
        <f t="shared" si="1"/>
        <v>8</v>
      </c>
      <c r="B12" s="50" t="s">
        <v>234</v>
      </c>
      <c r="C12" s="54" t="s">
        <v>193</v>
      </c>
      <c r="D12" s="52"/>
      <c r="E12" s="52"/>
      <c r="F12" s="75">
        <v>46.48</v>
      </c>
      <c r="G12" s="75">
        <v>10.47</v>
      </c>
      <c r="H12" s="75">
        <f t="shared" si="0"/>
        <v>56.949999999999996</v>
      </c>
      <c r="I12" s="53"/>
    </row>
    <row r="13" spans="1:9">
      <c r="A13" s="43">
        <f t="shared" si="1"/>
        <v>9</v>
      </c>
      <c r="B13" s="50" t="s">
        <v>235</v>
      </c>
      <c r="C13" s="54" t="s">
        <v>207</v>
      </c>
      <c r="D13" s="52"/>
      <c r="E13" s="52"/>
      <c r="F13" s="75">
        <v>46.48</v>
      </c>
      <c r="G13" s="75">
        <v>10.47</v>
      </c>
      <c r="H13" s="75">
        <f>SUM(F13:G13)</f>
        <v>56.949999999999996</v>
      </c>
      <c r="I13" s="53"/>
    </row>
    <row r="14" spans="1:9">
      <c r="A14" s="106">
        <f t="shared" si="1"/>
        <v>10</v>
      </c>
      <c r="B14" s="107" t="s">
        <v>322</v>
      </c>
      <c r="C14" s="108" t="s">
        <v>323</v>
      </c>
      <c r="D14" s="109">
        <v>1</v>
      </c>
      <c r="E14" s="109"/>
      <c r="F14" s="75">
        <v>86.08</v>
      </c>
      <c r="G14" s="75">
        <v>18.32</v>
      </c>
      <c r="H14" s="75">
        <v>104.4</v>
      </c>
      <c r="I14" s="53" t="s">
        <v>301</v>
      </c>
    </row>
    <row r="15" spans="1:9">
      <c r="A15" s="43">
        <f t="shared" si="1"/>
        <v>11</v>
      </c>
      <c r="B15" s="50" t="s">
        <v>236</v>
      </c>
      <c r="C15" s="54" t="s">
        <v>97</v>
      </c>
      <c r="D15" s="52">
        <v>1</v>
      </c>
      <c r="E15" s="52">
        <v>1</v>
      </c>
      <c r="F15" s="77">
        <v>131.62</v>
      </c>
      <c r="G15" s="77">
        <v>29.32</v>
      </c>
      <c r="H15" s="75">
        <f t="shared" si="0"/>
        <v>160.94</v>
      </c>
      <c r="I15" s="53"/>
    </row>
    <row r="16" spans="1:9">
      <c r="A16" s="43">
        <f t="shared" si="1"/>
        <v>12</v>
      </c>
      <c r="B16" s="50" t="s">
        <v>237</v>
      </c>
      <c r="C16" s="51" t="s">
        <v>11</v>
      </c>
      <c r="D16" s="52"/>
      <c r="E16" s="52" t="s">
        <v>94</v>
      </c>
      <c r="F16" s="78">
        <v>86.08</v>
      </c>
      <c r="G16" s="75">
        <v>10.47</v>
      </c>
      <c r="H16" s="75">
        <f t="shared" si="0"/>
        <v>96.55</v>
      </c>
      <c r="I16" s="53"/>
    </row>
    <row r="17" spans="1:14">
      <c r="A17" s="43">
        <f t="shared" si="1"/>
        <v>13</v>
      </c>
      <c r="B17" s="111" t="s">
        <v>299</v>
      </c>
      <c r="C17" s="112" t="s">
        <v>300</v>
      </c>
      <c r="D17" s="52"/>
      <c r="E17" s="52"/>
      <c r="F17" s="76">
        <v>46.48</v>
      </c>
      <c r="G17" s="76">
        <v>10.47</v>
      </c>
      <c r="H17" s="76">
        <f t="shared" si="0"/>
        <v>56.949999999999996</v>
      </c>
      <c r="I17" s="53"/>
    </row>
    <row r="18" spans="1:14">
      <c r="A18" s="43">
        <f t="shared" si="1"/>
        <v>14</v>
      </c>
      <c r="B18" s="50" t="s">
        <v>238</v>
      </c>
      <c r="C18" s="54" t="s">
        <v>65</v>
      </c>
      <c r="D18" s="55"/>
      <c r="E18" s="55"/>
      <c r="F18" s="75">
        <v>46.48</v>
      </c>
      <c r="G18" s="75">
        <v>10.47</v>
      </c>
      <c r="H18" s="75">
        <f t="shared" si="0"/>
        <v>56.949999999999996</v>
      </c>
      <c r="I18" s="53"/>
    </row>
    <row r="19" spans="1:14">
      <c r="A19" s="43">
        <f t="shared" si="1"/>
        <v>15</v>
      </c>
      <c r="B19" s="50" t="s">
        <v>239</v>
      </c>
      <c r="C19" s="51" t="s">
        <v>80</v>
      </c>
      <c r="D19" s="52"/>
      <c r="E19" s="52"/>
      <c r="F19" s="75">
        <v>46.48</v>
      </c>
      <c r="G19" s="75">
        <v>10.47</v>
      </c>
      <c r="H19" s="75">
        <f t="shared" si="0"/>
        <v>56.949999999999996</v>
      </c>
      <c r="I19" s="53"/>
    </row>
    <row r="20" spans="1:14">
      <c r="A20" s="43">
        <f t="shared" si="1"/>
        <v>16</v>
      </c>
      <c r="B20" s="50" t="s">
        <v>302</v>
      </c>
      <c r="C20" s="113" t="s">
        <v>303</v>
      </c>
      <c r="D20" s="52"/>
      <c r="E20" s="52"/>
      <c r="F20" s="76">
        <v>46.48</v>
      </c>
      <c r="G20" s="76">
        <v>10.47</v>
      </c>
      <c r="H20" s="76">
        <f>SUM(F20:G20)</f>
        <v>56.949999999999996</v>
      </c>
      <c r="I20" s="53"/>
    </row>
    <row r="21" spans="1:14">
      <c r="A21" s="43">
        <f t="shared" si="1"/>
        <v>17</v>
      </c>
      <c r="B21" s="50" t="s">
        <v>240</v>
      </c>
      <c r="C21" s="51" t="s">
        <v>194</v>
      </c>
      <c r="D21" s="52"/>
      <c r="E21" s="52"/>
      <c r="F21" s="75">
        <v>46.48</v>
      </c>
      <c r="G21" s="75">
        <v>10.47</v>
      </c>
      <c r="H21" s="75">
        <f t="shared" si="0"/>
        <v>56.949999999999996</v>
      </c>
      <c r="I21" s="53"/>
    </row>
    <row r="22" spans="1:14">
      <c r="A22" s="43">
        <f t="shared" si="1"/>
        <v>18</v>
      </c>
      <c r="B22" s="50" t="s">
        <v>241</v>
      </c>
      <c r="C22" s="51" t="s">
        <v>91</v>
      </c>
      <c r="D22" s="52">
        <v>1</v>
      </c>
      <c r="E22" s="52"/>
      <c r="F22" s="75">
        <v>86.08</v>
      </c>
      <c r="G22" s="75">
        <v>18.32</v>
      </c>
      <c r="H22" s="80">
        <v>104.4</v>
      </c>
      <c r="I22" s="53"/>
    </row>
    <row r="23" spans="1:14">
      <c r="A23" s="43">
        <f t="shared" si="1"/>
        <v>19</v>
      </c>
      <c r="B23" s="50" t="s">
        <v>242</v>
      </c>
      <c r="C23" s="51" t="s">
        <v>182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243</v>
      </c>
      <c r="C24" s="51" t="s">
        <v>42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</row>
    <row r="25" spans="1:14">
      <c r="A25" s="43">
        <f t="shared" si="1"/>
        <v>21</v>
      </c>
      <c r="B25" s="50" t="s">
        <v>244</v>
      </c>
      <c r="C25" s="51" t="s">
        <v>92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</row>
    <row r="26" spans="1:14">
      <c r="A26" s="43">
        <f t="shared" si="1"/>
        <v>22</v>
      </c>
      <c r="B26" s="50" t="s">
        <v>245</v>
      </c>
      <c r="C26" s="51" t="s">
        <v>15</v>
      </c>
      <c r="D26" s="52"/>
      <c r="E26" s="52"/>
      <c r="F26" s="75">
        <v>46.48</v>
      </c>
      <c r="G26" s="75">
        <v>10.47</v>
      </c>
      <c r="H26" s="75">
        <f t="shared" si="0"/>
        <v>56.949999999999996</v>
      </c>
      <c r="I26" s="53"/>
    </row>
    <row r="27" spans="1:14">
      <c r="A27" s="43">
        <f t="shared" si="1"/>
        <v>23</v>
      </c>
      <c r="B27" s="50" t="s">
        <v>246</v>
      </c>
      <c r="C27" s="54" t="s">
        <v>120</v>
      </c>
      <c r="D27" s="52"/>
      <c r="E27" s="52"/>
      <c r="F27" s="75">
        <v>46.48</v>
      </c>
      <c r="G27" s="75">
        <v>10.47</v>
      </c>
      <c r="H27" s="75">
        <f t="shared" si="0"/>
        <v>56.949999999999996</v>
      </c>
      <c r="I27" s="53"/>
      <c r="N27" t="s">
        <v>318</v>
      </c>
    </row>
    <row r="28" spans="1:14">
      <c r="A28" s="43">
        <f t="shared" si="1"/>
        <v>24</v>
      </c>
      <c r="B28" s="50" t="s">
        <v>247</v>
      </c>
      <c r="C28" s="51" t="s">
        <v>213</v>
      </c>
      <c r="D28" s="66">
        <v>1</v>
      </c>
      <c r="E28" s="66"/>
      <c r="F28" s="78">
        <v>86.08</v>
      </c>
      <c r="G28" s="78">
        <v>18.32</v>
      </c>
      <c r="H28" s="80">
        <f t="shared" si="0"/>
        <v>104.4</v>
      </c>
      <c r="I28" s="53"/>
    </row>
    <row r="29" spans="1:14">
      <c r="A29" s="43">
        <f t="shared" si="1"/>
        <v>25</v>
      </c>
      <c r="B29" s="50" t="s">
        <v>248</v>
      </c>
      <c r="C29" s="51" t="s">
        <v>155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249</v>
      </c>
      <c r="C30" s="51" t="s">
        <v>43</v>
      </c>
      <c r="D30" s="52" t="s">
        <v>304</v>
      </c>
      <c r="E30" s="52"/>
      <c r="F30" s="75">
        <v>86.08</v>
      </c>
      <c r="G30" s="75">
        <v>10.47</v>
      </c>
      <c r="H30" s="75">
        <f t="shared" si="0"/>
        <v>96.55</v>
      </c>
      <c r="I30" s="53"/>
    </row>
    <row r="31" spans="1:14">
      <c r="A31" s="43">
        <f t="shared" si="1"/>
        <v>27</v>
      </c>
      <c r="B31" s="50" t="s">
        <v>250</v>
      </c>
      <c r="C31" s="51" t="s">
        <v>21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251</v>
      </c>
      <c r="C32" s="51" t="s">
        <v>22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252</v>
      </c>
      <c r="C33" s="51" t="s">
        <v>23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253</v>
      </c>
      <c r="C34" s="51" t="s">
        <v>93</v>
      </c>
      <c r="D34" s="52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9">
      <c r="A35" s="43">
        <f t="shared" si="1"/>
        <v>31</v>
      </c>
      <c r="B35" s="50" t="s">
        <v>254</v>
      </c>
      <c r="C35" s="51" t="s">
        <v>183</v>
      </c>
      <c r="D35" s="52"/>
      <c r="E35" s="52"/>
      <c r="F35" s="75">
        <v>46.48</v>
      </c>
      <c r="G35" s="75">
        <v>10.47</v>
      </c>
      <c r="H35" s="75">
        <f t="shared" si="0"/>
        <v>56.949999999999996</v>
      </c>
      <c r="I35" s="53"/>
    </row>
    <row r="36" spans="1:9">
      <c r="A36" s="43">
        <f t="shared" si="1"/>
        <v>32</v>
      </c>
      <c r="B36" s="50" t="s">
        <v>255</v>
      </c>
      <c r="C36" s="54" t="s">
        <v>24</v>
      </c>
      <c r="D36" s="52"/>
      <c r="E36" s="52"/>
      <c r="F36" s="75">
        <v>46.48</v>
      </c>
      <c r="G36" s="75">
        <v>10.47</v>
      </c>
      <c r="H36" s="75">
        <f t="shared" si="0"/>
        <v>56.949999999999996</v>
      </c>
      <c r="I36" s="53"/>
    </row>
    <row r="37" spans="1:9">
      <c r="A37" s="43">
        <f t="shared" si="1"/>
        <v>33</v>
      </c>
      <c r="B37" s="50" t="s">
        <v>256</v>
      </c>
      <c r="C37" s="54" t="s">
        <v>134</v>
      </c>
      <c r="D37" s="52"/>
      <c r="E37" s="52"/>
      <c r="F37" s="75">
        <v>46.48</v>
      </c>
      <c r="G37" s="75">
        <v>10.47</v>
      </c>
      <c r="H37" s="75">
        <f t="shared" si="0"/>
        <v>56.949999999999996</v>
      </c>
      <c r="I37" s="53"/>
    </row>
    <row r="38" spans="1:9">
      <c r="A38" s="43">
        <f t="shared" si="1"/>
        <v>34</v>
      </c>
      <c r="B38" s="50" t="s">
        <v>257</v>
      </c>
      <c r="C38" s="54" t="s">
        <v>59</v>
      </c>
      <c r="D38" s="55"/>
      <c r="E38" s="52"/>
      <c r="F38" s="75">
        <v>46.48</v>
      </c>
      <c r="G38" s="75">
        <v>10.47</v>
      </c>
      <c r="H38" s="75">
        <f t="shared" si="0"/>
        <v>56.949999999999996</v>
      </c>
      <c r="I38" s="53"/>
    </row>
    <row r="39" spans="1:9">
      <c r="A39" s="43">
        <f t="shared" si="1"/>
        <v>35</v>
      </c>
      <c r="B39" s="118" t="s">
        <v>305</v>
      </c>
      <c r="C39" s="119" t="s">
        <v>306</v>
      </c>
      <c r="D39" s="55"/>
      <c r="E39" s="52"/>
      <c r="F39" s="76">
        <v>46.48</v>
      </c>
      <c r="G39" s="76">
        <v>10.47</v>
      </c>
      <c r="H39" s="76">
        <f>SUM(F39:G39)</f>
        <v>56.949999999999996</v>
      </c>
      <c r="I39" s="53"/>
    </row>
    <row r="40" spans="1:9">
      <c r="A40" s="43">
        <f t="shared" si="1"/>
        <v>36</v>
      </c>
      <c r="B40" s="50" t="s">
        <v>258</v>
      </c>
      <c r="C40" s="54" t="s">
        <v>26</v>
      </c>
      <c r="D40" s="52"/>
      <c r="E40" s="52"/>
      <c r="F40" s="76">
        <v>46.48</v>
      </c>
      <c r="G40" s="76">
        <v>10.47</v>
      </c>
      <c r="H40" s="76">
        <f t="shared" si="0"/>
        <v>56.949999999999996</v>
      </c>
      <c r="I40" s="53"/>
    </row>
    <row r="41" spans="1:9">
      <c r="A41" s="43">
        <f t="shared" si="1"/>
        <v>37</v>
      </c>
      <c r="B41" s="50" t="s">
        <v>259</v>
      </c>
      <c r="C41" s="54" t="s">
        <v>203</v>
      </c>
      <c r="D41" s="52"/>
      <c r="E41" s="52"/>
      <c r="F41" s="120">
        <v>46.48</v>
      </c>
      <c r="G41" s="120">
        <v>10.47</v>
      </c>
      <c r="H41" s="120">
        <v>56.95</v>
      </c>
      <c r="I41" s="53"/>
    </row>
    <row r="42" spans="1:9">
      <c r="A42" s="43">
        <f t="shared" si="1"/>
        <v>38</v>
      </c>
      <c r="B42" s="121" t="s">
        <v>307</v>
      </c>
      <c r="C42" s="119" t="s">
        <v>308</v>
      </c>
      <c r="D42" s="52"/>
      <c r="E42" s="52"/>
      <c r="F42" s="76">
        <v>46.48</v>
      </c>
      <c r="G42" s="76">
        <v>10.47</v>
      </c>
      <c r="H42" s="76">
        <f>SUM(F42:G42)</f>
        <v>56.949999999999996</v>
      </c>
      <c r="I42" s="53"/>
    </row>
    <row r="43" spans="1:9">
      <c r="A43" s="43">
        <f t="shared" si="1"/>
        <v>39</v>
      </c>
      <c r="B43" s="50" t="s">
        <v>260</v>
      </c>
      <c r="C43" s="54" t="s">
        <v>27</v>
      </c>
      <c r="D43" s="56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9">
      <c r="A44" s="106">
        <f t="shared" si="1"/>
        <v>40</v>
      </c>
      <c r="B44" s="107" t="s">
        <v>261</v>
      </c>
      <c r="C44" s="108" t="s">
        <v>123</v>
      </c>
      <c r="D44" s="122"/>
      <c r="E44" s="109"/>
      <c r="F44" s="75">
        <v>86.08</v>
      </c>
      <c r="G44" s="75">
        <v>18.32</v>
      </c>
      <c r="H44" s="75">
        <f t="shared" si="0"/>
        <v>104.4</v>
      </c>
      <c r="I44" s="53"/>
    </row>
    <row r="45" spans="1:9">
      <c r="A45" s="43">
        <f t="shared" si="1"/>
        <v>41</v>
      </c>
      <c r="B45" s="50" t="s">
        <v>262</v>
      </c>
      <c r="C45" s="54" t="s">
        <v>214</v>
      </c>
      <c r="D45" s="56"/>
      <c r="E45" s="52"/>
      <c r="F45" s="75">
        <v>46.48</v>
      </c>
      <c r="G45" s="75">
        <v>10.47</v>
      </c>
      <c r="H45" s="75">
        <f t="shared" si="0"/>
        <v>56.949999999999996</v>
      </c>
      <c r="I45" s="53"/>
    </row>
    <row r="46" spans="1:9">
      <c r="A46" s="43">
        <f t="shared" si="1"/>
        <v>42</v>
      </c>
      <c r="B46" s="50" t="s">
        <v>263</v>
      </c>
      <c r="C46" s="54" t="s">
        <v>143</v>
      </c>
      <c r="D46" s="52"/>
      <c r="E46" s="52"/>
      <c r="F46" s="75">
        <v>46.48</v>
      </c>
      <c r="G46" s="75">
        <v>10.47</v>
      </c>
      <c r="H46" s="75">
        <f t="shared" si="0"/>
        <v>56.949999999999996</v>
      </c>
      <c r="I46" s="53"/>
    </row>
    <row r="47" spans="1:9">
      <c r="A47" s="43">
        <f t="shared" si="1"/>
        <v>43</v>
      </c>
      <c r="B47" s="50" t="s">
        <v>264</v>
      </c>
      <c r="C47" s="54" t="s">
        <v>209</v>
      </c>
      <c r="D47" s="52"/>
      <c r="E47" s="52"/>
      <c r="F47" s="75">
        <v>46.48</v>
      </c>
      <c r="G47" s="75">
        <v>10.47</v>
      </c>
      <c r="H47" s="75">
        <v>56.95</v>
      </c>
      <c r="I47" s="53"/>
    </row>
    <row r="48" spans="1:9">
      <c r="A48" s="43">
        <f t="shared" si="1"/>
        <v>44</v>
      </c>
      <c r="B48" s="50" t="s">
        <v>265</v>
      </c>
      <c r="C48" s="51" t="s">
        <v>133</v>
      </c>
      <c r="D48" s="52"/>
      <c r="E48" s="52"/>
      <c r="F48" s="75">
        <v>46.48</v>
      </c>
      <c r="G48" s="75">
        <v>10.47</v>
      </c>
      <c r="H48" s="75">
        <f t="shared" si="0"/>
        <v>56.949999999999996</v>
      </c>
      <c r="I48" s="53"/>
    </row>
    <row r="49" spans="1:9" s="42" customFormat="1">
      <c r="A49" s="43">
        <f t="shared" si="1"/>
        <v>45</v>
      </c>
      <c r="B49" s="50" t="s">
        <v>266</v>
      </c>
      <c r="C49" s="54" t="s">
        <v>124</v>
      </c>
      <c r="D49" s="52"/>
      <c r="E49" s="52"/>
      <c r="F49" s="75">
        <v>46.48</v>
      </c>
      <c r="G49" s="75">
        <v>10.47</v>
      </c>
      <c r="H49" s="75">
        <f t="shared" si="0"/>
        <v>56.949999999999996</v>
      </c>
      <c r="I49" s="53"/>
    </row>
    <row r="50" spans="1:9">
      <c r="A50" s="43">
        <f t="shared" si="1"/>
        <v>46</v>
      </c>
      <c r="B50" s="50" t="s">
        <v>267</v>
      </c>
      <c r="C50" s="51" t="s">
        <v>196</v>
      </c>
      <c r="D50" s="52"/>
      <c r="E50" s="52"/>
      <c r="F50" s="75">
        <v>46.48</v>
      </c>
      <c r="G50" s="75">
        <v>10.47</v>
      </c>
      <c r="H50" s="75">
        <f t="shared" si="0"/>
        <v>56.949999999999996</v>
      </c>
      <c r="I50" s="53"/>
    </row>
    <row r="51" spans="1:9">
      <c r="A51" s="43">
        <f t="shared" si="1"/>
        <v>47</v>
      </c>
      <c r="B51" s="50" t="s">
        <v>268</v>
      </c>
      <c r="C51" s="51" t="s">
        <v>215</v>
      </c>
      <c r="D51" s="66"/>
      <c r="E51" s="66"/>
      <c r="F51" s="78">
        <v>46.48</v>
      </c>
      <c r="G51" s="78">
        <v>10.47</v>
      </c>
      <c r="H51" s="78">
        <f t="shared" si="0"/>
        <v>56.949999999999996</v>
      </c>
      <c r="I51" s="57"/>
    </row>
    <row r="52" spans="1:9">
      <c r="A52" s="43">
        <f t="shared" si="1"/>
        <v>48</v>
      </c>
      <c r="B52" s="50" t="s">
        <v>269</v>
      </c>
      <c r="C52" s="54" t="s">
        <v>83</v>
      </c>
      <c r="D52" s="55"/>
      <c r="E52" s="55"/>
      <c r="F52" s="75">
        <v>46.48</v>
      </c>
      <c r="G52" s="75">
        <v>10.47</v>
      </c>
      <c r="H52" s="75">
        <f t="shared" si="0"/>
        <v>56.949999999999996</v>
      </c>
      <c r="I52" s="53"/>
    </row>
    <row r="53" spans="1:9">
      <c r="A53" s="43">
        <f t="shared" si="1"/>
        <v>49</v>
      </c>
      <c r="B53" s="50" t="s">
        <v>270</v>
      </c>
      <c r="C53" s="54" t="s">
        <v>135</v>
      </c>
      <c r="D53" s="55"/>
      <c r="E53" s="55"/>
      <c r="F53" s="75">
        <v>46.48</v>
      </c>
      <c r="G53" s="75">
        <v>10.47</v>
      </c>
      <c r="H53" s="75">
        <f t="shared" si="0"/>
        <v>56.949999999999996</v>
      </c>
      <c r="I53" s="53"/>
    </row>
    <row r="54" spans="1:9">
      <c r="A54" s="43">
        <f t="shared" si="1"/>
        <v>50</v>
      </c>
      <c r="B54" s="50" t="s">
        <v>271</v>
      </c>
      <c r="C54" s="54" t="s">
        <v>30</v>
      </c>
      <c r="D54" s="52"/>
      <c r="E54" s="52"/>
      <c r="F54" s="75">
        <v>46.48</v>
      </c>
      <c r="G54" s="81" t="s">
        <v>309</v>
      </c>
      <c r="H54" s="75">
        <f t="shared" si="0"/>
        <v>46.48</v>
      </c>
      <c r="I54" s="53"/>
    </row>
    <row r="55" spans="1:9">
      <c r="A55" s="43">
        <f t="shared" si="1"/>
        <v>51</v>
      </c>
      <c r="B55" s="50" t="s">
        <v>272</v>
      </c>
      <c r="C55" s="54" t="s">
        <v>31</v>
      </c>
      <c r="D55" s="52"/>
      <c r="E55" s="52" t="s">
        <v>66</v>
      </c>
      <c r="F55" s="75">
        <v>46.48</v>
      </c>
      <c r="G55" s="75">
        <v>18.32</v>
      </c>
      <c r="H55" s="75">
        <f t="shared" si="0"/>
        <v>64.8</v>
      </c>
      <c r="I55" s="53"/>
    </row>
    <row r="56" spans="1:9">
      <c r="A56" s="43">
        <f t="shared" si="1"/>
        <v>52</v>
      </c>
      <c r="B56" s="50" t="s">
        <v>273</v>
      </c>
      <c r="C56" s="54" t="s">
        <v>210</v>
      </c>
      <c r="D56" s="52">
        <v>1</v>
      </c>
      <c r="E56" s="52"/>
      <c r="F56" s="75">
        <v>86.08</v>
      </c>
      <c r="G56" s="75">
        <v>18.32</v>
      </c>
      <c r="H56" s="75">
        <f t="shared" si="0"/>
        <v>104.4</v>
      </c>
      <c r="I56" s="53"/>
    </row>
    <row r="57" spans="1:9">
      <c r="A57" s="43">
        <f t="shared" si="1"/>
        <v>53</v>
      </c>
      <c r="B57" s="50" t="s">
        <v>274</v>
      </c>
      <c r="C57" s="54" t="s">
        <v>112</v>
      </c>
      <c r="D57" s="52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9">
      <c r="A58" s="43">
        <f t="shared" si="1"/>
        <v>54</v>
      </c>
      <c r="B58" s="50" t="s">
        <v>275</v>
      </c>
      <c r="C58" s="54" t="s">
        <v>198</v>
      </c>
      <c r="D58" s="52"/>
      <c r="E58" s="52"/>
      <c r="F58" s="75">
        <v>46.48</v>
      </c>
      <c r="G58" s="75">
        <v>10.47</v>
      </c>
      <c r="H58" s="75">
        <f t="shared" si="0"/>
        <v>56.949999999999996</v>
      </c>
      <c r="I58" s="53"/>
    </row>
    <row r="59" spans="1:9">
      <c r="A59" s="43">
        <f t="shared" si="1"/>
        <v>55</v>
      </c>
      <c r="B59" s="50" t="s">
        <v>276</v>
      </c>
      <c r="C59" s="54" t="s">
        <v>32</v>
      </c>
      <c r="D59" s="56"/>
      <c r="E59" s="52"/>
      <c r="F59" s="75">
        <v>46.48</v>
      </c>
      <c r="G59" s="75">
        <v>10.47</v>
      </c>
      <c r="H59" s="75">
        <f t="shared" si="0"/>
        <v>56.949999999999996</v>
      </c>
      <c r="I59" s="53"/>
    </row>
    <row r="60" spans="1:9">
      <c r="A60" s="43">
        <f t="shared" si="1"/>
        <v>56</v>
      </c>
      <c r="B60" s="50" t="s">
        <v>277</v>
      </c>
      <c r="C60" s="54" t="s">
        <v>137</v>
      </c>
      <c r="D60" s="56"/>
      <c r="E60" s="52"/>
      <c r="F60" s="75">
        <v>46.48</v>
      </c>
      <c r="G60" s="75">
        <v>10.47</v>
      </c>
      <c r="H60" s="75">
        <f t="shared" si="0"/>
        <v>56.949999999999996</v>
      </c>
      <c r="I60" s="53"/>
    </row>
    <row r="61" spans="1:9">
      <c r="A61" s="43">
        <f t="shared" si="1"/>
        <v>57</v>
      </c>
      <c r="B61" s="50" t="s">
        <v>278</v>
      </c>
      <c r="C61" s="54" t="s">
        <v>179</v>
      </c>
      <c r="D61" s="52"/>
      <c r="E61" s="52">
        <v>1</v>
      </c>
      <c r="F61" s="75">
        <v>86.08</v>
      </c>
      <c r="G61" s="75">
        <v>18.32</v>
      </c>
      <c r="H61" s="75">
        <f t="shared" si="0"/>
        <v>104.4</v>
      </c>
      <c r="I61" s="53"/>
    </row>
    <row r="62" spans="1:9">
      <c r="A62" s="43">
        <f t="shared" si="1"/>
        <v>58</v>
      </c>
      <c r="B62" s="50" t="s">
        <v>279</v>
      </c>
      <c r="C62" s="54" t="s">
        <v>34</v>
      </c>
      <c r="D62" s="52"/>
      <c r="E62" s="52"/>
      <c r="F62" s="75">
        <v>46.48</v>
      </c>
      <c r="G62" s="75">
        <v>10.47</v>
      </c>
      <c r="H62" s="75">
        <f t="shared" si="0"/>
        <v>56.949999999999996</v>
      </c>
      <c r="I62" s="53"/>
    </row>
    <row r="63" spans="1:9">
      <c r="A63" s="43">
        <f t="shared" si="1"/>
        <v>59</v>
      </c>
      <c r="B63" s="50" t="s">
        <v>280</v>
      </c>
      <c r="C63" s="54" t="s">
        <v>126</v>
      </c>
      <c r="D63" s="52"/>
      <c r="E63" s="52"/>
      <c r="F63" s="75">
        <v>46.48</v>
      </c>
      <c r="G63" s="75">
        <v>10.47</v>
      </c>
      <c r="H63" s="75">
        <f t="shared" si="0"/>
        <v>56.949999999999996</v>
      </c>
      <c r="I63" s="53"/>
    </row>
    <row r="64" spans="1:9">
      <c r="A64" s="43">
        <f t="shared" si="1"/>
        <v>60</v>
      </c>
      <c r="B64" s="50" t="s">
        <v>281</v>
      </c>
      <c r="C64" s="54" t="s">
        <v>53</v>
      </c>
      <c r="D64" s="55" t="s">
        <v>310</v>
      </c>
      <c r="E64" s="55" t="s">
        <v>94</v>
      </c>
      <c r="F64" s="75">
        <v>131.62</v>
      </c>
      <c r="G64" s="75">
        <v>10.47</v>
      </c>
      <c r="H64" s="75">
        <f t="shared" si="0"/>
        <v>142.09</v>
      </c>
      <c r="I64" s="53"/>
    </row>
    <row r="65" spans="1:12" ht="17" customHeight="1">
      <c r="A65" s="114">
        <f t="shared" si="1"/>
        <v>61</v>
      </c>
      <c r="B65" s="50" t="s">
        <v>282</v>
      </c>
      <c r="C65" s="115" t="s">
        <v>35</v>
      </c>
      <c r="D65" s="74"/>
      <c r="E65" s="116"/>
      <c r="F65" s="75">
        <v>46.48</v>
      </c>
      <c r="G65" s="75">
        <v>10.47</v>
      </c>
      <c r="H65" s="75">
        <f>SUM(F65:G65)</f>
        <v>56.949999999999996</v>
      </c>
      <c r="I65" s="91"/>
      <c r="J65" s="91"/>
    </row>
    <row r="66" spans="1:12">
      <c r="A66" s="43">
        <f t="shared" si="1"/>
        <v>62</v>
      </c>
      <c r="B66" s="50" t="s">
        <v>283</v>
      </c>
      <c r="C66" s="51" t="s">
        <v>159</v>
      </c>
      <c r="D66" s="71"/>
      <c r="E66" s="72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284</v>
      </c>
      <c r="C67" s="51" t="s">
        <v>204</v>
      </c>
      <c r="D67" s="71"/>
      <c r="E67" s="72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285</v>
      </c>
      <c r="C68" s="54" t="s">
        <v>50</v>
      </c>
      <c r="D68" s="73"/>
      <c r="E68" s="73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286</v>
      </c>
      <c r="C69" s="54" t="s">
        <v>128</v>
      </c>
      <c r="D69" s="71"/>
      <c r="E69" s="72"/>
      <c r="F69" s="75">
        <v>46.48</v>
      </c>
      <c r="G69" s="75">
        <v>10.47</v>
      </c>
      <c r="H69" s="75">
        <f t="shared" si="0"/>
        <v>56.949999999999996</v>
      </c>
      <c r="I69" s="53"/>
    </row>
    <row r="70" spans="1:12">
      <c r="A70" s="43">
        <f t="shared" si="1"/>
        <v>66</v>
      </c>
      <c r="B70" s="50" t="s">
        <v>287</v>
      </c>
      <c r="C70" s="54" t="s">
        <v>138</v>
      </c>
      <c r="D70" s="71"/>
      <c r="E70" s="72"/>
      <c r="F70" s="75">
        <v>46.48</v>
      </c>
      <c r="G70" s="75">
        <v>10.47</v>
      </c>
      <c r="H70" s="75">
        <f t="shared" si="0"/>
        <v>56.949999999999996</v>
      </c>
      <c r="I70" s="53"/>
    </row>
    <row r="71" spans="1:12">
      <c r="A71" s="43">
        <f t="shared" si="1"/>
        <v>67</v>
      </c>
      <c r="B71" s="50" t="s">
        <v>288</v>
      </c>
      <c r="C71" s="54" t="s">
        <v>37</v>
      </c>
      <c r="D71" s="71"/>
      <c r="E71" s="72"/>
      <c r="F71" s="75">
        <v>46.48</v>
      </c>
      <c r="G71" s="75">
        <v>10.47</v>
      </c>
      <c r="H71" s="75">
        <f t="shared" si="0"/>
        <v>56.949999999999996</v>
      </c>
      <c r="I71" s="53"/>
    </row>
    <row r="72" spans="1:12">
      <c r="A72" s="43">
        <f t="shared" ref="A72:A81" si="2">A71+1</f>
        <v>68</v>
      </c>
      <c r="B72" s="50" t="s">
        <v>289</v>
      </c>
      <c r="C72" s="51" t="s">
        <v>46</v>
      </c>
      <c r="D72" s="74">
        <v>2</v>
      </c>
      <c r="E72" s="66"/>
      <c r="F72" s="75">
        <v>131.62</v>
      </c>
      <c r="G72" s="77">
        <v>29.32</v>
      </c>
      <c r="H72" s="75">
        <f t="shared" si="0"/>
        <v>160.94</v>
      </c>
      <c r="I72" s="53"/>
    </row>
    <row r="73" spans="1:12">
      <c r="A73" s="43">
        <f t="shared" si="2"/>
        <v>69</v>
      </c>
      <c r="B73" s="50" t="s">
        <v>290</v>
      </c>
      <c r="C73" s="51" t="s">
        <v>165</v>
      </c>
      <c r="D73" s="56"/>
      <c r="E73" s="66">
        <v>1</v>
      </c>
      <c r="F73" s="78">
        <v>86.08</v>
      </c>
      <c r="G73" s="78">
        <v>18.32</v>
      </c>
      <c r="H73" s="75">
        <f t="shared" si="0"/>
        <v>104.4</v>
      </c>
      <c r="I73" s="53"/>
    </row>
    <row r="74" spans="1:12">
      <c r="A74" s="43">
        <f t="shared" si="2"/>
        <v>70</v>
      </c>
      <c r="B74" s="50" t="s">
        <v>291</v>
      </c>
      <c r="C74" s="51" t="s">
        <v>200</v>
      </c>
      <c r="D74" s="56"/>
      <c r="E74" s="66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292</v>
      </c>
      <c r="C75" s="54" t="s">
        <v>98</v>
      </c>
      <c r="D75" s="56"/>
      <c r="E75" s="66"/>
      <c r="F75" s="75">
        <v>46.48</v>
      </c>
      <c r="G75" s="75">
        <v>10.47</v>
      </c>
      <c r="H75" s="75">
        <f t="shared" si="0"/>
        <v>56.949999999999996</v>
      </c>
      <c r="I75" s="53"/>
    </row>
    <row r="76" spans="1:12">
      <c r="A76" s="43">
        <f t="shared" si="2"/>
        <v>72</v>
      </c>
      <c r="B76" s="50" t="s">
        <v>293</v>
      </c>
      <c r="C76" s="54" t="s">
        <v>38</v>
      </c>
      <c r="D76" s="56"/>
      <c r="E76" s="52"/>
      <c r="F76" s="75">
        <v>46.48</v>
      </c>
      <c r="G76" s="75">
        <v>10.47</v>
      </c>
      <c r="H76" s="75">
        <f t="shared" si="0"/>
        <v>56.949999999999996</v>
      </c>
      <c r="I76" s="53"/>
    </row>
    <row r="77" spans="1:12">
      <c r="A77" s="43">
        <f t="shared" si="2"/>
        <v>73</v>
      </c>
      <c r="B77" s="50" t="s">
        <v>294</v>
      </c>
      <c r="C77" s="54" t="s">
        <v>201</v>
      </c>
      <c r="D77" s="66"/>
      <c r="E77" s="66"/>
      <c r="F77" s="75">
        <v>46.48</v>
      </c>
      <c r="G77" s="75">
        <v>10.47</v>
      </c>
      <c r="H77" s="75">
        <f t="shared" si="0"/>
        <v>56.949999999999996</v>
      </c>
      <c r="I77" s="53"/>
    </row>
    <row r="78" spans="1:12">
      <c r="A78" s="43">
        <f t="shared" si="2"/>
        <v>74</v>
      </c>
      <c r="B78" s="50" t="s">
        <v>295</v>
      </c>
      <c r="C78" s="54" t="s">
        <v>202</v>
      </c>
      <c r="D78" s="66"/>
      <c r="E78" s="66"/>
      <c r="F78" s="75">
        <v>46.48</v>
      </c>
      <c r="G78" s="75">
        <v>10.47</v>
      </c>
      <c r="H78" s="75">
        <f>SUM(F78:G78)</f>
        <v>56.949999999999996</v>
      </c>
      <c r="I78" s="53"/>
    </row>
    <row r="79" spans="1:12">
      <c r="A79" s="43">
        <f t="shared" si="2"/>
        <v>75</v>
      </c>
      <c r="B79" s="50" t="s">
        <v>296</v>
      </c>
      <c r="C79" s="54" t="s">
        <v>51</v>
      </c>
      <c r="D79" s="66"/>
      <c r="E79" s="66"/>
      <c r="F79" s="75">
        <v>46.48</v>
      </c>
      <c r="G79" s="75">
        <v>10.47</v>
      </c>
      <c r="H79" s="75">
        <f>SUM(F79:G79)</f>
        <v>56.949999999999996</v>
      </c>
      <c r="I79" s="53"/>
    </row>
    <row r="80" spans="1:12">
      <c r="A80" s="43">
        <f t="shared" si="2"/>
        <v>76</v>
      </c>
      <c r="B80" s="50" t="s">
        <v>297</v>
      </c>
      <c r="C80" s="54" t="s">
        <v>161</v>
      </c>
      <c r="D80" s="66"/>
      <c r="E80" s="66"/>
      <c r="F80" s="75">
        <v>46.48</v>
      </c>
      <c r="G80" s="75">
        <v>10.47</v>
      </c>
      <c r="H80" s="75">
        <f>SUM(F80:G80)</f>
        <v>56.949999999999996</v>
      </c>
      <c r="I80" s="53"/>
      <c r="L80" s="12"/>
    </row>
    <row r="81" spans="1:12">
      <c r="A81" s="43">
        <f t="shared" si="2"/>
        <v>77</v>
      </c>
      <c r="B81" s="50" t="s">
        <v>298</v>
      </c>
      <c r="C81" s="51" t="s">
        <v>86</v>
      </c>
      <c r="D81" s="52"/>
      <c r="E81" s="52"/>
      <c r="F81" s="77">
        <v>46.48</v>
      </c>
      <c r="G81" s="77">
        <v>10.47</v>
      </c>
      <c r="H81" s="77">
        <f>SUM(F81:G81)</f>
        <v>56.949999999999996</v>
      </c>
      <c r="I81" s="53"/>
      <c r="L81" s="12"/>
    </row>
    <row r="82" spans="1:12" ht="16">
      <c r="A82" s="393" t="s">
        <v>311</v>
      </c>
      <c r="B82" s="393"/>
      <c r="C82" s="393"/>
      <c r="D82" s="393"/>
      <c r="E82" s="393"/>
      <c r="F82" s="88">
        <f>SUM(F5:F81)</f>
        <v>4190.7799999999988</v>
      </c>
      <c r="G82" s="88">
        <f>SUM(G5:G81)</f>
        <v>896.22000000000151</v>
      </c>
      <c r="H82" s="88">
        <f>SUM(H5:H81)</f>
        <v>5086.9999999999936</v>
      </c>
      <c r="I82" s="89"/>
      <c r="L82" s="12"/>
    </row>
    <row r="83" spans="1:12" ht="16">
      <c r="A83" s="393" t="s">
        <v>317</v>
      </c>
      <c r="B83" s="393"/>
      <c r="C83" s="393"/>
      <c r="D83" s="393"/>
      <c r="E83" s="393"/>
      <c r="F83" s="90"/>
      <c r="G83" s="93"/>
      <c r="H83" s="93"/>
      <c r="I83" s="89"/>
    </row>
    <row r="84" spans="1:12" ht="16">
      <c r="A84" s="106">
        <v>1</v>
      </c>
      <c r="B84" s="107" t="s">
        <v>322</v>
      </c>
      <c r="C84" s="108" t="s">
        <v>323</v>
      </c>
      <c r="D84" s="109">
        <v>1</v>
      </c>
      <c r="E84" s="97"/>
      <c r="F84" s="98">
        <v>125.68</v>
      </c>
      <c r="G84" s="99">
        <v>26.17</v>
      </c>
      <c r="H84" s="99">
        <f>F84+G84</f>
        <v>151.85000000000002</v>
      </c>
      <c r="I84" s="100" t="s">
        <v>314</v>
      </c>
    </row>
    <row r="85" spans="1:12" ht="16">
      <c r="A85" s="95">
        <v>2</v>
      </c>
      <c r="B85" s="101"/>
      <c r="C85" s="104"/>
      <c r="D85" s="97"/>
      <c r="E85" s="97"/>
      <c r="F85" s="98"/>
      <c r="G85" s="99"/>
      <c r="H85" s="99"/>
      <c r="I85" s="100"/>
    </row>
    <row r="86" spans="1:12" ht="16">
      <c r="A86" s="393" t="s">
        <v>171</v>
      </c>
      <c r="B86" s="393"/>
      <c r="C86" s="393"/>
      <c r="D86" s="393"/>
      <c r="E86" s="393"/>
      <c r="F86" s="90">
        <f>SUM(F82:F85)</f>
        <v>4316.4599999999991</v>
      </c>
      <c r="G86" s="90">
        <f>SUM(G82:G85)</f>
        <v>922.39000000000146</v>
      </c>
      <c r="H86" s="90">
        <f>SUM(H82:H85)</f>
        <v>5238.849999999994</v>
      </c>
      <c r="I86" s="89"/>
    </row>
    <row r="87" spans="1:12">
      <c r="C87" s="1"/>
      <c r="D87" s="2"/>
      <c r="E87" s="3"/>
    </row>
    <row r="88" spans="1:12">
      <c r="G88" s="12"/>
      <c r="H88" s="12"/>
    </row>
    <row r="89" spans="1:12">
      <c r="G89" s="12"/>
    </row>
    <row r="90" spans="1:12">
      <c r="G90" s="12"/>
    </row>
  </sheetData>
  <autoFilter ref="C4:H86" xr:uid="{00000000-0009-0000-0000-00002D000000}"/>
  <mergeCells count="3">
    <mergeCell ref="A82:E82"/>
    <mergeCell ref="A83:E83"/>
    <mergeCell ref="A86:E86"/>
  </mergeCells>
  <conditionalFormatting sqref="C17">
    <cfRule type="duplicateValues" dxfId="1983" priority="19"/>
  </conditionalFormatting>
  <conditionalFormatting sqref="C20">
    <cfRule type="duplicateValues" dxfId="1982" priority="17"/>
  </conditionalFormatting>
  <conditionalFormatting sqref="C39">
    <cfRule type="duplicateValues" dxfId="1981" priority="16"/>
  </conditionalFormatting>
  <conditionalFormatting sqref="C42">
    <cfRule type="duplicateValues" dxfId="1980" priority="15"/>
  </conditionalFormatting>
  <conditionalFormatting sqref="C85">
    <cfRule type="duplicateValues" dxfId="1979" priority="13"/>
  </conditionalFormatting>
  <conditionalFormatting sqref="D84">
    <cfRule type="notContainsBlanks" dxfId="1978" priority="1">
      <formula>LEN(TRIM(D84))&gt;0</formula>
    </cfRule>
  </conditionalFormatting>
  <conditionalFormatting sqref="D5:E81">
    <cfRule type="notContainsBlanks" dxfId="1977" priority="20">
      <formula>LEN(TRIM(D5))&gt;0</formula>
    </cfRule>
  </conditionalFormatting>
  <conditionalFormatting sqref="F5:F64">
    <cfRule type="cellIs" dxfId="1976" priority="11" operator="lessThan">
      <formula>46.48</formula>
    </cfRule>
  </conditionalFormatting>
  <conditionalFormatting sqref="F5:F81">
    <cfRule type="cellIs" dxfId="1975" priority="4" operator="greaterThan">
      <formula>46.48</formula>
    </cfRule>
  </conditionalFormatting>
  <conditionalFormatting sqref="F65:F81">
    <cfRule type="cellIs" dxfId="1974" priority="3" operator="lessThan">
      <formula>46.48</formula>
    </cfRule>
  </conditionalFormatting>
  <conditionalFormatting sqref="F5:H81">
    <cfRule type="containsText" dxfId="1973" priority="14" operator="containsText" text="Waived">
      <formula>NOT(ISERROR(SEARCH("Waived",F5)))</formula>
    </cfRule>
  </conditionalFormatting>
  <conditionalFormatting sqref="G5:G81">
    <cfRule type="cellIs" dxfId="1972" priority="5" operator="lessThan">
      <formula>10.47</formula>
    </cfRule>
    <cfRule type="cellIs" dxfId="1971" priority="6" operator="greaterThan">
      <formula>10.47</formula>
    </cfRule>
  </conditionalFormatting>
  <conditionalFormatting sqref="H5:H81">
    <cfRule type="cellIs" dxfId="1970" priority="7" operator="lessThan">
      <formula>56.95</formula>
    </cfRule>
    <cfRule type="cellIs" dxfId="1969" priority="8" operator="greaterThan">
      <formula>56.95</formula>
    </cfRule>
  </conditionalFormatting>
  <conditionalFormatting sqref="I5:I86">
    <cfRule type="notContainsBlanks" dxfId="1968" priority="18">
      <formula>LEN(TRIM(I5))&gt;0</formula>
    </cfRule>
  </conditionalFormatting>
  <conditionalFormatting sqref="J65">
    <cfRule type="notContainsBlanks" dxfId="1967" priority="2">
      <formula>LEN(TRIM(J65))&gt;0</formula>
    </cfRule>
  </conditionalFormatting>
  <printOptions headings="1"/>
  <pageMargins left="1" right="0.25" top="0.75" bottom="0.75" header="0.3" footer="0.3"/>
  <pageSetup scale="55" fitToWidth="0" orientation="portrait" r:id="rId1"/>
  <headerFooter>
    <oddFooter>&amp;C&amp;P of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5C9B-6A43-194A-8DB2-EE22290A4FF3}">
  <sheetPr codeName="Sheet54">
    <pageSetUpPr fitToPage="1"/>
  </sheetPr>
  <dimension ref="A1:N175"/>
  <sheetViews>
    <sheetView topLeftCell="A22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0.33203125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43678</v>
      </c>
      <c r="I2" s="45">
        <v>43708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4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67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43">
        <f t="shared" si="1"/>
        <v>5</v>
      </c>
      <c r="B9" s="50" t="s">
        <v>319</v>
      </c>
      <c r="C9" s="54" t="s">
        <v>320</v>
      </c>
      <c r="D9" s="52"/>
      <c r="E9" s="52"/>
      <c r="F9" s="76">
        <v>46.48</v>
      </c>
      <c r="G9" s="76">
        <v>10.47</v>
      </c>
      <c r="H9" s="76">
        <f t="shared" si="0"/>
        <v>56.949999999999996</v>
      </c>
      <c r="I9" s="53"/>
    </row>
    <row r="10" spans="1:9">
      <c r="A10" s="43">
        <f t="shared" si="1"/>
        <v>6</v>
      </c>
      <c r="B10" s="50" t="s">
        <v>232</v>
      </c>
      <c r="C10" s="54" t="s">
        <v>139</v>
      </c>
      <c r="D10" s="52"/>
      <c r="E10" s="52"/>
      <c r="F10" s="75">
        <v>46.48</v>
      </c>
      <c r="G10" s="75">
        <v>10.47</v>
      </c>
      <c r="H10" s="75">
        <f t="shared" si="0"/>
        <v>56.949999999999996</v>
      </c>
      <c r="I10" s="53"/>
    </row>
    <row r="11" spans="1:9">
      <c r="A11" s="43">
        <f t="shared" si="1"/>
        <v>7</v>
      </c>
      <c r="B11" s="50" t="s">
        <v>233</v>
      </c>
      <c r="C11" s="54" t="s">
        <v>170</v>
      </c>
      <c r="D11" s="52"/>
      <c r="E11" s="52"/>
      <c r="F11" s="75">
        <v>46.48</v>
      </c>
      <c r="G11" s="75">
        <v>10.47</v>
      </c>
      <c r="H11" s="75">
        <f t="shared" si="0"/>
        <v>56.949999999999996</v>
      </c>
      <c r="I11" s="53"/>
    </row>
    <row r="12" spans="1:9">
      <c r="A12" s="43">
        <f t="shared" si="1"/>
        <v>8</v>
      </c>
      <c r="B12" s="101" t="s">
        <v>322</v>
      </c>
      <c r="C12" s="117" t="s">
        <v>323</v>
      </c>
      <c r="D12" s="123">
        <v>1</v>
      </c>
      <c r="E12" s="123"/>
      <c r="F12" s="124">
        <v>86.08</v>
      </c>
      <c r="G12" s="124">
        <v>18.32</v>
      </c>
      <c r="H12" s="124">
        <v>104.4</v>
      </c>
      <c r="I12" s="53"/>
    </row>
    <row r="13" spans="1:9">
      <c r="A13" s="43">
        <f t="shared" si="1"/>
        <v>9</v>
      </c>
      <c r="B13" s="50" t="s">
        <v>236</v>
      </c>
      <c r="C13" s="54" t="s">
        <v>97</v>
      </c>
      <c r="D13" s="52">
        <v>1</v>
      </c>
      <c r="E13" s="52">
        <v>1</v>
      </c>
      <c r="F13" s="77">
        <v>131.62</v>
      </c>
      <c r="G13" s="77">
        <v>29.32</v>
      </c>
      <c r="H13" s="75">
        <f t="shared" si="0"/>
        <v>160.94</v>
      </c>
      <c r="I13" s="53"/>
    </row>
    <row r="14" spans="1:9">
      <c r="A14" s="106">
        <f t="shared" si="1"/>
        <v>10</v>
      </c>
      <c r="B14" s="125" t="s">
        <v>324</v>
      </c>
      <c r="C14" s="126" t="s">
        <v>325</v>
      </c>
      <c r="D14" s="109"/>
      <c r="E14" s="109"/>
      <c r="F14" s="110">
        <v>46.48</v>
      </c>
      <c r="G14" s="110">
        <v>10.47</v>
      </c>
      <c r="H14" s="110">
        <f>SUM(F14:G14)</f>
        <v>56.949999999999996</v>
      </c>
      <c r="I14" s="53" t="s">
        <v>301</v>
      </c>
    </row>
    <row r="15" spans="1:9">
      <c r="A15" s="43">
        <f t="shared" si="1"/>
        <v>11</v>
      </c>
      <c r="B15" s="50" t="s">
        <v>237</v>
      </c>
      <c r="C15" s="51" t="s">
        <v>11</v>
      </c>
      <c r="D15" s="52"/>
      <c r="E15" s="52" t="s">
        <v>94</v>
      </c>
      <c r="F15" s="78">
        <v>86.08</v>
      </c>
      <c r="G15" s="75">
        <v>10.47</v>
      </c>
      <c r="H15" s="75">
        <f t="shared" si="0"/>
        <v>96.55</v>
      </c>
      <c r="I15" s="53"/>
    </row>
    <row r="16" spans="1:9">
      <c r="A16" s="43">
        <f t="shared" si="1"/>
        <v>12</v>
      </c>
      <c r="B16" s="111" t="s">
        <v>299</v>
      </c>
      <c r="C16" s="112" t="s">
        <v>300</v>
      </c>
      <c r="D16" s="52"/>
      <c r="E16" s="52"/>
      <c r="F16" s="76">
        <v>46.48</v>
      </c>
      <c r="G16" s="76">
        <v>10.47</v>
      </c>
      <c r="H16" s="76">
        <f t="shared" si="0"/>
        <v>56.949999999999996</v>
      </c>
      <c r="I16" s="53"/>
    </row>
    <row r="17" spans="1:14">
      <c r="A17" s="43">
        <f t="shared" si="1"/>
        <v>13</v>
      </c>
      <c r="B17" s="50" t="s">
        <v>238</v>
      </c>
      <c r="C17" s="54" t="s">
        <v>65</v>
      </c>
      <c r="D17" s="55"/>
      <c r="E17" s="55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43">
        <f t="shared" si="1"/>
        <v>14</v>
      </c>
      <c r="B18" s="50" t="s">
        <v>239</v>
      </c>
      <c r="C18" s="51" t="s">
        <v>80</v>
      </c>
      <c r="D18" s="52"/>
      <c r="E18" s="52"/>
      <c r="F18" s="75">
        <v>46.48</v>
      </c>
      <c r="G18" s="75">
        <v>10.47</v>
      </c>
      <c r="H18" s="75">
        <f t="shared" si="0"/>
        <v>56.949999999999996</v>
      </c>
      <c r="I18" s="53"/>
    </row>
    <row r="19" spans="1:14">
      <c r="A19" s="43">
        <f t="shared" si="1"/>
        <v>15</v>
      </c>
      <c r="B19" s="50" t="s">
        <v>302</v>
      </c>
      <c r="C19" s="113" t="s">
        <v>303</v>
      </c>
      <c r="D19" s="52"/>
      <c r="E19" s="52"/>
      <c r="F19" s="76">
        <v>46.48</v>
      </c>
      <c r="G19" s="76">
        <v>10.47</v>
      </c>
      <c r="H19" s="76">
        <f t="shared" si="0"/>
        <v>56.949999999999996</v>
      </c>
      <c r="I19" s="53"/>
    </row>
    <row r="20" spans="1:14">
      <c r="A20" s="43">
        <f t="shared" si="1"/>
        <v>16</v>
      </c>
      <c r="B20" s="50" t="s">
        <v>240</v>
      </c>
      <c r="C20" s="51" t="s">
        <v>194</v>
      </c>
      <c r="D20" s="52"/>
      <c r="E20" s="52"/>
      <c r="F20" s="75">
        <v>46.48</v>
      </c>
      <c r="G20" s="75">
        <v>10.47</v>
      </c>
      <c r="H20" s="75">
        <f t="shared" si="0"/>
        <v>56.949999999999996</v>
      </c>
      <c r="I20" s="53"/>
    </row>
    <row r="21" spans="1:14">
      <c r="A21" s="43">
        <f t="shared" si="1"/>
        <v>17</v>
      </c>
      <c r="B21" s="50" t="s">
        <v>241</v>
      </c>
      <c r="C21" s="51" t="s">
        <v>91</v>
      </c>
      <c r="D21" s="52">
        <v>1</v>
      </c>
      <c r="E21" s="52"/>
      <c r="F21" s="75">
        <v>86.08</v>
      </c>
      <c r="G21" s="75">
        <v>18.32</v>
      </c>
      <c r="H21" s="80">
        <v>104.4</v>
      </c>
      <c r="I21" s="53"/>
    </row>
    <row r="22" spans="1:14">
      <c r="A22" s="43">
        <f t="shared" si="1"/>
        <v>18</v>
      </c>
      <c r="B22" s="50" t="s">
        <v>243</v>
      </c>
      <c r="C22" s="51" t="s">
        <v>42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244</v>
      </c>
      <c r="C23" s="51" t="s">
        <v>92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245</v>
      </c>
      <c r="C24" s="51" t="s">
        <v>15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</row>
    <row r="25" spans="1:14">
      <c r="A25" s="43">
        <f t="shared" si="1"/>
        <v>21</v>
      </c>
      <c r="B25" s="50" t="s">
        <v>246</v>
      </c>
      <c r="C25" s="54" t="s">
        <v>120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  <c r="N25" t="s">
        <v>318</v>
      </c>
    </row>
    <row r="26" spans="1:14">
      <c r="A26" s="43">
        <f t="shared" si="1"/>
        <v>22</v>
      </c>
      <c r="B26" s="50" t="s">
        <v>247</v>
      </c>
      <c r="C26" s="51" t="s">
        <v>213</v>
      </c>
      <c r="D26" s="66">
        <v>1</v>
      </c>
      <c r="E26" s="66"/>
      <c r="F26" s="78">
        <v>86.08</v>
      </c>
      <c r="G26" s="78">
        <v>18.32</v>
      </c>
      <c r="H26" s="80">
        <f t="shared" si="0"/>
        <v>104.4</v>
      </c>
      <c r="I26" s="53"/>
    </row>
    <row r="27" spans="1:14">
      <c r="A27" s="43">
        <f t="shared" si="1"/>
        <v>23</v>
      </c>
      <c r="B27" s="50" t="s">
        <v>248</v>
      </c>
      <c r="C27" s="51" t="s">
        <v>155</v>
      </c>
      <c r="D27" s="52"/>
      <c r="E27" s="52"/>
      <c r="F27" s="75">
        <v>46.48</v>
      </c>
      <c r="G27" s="75">
        <v>10.47</v>
      </c>
      <c r="H27" s="75">
        <f t="shared" si="0"/>
        <v>56.949999999999996</v>
      </c>
      <c r="I27" s="53"/>
    </row>
    <row r="28" spans="1:14">
      <c r="A28" s="43">
        <f t="shared" si="1"/>
        <v>24</v>
      </c>
      <c r="B28" s="50" t="s">
        <v>249</v>
      </c>
      <c r="C28" s="51" t="s">
        <v>43</v>
      </c>
      <c r="D28" s="52" t="s">
        <v>304</v>
      </c>
      <c r="E28" s="52"/>
      <c r="F28" s="75">
        <v>86.08</v>
      </c>
      <c r="G28" s="75">
        <v>10.47</v>
      </c>
      <c r="H28" s="75">
        <f t="shared" si="0"/>
        <v>96.55</v>
      </c>
      <c r="I28" s="53"/>
    </row>
    <row r="29" spans="1:14">
      <c r="A29" s="43">
        <f t="shared" si="1"/>
        <v>25</v>
      </c>
      <c r="B29" s="50" t="s">
        <v>250</v>
      </c>
      <c r="C29" s="51" t="s">
        <v>21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252</v>
      </c>
      <c r="C30" s="51" t="s">
        <v>23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253</v>
      </c>
      <c r="C31" s="51" t="s">
        <v>93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254</v>
      </c>
      <c r="C32" s="51" t="s">
        <v>183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255</v>
      </c>
      <c r="C33" s="54" t="s">
        <v>24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256</v>
      </c>
      <c r="C34" s="54" t="s">
        <v>134</v>
      </c>
      <c r="D34" s="52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9">
      <c r="A35" s="43">
        <f t="shared" si="1"/>
        <v>31</v>
      </c>
      <c r="B35" s="50" t="s">
        <v>257</v>
      </c>
      <c r="C35" s="54" t="s">
        <v>59</v>
      </c>
      <c r="D35" s="55"/>
      <c r="E35" s="52"/>
      <c r="F35" s="75">
        <v>46.48</v>
      </c>
      <c r="G35" s="75">
        <v>10.47</v>
      </c>
      <c r="H35" s="75">
        <f t="shared" si="0"/>
        <v>56.949999999999996</v>
      </c>
      <c r="I35" s="53"/>
    </row>
    <row r="36" spans="1:9">
      <c r="A36" s="43">
        <f t="shared" si="1"/>
        <v>32</v>
      </c>
      <c r="B36" s="118" t="s">
        <v>305</v>
      </c>
      <c r="C36" s="119" t="s">
        <v>306</v>
      </c>
      <c r="D36" s="55"/>
      <c r="E36" s="52"/>
      <c r="F36" s="76">
        <v>46.48</v>
      </c>
      <c r="G36" s="76">
        <v>10.47</v>
      </c>
      <c r="H36" s="76">
        <f t="shared" si="0"/>
        <v>56.949999999999996</v>
      </c>
      <c r="I36" s="53"/>
    </row>
    <row r="37" spans="1:9">
      <c r="A37" s="43">
        <f t="shared" si="1"/>
        <v>33</v>
      </c>
      <c r="B37" s="50" t="s">
        <v>258</v>
      </c>
      <c r="C37" s="54" t="s">
        <v>26</v>
      </c>
      <c r="D37" s="52"/>
      <c r="E37" s="52"/>
      <c r="F37" s="76">
        <v>46.48</v>
      </c>
      <c r="G37" s="76">
        <v>10.47</v>
      </c>
      <c r="H37" s="76">
        <f t="shared" si="0"/>
        <v>56.949999999999996</v>
      </c>
      <c r="I37" s="53"/>
    </row>
    <row r="38" spans="1:9">
      <c r="A38" s="43">
        <f t="shared" si="1"/>
        <v>34</v>
      </c>
      <c r="B38" s="50" t="s">
        <v>259</v>
      </c>
      <c r="C38" s="54" t="s">
        <v>203</v>
      </c>
      <c r="D38" s="52"/>
      <c r="E38" s="52"/>
      <c r="F38" s="120">
        <v>46.48</v>
      </c>
      <c r="G38" s="120">
        <v>10.47</v>
      </c>
      <c r="H38" s="120">
        <v>56.95</v>
      </c>
      <c r="I38" s="53"/>
    </row>
    <row r="39" spans="1:9">
      <c r="A39" s="43">
        <f t="shared" si="1"/>
        <v>35</v>
      </c>
      <c r="B39" s="121" t="s">
        <v>307</v>
      </c>
      <c r="C39" s="119" t="s">
        <v>308</v>
      </c>
      <c r="D39" s="52"/>
      <c r="E39" s="52"/>
      <c r="F39" s="76">
        <v>46.48</v>
      </c>
      <c r="G39" s="76">
        <v>10.47</v>
      </c>
      <c r="H39" s="76">
        <f>SUM(F39:G39)</f>
        <v>56.949999999999996</v>
      </c>
      <c r="I39" s="53"/>
    </row>
    <row r="40" spans="1:9">
      <c r="A40" s="43">
        <f t="shared" si="1"/>
        <v>36</v>
      </c>
      <c r="B40" s="50" t="s">
        <v>260</v>
      </c>
      <c r="C40" s="54" t="s">
        <v>27</v>
      </c>
      <c r="D40" s="56"/>
      <c r="E40" s="52"/>
      <c r="F40" s="75">
        <v>46.48</v>
      </c>
      <c r="G40" s="75">
        <v>10.47</v>
      </c>
      <c r="H40" s="75">
        <f t="shared" si="0"/>
        <v>56.949999999999996</v>
      </c>
      <c r="I40" s="53"/>
    </row>
    <row r="41" spans="1:9">
      <c r="A41" s="43">
        <f t="shared" si="1"/>
        <v>37</v>
      </c>
      <c r="B41" s="50" t="s">
        <v>261</v>
      </c>
      <c r="C41" s="54" t="s">
        <v>123</v>
      </c>
      <c r="D41" s="56">
        <v>1</v>
      </c>
      <c r="E41" s="52">
        <v>1</v>
      </c>
      <c r="F41" s="76">
        <v>86.08</v>
      </c>
      <c r="G41" s="76">
        <v>18.32</v>
      </c>
      <c r="H41" s="76">
        <f t="shared" si="0"/>
        <v>104.4</v>
      </c>
      <c r="I41" s="53"/>
    </row>
    <row r="42" spans="1:9">
      <c r="A42" s="43">
        <f t="shared" si="1"/>
        <v>38</v>
      </c>
      <c r="B42" s="50" t="s">
        <v>262</v>
      </c>
      <c r="C42" s="54" t="s">
        <v>214</v>
      </c>
      <c r="D42" s="56"/>
      <c r="E42" s="52"/>
      <c r="F42" s="75">
        <v>46.48</v>
      </c>
      <c r="G42" s="75">
        <v>10.47</v>
      </c>
      <c r="H42" s="75">
        <f t="shared" si="0"/>
        <v>56.949999999999996</v>
      </c>
      <c r="I42" s="53"/>
    </row>
    <row r="43" spans="1:9">
      <c r="A43" s="43">
        <f t="shared" si="1"/>
        <v>39</v>
      </c>
      <c r="B43" s="50" t="s">
        <v>263</v>
      </c>
      <c r="C43" s="54" t="s">
        <v>143</v>
      </c>
      <c r="D43" s="52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9">
      <c r="A44" s="43">
        <f t="shared" si="1"/>
        <v>40</v>
      </c>
      <c r="B44" s="50" t="s">
        <v>264</v>
      </c>
      <c r="C44" s="54" t="s">
        <v>209</v>
      </c>
      <c r="D44" s="52"/>
      <c r="E44" s="52"/>
      <c r="F44" s="75">
        <v>46.48</v>
      </c>
      <c r="G44" s="75">
        <v>10.47</v>
      </c>
      <c r="H44" s="75">
        <v>56.95</v>
      </c>
      <c r="I44" s="53"/>
    </row>
    <row r="45" spans="1:9">
      <c r="A45" s="43">
        <f t="shared" si="1"/>
        <v>41</v>
      </c>
      <c r="B45" s="50" t="s">
        <v>265</v>
      </c>
      <c r="C45" s="51" t="s">
        <v>133</v>
      </c>
      <c r="D45" s="52"/>
      <c r="E45" s="52"/>
      <c r="F45" s="75">
        <v>46.48</v>
      </c>
      <c r="G45" s="75">
        <v>10.47</v>
      </c>
      <c r="H45" s="75">
        <f t="shared" si="0"/>
        <v>56.949999999999996</v>
      </c>
      <c r="I45" s="53"/>
    </row>
    <row r="46" spans="1:9" s="42" customFormat="1">
      <c r="A46" s="43">
        <f t="shared" si="1"/>
        <v>42</v>
      </c>
      <c r="B46" s="50" t="s">
        <v>266</v>
      </c>
      <c r="C46" s="54" t="s">
        <v>124</v>
      </c>
      <c r="D46" s="52"/>
      <c r="E46" s="52"/>
      <c r="F46" s="75">
        <v>46.48</v>
      </c>
      <c r="G46" s="75">
        <v>10.47</v>
      </c>
      <c r="H46" s="75">
        <f t="shared" si="0"/>
        <v>56.949999999999996</v>
      </c>
      <c r="I46" s="53"/>
    </row>
    <row r="47" spans="1:9">
      <c r="A47" s="43">
        <f t="shared" si="1"/>
        <v>43</v>
      </c>
      <c r="B47" s="50" t="s">
        <v>267</v>
      </c>
      <c r="C47" s="51" t="s">
        <v>196</v>
      </c>
      <c r="D47" s="52"/>
      <c r="E47" s="52"/>
      <c r="F47" s="75">
        <v>46.48</v>
      </c>
      <c r="G47" s="75">
        <v>10.47</v>
      </c>
      <c r="H47" s="75">
        <f t="shared" si="0"/>
        <v>56.949999999999996</v>
      </c>
      <c r="I47" s="53"/>
    </row>
    <row r="48" spans="1:9">
      <c r="A48" s="43">
        <f t="shared" si="1"/>
        <v>44</v>
      </c>
      <c r="B48" s="50" t="s">
        <v>268</v>
      </c>
      <c r="C48" s="51" t="s">
        <v>215</v>
      </c>
      <c r="D48" s="66"/>
      <c r="E48" s="66"/>
      <c r="F48" s="78">
        <v>46.48</v>
      </c>
      <c r="G48" s="78">
        <v>10.47</v>
      </c>
      <c r="H48" s="78">
        <f t="shared" si="0"/>
        <v>56.949999999999996</v>
      </c>
      <c r="I48" s="57"/>
    </row>
    <row r="49" spans="1:10">
      <c r="A49" s="43">
        <f t="shared" si="1"/>
        <v>45</v>
      </c>
      <c r="B49" s="50" t="s">
        <v>269</v>
      </c>
      <c r="C49" s="54" t="s">
        <v>83</v>
      </c>
      <c r="D49" s="55"/>
      <c r="E49" s="55"/>
      <c r="F49" s="75">
        <v>46.48</v>
      </c>
      <c r="G49" s="75">
        <v>10.47</v>
      </c>
      <c r="H49" s="75">
        <f t="shared" si="0"/>
        <v>56.949999999999996</v>
      </c>
      <c r="I49" s="53"/>
    </row>
    <row r="50" spans="1:10">
      <c r="A50" s="43">
        <f t="shared" si="1"/>
        <v>46</v>
      </c>
      <c r="B50" s="50" t="s">
        <v>270</v>
      </c>
      <c r="C50" s="54" t="s">
        <v>135</v>
      </c>
      <c r="D50" s="55"/>
      <c r="E50" s="55"/>
      <c r="F50" s="75">
        <v>46.48</v>
      </c>
      <c r="G50" s="75">
        <v>10.47</v>
      </c>
      <c r="H50" s="75">
        <f t="shared" si="0"/>
        <v>56.949999999999996</v>
      </c>
      <c r="I50" s="53"/>
    </row>
    <row r="51" spans="1:10">
      <c r="A51" s="43">
        <f t="shared" si="1"/>
        <v>47</v>
      </c>
      <c r="B51" s="50" t="s">
        <v>271</v>
      </c>
      <c r="C51" s="54" t="s">
        <v>30</v>
      </c>
      <c r="D51" s="52"/>
      <c r="E51" s="52"/>
      <c r="F51" s="75">
        <v>46.48</v>
      </c>
      <c r="G51" s="81" t="s">
        <v>309</v>
      </c>
      <c r="H51" s="75">
        <f t="shared" si="0"/>
        <v>46.48</v>
      </c>
      <c r="I51" s="53"/>
    </row>
    <row r="52" spans="1:10">
      <c r="A52" s="43">
        <f t="shared" si="1"/>
        <v>48</v>
      </c>
      <c r="B52" s="50" t="s">
        <v>272</v>
      </c>
      <c r="C52" s="54" t="s">
        <v>31</v>
      </c>
      <c r="D52" s="52"/>
      <c r="E52" s="52" t="s">
        <v>66</v>
      </c>
      <c r="F52" s="75">
        <v>46.48</v>
      </c>
      <c r="G52" s="75">
        <v>18.32</v>
      </c>
      <c r="H52" s="75">
        <f t="shared" si="0"/>
        <v>64.8</v>
      </c>
      <c r="I52" s="53"/>
    </row>
    <row r="53" spans="1:10">
      <c r="A53" s="43">
        <f t="shared" si="1"/>
        <v>49</v>
      </c>
      <c r="B53" s="50" t="s">
        <v>273</v>
      </c>
      <c r="C53" s="54" t="s">
        <v>210</v>
      </c>
      <c r="D53" s="52">
        <v>1</v>
      </c>
      <c r="E53" s="52"/>
      <c r="F53" s="75">
        <v>86.08</v>
      </c>
      <c r="G53" s="75">
        <v>18.32</v>
      </c>
      <c r="H53" s="75">
        <f t="shared" si="0"/>
        <v>104.4</v>
      </c>
      <c r="I53" s="53"/>
    </row>
    <row r="54" spans="1:10">
      <c r="A54" s="43">
        <f t="shared" si="1"/>
        <v>50</v>
      </c>
      <c r="B54" s="50" t="s">
        <v>274</v>
      </c>
      <c r="C54" s="54" t="s">
        <v>112</v>
      </c>
      <c r="D54" s="52"/>
      <c r="E54" s="52"/>
      <c r="F54" s="75">
        <v>46.48</v>
      </c>
      <c r="G54" s="75">
        <v>10.47</v>
      </c>
      <c r="H54" s="75">
        <f t="shared" si="0"/>
        <v>56.949999999999996</v>
      </c>
      <c r="I54" s="53"/>
    </row>
    <row r="55" spans="1:10">
      <c r="A55" s="43">
        <f t="shared" si="1"/>
        <v>51</v>
      </c>
      <c r="B55" s="50" t="s">
        <v>275</v>
      </c>
      <c r="C55" s="54" t="s">
        <v>198</v>
      </c>
      <c r="D55" s="52"/>
      <c r="E55" s="52"/>
      <c r="F55" s="75">
        <v>46.48</v>
      </c>
      <c r="G55" s="75">
        <v>10.47</v>
      </c>
      <c r="H55" s="75">
        <f t="shared" si="0"/>
        <v>56.949999999999996</v>
      </c>
      <c r="I55" s="53"/>
    </row>
    <row r="56" spans="1:10">
      <c r="A56" s="43">
        <f t="shared" si="1"/>
        <v>52</v>
      </c>
      <c r="B56" s="50" t="s">
        <v>276</v>
      </c>
      <c r="C56" s="54" t="s">
        <v>32</v>
      </c>
      <c r="D56" s="56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10">
      <c r="A57" s="43">
        <f t="shared" si="1"/>
        <v>53</v>
      </c>
      <c r="B57" s="50" t="s">
        <v>277</v>
      </c>
      <c r="C57" s="54" t="s">
        <v>137</v>
      </c>
      <c r="D57" s="56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10">
      <c r="A58" s="43">
        <f t="shared" si="1"/>
        <v>54</v>
      </c>
      <c r="B58" s="50" t="s">
        <v>278</v>
      </c>
      <c r="C58" s="54" t="s">
        <v>179</v>
      </c>
      <c r="D58" s="52"/>
      <c r="E58" s="52">
        <v>1</v>
      </c>
      <c r="F58" s="75">
        <v>86.08</v>
      </c>
      <c r="G58" s="75">
        <v>18.32</v>
      </c>
      <c r="H58" s="75">
        <f t="shared" si="0"/>
        <v>104.4</v>
      </c>
      <c r="I58" s="53"/>
    </row>
    <row r="59" spans="1:10">
      <c r="A59" s="43">
        <f t="shared" si="1"/>
        <v>55</v>
      </c>
      <c r="B59" s="50" t="s">
        <v>279</v>
      </c>
      <c r="C59" s="54" t="s">
        <v>34</v>
      </c>
      <c r="D59" s="52"/>
      <c r="E59" s="52"/>
      <c r="F59" s="75">
        <v>46.48</v>
      </c>
      <c r="G59" s="75">
        <v>10.47</v>
      </c>
      <c r="H59" s="75">
        <f t="shared" si="0"/>
        <v>56.949999999999996</v>
      </c>
      <c r="I59" s="53"/>
    </row>
    <row r="60" spans="1:10">
      <c r="A60" s="43">
        <f t="shared" si="1"/>
        <v>56</v>
      </c>
      <c r="B60" s="50" t="s">
        <v>280</v>
      </c>
      <c r="C60" s="54" t="s">
        <v>126</v>
      </c>
      <c r="D60" s="52"/>
      <c r="E60" s="52"/>
      <c r="F60" s="75">
        <v>46.48</v>
      </c>
      <c r="G60" s="75">
        <v>10.47</v>
      </c>
      <c r="H60" s="75">
        <f t="shared" si="0"/>
        <v>56.949999999999996</v>
      </c>
      <c r="I60" s="53"/>
    </row>
    <row r="61" spans="1:10">
      <c r="A61" s="43">
        <f t="shared" si="1"/>
        <v>57</v>
      </c>
      <c r="B61" s="50" t="s">
        <v>281</v>
      </c>
      <c r="C61" s="54" t="s">
        <v>53</v>
      </c>
      <c r="D61" s="55" t="s">
        <v>310</v>
      </c>
      <c r="E61" s="55" t="s">
        <v>94</v>
      </c>
      <c r="F61" s="75">
        <v>131.62</v>
      </c>
      <c r="G61" s="75">
        <v>10.47</v>
      </c>
      <c r="H61" s="75">
        <f t="shared" si="0"/>
        <v>142.09</v>
      </c>
      <c r="I61" s="53"/>
    </row>
    <row r="62" spans="1:10" ht="17" customHeight="1">
      <c r="A62" s="114">
        <f t="shared" si="1"/>
        <v>58</v>
      </c>
      <c r="B62" s="50" t="s">
        <v>282</v>
      </c>
      <c r="C62" s="115" t="s">
        <v>35</v>
      </c>
      <c r="D62" s="74"/>
      <c r="E62" s="116"/>
      <c r="F62" s="75">
        <v>46.48</v>
      </c>
      <c r="G62" s="75">
        <v>10.47</v>
      </c>
      <c r="H62" s="75">
        <f t="shared" si="0"/>
        <v>56.949999999999996</v>
      </c>
      <c r="I62" s="91"/>
      <c r="J62" s="91"/>
    </row>
    <row r="63" spans="1:10">
      <c r="A63" s="43">
        <f t="shared" si="1"/>
        <v>59</v>
      </c>
      <c r="B63" s="50" t="s">
        <v>283</v>
      </c>
      <c r="C63" s="51" t="s">
        <v>159</v>
      </c>
      <c r="D63" s="71"/>
      <c r="E63" s="72"/>
      <c r="F63" s="75">
        <v>46.48</v>
      </c>
      <c r="G63" s="75">
        <v>10.47</v>
      </c>
      <c r="H63" s="75">
        <f t="shared" si="0"/>
        <v>56.949999999999996</v>
      </c>
      <c r="I63" s="53"/>
    </row>
    <row r="64" spans="1:10">
      <c r="A64" s="43">
        <f t="shared" si="1"/>
        <v>60</v>
      </c>
      <c r="B64" s="50" t="s">
        <v>284</v>
      </c>
      <c r="C64" s="51" t="s">
        <v>204</v>
      </c>
      <c r="D64" s="71"/>
      <c r="E64" s="72"/>
      <c r="F64" s="75">
        <v>46.48</v>
      </c>
      <c r="G64" s="75">
        <v>10.47</v>
      </c>
      <c r="H64" s="75">
        <f t="shared" si="0"/>
        <v>56.949999999999996</v>
      </c>
      <c r="I64" s="53"/>
    </row>
    <row r="65" spans="1:12">
      <c r="A65" s="43">
        <f t="shared" si="1"/>
        <v>61</v>
      </c>
      <c r="B65" s="50" t="s">
        <v>285</v>
      </c>
      <c r="C65" s="54" t="s">
        <v>50</v>
      </c>
      <c r="D65" s="73"/>
      <c r="E65" s="73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286</v>
      </c>
      <c r="C66" s="54" t="s">
        <v>128</v>
      </c>
      <c r="D66" s="71"/>
      <c r="E66" s="72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287</v>
      </c>
      <c r="C67" s="54" t="s">
        <v>138</v>
      </c>
      <c r="D67" s="71"/>
      <c r="E67" s="72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ref="A68:A78" si="2">A67+1</f>
        <v>64</v>
      </c>
      <c r="B68" s="50" t="s">
        <v>288</v>
      </c>
      <c r="C68" s="54" t="s">
        <v>37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2"/>
        <v>65</v>
      </c>
      <c r="B69" s="50" t="s">
        <v>289</v>
      </c>
      <c r="C69" s="51" t="s">
        <v>46</v>
      </c>
      <c r="D69" s="74">
        <v>2</v>
      </c>
      <c r="E69" s="66"/>
      <c r="F69" s="75">
        <v>131.62</v>
      </c>
      <c r="G69" s="77">
        <v>29.32</v>
      </c>
      <c r="H69" s="75">
        <f t="shared" si="0"/>
        <v>160.94</v>
      </c>
      <c r="I69" s="53"/>
    </row>
    <row r="70" spans="1:12">
      <c r="A70" s="43">
        <f t="shared" si="2"/>
        <v>66</v>
      </c>
      <c r="B70" s="50" t="s">
        <v>290</v>
      </c>
      <c r="C70" s="51" t="s">
        <v>165</v>
      </c>
      <c r="D70" s="56"/>
      <c r="E70" s="66">
        <v>1</v>
      </c>
      <c r="F70" s="78">
        <v>86.08</v>
      </c>
      <c r="G70" s="78">
        <v>18.32</v>
      </c>
      <c r="H70" s="75">
        <f t="shared" si="0"/>
        <v>104.4</v>
      </c>
      <c r="I70" s="53"/>
    </row>
    <row r="71" spans="1:12">
      <c r="A71" s="43">
        <f t="shared" si="2"/>
        <v>67</v>
      </c>
      <c r="B71" s="50" t="s">
        <v>291</v>
      </c>
      <c r="C71" s="51" t="s">
        <v>200</v>
      </c>
      <c r="D71" s="56"/>
      <c r="E71" s="66"/>
      <c r="F71" s="75">
        <v>46.48</v>
      </c>
      <c r="G71" s="75">
        <v>10.47</v>
      </c>
      <c r="H71" s="75">
        <f t="shared" si="0"/>
        <v>56.949999999999996</v>
      </c>
      <c r="I71" s="53"/>
    </row>
    <row r="72" spans="1:12">
      <c r="A72" s="43">
        <f t="shared" si="2"/>
        <v>68</v>
      </c>
      <c r="B72" s="50" t="s">
        <v>292</v>
      </c>
      <c r="C72" s="54" t="s">
        <v>98</v>
      </c>
      <c r="D72" s="56"/>
      <c r="E72" s="66"/>
      <c r="F72" s="75">
        <v>46.48</v>
      </c>
      <c r="G72" s="75">
        <v>10.47</v>
      </c>
      <c r="H72" s="75">
        <f t="shared" si="0"/>
        <v>56.949999999999996</v>
      </c>
      <c r="I72" s="53"/>
    </row>
    <row r="73" spans="1:12">
      <c r="A73" s="43">
        <f t="shared" si="2"/>
        <v>69</v>
      </c>
      <c r="B73" s="50" t="s">
        <v>293</v>
      </c>
      <c r="C73" s="54" t="s">
        <v>38</v>
      </c>
      <c r="D73" s="56"/>
      <c r="E73" s="52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294</v>
      </c>
      <c r="C74" s="54" t="s">
        <v>201</v>
      </c>
      <c r="D74" s="66"/>
      <c r="E74" s="66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295</v>
      </c>
      <c r="C75" s="54" t="s">
        <v>202</v>
      </c>
      <c r="D75" s="66"/>
      <c r="E75" s="66"/>
      <c r="F75" s="75">
        <v>46.48</v>
      </c>
      <c r="G75" s="75">
        <v>10.47</v>
      </c>
      <c r="H75" s="75">
        <f>SUM(F75:G75)</f>
        <v>56.949999999999996</v>
      </c>
      <c r="I75" s="53"/>
    </row>
    <row r="76" spans="1:12">
      <c r="A76" s="43">
        <f t="shared" si="2"/>
        <v>72</v>
      </c>
      <c r="B76" s="50" t="s">
        <v>296</v>
      </c>
      <c r="C76" s="54" t="s">
        <v>51</v>
      </c>
      <c r="D76" s="66"/>
      <c r="E76" s="66"/>
      <c r="F76" s="75">
        <v>46.48</v>
      </c>
      <c r="G76" s="75">
        <v>10.47</v>
      </c>
      <c r="H76" s="75">
        <f>SUM(F76:G76)</f>
        <v>56.949999999999996</v>
      </c>
      <c r="I76" s="53"/>
    </row>
    <row r="77" spans="1:12">
      <c r="A77" s="43">
        <f t="shared" si="2"/>
        <v>73</v>
      </c>
      <c r="B77" s="50" t="s">
        <v>297</v>
      </c>
      <c r="C77" s="54" t="s">
        <v>161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  <c r="L77" s="12"/>
    </row>
    <row r="78" spans="1:12">
      <c r="A78" s="43">
        <f t="shared" si="2"/>
        <v>74</v>
      </c>
      <c r="B78" s="50" t="s">
        <v>298</v>
      </c>
      <c r="C78" s="51" t="s">
        <v>86</v>
      </c>
      <c r="D78" s="52"/>
      <c r="E78" s="52"/>
      <c r="F78" s="77">
        <v>46.48</v>
      </c>
      <c r="G78" s="77">
        <v>10.47</v>
      </c>
      <c r="H78" s="77">
        <f>SUM(F78:G78)</f>
        <v>56.949999999999996</v>
      </c>
      <c r="I78" s="53"/>
      <c r="L78" s="12"/>
    </row>
    <row r="79" spans="1:12" ht="16">
      <c r="A79" s="393" t="s">
        <v>311</v>
      </c>
      <c r="B79" s="393"/>
      <c r="C79" s="393"/>
      <c r="D79" s="393"/>
      <c r="E79" s="393"/>
      <c r="F79" s="88">
        <f>SUM(F5:F78)</f>
        <v>4051.34</v>
      </c>
      <c r="G79" s="88">
        <f>SUM(G5:G78)</f>
        <v>864.81000000000142</v>
      </c>
      <c r="H79" s="88">
        <f>SUM(H5:H78)</f>
        <v>4916.1499999999942</v>
      </c>
      <c r="I79" s="89"/>
      <c r="L79" s="12"/>
    </row>
    <row r="80" spans="1:12" ht="16">
      <c r="A80" s="393" t="s">
        <v>317</v>
      </c>
      <c r="B80" s="393"/>
      <c r="C80" s="393"/>
      <c r="D80" s="393"/>
      <c r="E80" s="393"/>
      <c r="F80" s="90"/>
      <c r="G80" s="93"/>
      <c r="H80" s="93"/>
      <c r="I80" s="89"/>
    </row>
    <row r="81" spans="1:9" ht="16">
      <c r="A81" s="106">
        <v>1</v>
      </c>
      <c r="B81" s="107" t="s">
        <v>234</v>
      </c>
      <c r="C81" s="108" t="s">
        <v>193</v>
      </c>
      <c r="D81" s="109"/>
      <c r="E81" s="97"/>
      <c r="F81" s="98">
        <v>-46.48</v>
      </c>
      <c r="G81" s="99">
        <v>-10.47</v>
      </c>
      <c r="H81" s="99">
        <f>F81+G81</f>
        <v>-56.949999999999996</v>
      </c>
      <c r="I81" s="100"/>
    </row>
    <row r="82" spans="1:9" ht="16">
      <c r="A82" s="95">
        <v>2</v>
      </c>
      <c r="B82" s="101" t="s">
        <v>235</v>
      </c>
      <c r="C82" s="104" t="s">
        <v>207</v>
      </c>
      <c r="D82" s="97"/>
      <c r="E82" s="97"/>
      <c r="F82" s="98">
        <v>-46.48</v>
      </c>
      <c r="G82" s="99">
        <v>-10.47</v>
      </c>
      <c r="H82" s="99">
        <f>F82+G82</f>
        <v>-56.949999999999996</v>
      </c>
      <c r="I82" s="100"/>
    </row>
    <row r="83" spans="1:9" ht="16">
      <c r="A83" s="95">
        <v>3</v>
      </c>
      <c r="B83" s="101" t="s">
        <v>242</v>
      </c>
      <c r="C83" s="127" t="s">
        <v>182</v>
      </c>
      <c r="D83" s="97"/>
      <c r="E83" s="97"/>
      <c r="F83" s="98">
        <v>-46.48</v>
      </c>
      <c r="G83" s="99">
        <v>-10.47</v>
      </c>
      <c r="H83" s="99">
        <f>F83+G83</f>
        <v>-56.949999999999996</v>
      </c>
      <c r="I83" s="100"/>
    </row>
    <row r="84" spans="1:9" ht="16">
      <c r="A84" s="95">
        <v>4</v>
      </c>
      <c r="B84" s="101" t="s">
        <v>251</v>
      </c>
      <c r="C84" s="104" t="s">
        <v>22</v>
      </c>
      <c r="D84" s="97"/>
      <c r="E84" s="97"/>
      <c r="F84" s="98">
        <v>-46.48</v>
      </c>
      <c r="G84" s="99">
        <v>-10.47</v>
      </c>
      <c r="H84" s="99">
        <f>F84+G84</f>
        <v>-56.949999999999996</v>
      </c>
      <c r="I84" s="100"/>
    </row>
    <row r="85" spans="1:9" ht="16">
      <c r="A85" s="95">
        <v>5</v>
      </c>
      <c r="B85" s="101" t="s">
        <v>324</v>
      </c>
      <c r="C85" s="104" t="s">
        <v>325</v>
      </c>
      <c r="D85" s="97"/>
      <c r="E85" s="97"/>
      <c r="F85" s="98">
        <v>46.48</v>
      </c>
      <c r="G85" s="99">
        <v>10.47</v>
      </c>
      <c r="H85" s="99">
        <v>56.949999999999996</v>
      </c>
      <c r="I85" s="100"/>
    </row>
    <row r="86" spans="1:9" ht="16">
      <c r="A86" s="393" t="s">
        <v>171</v>
      </c>
      <c r="B86" s="393"/>
      <c r="C86" s="393"/>
      <c r="D86" s="393"/>
      <c r="E86" s="393"/>
      <c r="F86" s="90">
        <f>SUM(F79:F85)</f>
        <v>3911.9</v>
      </c>
      <c r="G86" s="90">
        <f>SUM(G79:G85)</f>
        <v>833.40000000000134</v>
      </c>
      <c r="H86" s="90">
        <f>SUM(H79:H85)</f>
        <v>4745.2999999999947</v>
      </c>
      <c r="I86" s="89"/>
    </row>
    <row r="87" spans="1:9">
      <c r="C87" s="1"/>
      <c r="D87" s="2"/>
      <c r="E87" s="3"/>
    </row>
    <row r="88" spans="1:9">
      <c r="G88" s="12"/>
      <c r="H88" s="12"/>
    </row>
    <row r="89" spans="1:9">
      <c r="B89" t="s">
        <v>271</v>
      </c>
      <c r="C89" t="s">
        <v>326</v>
      </c>
      <c r="G89" s="12"/>
    </row>
    <row r="90" spans="1:9">
      <c r="B90" t="s">
        <v>249</v>
      </c>
      <c r="C90" t="s">
        <v>43</v>
      </c>
      <c r="G90" s="12"/>
    </row>
    <row r="91" spans="1:9">
      <c r="B91" t="s">
        <v>250</v>
      </c>
      <c r="C91" t="s">
        <v>327</v>
      </c>
    </row>
    <row r="92" spans="1:9">
      <c r="B92" t="s">
        <v>243</v>
      </c>
      <c r="C92" t="s">
        <v>42</v>
      </c>
    </row>
    <row r="93" spans="1:9">
      <c r="B93" t="s">
        <v>282</v>
      </c>
      <c r="C93" t="s">
        <v>35</v>
      </c>
    </row>
    <row r="94" spans="1:9">
      <c r="B94" t="s">
        <v>255</v>
      </c>
      <c r="C94" t="s">
        <v>328</v>
      </c>
    </row>
    <row r="95" spans="1:9">
      <c r="B95" s="128" t="s">
        <v>329</v>
      </c>
      <c r="C95" s="128" t="s">
        <v>330</v>
      </c>
    </row>
    <row r="96" spans="1:9">
      <c r="B96" t="s">
        <v>331</v>
      </c>
      <c r="C96" t="s">
        <v>332</v>
      </c>
      <c r="D96" t="s">
        <v>370</v>
      </c>
    </row>
    <row r="97" spans="2:4">
      <c r="B97" t="s">
        <v>257</v>
      </c>
      <c r="C97" t="s">
        <v>59</v>
      </c>
    </row>
    <row r="98" spans="2:4">
      <c r="B98" t="s">
        <v>231</v>
      </c>
      <c r="C98" t="s">
        <v>89</v>
      </c>
    </row>
    <row r="99" spans="2:4">
      <c r="B99" t="s">
        <v>272</v>
      </c>
      <c r="C99" t="s">
        <v>31</v>
      </c>
    </row>
    <row r="100" spans="2:4">
      <c r="B100" t="s">
        <v>288</v>
      </c>
      <c r="C100" t="s">
        <v>333</v>
      </c>
    </row>
    <row r="101" spans="2:4">
      <c r="B101" t="s">
        <v>279</v>
      </c>
      <c r="C101" t="s">
        <v>34</v>
      </c>
    </row>
    <row r="102" spans="2:4">
      <c r="B102" t="s">
        <v>334</v>
      </c>
      <c r="C102" t="s">
        <v>335</v>
      </c>
      <c r="D102" t="s">
        <v>370</v>
      </c>
    </row>
    <row r="103" spans="2:4">
      <c r="B103" t="s">
        <v>287</v>
      </c>
      <c r="C103" t="s">
        <v>336</v>
      </c>
    </row>
    <row r="104" spans="2:4">
      <c r="B104" t="s">
        <v>293</v>
      </c>
      <c r="C104" t="s">
        <v>337</v>
      </c>
    </row>
    <row r="105" spans="2:4">
      <c r="B105" t="s">
        <v>338</v>
      </c>
      <c r="C105" t="s">
        <v>339</v>
      </c>
      <c r="D105" t="s">
        <v>371</v>
      </c>
    </row>
    <row r="106" spans="2:4">
      <c r="B106" t="s">
        <v>340</v>
      </c>
      <c r="C106" t="s">
        <v>341</v>
      </c>
      <c r="D106" t="s">
        <v>371</v>
      </c>
    </row>
    <row r="107" spans="2:4">
      <c r="B107" t="s">
        <v>281</v>
      </c>
      <c r="C107" t="s">
        <v>342</v>
      </c>
    </row>
    <row r="108" spans="2:4">
      <c r="B108" t="s">
        <v>276</v>
      </c>
      <c r="C108" t="s">
        <v>32</v>
      </c>
    </row>
    <row r="109" spans="2:4">
      <c r="B109" t="s">
        <v>260</v>
      </c>
      <c r="C109" t="s">
        <v>343</v>
      </c>
    </row>
    <row r="110" spans="2:4">
      <c r="B110" t="s">
        <v>280</v>
      </c>
      <c r="C110" t="s">
        <v>344</v>
      </c>
    </row>
    <row r="111" spans="2:4">
      <c r="B111" t="s">
        <v>245</v>
      </c>
      <c r="C111" t="s">
        <v>15</v>
      </c>
    </row>
    <row r="112" spans="2:4">
      <c r="B112" t="s">
        <v>289</v>
      </c>
      <c r="C112" t="s">
        <v>46</v>
      </c>
    </row>
    <row r="113" spans="2:4">
      <c r="B113" t="s">
        <v>237</v>
      </c>
      <c r="C113" t="s">
        <v>11</v>
      </c>
    </row>
    <row r="114" spans="2:4">
      <c r="B114" t="s">
        <v>244</v>
      </c>
      <c r="C114" t="s">
        <v>92</v>
      </c>
    </row>
    <row r="115" spans="2:4">
      <c r="B115" t="s">
        <v>296</v>
      </c>
      <c r="C115" t="s">
        <v>345</v>
      </c>
    </row>
    <row r="116" spans="2:4">
      <c r="B116" t="s">
        <v>263</v>
      </c>
      <c r="C116" t="s">
        <v>346</v>
      </c>
    </row>
    <row r="117" spans="2:4">
      <c r="B117" t="s">
        <v>347</v>
      </c>
      <c r="C117" t="s">
        <v>348</v>
      </c>
      <c r="D117" t="s">
        <v>371</v>
      </c>
    </row>
    <row r="118" spans="2:4">
      <c r="B118" t="s">
        <v>252</v>
      </c>
      <c r="C118" t="s">
        <v>23</v>
      </c>
    </row>
    <row r="119" spans="2:4">
      <c r="B119" t="s">
        <v>295</v>
      </c>
      <c r="C119" t="s">
        <v>202</v>
      </c>
    </row>
    <row r="120" spans="2:4">
      <c r="B120" t="s">
        <v>232</v>
      </c>
      <c r="C120" t="s">
        <v>139</v>
      </c>
    </row>
    <row r="121" spans="2:4">
      <c r="B121" t="s">
        <v>349</v>
      </c>
      <c r="C121" t="s">
        <v>350</v>
      </c>
      <c r="D121" t="s">
        <v>371</v>
      </c>
    </row>
    <row r="122" spans="2:4">
      <c r="B122" t="s">
        <v>253</v>
      </c>
      <c r="C122" t="s">
        <v>93</v>
      </c>
    </row>
    <row r="123" spans="2:4">
      <c r="B123" t="s">
        <v>298</v>
      </c>
      <c r="C123" t="s">
        <v>86</v>
      </c>
    </row>
    <row r="124" spans="2:4">
      <c r="B124" t="s">
        <v>258</v>
      </c>
      <c r="C124" t="s">
        <v>351</v>
      </c>
    </row>
    <row r="125" spans="2:4">
      <c r="B125" t="s">
        <v>241</v>
      </c>
      <c r="C125" t="s">
        <v>91</v>
      </c>
    </row>
    <row r="126" spans="2:4">
      <c r="B126" t="s">
        <v>291</v>
      </c>
      <c r="C126" t="s">
        <v>200</v>
      </c>
    </row>
    <row r="127" spans="2:4">
      <c r="B127" t="s">
        <v>352</v>
      </c>
      <c r="C127" t="s">
        <v>353</v>
      </c>
      <c r="D127" t="s">
        <v>371</v>
      </c>
    </row>
    <row r="128" spans="2:4">
      <c r="B128" t="s">
        <v>285</v>
      </c>
      <c r="C128" t="s">
        <v>50</v>
      </c>
    </row>
    <row r="129" spans="2:4">
      <c r="B129" t="s">
        <v>354</v>
      </c>
      <c r="C129" t="s">
        <v>355</v>
      </c>
      <c r="D129" t="s">
        <v>371</v>
      </c>
    </row>
    <row r="130" spans="2:4">
      <c r="B130" t="s">
        <v>356</v>
      </c>
      <c r="C130" t="s">
        <v>16</v>
      </c>
      <c r="D130" t="s">
        <v>371</v>
      </c>
    </row>
    <row r="131" spans="2:4">
      <c r="B131" t="s">
        <v>238</v>
      </c>
      <c r="C131" t="s">
        <v>65</v>
      </c>
    </row>
    <row r="132" spans="2:4">
      <c r="B132" t="s">
        <v>269</v>
      </c>
      <c r="C132" t="s">
        <v>83</v>
      </c>
    </row>
    <row r="133" spans="2:4">
      <c r="B133" t="s">
        <v>357</v>
      </c>
      <c r="C133" t="s">
        <v>358</v>
      </c>
      <c r="D133" t="s">
        <v>371</v>
      </c>
    </row>
    <row r="134" spans="2:4">
      <c r="B134" t="s">
        <v>239</v>
      </c>
      <c r="C134" t="s">
        <v>80</v>
      </c>
    </row>
    <row r="135" spans="2:4">
      <c r="B135" t="s">
        <v>246</v>
      </c>
      <c r="C135" t="s">
        <v>120</v>
      </c>
    </row>
    <row r="136" spans="2:4">
      <c r="B136" t="s">
        <v>236</v>
      </c>
      <c r="C136" t="s">
        <v>97</v>
      </c>
    </row>
    <row r="137" spans="2:4">
      <c r="B137" t="s">
        <v>359</v>
      </c>
      <c r="C137" t="s">
        <v>360</v>
      </c>
    </row>
    <row r="138" spans="2:4">
      <c r="B138" t="s">
        <v>265</v>
      </c>
      <c r="C138" t="s">
        <v>133</v>
      </c>
    </row>
    <row r="139" spans="2:4">
      <c r="B139" t="s">
        <v>230</v>
      </c>
      <c r="C139" t="s">
        <v>95</v>
      </c>
    </row>
    <row r="140" spans="2:4">
      <c r="B140" t="s">
        <v>292</v>
      </c>
      <c r="C140" t="s">
        <v>98</v>
      </c>
    </row>
    <row r="141" spans="2:4">
      <c r="B141" t="s">
        <v>248</v>
      </c>
      <c r="C141" t="s">
        <v>155</v>
      </c>
    </row>
    <row r="142" spans="2:4">
      <c r="B142" t="s">
        <v>274</v>
      </c>
      <c r="C142" t="s">
        <v>361</v>
      </c>
    </row>
    <row r="143" spans="2:4">
      <c r="B143" t="s">
        <v>266</v>
      </c>
      <c r="C143" t="s">
        <v>124</v>
      </c>
    </row>
    <row r="144" spans="2:4">
      <c r="B144" t="s">
        <v>294</v>
      </c>
      <c r="C144" t="s">
        <v>201</v>
      </c>
    </row>
    <row r="145" spans="2:3">
      <c r="B145" t="s">
        <v>286</v>
      </c>
      <c r="C145" t="s">
        <v>128</v>
      </c>
    </row>
    <row r="146" spans="2:3">
      <c r="B146" t="s">
        <v>233</v>
      </c>
      <c r="C146" t="s">
        <v>170</v>
      </c>
    </row>
    <row r="147" spans="2:3">
      <c r="B147" t="s">
        <v>290</v>
      </c>
      <c r="C147" t="s">
        <v>165</v>
      </c>
    </row>
    <row r="148" spans="2:3">
      <c r="B148" t="s">
        <v>277</v>
      </c>
      <c r="C148" t="s">
        <v>137</v>
      </c>
    </row>
    <row r="149" spans="2:3">
      <c r="B149" t="s">
        <v>261</v>
      </c>
      <c r="C149" t="s">
        <v>123</v>
      </c>
    </row>
    <row r="150" spans="2:3">
      <c r="B150" t="s">
        <v>256</v>
      </c>
      <c r="C150" t="s">
        <v>134</v>
      </c>
    </row>
    <row r="151" spans="2:3">
      <c r="B151" t="s">
        <v>270</v>
      </c>
      <c r="C151" t="s">
        <v>135</v>
      </c>
    </row>
    <row r="152" spans="2:3">
      <c r="B152" t="s">
        <v>305</v>
      </c>
      <c r="C152" t="s">
        <v>306</v>
      </c>
    </row>
    <row r="153" spans="2:3">
      <c r="B153" t="s">
        <v>283</v>
      </c>
      <c r="C153" t="s">
        <v>159</v>
      </c>
    </row>
    <row r="154" spans="2:3">
      <c r="B154" t="s">
        <v>297</v>
      </c>
      <c r="C154" t="s">
        <v>161</v>
      </c>
    </row>
    <row r="155" spans="2:3">
      <c r="B155" t="s">
        <v>254</v>
      </c>
      <c r="C155" t="s">
        <v>183</v>
      </c>
    </row>
    <row r="156" spans="2:3">
      <c r="B156" t="s">
        <v>278</v>
      </c>
      <c r="C156" t="s">
        <v>362</v>
      </c>
    </row>
    <row r="157" spans="2:3">
      <c r="B157" t="s">
        <v>259</v>
      </c>
      <c r="C157" t="s">
        <v>203</v>
      </c>
    </row>
    <row r="158" spans="2:3">
      <c r="B158" t="s">
        <v>264</v>
      </c>
      <c r="C158" t="s">
        <v>363</v>
      </c>
    </row>
    <row r="159" spans="2:3">
      <c r="B159" t="s">
        <v>262</v>
      </c>
      <c r="C159" t="s">
        <v>214</v>
      </c>
    </row>
    <row r="160" spans="2:3">
      <c r="B160" t="s">
        <v>240</v>
      </c>
      <c r="C160" t="s">
        <v>194</v>
      </c>
    </row>
    <row r="161" spans="2:3">
      <c r="B161" t="s">
        <v>275</v>
      </c>
      <c r="C161" t="s">
        <v>198</v>
      </c>
    </row>
    <row r="162" spans="2:3">
      <c r="B162" t="s">
        <v>228</v>
      </c>
      <c r="C162" t="s">
        <v>364</v>
      </c>
    </row>
    <row r="163" spans="2:3">
      <c r="B163" t="s">
        <v>267</v>
      </c>
      <c r="C163" t="s">
        <v>196</v>
      </c>
    </row>
    <row r="164" spans="2:3">
      <c r="B164" t="s">
        <v>229</v>
      </c>
      <c r="C164" t="s">
        <v>365</v>
      </c>
    </row>
    <row r="165" spans="2:3">
      <c r="B165" t="s">
        <v>284</v>
      </c>
      <c r="C165" t="s">
        <v>366</v>
      </c>
    </row>
    <row r="166" spans="2:3">
      <c r="B166" t="s">
        <v>273</v>
      </c>
      <c r="C166" t="s">
        <v>210</v>
      </c>
    </row>
    <row r="167" spans="2:3">
      <c r="B167" t="s">
        <v>268</v>
      </c>
      <c r="C167" t="s">
        <v>215</v>
      </c>
    </row>
    <row r="168" spans="2:3">
      <c r="B168" t="s">
        <v>247</v>
      </c>
      <c r="C168" t="s">
        <v>213</v>
      </c>
    </row>
    <row r="169" spans="2:3">
      <c r="B169" t="s">
        <v>307</v>
      </c>
      <c r="C169" t="s">
        <v>308</v>
      </c>
    </row>
    <row r="170" spans="2:3">
      <c r="B170" t="s">
        <v>299</v>
      </c>
      <c r="C170" t="s">
        <v>300</v>
      </c>
    </row>
    <row r="171" spans="2:3">
      <c r="B171" t="s">
        <v>302</v>
      </c>
      <c r="C171" t="s">
        <v>303</v>
      </c>
    </row>
    <row r="172" spans="2:3">
      <c r="B172" t="s">
        <v>319</v>
      </c>
      <c r="C172" t="s">
        <v>367</v>
      </c>
    </row>
    <row r="173" spans="2:3">
      <c r="B173" t="s">
        <v>322</v>
      </c>
      <c r="C173" t="s">
        <v>323</v>
      </c>
    </row>
    <row r="174" spans="2:3">
      <c r="B174" t="s">
        <v>324</v>
      </c>
      <c r="C174" t="s">
        <v>325</v>
      </c>
    </row>
    <row r="175" spans="2:3">
      <c r="B175" t="s">
        <v>368</v>
      </c>
      <c r="C175" t="s">
        <v>369</v>
      </c>
    </row>
  </sheetData>
  <autoFilter ref="C4:H86" xr:uid="{00000000-0009-0000-0000-00002D000000}"/>
  <mergeCells count="3">
    <mergeCell ref="A79:E79"/>
    <mergeCell ref="A80:E80"/>
    <mergeCell ref="A86:E86"/>
  </mergeCells>
  <conditionalFormatting sqref="B1:C13 B15:C1048576">
    <cfRule type="duplicateValues" dxfId="1966" priority="14"/>
  </conditionalFormatting>
  <conditionalFormatting sqref="B1:C1048576">
    <cfRule type="duplicateValues" dxfId="1965" priority="1"/>
  </conditionalFormatting>
  <conditionalFormatting sqref="B14:C14">
    <cfRule type="duplicateValues" dxfId="1964" priority="3"/>
  </conditionalFormatting>
  <conditionalFormatting sqref="C14">
    <cfRule type="duplicateValues" dxfId="1963" priority="12"/>
  </conditionalFormatting>
  <conditionalFormatting sqref="C16">
    <cfRule type="duplicateValues" dxfId="1962" priority="39"/>
  </conditionalFormatting>
  <conditionalFormatting sqref="C19">
    <cfRule type="duplicateValues" dxfId="1961" priority="37"/>
  </conditionalFormatting>
  <conditionalFormatting sqref="C36">
    <cfRule type="duplicateValues" dxfId="1960" priority="36"/>
  </conditionalFormatting>
  <conditionalFormatting sqref="C39">
    <cfRule type="duplicateValues" dxfId="1959" priority="35"/>
  </conditionalFormatting>
  <conditionalFormatting sqref="C82">
    <cfRule type="duplicateValues" dxfId="1958" priority="15"/>
  </conditionalFormatting>
  <conditionalFormatting sqref="C84">
    <cfRule type="duplicateValues" dxfId="1957" priority="19"/>
  </conditionalFormatting>
  <conditionalFormatting sqref="C85">
    <cfRule type="duplicateValues" dxfId="1956" priority="33"/>
  </conditionalFormatting>
  <conditionalFormatting sqref="D81">
    <cfRule type="notContainsBlanks" dxfId="1955" priority="21">
      <formula>LEN(TRIM(D81))&gt;0</formula>
    </cfRule>
  </conditionalFormatting>
  <conditionalFormatting sqref="D5:E78">
    <cfRule type="notContainsBlanks" dxfId="1954" priority="13">
      <formula>LEN(TRIM(D5))&gt;0</formula>
    </cfRule>
  </conditionalFormatting>
  <conditionalFormatting sqref="F5:F61">
    <cfRule type="cellIs" dxfId="1953" priority="8" operator="lessThan">
      <formula>46.48</formula>
    </cfRule>
  </conditionalFormatting>
  <conditionalFormatting sqref="F5:F78">
    <cfRule type="cellIs" dxfId="1952" priority="9" operator="greaterThan">
      <formula>46.48</formula>
    </cfRule>
  </conditionalFormatting>
  <conditionalFormatting sqref="F62:F78">
    <cfRule type="cellIs" dxfId="1951" priority="23" operator="lessThan">
      <formula>46.48</formula>
    </cfRule>
  </conditionalFormatting>
  <conditionalFormatting sqref="F5:H14">
    <cfRule type="containsText" dxfId="1950" priority="10" operator="containsText" text="Waived">
      <formula>NOT(ISERROR(SEARCH("Waived",F5)))</formula>
    </cfRule>
  </conditionalFormatting>
  <conditionalFormatting sqref="F15:H78">
    <cfRule type="containsText" dxfId="1949" priority="34" operator="containsText" text="Waived">
      <formula>NOT(ISERROR(SEARCH("Waived",F15)))</formula>
    </cfRule>
  </conditionalFormatting>
  <conditionalFormatting sqref="G5:G78">
    <cfRule type="cellIs" dxfId="1948" priority="6" operator="lessThan">
      <formula>10.47</formula>
    </cfRule>
    <cfRule type="cellIs" dxfId="1947" priority="7" operator="greaterThan">
      <formula>10.47</formula>
    </cfRule>
  </conditionalFormatting>
  <conditionalFormatting sqref="H5:H78">
    <cfRule type="cellIs" dxfId="1946" priority="4" operator="lessThan">
      <formula>56.95</formula>
    </cfRule>
    <cfRule type="cellIs" dxfId="1945" priority="5" operator="greaterThan">
      <formula>56.95</formula>
    </cfRule>
  </conditionalFormatting>
  <conditionalFormatting sqref="I5:I86">
    <cfRule type="notContainsBlanks" dxfId="1944" priority="2">
      <formula>LEN(TRIM(I5))&gt;0</formula>
    </cfRule>
  </conditionalFormatting>
  <conditionalFormatting sqref="J62">
    <cfRule type="notContainsBlanks" dxfId="1943" priority="22">
      <formula>LEN(TRIM(J62))&gt;0</formula>
    </cfRule>
  </conditionalFormatting>
  <printOptions headings="1"/>
  <pageMargins left="1" right="0.25" top="0.75" bottom="0.75" header="0.3" footer="0.3"/>
  <pageSetup scale="55" fitToWidth="0" orientation="portrait" r:id="rId1"/>
  <headerFooter>
    <oddFooter>&amp;C&amp;P of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5277-0262-BC47-BFD5-233EEF8D33DA}">
  <sheetPr codeName="Sheet55">
    <pageSetUpPr fitToPage="1"/>
  </sheetPr>
  <dimension ref="A1:N96"/>
  <sheetViews>
    <sheetView topLeftCell="A59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0.33203125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43709</v>
      </c>
      <c r="I2" s="45" t="s">
        <v>372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5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71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43">
        <f t="shared" si="1"/>
        <v>5</v>
      </c>
      <c r="B9" s="50" t="s">
        <v>319</v>
      </c>
      <c r="C9" s="54" t="s">
        <v>320</v>
      </c>
      <c r="D9" s="52"/>
      <c r="E9" s="52"/>
      <c r="F9" s="76">
        <v>46.48</v>
      </c>
      <c r="G9" s="76">
        <v>10.47</v>
      </c>
      <c r="H9" s="76">
        <f t="shared" si="0"/>
        <v>56.949999999999996</v>
      </c>
      <c r="I9" s="53"/>
    </row>
    <row r="10" spans="1:9">
      <c r="A10" s="43">
        <f t="shared" si="1"/>
        <v>6</v>
      </c>
      <c r="B10" s="50" t="s">
        <v>232</v>
      </c>
      <c r="C10" s="54" t="s">
        <v>139</v>
      </c>
      <c r="D10" s="52"/>
      <c r="E10" s="52"/>
      <c r="F10" s="75">
        <v>46.48</v>
      </c>
      <c r="G10" s="75">
        <v>10.47</v>
      </c>
      <c r="H10" s="75">
        <f t="shared" si="0"/>
        <v>56.949999999999996</v>
      </c>
      <c r="I10" s="53"/>
    </row>
    <row r="11" spans="1:9">
      <c r="A11" s="43">
        <f t="shared" si="1"/>
        <v>7</v>
      </c>
      <c r="B11" s="50" t="s">
        <v>233</v>
      </c>
      <c r="C11" s="54" t="s">
        <v>170</v>
      </c>
      <c r="D11" s="52"/>
      <c r="E11" s="52"/>
      <c r="F11" s="75">
        <v>46.48</v>
      </c>
      <c r="G11" s="75">
        <v>10.47</v>
      </c>
      <c r="H11" s="75">
        <f t="shared" si="0"/>
        <v>56.949999999999996</v>
      </c>
      <c r="I11" s="53"/>
    </row>
    <row r="12" spans="1:9">
      <c r="A12" s="43">
        <f t="shared" si="1"/>
        <v>8</v>
      </c>
      <c r="B12" s="101" t="s">
        <v>322</v>
      </c>
      <c r="C12" s="117" t="s">
        <v>323</v>
      </c>
      <c r="D12" s="123">
        <v>1</v>
      </c>
      <c r="E12" s="123"/>
      <c r="F12" s="124">
        <v>86.08</v>
      </c>
      <c r="G12" s="124">
        <v>18.32</v>
      </c>
      <c r="H12" s="124">
        <v>104.4</v>
      </c>
      <c r="I12" s="53"/>
    </row>
    <row r="13" spans="1:9">
      <c r="A13" s="43">
        <f t="shared" si="1"/>
        <v>9</v>
      </c>
      <c r="B13" s="50" t="s">
        <v>236</v>
      </c>
      <c r="C13" s="54" t="s">
        <v>97</v>
      </c>
      <c r="D13" s="52">
        <v>1</v>
      </c>
      <c r="E13" s="52">
        <v>1</v>
      </c>
      <c r="F13" s="77">
        <v>131.62</v>
      </c>
      <c r="G13" s="77">
        <v>29.32</v>
      </c>
      <c r="H13" s="75">
        <f t="shared" si="0"/>
        <v>160.94</v>
      </c>
      <c r="I13" s="53"/>
    </row>
    <row r="14" spans="1:9">
      <c r="A14" s="43">
        <f t="shared" si="1"/>
        <v>10</v>
      </c>
      <c r="B14" s="111" t="s">
        <v>324</v>
      </c>
      <c r="C14" s="112" t="s">
        <v>325</v>
      </c>
      <c r="D14" s="52"/>
      <c r="E14" s="52"/>
      <c r="F14" s="76">
        <v>46.48</v>
      </c>
      <c r="G14" s="76">
        <v>10.47</v>
      </c>
      <c r="H14" s="76">
        <f t="shared" si="0"/>
        <v>56.949999999999996</v>
      </c>
      <c r="I14" s="53"/>
    </row>
    <row r="15" spans="1:9">
      <c r="A15" s="43">
        <f t="shared" si="1"/>
        <v>11</v>
      </c>
      <c r="B15" s="50" t="s">
        <v>237</v>
      </c>
      <c r="C15" s="51" t="s">
        <v>11</v>
      </c>
      <c r="D15" s="52"/>
      <c r="E15" s="52" t="s">
        <v>94</v>
      </c>
      <c r="F15" s="78">
        <v>86.08</v>
      </c>
      <c r="G15" s="75">
        <v>10.47</v>
      </c>
      <c r="H15" s="75">
        <f t="shared" si="0"/>
        <v>96.55</v>
      </c>
      <c r="I15" s="53"/>
    </row>
    <row r="16" spans="1:9">
      <c r="A16" s="43">
        <f t="shared" si="1"/>
        <v>12</v>
      </c>
      <c r="B16" s="111" t="s">
        <v>299</v>
      </c>
      <c r="C16" s="112" t="s">
        <v>300</v>
      </c>
      <c r="D16" s="52"/>
      <c r="E16" s="52"/>
      <c r="F16" s="76">
        <v>46.48</v>
      </c>
      <c r="G16" s="76">
        <v>10.47</v>
      </c>
      <c r="H16" s="76">
        <f t="shared" si="0"/>
        <v>56.949999999999996</v>
      </c>
      <c r="I16" s="53"/>
    </row>
    <row r="17" spans="1:14">
      <c r="A17" s="43">
        <f t="shared" si="1"/>
        <v>13</v>
      </c>
      <c r="B17" s="50" t="s">
        <v>238</v>
      </c>
      <c r="C17" s="54" t="s">
        <v>65</v>
      </c>
      <c r="D17" s="55"/>
      <c r="E17" s="55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43">
        <f t="shared" si="1"/>
        <v>14</v>
      </c>
      <c r="B18" s="50" t="s">
        <v>239</v>
      </c>
      <c r="C18" s="51" t="s">
        <v>80</v>
      </c>
      <c r="D18" s="52"/>
      <c r="E18" s="52"/>
      <c r="F18" s="75">
        <v>46.48</v>
      </c>
      <c r="G18" s="75">
        <v>10.47</v>
      </c>
      <c r="H18" s="75">
        <f t="shared" si="0"/>
        <v>56.949999999999996</v>
      </c>
      <c r="I18" s="53"/>
    </row>
    <row r="19" spans="1:14">
      <c r="A19" s="43">
        <f t="shared" si="1"/>
        <v>15</v>
      </c>
      <c r="B19" s="50" t="s">
        <v>302</v>
      </c>
      <c r="C19" s="113" t="s">
        <v>303</v>
      </c>
      <c r="D19" s="52"/>
      <c r="E19" s="52"/>
      <c r="F19" s="76">
        <v>46.48</v>
      </c>
      <c r="G19" s="76">
        <v>10.47</v>
      </c>
      <c r="H19" s="76">
        <f t="shared" si="0"/>
        <v>56.949999999999996</v>
      </c>
      <c r="I19" s="53"/>
    </row>
    <row r="20" spans="1:14">
      <c r="A20" s="43">
        <f t="shared" si="1"/>
        <v>16</v>
      </c>
      <c r="B20" s="50" t="s">
        <v>240</v>
      </c>
      <c r="C20" s="51" t="s">
        <v>194</v>
      </c>
      <c r="D20" s="52"/>
      <c r="E20" s="52"/>
      <c r="F20" s="75">
        <v>46.48</v>
      </c>
      <c r="G20" s="75">
        <v>10.47</v>
      </c>
      <c r="H20" s="75">
        <f t="shared" si="0"/>
        <v>56.949999999999996</v>
      </c>
      <c r="I20" s="53"/>
    </row>
    <row r="21" spans="1:14">
      <c r="A21" s="43">
        <f t="shared" si="1"/>
        <v>17</v>
      </c>
      <c r="B21" s="50" t="s">
        <v>241</v>
      </c>
      <c r="C21" s="51" t="s">
        <v>91</v>
      </c>
      <c r="D21" s="52">
        <v>1</v>
      </c>
      <c r="E21" s="52"/>
      <c r="F21" s="75">
        <v>86.08</v>
      </c>
      <c r="G21" s="75">
        <v>18.32</v>
      </c>
      <c r="H21" s="80">
        <v>104.4</v>
      </c>
      <c r="I21" s="53"/>
    </row>
    <row r="22" spans="1:14">
      <c r="A22" s="43">
        <f t="shared" si="1"/>
        <v>18</v>
      </c>
      <c r="B22" s="50" t="s">
        <v>243</v>
      </c>
      <c r="C22" s="51" t="s">
        <v>42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244</v>
      </c>
      <c r="C23" s="51" t="s">
        <v>92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245</v>
      </c>
      <c r="C24" s="51" t="s">
        <v>15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</row>
    <row r="25" spans="1:14">
      <c r="A25" s="43">
        <f t="shared" si="1"/>
        <v>21</v>
      </c>
      <c r="B25" s="50" t="s">
        <v>246</v>
      </c>
      <c r="C25" s="54" t="s">
        <v>120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  <c r="N25" t="s">
        <v>318</v>
      </c>
    </row>
    <row r="26" spans="1:14">
      <c r="A26" s="43">
        <f t="shared" si="1"/>
        <v>22</v>
      </c>
      <c r="B26" s="50" t="s">
        <v>247</v>
      </c>
      <c r="C26" s="51" t="s">
        <v>213</v>
      </c>
      <c r="D26" s="66">
        <v>1</v>
      </c>
      <c r="E26" s="66"/>
      <c r="F26" s="78">
        <v>86.08</v>
      </c>
      <c r="G26" s="78">
        <v>18.32</v>
      </c>
      <c r="H26" s="80">
        <f t="shared" si="0"/>
        <v>104.4</v>
      </c>
      <c r="I26" s="53"/>
    </row>
    <row r="27" spans="1:14">
      <c r="A27" s="43">
        <f t="shared" si="1"/>
        <v>23</v>
      </c>
      <c r="B27" s="50" t="s">
        <v>248</v>
      </c>
      <c r="C27" s="51" t="s">
        <v>155</v>
      </c>
      <c r="D27" s="52"/>
      <c r="E27" s="52"/>
      <c r="F27" s="75">
        <v>46.48</v>
      </c>
      <c r="G27" s="75">
        <v>10.47</v>
      </c>
      <c r="H27" s="75">
        <f t="shared" si="0"/>
        <v>56.949999999999996</v>
      </c>
      <c r="I27" s="53"/>
    </row>
    <row r="28" spans="1:14">
      <c r="A28" s="43">
        <f t="shared" si="1"/>
        <v>24</v>
      </c>
      <c r="B28" s="50" t="s">
        <v>249</v>
      </c>
      <c r="C28" s="51" t="s">
        <v>43</v>
      </c>
      <c r="D28" s="52" t="s">
        <v>304</v>
      </c>
      <c r="E28" s="52"/>
      <c r="F28" s="75">
        <v>86.08</v>
      </c>
      <c r="G28" s="75">
        <v>10.47</v>
      </c>
      <c r="H28" s="75">
        <f t="shared" si="0"/>
        <v>96.55</v>
      </c>
      <c r="I28" s="53"/>
    </row>
    <row r="29" spans="1:14">
      <c r="A29" s="43">
        <f t="shared" si="1"/>
        <v>25</v>
      </c>
      <c r="B29" s="50" t="s">
        <v>250</v>
      </c>
      <c r="C29" s="51" t="s">
        <v>21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252</v>
      </c>
      <c r="C30" s="51" t="s">
        <v>23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253</v>
      </c>
      <c r="C31" s="51" t="s">
        <v>93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254</v>
      </c>
      <c r="C32" s="51" t="s">
        <v>183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255</v>
      </c>
      <c r="C33" s="54" t="s">
        <v>24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256</v>
      </c>
      <c r="C34" s="54" t="s">
        <v>134</v>
      </c>
      <c r="D34" s="52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9">
      <c r="A35" s="43">
        <f t="shared" si="1"/>
        <v>31</v>
      </c>
      <c r="B35" s="50" t="s">
        <v>257</v>
      </c>
      <c r="C35" s="54" t="s">
        <v>59</v>
      </c>
      <c r="D35" s="55"/>
      <c r="E35" s="52"/>
      <c r="F35" s="75">
        <v>46.48</v>
      </c>
      <c r="G35" s="75">
        <v>10.47</v>
      </c>
      <c r="H35" s="75">
        <f t="shared" si="0"/>
        <v>56.949999999999996</v>
      </c>
      <c r="I35" s="53"/>
    </row>
    <row r="36" spans="1:9">
      <c r="A36" s="130">
        <f t="shared" si="1"/>
        <v>32</v>
      </c>
      <c r="B36" s="131" t="s">
        <v>329</v>
      </c>
      <c r="C36" s="132" t="s">
        <v>330</v>
      </c>
      <c r="D36" s="133"/>
      <c r="E36" s="134"/>
      <c r="F36" s="135">
        <v>46.48</v>
      </c>
      <c r="G36" s="135">
        <v>10.47</v>
      </c>
      <c r="H36" s="135">
        <f>SUM(F36:G36)</f>
        <v>56.949999999999996</v>
      </c>
      <c r="I36" s="53" t="s">
        <v>373</v>
      </c>
    </row>
    <row r="37" spans="1:9">
      <c r="A37" s="43">
        <f t="shared" si="1"/>
        <v>33</v>
      </c>
      <c r="B37" s="129" t="s">
        <v>305</v>
      </c>
      <c r="C37" s="119" t="s">
        <v>306</v>
      </c>
      <c r="D37" s="55"/>
      <c r="E37" s="52"/>
      <c r="F37" s="76">
        <v>46.48</v>
      </c>
      <c r="G37" s="76">
        <v>10.47</v>
      </c>
      <c r="H37" s="76">
        <f t="shared" si="0"/>
        <v>56.949999999999996</v>
      </c>
      <c r="I37" s="53"/>
    </row>
    <row r="38" spans="1:9">
      <c r="A38" s="43">
        <f t="shared" si="1"/>
        <v>34</v>
      </c>
      <c r="B38" s="50" t="s">
        <v>258</v>
      </c>
      <c r="C38" s="54" t="s">
        <v>26</v>
      </c>
      <c r="D38" s="52"/>
      <c r="E38" s="52"/>
      <c r="F38" s="76">
        <v>46.48</v>
      </c>
      <c r="G38" s="76">
        <v>10.47</v>
      </c>
      <c r="H38" s="76">
        <f t="shared" si="0"/>
        <v>56.949999999999996</v>
      </c>
      <c r="I38" s="53"/>
    </row>
    <row r="39" spans="1:9">
      <c r="A39" s="43">
        <f t="shared" si="1"/>
        <v>35</v>
      </c>
      <c r="B39" s="50" t="s">
        <v>259</v>
      </c>
      <c r="C39" s="54" t="s">
        <v>203</v>
      </c>
      <c r="D39" s="52"/>
      <c r="E39" s="52"/>
      <c r="F39" s="120">
        <v>46.48</v>
      </c>
      <c r="G39" s="120">
        <v>10.47</v>
      </c>
      <c r="H39" s="120">
        <v>56.95</v>
      </c>
      <c r="I39" s="53"/>
    </row>
    <row r="40" spans="1:9">
      <c r="A40" s="43">
        <f t="shared" si="1"/>
        <v>36</v>
      </c>
      <c r="B40" s="121" t="s">
        <v>307</v>
      </c>
      <c r="C40" s="119" t="s">
        <v>308</v>
      </c>
      <c r="D40" s="52"/>
      <c r="E40" s="52"/>
      <c r="F40" s="76">
        <v>46.48</v>
      </c>
      <c r="G40" s="76">
        <v>10.47</v>
      </c>
      <c r="H40" s="76">
        <f>SUM(F40:G40)</f>
        <v>56.949999999999996</v>
      </c>
      <c r="I40" s="53"/>
    </row>
    <row r="41" spans="1:9">
      <c r="A41" s="43">
        <f t="shared" si="1"/>
        <v>37</v>
      </c>
      <c r="B41" s="50" t="s">
        <v>260</v>
      </c>
      <c r="C41" s="54" t="s">
        <v>27</v>
      </c>
      <c r="D41" s="56"/>
      <c r="E41" s="52"/>
      <c r="F41" s="75">
        <v>46.48</v>
      </c>
      <c r="G41" s="75">
        <v>10.47</v>
      </c>
      <c r="H41" s="75">
        <f t="shared" si="0"/>
        <v>56.949999999999996</v>
      </c>
      <c r="I41" s="53"/>
    </row>
    <row r="42" spans="1:9">
      <c r="A42" s="43">
        <f t="shared" si="1"/>
        <v>38</v>
      </c>
      <c r="B42" s="50" t="s">
        <v>261</v>
      </c>
      <c r="C42" s="54" t="s">
        <v>123</v>
      </c>
      <c r="D42" s="56">
        <v>1</v>
      </c>
      <c r="E42" s="52">
        <v>1</v>
      </c>
      <c r="F42" s="76">
        <v>86.08</v>
      </c>
      <c r="G42" s="76">
        <v>18.32</v>
      </c>
      <c r="H42" s="76">
        <f t="shared" si="0"/>
        <v>104.4</v>
      </c>
      <c r="I42" s="53"/>
    </row>
    <row r="43" spans="1:9">
      <c r="A43" s="43">
        <f t="shared" si="1"/>
        <v>39</v>
      </c>
      <c r="B43" s="50" t="s">
        <v>262</v>
      </c>
      <c r="C43" s="54" t="s">
        <v>214</v>
      </c>
      <c r="D43" s="56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9">
      <c r="A44" s="43">
        <f t="shared" si="1"/>
        <v>40</v>
      </c>
      <c r="B44" s="50" t="s">
        <v>263</v>
      </c>
      <c r="C44" s="54" t="s">
        <v>143</v>
      </c>
      <c r="D44" s="52"/>
      <c r="E44" s="52"/>
      <c r="F44" s="75">
        <v>46.48</v>
      </c>
      <c r="G44" s="75">
        <v>10.47</v>
      </c>
      <c r="H44" s="75">
        <f t="shared" si="0"/>
        <v>56.949999999999996</v>
      </c>
      <c r="I44" s="53"/>
    </row>
    <row r="45" spans="1:9">
      <c r="A45" s="43">
        <f t="shared" si="1"/>
        <v>41</v>
      </c>
      <c r="B45" s="50" t="s">
        <v>264</v>
      </c>
      <c r="C45" s="54" t="s">
        <v>209</v>
      </c>
      <c r="D45" s="52"/>
      <c r="E45" s="52"/>
      <c r="F45" s="75">
        <v>46.48</v>
      </c>
      <c r="G45" s="75">
        <v>10.47</v>
      </c>
      <c r="H45" s="75">
        <v>56.95</v>
      </c>
      <c r="I45" s="53"/>
    </row>
    <row r="46" spans="1:9" s="42" customFormat="1">
      <c r="A46" s="43">
        <f t="shared" si="1"/>
        <v>42</v>
      </c>
      <c r="B46" s="50" t="s">
        <v>266</v>
      </c>
      <c r="C46" s="54" t="s">
        <v>124</v>
      </c>
      <c r="D46" s="52"/>
      <c r="E46" s="52"/>
      <c r="F46" s="75">
        <v>46.48</v>
      </c>
      <c r="G46" s="75">
        <v>10.47</v>
      </c>
      <c r="H46" s="75">
        <f t="shared" si="0"/>
        <v>56.949999999999996</v>
      </c>
      <c r="I46" s="53"/>
    </row>
    <row r="47" spans="1:9">
      <c r="A47" s="43">
        <f t="shared" si="1"/>
        <v>43</v>
      </c>
      <c r="B47" s="50" t="s">
        <v>267</v>
      </c>
      <c r="C47" s="51" t="s">
        <v>196</v>
      </c>
      <c r="D47" s="52"/>
      <c r="E47" s="52"/>
      <c r="F47" s="75">
        <v>46.48</v>
      </c>
      <c r="G47" s="75">
        <v>10.47</v>
      </c>
      <c r="H47" s="75">
        <f t="shared" si="0"/>
        <v>56.949999999999996</v>
      </c>
      <c r="I47" s="53"/>
    </row>
    <row r="48" spans="1:9">
      <c r="A48" s="43">
        <f t="shared" si="1"/>
        <v>44</v>
      </c>
      <c r="B48" s="50" t="s">
        <v>268</v>
      </c>
      <c r="C48" s="51" t="s">
        <v>215</v>
      </c>
      <c r="D48" s="66"/>
      <c r="E48" s="66"/>
      <c r="F48" s="78">
        <v>46.48</v>
      </c>
      <c r="G48" s="78">
        <v>10.47</v>
      </c>
      <c r="H48" s="78">
        <f t="shared" si="0"/>
        <v>56.949999999999996</v>
      </c>
      <c r="I48" s="57"/>
    </row>
    <row r="49" spans="1:10">
      <c r="A49" s="43">
        <f t="shared" si="1"/>
        <v>45</v>
      </c>
      <c r="B49" s="50" t="s">
        <v>269</v>
      </c>
      <c r="C49" s="54" t="s">
        <v>83</v>
      </c>
      <c r="D49" s="55"/>
      <c r="E49" s="55"/>
      <c r="F49" s="75">
        <v>46.48</v>
      </c>
      <c r="G49" s="75">
        <v>10.47</v>
      </c>
      <c r="H49" s="75">
        <f t="shared" si="0"/>
        <v>56.949999999999996</v>
      </c>
      <c r="I49" s="53"/>
    </row>
    <row r="50" spans="1:10">
      <c r="A50" s="43">
        <f t="shared" si="1"/>
        <v>46</v>
      </c>
      <c r="B50" s="50" t="s">
        <v>271</v>
      </c>
      <c r="C50" s="54" t="s">
        <v>30</v>
      </c>
      <c r="D50" s="52"/>
      <c r="E50" s="52"/>
      <c r="F50" s="75">
        <v>46.48</v>
      </c>
      <c r="G50" s="81" t="s">
        <v>309</v>
      </c>
      <c r="H50" s="75">
        <f t="shared" si="0"/>
        <v>46.48</v>
      </c>
      <c r="I50" s="53"/>
    </row>
    <row r="51" spans="1:10">
      <c r="A51" s="43">
        <f t="shared" si="1"/>
        <v>47</v>
      </c>
      <c r="B51" s="50" t="s">
        <v>272</v>
      </c>
      <c r="C51" s="54" t="s">
        <v>31</v>
      </c>
      <c r="D51" s="52"/>
      <c r="E51" s="52" t="s">
        <v>66</v>
      </c>
      <c r="F51" s="75">
        <v>46.48</v>
      </c>
      <c r="G51" s="75">
        <v>18.32</v>
      </c>
      <c r="H51" s="75">
        <f t="shared" si="0"/>
        <v>64.8</v>
      </c>
      <c r="I51" s="53"/>
    </row>
    <row r="52" spans="1:10">
      <c r="A52" s="130">
        <f t="shared" si="1"/>
        <v>48</v>
      </c>
      <c r="B52" s="131" t="s">
        <v>359</v>
      </c>
      <c r="C52" s="136" t="s">
        <v>360</v>
      </c>
      <c r="D52" s="134"/>
      <c r="E52" s="134"/>
      <c r="F52" s="135">
        <v>46.48</v>
      </c>
      <c r="G52" s="135">
        <v>10.47</v>
      </c>
      <c r="H52" s="135">
        <f>SUM(F52:G52)</f>
        <v>56.949999999999996</v>
      </c>
      <c r="I52" s="53" t="s">
        <v>373</v>
      </c>
    </row>
    <row r="53" spans="1:10">
      <c r="A53" s="43">
        <f t="shared" si="1"/>
        <v>49</v>
      </c>
      <c r="B53" s="50" t="s">
        <v>273</v>
      </c>
      <c r="C53" s="54" t="s">
        <v>210</v>
      </c>
      <c r="D53" s="52">
        <v>1</v>
      </c>
      <c r="E53" s="52"/>
      <c r="F53" s="75">
        <v>86.08</v>
      </c>
      <c r="G53" s="75">
        <v>18.32</v>
      </c>
      <c r="H53" s="75">
        <f t="shared" si="0"/>
        <v>104.4</v>
      </c>
      <c r="I53" s="53"/>
    </row>
    <row r="54" spans="1:10">
      <c r="A54" s="130">
        <f t="shared" si="1"/>
        <v>50</v>
      </c>
      <c r="B54" s="131" t="s">
        <v>368</v>
      </c>
      <c r="C54" s="136" t="s">
        <v>369</v>
      </c>
      <c r="D54" s="134">
        <v>2</v>
      </c>
      <c r="E54" s="134"/>
      <c r="F54" s="135">
        <v>131.62</v>
      </c>
      <c r="G54" s="135">
        <v>29.32</v>
      </c>
      <c r="H54" s="135">
        <f t="shared" si="0"/>
        <v>160.94</v>
      </c>
      <c r="I54" s="53" t="s">
        <v>373</v>
      </c>
    </row>
    <row r="55" spans="1:10">
      <c r="A55" s="43">
        <f t="shared" si="1"/>
        <v>51</v>
      </c>
      <c r="B55" s="50" t="s">
        <v>274</v>
      </c>
      <c r="C55" s="54" t="s">
        <v>112</v>
      </c>
      <c r="D55" s="52"/>
      <c r="E55" s="52"/>
      <c r="F55" s="75">
        <v>46.48</v>
      </c>
      <c r="G55" s="75">
        <v>10.47</v>
      </c>
      <c r="H55" s="75">
        <f t="shared" si="0"/>
        <v>56.949999999999996</v>
      </c>
      <c r="I55" s="53"/>
    </row>
    <row r="56" spans="1:10">
      <c r="A56" s="43">
        <f t="shared" si="1"/>
        <v>52</v>
      </c>
      <c r="B56" s="50" t="s">
        <v>275</v>
      </c>
      <c r="C56" s="54" t="s">
        <v>198</v>
      </c>
      <c r="D56" s="52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10">
      <c r="A57" s="43">
        <f t="shared" si="1"/>
        <v>53</v>
      </c>
      <c r="B57" s="50" t="s">
        <v>276</v>
      </c>
      <c r="C57" s="54" t="s">
        <v>32</v>
      </c>
      <c r="D57" s="56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10">
      <c r="A58" s="43">
        <f t="shared" si="1"/>
        <v>54</v>
      </c>
      <c r="B58" s="50" t="s">
        <v>277</v>
      </c>
      <c r="C58" s="54" t="s">
        <v>137</v>
      </c>
      <c r="D58" s="56"/>
      <c r="E58" s="52"/>
      <c r="F58" s="75">
        <v>46.48</v>
      </c>
      <c r="G58" s="75">
        <v>10.47</v>
      </c>
      <c r="H58" s="75">
        <f t="shared" si="0"/>
        <v>56.949999999999996</v>
      </c>
      <c r="I58" s="53"/>
    </row>
    <row r="59" spans="1:10">
      <c r="A59" s="43">
        <f t="shared" si="1"/>
        <v>55</v>
      </c>
      <c r="B59" s="50" t="s">
        <v>278</v>
      </c>
      <c r="C59" s="54" t="s">
        <v>179</v>
      </c>
      <c r="D59" s="52"/>
      <c r="E59" s="52">
        <v>1</v>
      </c>
      <c r="F59" s="75">
        <v>86.08</v>
      </c>
      <c r="G59" s="75">
        <v>18.32</v>
      </c>
      <c r="H59" s="75">
        <f t="shared" si="0"/>
        <v>104.4</v>
      </c>
      <c r="I59" s="53"/>
    </row>
    <row r="60" spans="1:10">
      <c r="A60" s="43">
        <f t="shared" si="1"/>
        <v>56</v>
      </c>
      <c r="B60" s="50" t="s">
        <v>279</v>
      </c>
      <c r="C60" s="54" t="s">
        <v>34</v>
      </c>
      <c r="D60" s="52"/>
      <c r="E60" s="52"/>
      <c r="F60" s="75">
        <v>46.48</v>
      </c>
      <c r="G60" s="75">
        <v>10.47</v>
      </c>
      <c r="H60" s="75">
        <f t="shared" si="0"/>
        <v>56.949999999999996</v>
      </c>
      <c r="I60" s="53"/>
    </row>
    <row r="61" spans="1:10">
      <c r="A61" s="43">
        <f t="shared" si="1"/>
        <v>57</v>
      </c>
      <c r="B61" s="50" t="s">
        <v>280</v>
      </c>
      <c r="C61" s="54" t="s">
        <v>126</v>
      </c>
      <c r="D61" s="52"/>
      <c r="E61" s="52"/>
      <c r="F61" s="75">
        <v>46.48</v>
      </c>
      <c r="G61" s="75">
        <v>10.47</v>
      </c>
      <c r="H61" s="75">
        <f t="shared" si="0"/>
        <v>56.949999999999996</v>
      </c>
      <c r="I61" s="53"/>
    </row>
    <row r="62" spans="1:10">
      <c r="A62" s="43">
        <f t="shared" si="1"/>
        <v>58</v>
      </c>
      <c r="B62" s="50" t="s">
        <v>281</v>
      </c>
      <c r="C62" s="54" t="s">
        <v>53</v>
      </c>
      <c r="D62" s="55" t="s">
        <v>310</v>
      </c>
      <c r="E62" s="55" t="s">
        <v>94</v>
      </c>
      <c r="F62" s="75">
        <v>131.62</v>
      </c>
      <c r="G62" s="75">
        <v>10.47</v>
      </c>
      <c r="H62" s="75">
        <f t="shared" si="0"/>
        <v>142.09</v>
      </c>
      <c r="I62" s="53"/>
    </row>
    <row r="63" spans="1:10" ht="17" customHeight="1">
      <c r="A63" s="114">
        <f t="shared" si="1"/>
        <v>59</v>
      </c>
      <c r="B63" s="50" t="s">
        <v>282</v>
      </c>
      <c r="C63" s="115" t="s">
        <v>35</v>
      </c>
      <c r="D63" s="74"/>
      <c r="E63" s="116"/>
      <c r="F63" s="75">
        <v>46.48</v>
      </c>
      <c r="G63" s="75">
        <v>10.47</v>
      </c>
      <c r="H63" s="75">
        <f t="shared" si="0"/>
        <v>56.949999999999996</v>
      </c>
      <c r="I63" s="91"/>
      <c r="J63" s="91"/>
    </row>
    <row r="64" spans="1:10">
      <c r="A64" s="43">
        <f t="shared" si="1"/>
        <v>60</v>
      </c>
      <c r="B64" s="50" t="s">
        <v>283</v>
      </c>
      <c r="C64" s="51" t="s">
        <v>159</v>
      </c>
      <c r="D64" s="71"/>
      <c r="E64" s="72"/>
      <c r="F64" s="75">
        <v>46.48</v>
      </c>
      <c r="G64" s="75">
        <v>10.47</v>
      </c>
      <c r="H64" s="75">
        <f t="shared" si="0"/>
        <v>56.949999999999996</v>
      </c>
      <c r="I64" s="53"/>
    </row>
    <row r="65" spans="1:12">
      <c r="A65" s="43">
        <f t="shared" si="1"/>
        <v>61</v>
      </c>
      <c r="B65" s="50" t="s">
        <v>284</v>
      </c>
      <c r="C65" s="51" t="s">
        <v>204</v>
      </c>
      <c r="D65" s="71"/>
      <c r="E65" s="72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285</v>
      </c>
      <c r="C66" s="54" t="s">
        <v>50</v>
      </c>
      <c r="D66" s="73"/>
      <c r="E66" s="73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286</v>
      </c>
      <c r="C67" s="54" t="s">
        <v>128</v>
      </c>
      <c r="D67" s="71"/>
      <c r="E67" s="72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287</v>
      </c>
      <c r="C68" s="54" t="s">
        <v>138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288</v>
      </c>
      <c r="C69" s="54" t="s">
        <v>37</v>
      </c>
      <c r="D69" s="71"/>
      <c r="E69" s="72"/>
      <c r="F69" s="75">
        <v>46.48</v>
      </c>
      <c r="G69" s="75">
        <v>10.47</v>
      </c>
      <c r="H69" s="75">
        <f t="shared" si="0"/>
        <v>56.949999999999996</v>
      </c>
      <c r="I69" s="53"/>
    </row>
    <row r="70" spans="1:12">
      <c r="A70" s="43">
        <f t="shared" si="1"/>
        <v>66</v>
      </c>
      <c r="B70" s="50" t="s">
        <v>289</v>
      </c>
      <c r="C70" s="51" t="s">
        <v>46</v>
      </c>
      <c r="D70" s="74">
        <v>2</v>
      </c>
      <c r="E70" s="66"/>
      <c r="F70" s="75">
        <v>131.62</v>
      </c>
      <c r="G70" s="77">
        <v>29.32</v>
      </c>
      <c r="H70" s="75">
        <f t="shared" si="0"/>
        <v>160.94</v>
      </c>
      <c r="I70" s="53"/>
    </row>
    <row r="71" spans="1:12">
      <c r="A71" s="43">
        <f t="shared" si="1"/>
        <v>67</v>
      </c>
      <c r="B71" s="50" t="s">
        <v>290</v>
      </c>
      <c r="C71" s="51" t="s">
        <v>165</v>
      </c>
      <c r="D71" s="56"/>
      <c r="E71" s="66">
        <v>1</v>
      </c>
      <c r="F71" s="78">
        <v>86.08</v>
      </c>
      <c r="G71" s="78">
        <v>18.32</v>
      </c>
      <c r="H71" s="75">
        <f t="shared" si="0"/>
        <v>104.4</v>
      </c>
      <c r="I71" s="53"/>
    </row>
    <row r="72" spans="1:12">
      <c r="A72" s="43">
        <f t="shared" ref="A72:A79" si="2">A71+1</f>
        <v>68</v>
      </c>
      <c r="B72" s="50" t="s">
        <v>291</v>
      </c>
      <c r="C72" s="51" t="s">
        <v>200</v>
      </c>
      <c r="D72" s="56"/>
      <c r="E72" s="66"/>
      <c r="F72" s="75">
        <v>46.48</v>
      </c>
      <c r="G72" s="75">
        <v>10.47</v>
      </c>
      <c r="H72" s="75">
        <f t="shared" si="0"/>
        <v>56.949999999999996</v>
      </c>
      <c r="I72" s="53"/>
    </row>
    <row r="73" spans="1:12">
      <c r="A73" s="43">
        <f t="shared" si="2"/>
        <v>69</v>
      </c>
      <c r="B73" s="50" t="s">
        <v>292</v>
      </c>
      <c r="C73" s="54" t="s">
        <v>98</v>
      </c>
      <c r="D73" s="56"/>
      <c r="E73" s="66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293</v>
      </c>
      <c r="C74" s="54" t="s">
        <v>38</v>
      </c>
      <c r="D74" s="56"/>
      <c r="E74" s="52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294</v>
      </c>
      <c r="C75" s="54" t="s">
        <v>201</v>
      </c>
      <c r="D75" s="66"/>
      <c r="E75" s="66"/>
      <c r="F75" s="75">
        <v>46.48</v>
      </c>
      <c r="G75" s="75">
        <v>10.47</v>
      </c>
      <c r="H75" s="75">
        <f t="shared" si="0"/>
        <v>56.949999999999996</v>
      </c>
      <c r="I75" s="53"/>
    </row>
    <row r="76" spans="1:12">
      <c r="A76" s="43">
        <f t="shared" si="2"/>
        <v>72</v>
      </c>
      <c r="B76" s="50" t="s">
        <v>295</v>
      </c>
      <c r="C76" s="54" t="s">
        <v>202</v>
      </c>
      <c r="D76" s="66"/>
      <c r="E76" s="66"/>
      <c r="F76" s="75">
        <v>46.48</v>
      </c>
      <c r="G76" s="75">
        <v>10.47</v>
      </c>
      <c r="H76" s="75">
        <f>SUM(F76:G76)</f>
        <v>56.949999999999996</v>
      </c>
      <c r="I76" s="53"/>
    </row>
    <row r="77" spans="1:12">
      <c r="A77" s="43">
        <f t="shared" si="2"/>
        <v>73</v>
      </c>
      <c r="B77" s="50" t="s">
        <v>296</v>
      </c>
      <c r="C77" s="54" t="s">
        <v>51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</row>
    <row r="78" spans="1:12">
      <c r="A78" s="43">
        <f t="shared" si="2"/>
        <v>74</v>
      </c>
      <c r="B78" s="50" t="s">
        <v>297</v>
      </c>
      <c r="C78" s="54" t="s">
        <v>161</v>
      </c>
      <c r="D78" s="66"/>
      <c r="E78" s="66"/>
      <c r="F78" s="75">
        <v>46.48</v>
      </c>
      <c r="G78" s="75">
        <v>10.47</v>
      </c>
      <c r="H78" s="75">
        <f>SUM(F78:G78)</f>
        <v>56.949999999999996</v>
      </c>
      <c r="I78" s="53"/>
      <c r="L78" s="12"/>
    </row>
    <row r="79" spans="1:12">
      <c r="A79" s="43">
        <f t="shared" si="2"/>
        <v>75</v>
      </c>
      <c r="B79" s="50" t="s">
        <v>298</v>
      </c>
      <c r="C79" s="51" t="s">
        <v>86</v>
      </c>
      <c r="D79" s="52"/>
      <c r="E79" s="52"/>
      <c r="F79" s="77">
        <v>46.48</v>
      </c>
      <c r="G79" s="77">
        <v>10.47</v>
      </c>
      <c r="H79" s="77">
        <f>SUM(F79:G79)</f>
        <v>56.949999999999996</v>
      </c>
      <c r="I79" s="53"/>
      <c r="L79" s="12"/>
    </row>
    <row r="80" spans="1:12" ht="16">
      <c r="A80" s="393" t="s">
        <v>311</v>
      </c>
      <c r="B80" s="393"/>
      <c r="C80" s="393"/>
      <c r="D80" s="393"/>
      <c r="E80" s="393"/>
      <c r="F80" s="88">
        <f>SUM(F5:F79)</f>
        <v>4182.96</v>
      </c>
      <c r="G80" s="88">
        <f>SUM(G5:G79)</f>
        <v>894.13000000000147</v>
      </c>
      <c r="H80" s="88">
        <f>SUM(H5:H79)</f>
        <v>5077.0899999999947</v>
      </c>
      <c r="I80" s="89"/>
      <c r="L80" s="12"/>
    </row>
    <row r="81" spans="1:9" ht="16">
      <c r="A81" s="393" t="s">
        <v>317</v>
      </c>
      <c r="B81" s="393"/>
      <c r="C81" s="393"/>
      <c r="D81" s="393"/>
      <c r="E81" s="393"/>
      <c r="F81" s="90"/>
      <c r="G81" s="93"/>
      <c r="H81" s="93"/>
      <c r="I81" s="89"/>
    </row>
    <row r="82" spans="1:9" ht="16">
      <c r="A82" s="95">
        <v>1</v>
      </c>
      <c r="B82" s="101" t="s">
        <v>329</v>
      </c>
      <c r="C82" s="117" t="s">
        <v>330</v>
      </c>
      <c r="D82" s="123"/>
      <c r="E82" s="97"/>
      <c r="F82" s="98">
        <v>606.59</v>
      </c>
      <c r="G82" s="99">
        <v>151.76</v>
      </c>
      <c r="H82" s="99">
        <f>F82+G82</f>
        <v>758.35</v>
      </c>
      <c r="I82" s="100" t="s">
        <v>374</v>
      </c>
    </row>
    <row r="83" spans="1:9" ht="16">
      <c r="A83" s="95">
        <v>2</v>
      </c>
      <c r="B83" s="101" t="s">
        <v>265</v>
      </c>
      <c r="C83" s="104" t="s">
        <v>133</v>
      </c>
      <c r="D83" s="97"/>
      <c r="E83" s="97"/>
      <c r="F83" s="98">
        <v>-46.48</v>
      </c>
      <c r="G83" s="99">
        <v>-10.47</v>
      </c>
      <c r="H83" s="99">
        <f>F83+G83</f>
        <v>-56.949999999999996</v>
      </c>
      <c r="I83" s="100" t="s">
        <v>375</v>
      </c>
    </row>
    <row r="84" spans="1:9" ht="16">
      <c r="A84" s="95">
        <v>3</v>
      </c>
      <c r="B84" s="101" t="s">
        <v>270</v>
      </c>
      <c r="C84" s="127" t="s">
        <v>135</v>
      </c>
      <c r="D84" s="97"/>
      <c r="E84" s="97"/>
      <c r="F84" s="98">
        <v>-46.48</v>
      </c>
      <c r="G84" s="99">
        <v>-10.47</v>
      </c>
      <c r="H84" s="99">
        <f>F84+G84</f>
        <v>-56.949999999999996</v>
      </c>
      <c r="I84" s="100" t="s">
        <v>375</v>
      </c>
    </row>
    <row r="85" spans="1:9" ht="16">
      <c r="A85" s="95">
        <v>4</v>
      </c>
      <c r="B85" s="101" t="s">
        <v>359</v>
      </c>
      <c r="C85" s="104" t="s">
        <v>360</v>
      </c>
      <c r="D85" s="97"/>
      <c r="E85" s="97"/>
      <c r="F85" s="98">
        <v>92.96</v>
      </c>
      <c r="G85" s="99">
        <v>20.94</v>
      </c>
      <c r="H85" s="99">
        <f>F85+G85</f>
        <v>113.89999999999999</v>
      </c>
      <c r="I85" s="100" t="s">
        <v>376</v>
      </c>
    </row>
    <row r="86" spans="1:9" ht="16">
      <c r="A86" s="95">
        <v>5</v>
      </c>
      <c r="B86" s="101" t="s">
        <v>368</v>
      </c>
      <c r="C86" s="104" t="s">
        <v>369</v>
      </c>
      <c r="D86" s="97"/>
      <c r="E86" s="97"/>
      <c r="F86" s="98">
        <v>131.62</v>
      </c>
      <c r="G86" s="99">
        <v>29.32</v>
      </c>
      <c r="H86" s="99">
        <f>F86+G86</f>
        <v>160.94</v>
      </c>
      <c r="I86" s="100" t="s">
        <v>376</v>
      </c>
    </row>
    <row r="87" spans="1:9" ht="16">
      <c r="A87" s="95">
        <v>6</v>
      </c>
      <c r="B87" s="101"/>
      <c r="C87" s="104"/>
      <c r="D87" s="97"/>
      <c r="E87" s="97"/>
      <c r="F87" s="98"/>
      <c r="G87" s="99"/>
      <c r="H87" s="99"/>
      <c r="I87" s="100"/>
    </row>
    <row r="88" spans="1:9" ht="16">
      <c r="A88" s="393" t="s">
        <v>171</v>
      </c>
      <c r="B88" s="393"/>
      <c r="C88" s="393"/>
      <c r="D88" s="393"/>
      <c r="E88" s="393"/>
      <c r="F88" s="90">
        <f>SUM(F80:F87)</f>
        <v>4921.170000000001</v>
      </c>
      <c r="G88" s="90">
        <f>SUM(G80:G87)</f>
        <v>1075.2100000000014</v>
      </c>
      <c r="H88" s="90">
        <f>SUM(H80:H87)</f>
        <v>5996.3799999999947</v>
      </c>
      <c r="I88" s="89"/>
    </row>
    <row r="89" spans="1:9">
      <c r="C89" s="1"/>
      <c r="D89" s="2"/>
      <c r="E89" s="3"/>
    </row>
    <row r="90" spans="1:9">
      <c r="G90" s="12"/>
      <c r="H90" s="12"/>
    </row>
    <row r="91" spans="1:9">
      <c r="G91" s="12"/>
    </row>
    <row r="96" spans="1:9">
      <c r="B96" s="137"/>
      <c r="C96" s="137"/>
    </row>
  </sheetData>
  <autoFilter ref="C4:H88" xr:uid="{00000000-0009-0000-0000-00002D000000}"/>
  <mergeCells count="3">
    <mergeCell ref="A80:E80"/>
    <mergeCell ref="A81:E81"/>
    <mergeCell ref="A88:E88"/>
  </mergeCells>
  <conditionalFormatting sqref="B14:C14">
    <cfRule type="duplicateValues" dxfId="1942" priority="7"/>
  </conditionalFormatting>
  <conditionalFormatting sqref="B87:C87">
    <cfRule type="duplicateValues" dxfId="1941" priority="1"/>
    <cfRule type="duplicateValues" dxfId="1940" priority="2"/>
  </conditionalFormatting>
  <conditionalFormatting sqref="B88:C1048576 B1:C13 B15:C86">
    <cfRule type="duplicateValues" dxfId="1939" priority="17"/>
  </conditionalFormatting>
  <conditionalFormatting sqref="B88:C1048576 B1:C86">
    <cfRule type="duplicateValues" dxfId="1938" priority="5"/>
  </conditionalFormatting>
  <conditionalFormatting sqref="C14">
    <cfRule type="duplicateValues" dxfId="1937" priority="15"/>
  </conditionalFormatting>
  <conditionalFormatting sqref="C16">
    <cfRule type="duplicateValues" dxfId="1936" priority="41"/>
  </conditionalFormatting>
  <conditionalFormatting sqref="C19">
    <cfRule type="duplicateValues" dxfId="1935" priority="39"/>
  </conditionalFormatting>
  <conditionalFormatting sqref="C37">
    <cfRule type="duplicateValues" dxfId="1934" priority="38"/>
  </conditionalFormatting>
  <conditionalFormatting sqref="C40">
    <cfRule type="duplicateValues" dxfId="1933" priority="37"/>
  </conditionalFormatting>
  <conditionalFormatting sqref="C83">
    <cfRule type="duplicateValues" dxfId="1932" priority="18"/>
  </conditionalFormatting>
  <conditionalFormatting sqref="C85:C86">
    <cfRule type="duplicateValues" dxfId="1931" priority="21"/>
  </conditionalFormatting>
  <conditionalFormatting sqref="C87">
    <cfRule type="duplicateValues" dxfId="1930" priority="3"/>
  </conditionalFormatting>
  <conditionalFormatting sqref="D82">
    <cfRule type="notContainsBlanks" dxfId="1929" priority="23">
      <formula>LEN(TRIM(D82))&gt;0</formula>
    </cfRule>
  </conditionalFormatting>
  <conditionalFormatting sqref="D5:E79">
    <cfRule type="notContainsBlanks" dxfId="1928" priority="16">
      <formula>LEN(TRIM(D5))&gt;0</formula>
    </cfRule>
  </conditionalFormatting>
  <conditionalFormatting sqref="F5:F62">
    <cfRule type="cellIs" dxfId="1927" priority="12" operator="lessThan">
      <formula>46.48</formula>
    </cfRule>
  </conditionalFormatting>
  <conditionalFormatting sqref="F5:F79">
    <cfRule type="cellIs" dxfId="1926" priority="13" operator="greaterThan">
      <formula>46.48</formula>
    </cfRule>
  </conditionalFormatting>
  <conditionalFormatting sqref="F63:F79">
    <cfRule type="cellIs" dxfId="1925" priority="25" operator="lessThan">
      <formula>46.48</formula>
    </cfRule>
  </conditionalFormatting>
  <conditionalFormatting sqref="F5:H14">
    <cfRule type="containsText" dxfId="1924" priority="14" operator="containsText" text="Waived">
      <formula>NOT(ISERROR(SEARCH("Waived",F5)))</formula>
    </cfRule>
  </conditionalFormatting>
  <conditionalFormatting sqref="F15:H79">
    <cfRule type="containsText" dxfId="1923" priority="36" operator="containsText" text="Waived">
      <formula>NOT(ISERROR(SEARCH("Waived",F15)))</formula>
    </cfRule>
  </conditionalFormatting>
  <conditionalFormatting sqref="G5:G79">
    <cfRule type="cellIs" dxfId="1922" priority="10" operator="lessThan">
      <formula>10.47</formula>
    </cfRule>
    <cfRule type="cellIs" dxfId="1921" priority="11" operator="greaterThan">
      <formula>10.47</formula>
    </cfRule>
  </conditionalFormatting>
  <conditionalFormatting sqref="H5:H79">
    <cfRule type="cellIs" dxfId="1920" priority="8" operator="lessThan">
      <formula>56.95</formula>
    </cfRule>
    <cfRule type="cellIs" dxfId="1919" priority="9" operator="greaterThan">
      <formula>56.95</formula>
    </cfRule>
  </conditionalFormatting>
  <conditionalFormatting sqref="I5:I88">
    <cfRule type="notContainsBlanks" dxfId="1918" priority="4">
      <formula>LEN(TRIM(I5))&gt;0</formula>
    </cfRule>
  </conditionalFormatting>
  <conditionalFormatting sqref="J63">
    <cfRule type="notContainsBlanks" dxfId="1917" priority="24">
      <formula>LEN(TRIM(J63))&gt;0</formula>
    </cfRule>
  </conditionalFormatting>
  <printOptions headings="1"/>
  <pageMargins left="1" right="0.25" top="0.75" bottom="0.75" header="0.3" footer="0.3"/>
  <pageSetup scale="53" fitToWidth="0" orientation="portrait" r:id="rId1"/>
  <headerFooter>
    <oddFooter>&amp;C&amp;P of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EDB-5D20-1F4F-BF1E-B3591E04558D}">
  <sheetPr codeName="Sheet56">
    <pageSetUpPr fitToPage="1"/>
  </sheetPr>
  <dimension ref="A1:N98"/>
  <sheetViews>
    <sheetView topLeftCell="A70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0.33203125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43739</v>
      </c>
      <c r="I2" s="45">
        <v>43769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4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69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43">
        <f t="shared" si="1"/>
        <v>5</v>
      </c>
      <c r="B9" s="50" t="s">
        <v>232</v>
      </c>
      <c r="C9" s="54" t="s">
        <v>139</v>
      </c>
      <c r="D9" s="52"/>
      <c r="E9" s="52"/>
      <c r="F9" s="75">
        <v>46.48</v>
      </c>
      <c r="G9" s="75">
        <v>10.47</v>
      </c>
      <c r="H9" s="75">
        <f t="shared" si="0"/>
        <v>56.949999999999996</v>
      </c>
      <c r="I9" s="53"/>
    </row>
    <row r="10" spans="1:9">
      <c r="A10" s="43">
        <f t="shared" si="1"/>
        <v>6</v>
      </c>
      <c r="B10" s="50" t="s">
        <v>233</v>
      </c>
      <c r="C10" s="54" t="s">
        <v>170</v>
      </c>
      <c r="D10" s="52"/>
      <c r="E10" s="52"/>
      <c r="F10" s="76">
        <v>46.48</v>
      </c>
      <c r="G10" s="76">
        <v>10.47</v>
      </c>
      <c r="H10" s="76">
        <f t="shared" si="0"/>
        <v>56.949999999999996</v>
      </c>
      <c r="I10" s="53"/>
    </row>
    <row r="11" spans="1:9">
      <c r="A11" s="43">
        <f t="shared" si="1"/>
        <v>7</v>
      </c>
      <c r="B11" s="50" t="s">
        <v>322</v>
      </c>
      <c r="C11" s="54" t="s">
        <v>323</v>
      </c>
      <c r="D11" s="52">
        <v>1</v>
      </c>
      <c r="E11" s="52"/>
      <c r="F11" s="76">
        <v>86.08</v>
      </c>
      <c r="G11" s="76">
        <v>18.32</v>
      </c>
      <c r="H11" s="76">
        <v>104.4</v>
      </c>
      <c r="I11" s="53"/>
    </row>
    <row r="12" spans="1:9">
      <c r="A12" s="43">
        <f t="shared" si="1"/>
        <v>8</v>
      </c>
      <c r="B12" s="50" t="s">
        <v>236</v>
      </c>
      <c r="C12" s="54" t="s">
        <v>97</v>
      </c>
      <c r="D12" s="52">
        <v>1</v>
      </c>
      <c r="E12" s="52">
        <v>1</v>
      </c>
      <c r="F12" s="77">
        <v>131.62</v>
      </c>
      <c r="G12" s="77">
        <v>29.32</v>
      </c>
      <c r="H12" s="75">
        <f t="shared" si="0"/>
        <v>160.94</v>
      </c>
      <c r="I12" s="53"/>
    </row>
    <row r="13" spans="1:9">
      <c r="A13" s="43">
        <f t="shared" si="1"/>
        <v>9</v>
      </c>
      <c r="B13" s="111" t="s">
        <v>324</v>
      </c>
      <c r="C13" s="112" t="s">
        <v>325</v>
      </c>
      <c r="D13" s="52"/>
      <c r="E13" s="52"/>
      <c r="F13" s="76">
        <v>46.48</v>
      </c>
      <c r="G13" s="76">
        <v>10.47</v>
      </c>
      <c r="H13" s="76">
        <f t="shared" si="0"/>
        <v>56.949999999999996</v>
      </c>
      <c r="I13" s="53"/>
    </row>
    <row r="14" spans="1:9">
      <c r="A14" s="43">
        <f t="shared" si="1"/>
        <v>10</v>
      </c>
      <c r="B14" s="50" t="s">
        <v>237</v>
      </c>
      <c r="C14" s="51" t="s">
        <v>11</v>
      </c>
      <c r="D14" s="52"/>
      <c r="E14" s="52" t="s">
        <v>94</v>
      </c>
      <c r="F14" s="78">
        <v>86.08</v>
      </c>
      <c r="G14" s="75">
        <v>10.47</v>
      </c>
      <c r="H14" s="75">
        <f t="shared" si="0"/>
        <v>96.55</v>
      </c>
      <c r="I14" s="53"/>
    </row>
    <row r="15" spans="1:9">
      <c r="A15" s="43">
        <f t="shared" si="1"/>
        <v>11</v>
      </c>
      <c r="B15" s="111" t="s">
        <v>299</v>
      </c>
      <c r="C15" s="112" t="s">
        <v>300</v>
      </c>
      <c r="D15" s="52"/>
      <c r="E15" s="52"/>
      <c r="F15" s="76">
        <v>46.48</v>
      </c>
      <c r="G15" s="76">
        <v>10.47</v>
      </c>
      <c r="H15" s="76">
        <f t="shared" si="0"/>
        <v>56.949999999999996</v>
      </c>
      <c r="I15" s="53"/>
    </row>
    <row r="16" spans="1:9">
      <c r="A16" s="43">
        <f t="shared" si="1"/>
        <v>12</v>
      </c>
      <c r="B16" s="50" t="s">
        <v>238</v>
      </c>
      <c r="C16" s="54" t="s">
        <v>65</v>
      </c>
      <c r="D16" s="55"/>
      <c r="E16" s="55"/>
      <c r="F16" s="75">
        <v>46.48</v>
      </c>
      <c r="G16" s="75">
        <v>10.47</v>
      </c>
      <c r="H16" s="75">
        <f t="shared" si="0"/>
        <v>56.949999999999996</v>
      </c>
      <c r="I16" s="53"/>
    </row>
    <row r="17" spans="1:14">
      <c r="A17" s="43">
        <f t="shared" si="1"/>
        <v>13</v>
      </c>
      <c r="B17" s="50" t="s">
        <v>239</v>
      </c>
      <c r="C17" s="51" t="s">
        <v>80</v>
      </c>
      <c r="D17" s="52"/>
      <c r="E17" s="52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43">
        <f t="shared" si="1"/>
        <v>14</v>
      </c>
      <c r="B18" s="50" t="s">
        <v>302</v>
      </c>
      <c r="C18" s="113" t="s">
        <v>303</v>
      </c>
      <c r="D18" s="52"/>
      <c r="E18" s="52"/>
      <c r="F18" s="76">
        <v>46.48</v>
      </c>
      <c r="G18" s="76">
        <v>10.47</v>
      </c>
      <c r="H18" s="76">
        <f t="shared" si="0"/>
        <v>56.949999999999996</v>
      </c>
      <c r="I18" s="53"/>
    </row>
    <row r="19" spans="1:14">
      <c r="A19" s="43">
        <f t="shared" si="1"/>
        <v>15</v>
      </c>
      <c r="B19" s="50" t="s">
        <v>240</v>
      </c>
      <c r="C19" s="51" t="s">
        <v>194</v>
      </c>
      <c r="D19" s="52"/>
      <c r="E19" s="52"/>
      <c r="F19" s="75">
        <v>46.48</v>
      </c>
      <c r="G19" s="75">
        <v>10.47</v>
      </c>
      <c r="H19" s="75">
        <f t="shared" si="0"/>
        <v>56.949999999999996</v>
      </c>
      <c r="I19" s="53"/>
    </row>
    <row r="20" spans="1:14">
      <c r="A20" s="43">
        <f t="shared" si="1"/>
        <v>16</v>
      </c>
      <c r="B20" s="50" t="s">
        <v>241</v>
      </c>
      <c r="C20" s="51" t="s">
        <v>91</v>
      </c>
      <c r="D20" s="52">
        <v>1</v>
      </c>
      <c r="E20" s="52"/>
      <c r="F20" s="75">
        <v>86.08</v>
      </c>
      <c r="G20" s="75">
        <v>18.32</v>
      </c>
      <c r="H20" s="80">
        <v>104.4</v>
      </c>
      <c r="I20" s="53"/>
    </row>
    <row r="21" spans="1:14">
      <c r="A21" s="43">
        <f t="shared" si="1"/>
        <v>17</v>
      </c>
      <c r="B21" s="50" t="s">
        <v>243</v>
      </c>
      <c r="C21" s="51" t="s">
        <v>42</v>
      </c>
      <c r="D21" s="52"/>
      <c r="E21" s="52"/>
      <c r="F21" s="75">
        <v>46.48</v>
      </c>
      <c r="G21" s="75">
        <v>10.47</v>
      </c>
      <c r="H21" s="75">
        <f t="shared" si="0"/>
        <v>56.949999999999996</v>
      </c>
      <c r="I21" s="53"/>
    </row>
    <row r="22" spans="1:14">
      <c r="A22" s="43">
        <f t="shared" si="1"/>
        <v>18</v>
      </c>
      <c r="B22" s="50" t="s">
        <v>244</v>
      </c>
      <c r="C22" s="51" t="s">
        <v>92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245</v>
      </c>
      <c r="C23" s="51" t="s">
        <v>15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246</v>
      </c>
      <c r="C24" s="54" t="s">
        <v>120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  <c r="N24" t="s">
        <v>318</v>
      </c>
    </row>
    <row r="25" spans="1:14">
      <c r="A25" s="43">
        <f t="shared" si="1"/>
        <v>21</v>
      </c>
      <c r="B25" s="50" t="s">
        <v>247</v>
      </c>
      <c r="C25" s="51" t="s">
        <v>213</v>
      </c>
      <c r="D25" s="66">
        <v>1</v>
      </c>
      <c r="E25" s="66"/>
      <c r="F25" s="78">
        <v>86.08</v>
      </c>
      <c r="G25" s="78">
        <v>18.32</v>
      </c>
      <c r="H25" s="80">
        <f t="shared" si="0"/>
        <v>104.4</v>
      </c>
      <c r="I25" s="53"/>
    </row>
    <row r="26" spans="1:14">
      <c r="A26" s="43">
        <f t="shared" si="1"/>
        <v>22</v>
      </c>
      <c r="B26" s="50" t="s">
        <v>248</v>
      </c>
      <c r="C26" s="51" t="s">
        <v>155</v>
      </c>
      <c r="D26" s="52"/>
      <c r="E26" s="52"/>
      <c r="F26" s="75">
        <v>46.48</v>
      </c>
      <c r="G26" s="75">
        <v>10.47</v>
      </c>
      <c r="H26" s="75">
        <f t="shared" si="0"/>
        <v>56.949999999999996</v>
      </c>
      <c r="I26" s="53"/>
    </row>
    <row r="27" spans="1:14">
      <c r="A27" s="43">
        <f t="shared" si="1"/>
        <v>23</v>
      </c>
      <c r="B27" s="50" t="s">
        <v>249</v>
      </c>
      <c r="C27" s="51" t="s">
        <v>43</v>
      </c>
      <c r="D27" s="52" t="s">
        <v>304</v>
      </c>
      <c r="E27" s="52"/>
      <c r="F27" s="75">
        <v>86.08</v>
      </c>
      <c r="G27" s="75">
        <v>10.47</v>
      </c>
      <c r="H27" s="75">
        <f t="shared" si="0"/>
        <v>96.55</v>
      </c>
      <c r="I27" s="53"/>
    </row>
    <row r="28" spans="1:14">
      <c r="A28" s="43">
        <f t="shared" si="1"/>
        <v>24</v>
      </c>
      <c r="B28" s="50" t="s">
        <v>250</v>
      </c>
      <c r="C28" s="51" t="s">
        <v>21</v>
      </c>
      <c r="D28" s="52"/>
      <c r="E28" s="52"/>
      <c r="F28" s="75">
        <v>46.48</v>
      </c>
      <c r="G28" s="75">
        <v>10.47</v>
      </c>
      <c r="H28" s="75">
        <f t="shared" si="0"/>
        <v>56.949999999999996</v>
      </c>
      <c r="I28" s="53"/>
    </row>
    <row r="29" spans="1:14">
      <c r="A29" s="43">
        <f t="shared" si="1"/>
        <v>25</v>
      </c>
      <c r="B29" s="50" t="s">
        <v>252</v>
      </c>
      <c r="C29" s="51" t="s">
        <v>23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253</v>
      </c>
      <c r="C30" s="51" t="s">
        <v>93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254</v>
      </c>
      <c r="C31" s="51" t="s">
        <v>183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255</v>
      </c>
      <c r="C32" s="54" t="s">
        <v>24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256</v>
      </c>
      <c r="C33" s="54" t="s">
        <v>134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257</v>
      </c>
      <c r="C34" s="54" t="s">
        <v>59</v>
      </c>
      <c r="D34" s="55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9">
      <c r="A35" s="43">
        <f t="shared" si="1"/>
        <v>31</v>
      </c>
      <c r="B35" s="50" t="s">
        <v>329</v>
      </c>
      <c r="C35" s="138" t="s">
        <v>330</v>
      </c>
      <c r="D35" s="55"/>
      <c r="E35" s="52"/>
      <c r="F35" s="76">
        <v>46.48</v>
      </c>
      <c r="G35" s="76">
        <v>10.47</v>
      </c>
      <c r="H35" s="76">
        <f>SUM(F35:G35)</f>
        <v>56.949999999999996</v>
      </c>
      <c r="I35" s="53"/>
    </row>
    <row r="36" spans="1:9">
      <c r="A36" s="43">
        <f t="shared" si="1"/>
        <v>32</v>
      </c>
      <c r="B36" s="129" t="s">
        <v>305</v>
      </c>
      <c r="C36" s="119" t="s">
        <v>306</v>
      </c>
      <c r="D36" s="55"/>
      <c r="E36" s="52"/>
      <c r="F36" s="76">
        <v>46.48</v>
      </c>
      <c r="G36" s="76">
        <v>10.47</v>
      </c>
      <c r="H36" s="76">
        <f t="shared" si="0"/>
        <v>56.949999999999996</v>
      </c>
      <c r="I36" s="53"/>
    </row>
    <row r="37" spans="1:9">
      <c r="A37" s="43">
        <f t="shared" si="1"/>
        <v>33</v>
      </c>
      <c r="B37" s="50" t="s">
        <v>258</v>
      </c>
      <c r="C37" s="54" t="s">
        <v>26</v>
      </c>
      <c r="D37" s="52"/>
      <c r="E37" s="52"/>
      <c r="F37" s="76">
        <v>46.48</v>
      </c>
      <c r="G37" s="76">
        <v>10.47</v>
      </c>
      <c r="H37" s="76">
        <f t="shared" si="0"/>
        <v>56.949999999999996</v>
      </c>
      <c r="I37" s="53"/>
    </row>
    <row r="38" spans="1:9">
      <c r="A38" s="43">
        <f t="shared" si="1"/>
        <v>34</v>
      </c>
      <c r="B38" s="50" t="s">
        <v>259</v>
      </c>
      <c r="C38" s="54" t="s">
        <v>203</v>
      </c>
      <c r="D38" s="52"/>
      <c r="E38" s="52"/>
      <c r="F38" s="120">
        <v>46.48</v>
      </c>
      <c r="G38" s="120">
        <v>10.47</v>
      </c>
      <c r="H38" s="120">
        <v>56.95</v>
      </c>
      <c r="I38" s="53"/>
    </row>
    <row r="39" spans="1:9">
      <c r="A39" s="43">
        <f t="shared" si="1"/>
        <v>35</v>
      </c>
      <c r="B39" s="121" t="s">
        <v>307</v>
      </c>
      <c r="C39" s="119" t="s">
        <v>308</v>
      </c>
      <c r="D39" s="52"/>
      <c r="E39" s="52"/>
      <c r="F39" s="76">
        <v>46.48</v>
      </c>
      <c r="G39" s="76">
        <v>10.47</v>
      </c>
      <c r="H39" s="76">
        <f>SUM(F39:G39)</f>
        <v>56.949999999999996</v>
      </c>
      <c r="I39" s="53"/>
    </row>
    <row r="40" spans="1:9">
      <c r="A40" s="43">
        <f t="shared" si="1"/>
        <v>36</v>
      </c>
      <c r="B40" s="50" t="s">
        <v>260</v>
      </c>
      <c r="C40" s="54" t="s">
        <v>27</v>
      </c>
      <c r="D40" s="56"/>
      <c r="E40" s="52"/>
      <c r="F40" s="75">
        <v>46.48</v>
      </c>
      <c r="G40" s="75">
        <v>10.47</v>
      </c>
      <c r="H40" s="75">
        <f t="shared" si="0"/>
        <v>56.949999999999996</v>
      </c>
      <c r="I40" s="53"/>
    </row>
    <row r="41" spans="1:9">
      <c r="A41" s="43">
        <f t="shared" si="1"/>
        <v>37</v>
      </c>
      <c r="B41" s="50" t="s">
        <v>261</v>
      </c>
      <c r="C41" s="54" t="s">
        <v>123</v>
      </c>
      <c r="D41" s="56">
        <v>1</v>
      </c>
      <c r="E41" s="52">
        <v>1</v>
      </c>
      <c r="F41" s="76">
        <v>86.08</v>
      </c>
      <c r="G41" s="76">
        <v>18.32</v>
      </c>
      <c r="H41" s="76">
        <f t="shared" si="0"/>
        <v>104.4</v>
      </c>
      <c r="I41" s="53"/>
    </row>
    <row r="42" spans="1:9">
      <c r="A42" s="43">
        <f t="shared" si="1"/>
        <v>38</v>
      </c>
      <c r="B42" s="50" t="s">
        <v>262</v>
      </c>
      <c r="C42" s="54" t="s">
        <v>214</v>
      </c>
      <c r="D42" s="56"/>
      <c r="E42" s="52"/>
      <c r="F42" s="75">
        <v>46.48</v>
      </c>
      <c r="G42" s="75">
        <v>10.47</v>
      </c>
      <c r="H42" s="75">
        <f t="shared" si="0"/>
        <v>56.949999999999996</v>
      </c>
      <c r="I42" s="53"/>
    </row>
    <row r="43" spans="1:9">
      <c r="A43" s="43">
        <f t="shared" si="1"/>
        <v>39</v>
      </c>
      <c r="B43" s="50" t="s">
        <v>263</v>
      </c>
      <c r="C43" s="54" t="s">
        <v>143</v>
      </c>
      <c r="D43" s="52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9">
      <c r="A44" s="43">
        <f t="shared" si="1"/>
        <v>40</v>
      </c>
      <c r="B44" s="50" t="s">
        <v>264</v>
      </c>
      <c r="C44" s="54" t="s">
        <v>209</v>
      </c>
      <c r="D44" s="52"/>
      <c r="E44" s="52"/>
      <c r="F44" s="75">
        <v>46.48</v>
      </c>
      <c r="G44" s="75">
        <v>10.47</v>
      </c>
      <c r="H44" s="75">
        <v>56.95</v>
      </c>
      <c r="I44" s="53"/>
    </row>
    <row r="45" spans="1:9" s="42" customFormat="1">
      <c r="A45" s="43">
        <f t="shared" si="1"/>
        <v>41</v>
      </c>
      <c r="B45" s="50" t="s">
        <v>266</v>
      </c>
      <c r="C45" s="54" t="s">
        <v>124</v>
      </c>
      <c r="D45" s="52"/>
      <c r="E45" s="52"/>
      <c r="F45" s="75">
        <v>46.48</v>
      </c>
      <c r="G45" s="75">
        <v>10.47</v>
      </c>
      <c r="H45" s="75">
        <f t="shared" si="0"/>
        <v>56.949999999999996</v>
      </c>
      <c r="I45" s="53"/>
    </row>
    <row r="46" spans="1:9" s="42" customFormat="1">
      <c r="A46" s="43">
        <f t="shared" si="1"/>
        <v>42</v>
      </c>
      <c r="B46" s="50" t="s">
        <v>377</v>
      </c>
      <c r="C46" s="54" t="s">
        <v>378</v>
      </c>
      <c r="D46" s="52"/>
      <c r="E46" s="52"/>
      <c r="F46" s="75">
        <v>46.48</v>
      </c>
      <c r="G46" s="75">
        <v>10.47</v>
      </c>
      <c r="H46" s="75">
        <f>SUM(F46:G46)</f>
        <v>56.949999999999996</v>
      </c>
      <c r="I46" s="53" t="s">
        <v>373</v>
      </c>
    </row>
    <row r="47" spans="1:9">
      <c r="A47" s="43">
        <f t="shared" si="1"/>
        <v>43</v>
      </c>
      <c r="B47" s="50" t="s">
        <v>268</v>
      </c>
      <c r="C47" s="51" t="s">
        <v>215</v>
      </c>
      <c r="D47" s="66"/>
      <c r="E47" s="66"/>
      <c r="F47" s="78">
        <v>46.48</v>
      </c>
      <c r="G47" s="78">
        <v>10.47</v>
      </c>
      <c r="H47" s="78">
        <f t="shared" si="0"/>
        <v>56.949999999999996</v>
      </c>
      <c r="I47" s="57"/>
    </row>
    <row r="48" spans="1:9">
      <c r="A48" s="43">
        <f t="shared" si="1"/>
        <v>44</v>
      </c>
      <c r="B48" s="50" t="s">
        <v>269</v>
      </c>
      <c r="C48" s="54" t="s">
        <v>83</v>
      </c>
      <c r="D48" s="55"/>
      <c r="E48" s="55"/>
      <c r="F48" s="75">
        <v>46.48</v>
      </c>
      <c r="G48" s="75">
        <v>10.47</v>
      </c>
      <c r="H48" s="75">
        <f t="shared" si="0"/>
        <v>56.949999999999996</v>
      </c>
      <c r="I48" s="53"/>
    </row>
    <row r="49" spans="1:10">
      <c r="A49" s="43">
        <f t="shared" si="1"/>
        <v>45</v>
      </c>
      <c r="B49" s="50" t="s">
        <v>271</v>
      </c>
      <c r="C49" s="54" t="s">
        <v>30</v>
      </c>
      <c r="D49" s="52"/>
      <c r="E49" s="52"/>
      <c r="F49" s="75">
        <v>46.48</v>
      </c>
      <c r="G49" s="81" t="s">
        <v>309</v>
      </c>
      <c r="H49" s="75">
        <f t="shared" si="0"/>
        <v>46.48</v>
      </c>
      <c r="I49" s="53"/>
    </row>
    <row r="50" spans="1:10">
      <c r="A50" s="43">
        <f t="shared" si="1"/>
        <v>46</v>
      </c>
      <c r="B50" s="50" t="s">
        <v>272</v>
      </c>
      <c r="C50" s="54" t="s">
        <v>31</v>
      </c>
      <c r="D50" s="52"/>
      <c r="E50" s="52" t="s">
        <v>66</v>
      </c>
      <c r="F50" s="75">
        <v>46.48</v>
      </c>
      <c r="G50" s="75">
        <v>18.32</v>
      </c>
      <c r="H50" s="75">
        <f t="shared" si="0"/>
        <v>64.8</v>
      </c>
      <c r="I50" s="53"/>
    </row>
    <row r="51" spans="1:10">
      <c r="A51" s="130">
        <f t="shared" si="1"/>
        <v>47</v>
      </c>
      <c r="B51" s="50" t="s">
        <v>359</v>
      </c>
      <c r="C51" s="54" t="s">
        <v>360</v>
      </c>
      <c r="D51" s="52"/>
      <c r="E51" s="52"/>
      <c r="F51" s="76">
        <v>46.48</v>
      </c>
      <c r="G51" s="76">
        <v>10.47</v>
      </c>
      <c r="H51" s="76">
        <f>SUM(F51:G51)</f>
        <v>56.949999999999996</v>
      </c>
      <c r="I51" s="53"/>
    </row>
    <row r="52" spans="1:10">
      <c r="A52" s="43">
        <f t="shared" si="1"/>
        <v>48</v>
      </c>
      <c r="B52" s="50" t="s">
        <v>273</v>
      </c>
      <c r="C52" s="54" t="s">
        <v>210</v>
      </c>
      <c r="D52" s="52">
        <v>1</v>
      </c>
      <c r="E52" s="52"/>
      <c r="F52" s="75">
        <v>86.08</v>
      </c>
      <c r="G52" s="75">
        <v>18.32</v>
      </c>
      <c r="H52" s="75">
        <f t="shared" si="0"/>
        <v>104.4</v>
      </c>
      <c r="I52" s="53"/>
    </row>
    <row r="53" spans="1:10">
      <c r="A53" s="130">
        <f t="shared" si="1"/>
        <v>49</v>
      </c>
      <c r="B53" s="131" t="s">
        <v>368</v>
      </c>
      <c r="C53" s="136" t="s">
        <v>369</v>
      </c>
      <c r="D53" s="134">
        <v>2</v>
      </c>
      <c r="E53" s="134"/>
      <c r="F53" s="135">
        <v>131.62</v>
      </c>
      <c r="G53" s="135">
        <v>29.32</v>
      </c>
      <c r="H53" s="135">
        <f t="shared" si="0"/>
        <v>160.94</v>
      </c>
      <c r="I53" s="53"/>
    </row>
    <row r="54" spans="1:10">
      <c r="A54" s="43">
        <f t="shared" si="1"/>
        <v>50</v>
      </c>
      <c r="B54" s="50" t="s">
        <v>274</v>
      </c>
      <c r="C54" s="54" t="s">
        <v>112</v>
      </c>
      <c r="D54" s="52"/>
      <c r="E54" s="52"/>
      <c r="F54" s="75">
        <v>46.48</v>
      </c>
      <c r="G54" s="75">
        <v>10.47</v>
      </c>
      <c r="H54" s="75">
        <f t="shared" si="0"/>
        <v>56.949999999999996</v>
      </c>
      <c r="I54" s="53"/>
    </row>
    <row r="55" spans="1:10">
      <c r="A55" s="43">
        <f t="shared" si="1"/>
        <v>51</v>
      </c>
      <c r="B55" s="50" t="s">
        <v>275</v>
      </c>
      <c r="C55" s="54" t="s">
        <v>198</v>
      </c>
      <c r="D55" s="52"/>
      <c r="E55" s="52"/>
      <c r="F55" s="75">
        <v>46.48</v>
      </c>
      <c r="G55" s="75">
        <v>10.47</v>
      </c>
      <c r="H55" s="75">
        <f t="shared" si="0"/>
        <v>56.949999999999996</v>
      </c>
      <c r="I55" s="53"/>
    </row>
    <row r="56" spans="1:10">
      <c r="A56" s="43">
        <f>A55+1</f>
        <v>52</v>
      </c>
      <c r="B56" s="50" t="s">
        <v>276</v>
      </c>
      <c r="C56" s="54" t="s">
        <v>32</v>
      </c>
      <c r="D56" s="56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10">
      <c r="A57" s="43">
        <f t="shared" si="1"/>
        <v>53</v>
      </c>
      <c r="B57" s="50" t="s">
        <v>277</v>
      </c>
      <c r="C57" s="54" t="s">
        <v>137</v>
      </c>
      <c r="D57" s="56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10">
      <c r="A58" s="43">
        <f t="shared" si="1"/>
        <v>54</v>
      </c>
      <c r="B58" s="50" t="s">
        <v>278</v>
      </c>
      <c r="C58" s="54" t="s">
        <v>179</v>
      </c>
      <c r="D58" s="52"/>
      <c r="E58" s="52">
        <v>1</v>
      </c>
      <c r="F58" s="75">
        <v>86.08</v>
      </c>
      <c r="G58" s="75">
        <v>18.32</v>
      </c>
      <c r="H58" s="75">
        <f t="shared" si="0"/>
        <v>104.4</v>
      </c>
      <c r="I58" s="53"/>
    </row>
    <row r="59" spans="1:10">
      <c r="A59" s="43">
        <f t="shared" si="1"/>
        <v>55</v>
      </c>
      <c r="B59" s="50" t="s">
        <v>279</v>
      </c>
      <c r="C59" s="54" t="s">
        <v>34</v>
      </c>
      <c r="D59" s="52"/>
      <c r="E59" s="52"/>
      <c r="F59" s="75">
        <v>46.48</v>
      </c>
      <c r="G59" s="75">
        <v>10.47</v>
      </c>
      <c r="H59" s="75">
        <f t="shared" si="0"/>
        <v>56.949999999999996</v>
      </c>
      <c r="I59" s="53"/>
    </row>
    <row r="60" spans="1:10">
      <c r="A60" s="43">
        <f t="shared" si="1"/>
        <v>56</v>
      </c>
      <c r="B60" s="50" t="s">
        <v>379</v>
      </c>
      <c r="C60" s="54" t="s">
        <v>380</v>
      </c>
      <c r="D60" s="52"/>
      <c r="E60" s="52"/>
      <c r="F60" s="75">
        <v>46.48</v>
      </c>
      <c r="G60" s="75">
        <v>10.47</v>
      </c>
      <c r="H60" s="75">
        <f>SUM(F60:G60)</f>
        <v>56.949999999999996</v>
      </c>
      <c r="I60" s="53" t="s">
        <v>373</v>
      </c>
    </row>
    <row r="61" spans="1:10">
      <c r="A61" s="43">
        <f t="shared" si="1"/>
        <v>57</v>
      </c>
      <c r="B61" s="50" t="s">
        <v>280</v>
      </c>
      <c r="C61" s="54" t="s">
        <v>126</v>
      </c>
      <c r="D61" s="52"/>
      <c r="E61" s="52"/>
      <c r="F61" s="75">
        <v>46.48</v>
      </c>
      <c r="G61" s="75">
        <v>10.47</v>
      </c>
      <c r="H61" s="75">
        <f t="shared" si="0"/>
        <v>56.949999999999996</v>
      </c>
      <c r="I61" s="53"/>
    </row>
    <row r="62" spans="1:10" ht="17" customHeight="1">
      <c r="A62" s="43">
        <f t="shared" si="1"/>
        <v>58</v>
      </c>
      <c r="B62" s="50" t="s">
        <v>282</v>
      </c>
      <c r="C62" s="115" t="s">
        <v>35</v>
      </c>
      <c r="D62" s="74"/>
      <c r="E62" s="116"/>
      <c r="F62" s="75">
        <v>46.48</v>
      </c>
      <c r="G62" s="75">
        <v>10.47</v>
      </c>
      <c r="H62" s="75">
        <f t="shared" si="0"/>
        <v>56.949999999999996</v>
      </c>
      <c r="I62" s="91"/>
      <c r="J62" s="91"/>
    </row>
    <row r="63" spans="1:10">
      <c r="A63" s="43">
        <f t="shared" si="1"/>
        <v>59</v>
      </c>
      <c r="B63" s="50" t="s">
        <v>283</v>
      </c>
      <c r="C63" s="51" t="s">
        <v>159</v>
      </c>
      <c r="D63" s="71"/>
      <c r="E63" s="72"/>
      <c r="F63" s="75">
        <v>46.48</v>
      </c>
      <c r="G63" s="75">
        <v>10.47</v>
      </c>
      <c r="H63" s="75">
        <f t="shared" si="0"/>
        <v>56.949999999999996</v>
      </c>
      <c r="I63" s="53"/>
    </row>
    <row r="64" spans="1:10">
      <c r="A64" s="43">
        <f t="shared" si="1"/>
        <v>60</v>
      </c>
      <c r="B64" s="50" t="s">
        <v>284</v>
      </c>
      <c r="C64" s="51" t="s">
        <v>204</v>
      </c>
      <c r="D64" s="71"/>
      <c r="E64" s="72"/>
      <c r="F64" s="75">
        <v>46.48</v>
      </c>
      <c r="G64" s="75">
        <v>10.47</v>
      </c>
      <c r="H64" s="75">
        <f t="shared" si="0"/>
        <v>56.949999999999996</v>
      </c>
      <c r="I64" s="53"/>
    </row>
    <row r="65" spans="1:12">
      <c r="A65" s="43">
        <f t="shared" si="1"/>
        <v>61</v>
      </c>
      <c r="B65" s="50" t="s">
        <v>285</v>
      </c>
      <c r="C65" s="54" t="s">
        <v>50</v>
      </c>
      <c r="D65" s="73"/>
      <c r="E65" s="73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286</v>
      </c>
      <c r="C66" s="54" t="s">
        <v>128</v>
      </c>
      <c r="D66" s="71"/>
      <c r="E66" s="72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287</v>
      </c>
      <c r="C67" s="54" t="s">
        <v>138</v>
      </c>
      <c r="D67" s="71"/>
      <c r="E67" s="72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288</v>
      </c>
      <c r="C68" s="54" t="s">
        <v>37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289</v>
      </c>
      <c r="C69" s="51" t="s">
        <v>46</v>
      </c>
      <c r="D69" s="74">
        <v>2</v>
      </c>
      <c r="E69" s="66"/>
      <c r="F69" s="75">
        <v>131.62</v>
      </c>
      <c r="G69" s="77">
        <v>29.32</v>
      </c>
      <c r="H69" s="75">
        <f t="shared" si="0"/>
        <v>160.94</v>
      </c>
      <c r="I69" s="53"/>
    </row>
    <row r="70" spans="1:12">
      <c r="A70" s="43">
        <f t="shared" ref="A70:A78" si="2">A69+1</f>
        <v>66</v>
      </c>
      <c r="B70" s="50" t="s">
        <v>290</v>
      </c>
      <c r="C70" s="51" t="s">
        <v>165</v>
      </c>
      <c r="D70" s="56"/>
      <c r="E70" s="66">
        <v>1</v>
      </c>
      <c r="F70" s="78">
        <v>86.08</v>
      </c>
      <c r="G70" s="78">
        <v>18.32</v>
      </c>
      <c r="H70" s="75">
        <f t="shared" si="0"/>
        <v>104.4</v>
      </c>
      <c r="I70" s="53"/>
    </row>
    <row r="71" spans="1:12">
      <c r="A71" s="43">
        <f t="shared" si="2"/>
        <v>67</v>
      </c>
      <c r="B71" s="50" t="s">
        <v>291</v>
      </c>
      <c r="C71" s="51" t="s">
        <v>200</v>
      </c>
      <c r="D71" s="56"/>
      <c r="E71" s="66"/>
      <c r="F71" s="75">
        <v>46.48</v>
      </c>
      <c r="G71" s="75">
        <v>10.47</v>
      </c>
      <c r="H71" s="75">
        <f t="shared" si="0"/>
        <v>56.949999999999996</v>
      </c>
      <c r="I71" s="53"/>
    </row>
    <row r="72" spans="1:12">
      <c r="A72" s="43">
        <f t="shared" si="2"/>
        <v>68</v>
      </c>
      <c r="B72" s="50" t="s">
        <v>292</v>
      </c>
      <c r="C72" s="54" t="s">
        <v>98</v>
      </c>
      <c r="D72" s="56"/>
      <c r="E72" s="66"/>
      <c r="F72" s="75">
        <v>46.48</v>
      </c>
      <c r="G72" s="75">
        <v>10.47</v>
      </c>
      <c r="H72" s="75">
        <f t="shared" si="0"/>
        <v>56.949999999999996</v>
      </c>
      <c r="I72" s="53"/>
    </row>
    <row r="73" spans="1:12">
      <c r="A73" s="43">
        <f t="shared" si="2"/>
        <v>69</v>
      </c>
      <c r="B73" s="50" t="s">
        <v>293</v>
      </c>
      <c r="C73" s="54" t="s">
        <v>38</v>
      </c>
      <c r="D73" s="56"/>
      <c r="E73" s="52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294</v>
      </c>
      <c r="C74" s="54" t="s">
        <v>201</v>
      </c>
      <c r="D74" s="66"/>
      <c r="E74" s="66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295</v>
      </c>
      <c r="C75" s="54" t="s">
        <v>202</v>
      </c>
      <c r="D75" s="66"/>
      <c r="E75" s="66"/>
      <c r="F75" s="75">
        <v>46.48</v>
      </c>
      <c r="G75" s="75">
        <v>10.47</v>
      </c>
      <c r="H75" s="75">
        <f>SUM(F75:G75)</f>
        <v>56.949999999999996</v>
      </c>
      <c r="I75" s="53"/>
    </row>
    <row r="76" spans="1:12">
      <c r="A76" s="43">
        <f t="shared" si="2"/>
        <v>72</v>
      </c>
      <c r="B76" s="50" t="s">
        <v>296</v>
      </c>
      <c r="C76" s="54" t="s">
        <v>51</v>
      </c>
      <c r="D76" s="66"/>
      <c r="E76" s="66"/>
      <c r="F76" s="75">
        <v>46.48</v>
      </c>
      <c r="G76" s="75">
        <v>10.47</v>
      </c>
      <c r="H76" s="75">
        <f>SUM(F76:G76)</f>
        <v>56.949999999999996</v>
      </c>
      <c r="I76" s="53"/>
    </row>
    <row r="77" spans="1:12">
      <c r="A77" s="43">
        <f t="shared" si="2"/>
        <v>73</v>
      </c>
      <c r="B77" s="50" t="s">
        <v>297</v>
      </c>
      <c r="C77" s="54" t="s">
        <v>161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  <c r="L77" s="12"/>
    </row>
    <row r="78" spans="1:12">
      <c r="A78" s="43">
        <f t="shared" si="2"/>
        <v>74</v>
      </c>
      <c r="B78" s="50" t="s">
        <v>298</v>
      </c>
      <c r="C78" s="51" t="s">
        <v>86</v>
      </c>
      <c r="D78" s="52"/>
      <c r="E78" s="52"/>
      <c r="F78" s="77">
        <v>46.48</v>
      </c>
      <c r="G78" s="77">
        <v>10.47</v>
      </c>
      <c r="H78" s="77">
        <f>SUM(F78:G78)</f>
        <v>56.949999999999996</v>
      </c>
      <c r="I78" s="53"/>
      <c r="L78" s="12"/>
    </row>
    <row r="79" spans="1:12" ht="16">
      <c r="A79" s="393" t="s">
        <v>311</v>
      </c>
      <c r="B79" s="393"/>
      <c r="C79" s="393"/>
      <c r="D79" s="393"/>
      <c r="E79" s="393"/>
      <c r="F79" s="88">
        <f>SUM(F5:F78)</f>
        <v>4051.34</v>
      </c>
      <c r="G79" s="88">
        <f>SUM(G5:G78)</f>
        <v>883.66000000000145</v>
      </c>
      <c r="H79" s="88">
        <f>SUM(H5:H78)</f>
        <v>4934.9999999999945</v>
      </c>
      <c r="I79" s="89"/>
      <c r="L79" s="12"/>
    </row>
    <row r="80" spans="1:12">
      <c r="A80" s="43" t="s">
        <v>383</v>
      </c>
      <c r="B80" s="50" t="s">
        <v>267</v>
      </c>
      <c r="C80" s="51" t="s">
        <v>196</v>
      </c>
      <c r="D80" s="52"/>
      <c r="E80" s="52"/>
      <c r="F80" s="75">
        <v>46.48</v>
      </c>
      <c r="G80" s="75">
        <v>10.47</v>
      </c>
      <c r="H80" s="75">
        <f>SUM(F80:G80)</f>
        <v>56.949999999999996</v>
      </c>
      <c r="I80" s="53"/>
    </row>
    <row r="81" spans="1:12">
      <c r="A81" s="43" t="s">
        <v>384</v>
      </c>
      <c r="B81" s="50" t="s">
        <v>319</v>
      </c>
      <c r="C81" s="54" t="s">
        <v>320</v>
      </c>
      <c r="D81" s="52"/>
      <c r="E81" s="52"/>
      <c r="F81" s="76">
        <v>46.48</v>
      </c>
      <c r="G81" s="76">
        <v>10.47</v>
      </c>
      <c r="H81" s="76">
        <f>SUM(F81:G81)</f>
        <v>56.949999999999996</v>
      </c>
      <c r="I81" s="53"/>
    </row>
    <row r="82" spans="1:12">
      <c r="A82" s="43"/>
      <c r="B82" s="50"/>
      <c r="C82" s="54"/>
      <c r="D82" s="52"/>
      <c r="E82" s="52"/>
      <c r="F82" s="76"/>
      <c r="G82" s="76"/>
      <c r="H82" s="76"/>
      <c r="I82" s="53"/>
    </row>
    <row r="83" spans="1:12" ht="16">
      <c r="A83" s="393" t="s">
        <v>311</v>
      </c>
      <c r="B83" s="393"/>
      <c r="C83" s="393"/>
      <c r="D83" s="393"/>
      <c r="E83" s="393"/>
      <c r="F83" s="88">
        <f>SUM(F80:F82)</f>
        <v>92.96</v>
      </c>
      <c r="G83" s="88">
        <f>SUM(G80:G82)</f>
        <v>20.94</v>
      </c>
      <c r="H83" s="88">
        <f>SUM(H80:H82)</f>
        <v>113.89999999999999</v>
      </c>
      <c r="I83" s="89"/>
      <c r="L83" s="12"/>
    </row>
    <row r="84" spans="1:12" ht="16">
      <c r="A84" s="394" t="s">
        <v>171</v>
      </c>
      <c r="B84" s="395"/>
      <c r="C84" s="395"/>
      <c r="D84" s="395"/>
      <c r="E84" s="396"/>
      <c r="F84" s="88">
        <f>F79+F83</f>
        <v>4144.3</v>
      </c>
      <c r="G84" s="88">
        <f>G79+G83</f>
        <v>904.6000000000015</v>
      </c>
      <c r="H84" s="88">
        <f>H79+H83</f>
        <v>5048.8999999999942</v>
      </c>
      <c r="I84" s="89"/>
      <c r="L84" s="12"/>
    </row>
    <row r="85" spans="1:12" ht="16">
      <c r="A85" s="393" t="s">
        <v>317</v>
      </c>
      <c r="B85" s="393"/>
      <c r="C85" s="393"/>
      <c r="D85" s="393"/>
      <c r="E85" s="393"/>
      <c r="F85" s="90"/>
      <c r="G85" s="93"/>
      <c r="H85" s="93"/>
      <c r="I85" s="89"/>
    </row>
    <row r="86" spans="1:12" ht="16">
      <c r="A86" s="95">
        <v>1</v>
      </c>
      <c r="B86" s="101" t="s">
        <v>377</v>
      </c>
      <c r="C86" s="117" t="s">
        <v>378</v>
      </c>
      <c r="D86" s="123"/>
      <c r="E86" s="97"/>
      <c r="F86" s="98">
        <v>46.48</v>
      </c>
      <c r="G86" s="99">
        <v>10.47</v>
      </c>
      <c r="H86" s="99">
        <v>56.949999999999996</v>
      </c>
      <c r="I86" s="100" t="s">
        <v>374</v>
      </c>
    </row>
    <row r="87" spans="1:12" ht="16">
      <c r="A87" s="95">
        <v>2</v>
      </c>
      <c r="B87" s="101" t="s">
        <v>379</v>
      </c>
      <c r="C87" s="104" t="s">
        <v>380</v>
      </c>
      <c r="D87" s="97"/>
      <c r="E87" s="97"/>
      <c r="F87" s="98">
        <v>46.48</v>
      </c>
      <c r="G87" s="99">
        <v>10.47</v>
      </c>
      <c r="H87" s="99">
        <v>56.949999999999996</v>
      </c>
      <c r="I87" s="100" t="s">
        <v>374</v>
      </c>
    </row>
    <row r="88" spans="1:12" ht="16">
      <c r="A88" s="95">
        <v>3</v>
      </c>
      <c r="B88" s="101" t="s">
        <v>281</v>
      </c>
      <c r="C88" s="127" t="s">
        <v>53</v>
      </c>
      <c r="D88" s="97"/>
      <c r="E88" s="97"/>
      <c r="F88" s="98">
        <v>-131.62</v>
      </c>
      <c r="G88" s="99">
        <v>-10.47</v>
      </c>
      <c r="H88" s="99">
        <v>-142.09</v>
      </c>
      <c r="I88" s="100" t="s">
        <v>375</v>
      </c>
    </row>
    <row r="89" spans="1:12" ht="16">
      <c r="A89" s="95">
        <v>4</v>
      </c>
      <c r="B89" s="101"/>
      <c r="C89" s="104"/>
      <c r="D89" s="97"/>
      <c r="E89" s="97"/>
      <c r="F89" s="98"/>
      <c r="G89" s="99"/>
      <c r="H89" s="99"/>
      <c r="I89" s="100"/>
    </row>
    <row r="90" spans="1:12" ht="16">
      <c r="A90" s="393" t="s">
        <v>171</v>
      </c>
      <c r="B90" s="393"/>
      <c r="C90" s="393"/>
      <c r="D90" s="393"/>
      <c r="E90" s="393"/>
      <c r="F90" s="90">
        <f>SUM(F84:F89)</f>
        <v>4105.6399999999994</v>
      </c>
      <c r="G90" s="90">
        <f>SUM(G84:G89)</f>
        <v>915.07000000000153</v>
      </c>
      <c r="H90" s="90">
        <f>SUM(H84:H89)</f>
        <v>5020.7099999999937</v>
      </c>
      <c r="I90" s="89"/>
    </row>
    <row r="91" spans="1:12" ht="16" customHeight="1">
      <c r="C91" s="1"/>
      <c r="D91" s="2"/>
      <c r="E91" s="3"/>
      <c r="G91" t="s">
        <v>381</v>
      </c>
      <c r="H91" t="s">
        <v>382</v>
      </c>
      <c r="I91" s="139">
        <v>43731</v>
      </c>
    </row>
    <row r="92" spans="1:12">
      <c r="G92" s="12"/>
      <c r="H92" s="12"/>
    </row>
    <row r="93" spans="1:12">
      <c r="A93" s="43">
        <f>A92+1</f>
        <v>1</v>
      </c>
      <c r="B93" s="50" t="s">
        <v>281</v>
      </c>
      <c r="C93" s="54" t="s">
        <v>53</v>
      </c>
      <c r="D93" s="55" t="s">
        <v>310</v>
      </c>
      <c r="E93" s="55" t="s">
        <v>94</v>
      </c>
      <c r="F93" s="75">
        <v>131.62</v>
      </c>
      <c r="G93" s="75">
        <v>10.47</v>
      </c>
      <c r="H93" s="75">
        <f>SUM(F93:G93)</f>
        <v>142.09</v>
      </c>
      <c r="I93" s="53"/>
      <c r="J93" t="s">
        <v>309</v>
      </c>
    </row>
    <row r="98" spans="2:3">
      <c r="B98" s="137"/>
      <c r="C98" s="137"/>
    </row>
  </sheetData>
  <autoFilter ref="C4:H90" xr:uid="{00000000-0009-0000-0000-00002D000000}"/>
  <mergeCells count="5">
    <mergeCell ref="A83:E83"/>
    <mergeCell ref="A85:E85"/>
    <mergeCell ref="A90:E90"/>
    <mergeCell ref="A79:E79"/>
    <mergeCell ref="A84:E84"/>
  </mergeCells>
  <conditionalFormatting sqref="B13:C13">
    <cfRule type="duplicateValues" dxfId="1916" priority="23"/>
  </conditionalFormatting>
  <conditionalFormatting sqref="B79:C79">
    <cfRule type="duplicateValues" dxfId="1915" priority="1"/>
    <cfRule type="duplicateValues" dxfId="1914" priority="2"/>
  </conditionalFormatting>
  <conditionalFormatting sqref="B93:C93">
    <cfRule type="duplicateValues" dxfId="1913" priority="4"/>
    <cfRule type="duplicateValues" dxfId="1912" priority="5"/>
  </conditionalFormatting>
  <conditionalFormatting sqref="B94:C1048576 B1:C12 B14:C78 B80:C83 B85:C92">
    <cfRule type="duplicateValues" dxfId="1911" priority="33"/>
  </conditionalFormatting>
  <conditionalFormatting sqref="B94:C1048576 B1:C78 B80:C83 B85:C92">
    <cfRule type="duplicateValues" dxfId="1910" priority="21"/>
  </conditionalFormatting>
  <conditionalFormatting sqref="C13">
    <cfRule type="duplicateValues" dxfId="1909" priority="31"/>
  </conditionalFormatting>
  <conditionalFormatting sqref="C15">
    <cfRule type="duplicateValues" dxfId="1908" priority="56"/>
  </conditionalFormatting>
  <conditionalFormatting sqref="C18">
    <cfRule type="duplicateValues" dxfId="1907" priority="54"/>
  </conditionalFormatting>
  <conditionalFormatting sqref="C36">
    <cfRule type="duplicateValues" dxfId="1906" priority="53"/>
  </conditionalFormatting>
  <conditionalFormatting sqref="C39">
    <cfRule type="duplicateValues" dxfId="1905" priority="52"/>
  </conditionalFormatting>
  <conditionalFormatting sqref="C87">
    <cfRule type="duplicateValues" dxfId="1904" priority="34"/>
  </conditionalFormatting>
  <conditionalFormatting sqref="C89">
    <cfRule type="duplicateValues" dxfId="1903" priority="58"/>
  </conditionalFormatting>
  <conditionalFormatting sqref="D86">
    <cfRule type="notContainsBlanks" dxfId="1902" priority="39">
      <formula>LEN(TRIM(D86))&gt;0</formula>
    </cfRule>
  </conditionalFormatting>
  <conditionalFormatting sqref="D5:E78">
    <cfRule type="notContainsBlanks" dxfId="1901" priority="32">
      <formula>LEN(TRIM(D5))&gt;0</formula>
    </cfRule>
  </conditionalFormatting>
  <conditionalFormatting sqref="D80:E82">
    <cfRule type="notContainsBlanks" dxfId="1900" priority="57">
      <formula>LEN(TRIM(D80))&gt;0</formula>
    </cfRule>
  </conditionalFormatting>
  <conditionalFormatting sqref="D93:E93">
    <cfRule type="notContainsBlanks" dxfId="1899" priority="16">
      <formula>LEN(TRIM(D93))&gt;0</formula>
    </cfRule>
  </conditionalFormatting>
  <conditionalFormatting sqref="F5:F61">
    <cfRule type="cellIs" dxfId="1898" priority="28" operator="lessThan">
      <formula>46.48</formula>
    </cfRule>
  </conditionalFormatting>
  <conditionalFormatting sqref="F5:F78">
    <cfRule type="cellIs" dxfId="1897" priority="29" operator="greaterThan">
      <formula>46.48</formula>
    </cfRule>
  </conditionalFormatting>
  <conditionalFormatting sqref="F62:F78 F80:F82">
    <cfRule type="cellIs" dxfId="1896" priority="41" operator="lessThan">
      <formula>46.48</formula>
    </cfRule>
  </conditionalFormatting>
  <conditionalFormatting sqref="F80:F82">
    <cfRule type="cellIs" dxfId="1895" priority="42" operator="greaterThan">
      <formula>46.48</formula>
    </cfRule>
    <cfRule type="cellIs" dxfId="1894" priority="49" operator="lessThan">
      <formula>46.48</formula>
    </cfRule>
  </conditionalFormatting>
  <conditionalFormatting sqref="F93">
    <cfRule type="cellIs" dxfId="1893" priority="12" operator="lessThan">
      <formula>46.48</formula>
    </cfRule>
    <cfRule type="cellIs" dxfId="1892" priority="13" operator="greaterThan">
      <formula>46.48</formula>
    </cfRule>
  </conditionalFormatting>
  <conditionalFormatting sqref="F5:H13">
    <cfRule type="containsText" dxfId="1891" priority="30" operator="containsText" text="Waived">
      <formula>NOT(ISERROR(SEARCH("Waived",F5)))</formula>
    </cfRule>
  </conditionalFormatting>
  <conditionalFormatting sqref="F80:H82 F14:H78">
    <cfRule type="containsText" dxfId="1890" priority="51" operator="containsText" text="Waived">
      <formula>NOT(ISERROR(SEARCH("Waived",F14)))</formula>
    </cfRule>
  </conditionalFormatting>
  <conditionalFormatting sqref="F93:H93">
    <cfRule type="containsText" dxfId="1889" priority="14" operator="containsText" text="Waived">
      <formula>NOT(ISERROR(SEARCH("Waived",F93)))</formula>
    </cfRule>
  </conditionalFormatting>
  <conditionalFormatting sqref="G5:G78">
    <cfRule type="cellIs" dxfId="1888" priority="26" operator="lessThan">
      <formula>10.47</formula>
    </cfRule>
    <cfRule type="cellIs" dxfId="1887" priority="27" operator="greaterThan">
      <formula>10.47</formula>
    </cfRule>
  </conditionalFormatting>
  <conditionalFormatting sqref="G80:G82">
    <cfRule type="cellIs" dxfId="1886" priority="47" operator="lessThan">
      <formula>10.47</formula>
    </cfRule>
    <cfRule type="cellIs" dxfId="1885" priority="48" operator="greaterThan">
      <formula>10.47</formula>
    </cfRule>
  </conditionalFormatting>
  <conditionalFormatting sqref="G93">
    <cfRule type="cellIs" dxfId="1884" priority="6" operator="lessThan">
      <formula>10.47</formula>
    </cfRule>
    <cfRule type="cellIs" dxfId="1883" priority="7" operator="greaterThan">
      <formula>10.47</formula>
    </cfRule>
  </conditionalFormatting>
  <conditionalFormatting sqref="H5:H78">
    <cfRule type="cellIs" dxfId="1882" priority="24" operator="lessThan">
      <formula>56.95</formula>
    </cfRule>
    <cfRule type="cellIs" dxfId="1881" priority="25" operator="greaterThan">
      <formula>56.95</formula>
    </cfRule>
  </conditionalFormatting>
  <conditionalFormatting sqref="H80:H82">
    <cfRule type="cellIs" dxfId="1880" priority="45" operator="lessThan">
      <formula>56.95</formula>
    </cfRule>
    <cfRule type="cellIs" dxfId="1879" priority="46" operator="greaterThan">
      <formula>56.95</formula>
    </cfRule>
  </conditionalFormatting>
  <conditionalFormatting sqref="H93">
    <cfRule type="cellIs" dxfId="1878" priority="8" operator="lessThan">
      <formula>56.95</formula>
    </cfRule>
    <cfRule type="cellIs" dxfId="1877" priority="9" operator="greaterThan">
      <formula>56.95</formula>
    </cfRule>
  </conditionalFormatting>
  <conditionalFormatting sqref="I5:I90">
    <cfRule type="notContainsBlanks" dxfId="1876" priority="3">
      <formula>LEN(TRIM(I5))&gt;0</formula>
    </cfRule>
  </conditionalFormatting>
  <conditionalFormatting sqref="I93">
    <cfRule type="notContainsBlanks" dxfId="1875" priority="15">
      <formula>LEN(TRIM(I93))&gt;0</formula>
    </cfRule>
  </conditionalFormatting>
  <conditionalFormatting sqref="J62">
    <cfRule type="notContainsBlanks" dxfId="1874" priority="40">
      <formula>LEN(TRIM(J62))&gt;0</formula>
    </cfRule>
  </conditionalFormatting>
  <pageMargins left="1" right="0.25" top="0.75" bottom="0.75" header="0.3" footer="0.3"/>
  <pageSetup scale="52" fitToWidth="0" orientation="portrait" r:id="rId1"/>
  <headerFooter>
    <oddFooter>&amp;C&amp;P of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DC29-4A80-C249-B250-BAB20A1FA798}">
  <sheetPr codeName="Sheet57">
    <pageSetUpPr fitToPage="1"/>
  </sheetPr>
  <dimension ref="A1:N98"/>
  <sheetViews>
    <sheetView topLeftCell="A63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19.33203125" bestFit="1" customWidth="1"/>
    <col min="10" max="10" width="25.1640625" customWidth="1"/>
    <col min="11" max="11" width="8.6640625" customWidth="1"/>
  </cols>
  <sheetData>
    <row r="1" spans="1:10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10" ht="19">
      <c r="A2" s="92" t="s">
        <v>313</v>
      </c>
      <c r="C2" s="17"/>
      <c r="D2" s="2"/>
      <c r="E2" s="3"/>
      <c r="G2" s="59"/>
      <c r="H2" s="45">
        <v>43770</v>
      </c>
      <c r="I2" s="45" t="s">
        <v>385</v>
      </c>
    </row>
    <row r="3" spans="1:10" ht="7" customHeight="1">
      <c r="C3" s="17"/>
      <c r="D3" s="2"/>
      <c r="E3" s="3"/>
      <c r="F3" s="3"/>
      <c r="G3" s="46"/>
      <c r="H3" s="46"/>
    </row>
    <row r="4" spans="1:10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10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6" si="0">SUM(F5:G5)</f>
        <v>56.949999999999996</v>
      </c>
      <c r="I5" s="53"/>
    </row>
    <row r="6" spans="1:10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10">
      <c r="A7" s="43">
        <f t="shared" ref="A7:A70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10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10">
      <c r="A9" s="43">
        <f t="shared" si="1"/>
        <v>5</v>
      </c>
      <c r="B9" s="50" t="s">
        <v>232</v>
      </c>
      <c r="C9" s="54" t="s">
        <v>139</v>
      </c>
      <c r="D9" s="52"/>
      <c r="E9" s="52"/>
      <c r="F9" s="75">
        <v>46.48</v>
      </c>
      <c r="G9" s="75">
        <v>10.47</v>
      </c>
      <c r="H9" s="75">
        <f t="shared" si="0"/>
        <v>56.949999999999996</v>
      </c>
      <c r="I9" s="53"/>
    </row>
    <row r="10" spans="1:10">
      <c r="A10" s="43">
        <f t="shared" si="1"/>
        <v>6</v>
      </c>
      <c r="B10" s="50" t="s">
        <v>233</v>
      </c>
      <c r="C10" s="54" t="s">
        <v>170</v>
      </c>
      <c r="D10" s="52"/>
      <c r="E10" s="52"/>
      <c r="F10" s="76">
        <v>46.48</v>
      </c>
      <c r="G10" s="76">
        <v>10.47</v>
      </c>
      <c r="H10" s="76">
        <f t="shared" si="0"/>
        <v>56.949999999999996</v>
      </c>
      <c r="I10" s="53"/>
    </row>
    <row r="11" spans="1:10">
      <c r="A11" s="43">
        <f>A10+1</f>
        <v>7</v>
      </c>
      <c r="B11" s="50" t="s">
        <v>322</v>
      </c>
      <c r="C11" s="54" t="s">
        <v>323</v>
      </c>
      <c r="D11" s="52">
        <v>1</v>
      </c>
      <c r="E11" s="52"/>
      <c r="F11" s="76">
        <v>86.08</v>
      </c>
      <c r="G11" s="76">
        <v>18.32</v>
      </c>
      <c r="H11" s="76">
        <v>104.4</v>
      </c>
      <c r="I11" s="53"/>
      <c r="J11" t="s">
        <v>396</v>
      </c>
    </row>
    <row r="12" spans="1:10">
      <c r="A12" s="43">
        <f>A11+1</f>
        <v>8</v>
      </c>
      <c r="B12" s="50" t="s">
        <v>236</v>
      </c>
      <c r="C12" s="54" t="s">
        <v>97</v>
      </c>
      <c r="D12" s="52">
        <v>1</v>
      </c>
      <c r="E12" s="52">
        <v>1</v>
      </c>
      <c r="F12" s="77">
        <v>131.62</v>
      </c>
      <c r="G12" s="77">
        <v>29.32</v>
      </c>
      <c r="H12" s="75">
        <f t="shared" si="0"/>
        <v>160.94</v>
      </c>
      <c r="I12" s="53"/>
    </row>
    <row r="13" spans="1:10">
      <c r="A13" s="43">
        <f>A12+1</f>
        <v>9</v>
      </c>
      <c r="B13" s="111" t="s">
        <v>324</v>
      </c>
      <c r="C13" s="112" t="s">
        <v>325</v>
      </c>
      <c r="D13" s="52"/>
      <c r="E13" s="52"/>
      <c r="F13" s="76">
        <v>46.48</v>
      </c>
      <c r="G13" s="76">
        <v>10.47</v>
      </c>
      <c r="H13" s="76">
        <f>SUM(F13:G13)</f>
        <v>56.949999999999996</v>
      </c>
      <c r="I13" s="53"/>
      <c r="J13" t="s">
        <v>397</v>
      </c>
    </row>
    <row r="14" spans="1:10">
      <c r="A14" s="43">
        <f>A13+1</f>
        <v>10</v>
      </c>
      <c r="B14" s="50" t="s">
        <v>237</v>
      </c>
      <c r="C14" s="51" t="s">
        <v>11</v>
      </c>
      <c r="D14" s="52">
        <v>1</v>
      </c>
      <c r="E14" s="52" t="s">
        <v>94</v>
      </c>
      <c r="F14" s="77">
        <v>131.62</v>
      </c>
      <c r="G14" s="76">
        <v>18.32</v>
      </c>
      <c r="H14" s="75">
        <f t="shared" si="0"/>
        <v>149.94</v>
      </c>
      <c r="I14" s="53" t="s">
        <v>388</v>
      </c>
    </row>
    <row r="15" spans="1:10">
      <c r="A15" s="43">
        <f t="shared" si="1"/>
        <v>11</v>
      </c>
      <c r="B15" s="111" t="s">
        <v>299</v>
      </c>
      <c r="C15" s="112" t="s">
        <v>300</v>
      </c>
      <c r="D15" s="52"/>
      <c r="E15" s="52"/>
      <c r="F15" s="76">
        <v>46.48</v>
      </c>
      <c r="G15" s="76">
        <v>10.47</v>
      </c>
      <c r="H15" s="76">
        <f t="shared" si="0"/>
        <v>56.949999999999996</v>
      </c>
      <c r="I15" s="53"/>
    </row>
    <row r="16" spans="1:10">
      <c r="A16" s="43">
        <f t="shared" si="1"/>
        <v>12</v>
      </c>
      <c r="B16" s="50" t="s">
        <v>238</v>
      </c>
      <c r="C16" s="54" t="s">
        <v>65</v>
      </c>
      <c r="D16" s="55"/>
      <c r="E16" s="55"/>
      <c r="F16" s="75">
        <v>46.48</v>
      </c>
      <c r="G16" s="75">
        <v>10.47</v>
      </c>
      <c r="H16" s="75">
        <f t="shared" si="0"/>
        <v>56.949999999999996</v>
      </c>
      <c r="I16" s="53"/>
    </row>
    <row r="17" spans="1:14">
      <c r="A17" s="43">
        <f t="shared" si="1"/>
        <v>13</v>
      </c>
      <c r="B17" s="50" t="s">
        <v>239</v>
      </c>
      <c r="C17" s="51" t="s">
        <v>80</v>
      </c>
      <c r="D17" s="52"/>
      <c r="E17" s="52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43">
        <f t="shared" si="1"/>
        <v>14</v>
      </c>
      <c r="B18" s="50" t="s">
        <v>302</v>
      </c>
      <c r="C18" s="113" t="s">
        <v>303</v>
      </c>
      <c r="D18" s="52"/>
      <c r="E18" s="52"/>
      <c r="F18" s="76">
        <v>46.48</v>
      </c>
      <c r="G18" s="76">
        <v>10.47</v>
      </c>
      <c r="H18" s="76">
        <f t="shared" si="0"/>
        <v>56.949999999999996</v>
      </c>
      <c r="I18" s="53"/>
    </row>
    <row r="19" spans="1:14">
      <c r="A19" s="43">
        <f t="shared" si="1"/>
        <v>15</v>
      </c>
      <c r="B19" s="50" t="s">
        <v>240</v>
      </c>
      <c r="C19" s="51" t="s">
        <v>194</v>
      </c>
      <c r="D19" s="52"/>
      <c r="E19" s="52"/>
      <c r="F19" s="75">
        <v>46.48</v>
      </c>
      <c r="G19" s="75">
        <v>10.47</v>
      </c>
      <c r="H19" s="75">
        <f t="shared" si="0"/>
        <v>56.949999999999996</v>
      </c>
      <c r="I19" s="53"/>
    </row>
    <row r="20" spans="1:14">
      <c r="A20" s="43">
        <f t="shared" si="1"/>
        <v>16</v>
      </c>
      <c r="B20" s="50" t="s">
        <v>241</v>
      </c>
      <c r="C20" s="51" t="s">
        <v>91</v>
      </c>
      <c r="D20" s="52">
        <v>1</v>
      </c>
      <c r="E20" s="52"/>
      <c r="F20" s="75">
        <v>86.08</v>
      </c>
      <c r="G20" s="75">
        <v>18.32</v>
      </c>
      <c r="H20" s="80">
        <v>104.4</v>
      </c>
      <c r="I20" s="53"/>
    </row>
    <row r="21" spans="1:14">
      <c r="A21" s="130">
        <f t="shared" si="1"/>
        <v>17</v>
      </c>
      <c r="B21" s="131" t="s">
        <v>386</v>
      </c>
      <c r="C21" s="141" t="s">
        <v>387</v>
      </c>
      <c r="D21" s="134"/>
      <c r="E21" s="134"/>
      <c r="F21" s="135">
        <v>46.48</v>
      </c>
      <c r="G21" s="135">
        <v>10.47</v>
      </c>
      <c r="H21" s="135">
        <f>SUM(F21:G21)</f>
        <v>56.949999999999996</v>
      </c>
      <c r="I21" s="53" t="s">
        <v>301</v>
      </c>
    </row>
    <row r="22" spans="1:14">
      <c r="A22" s="43">
        <f t="shared" si="1"/>
        <v>18</v>
      </c>
      <c r="B22" s="50" t="s">
        <v>243</v>
      </c>
      <c r="C22" s="51" t="s">
        <v>42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244</v>
      </c>
      <c r="C23" s="51" t="s">
        <v>92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</row>
    <row r="24" spans="1:14">
      <c r="A24" s="43">
        <f t="shared" si="1"/>
        <v>20</v>
      </c>
      <c r="B24" s="50" t="s">
        <v>245</v>
      </c>
      <c r="C24" s="51" t="s">
        <v>15</v>
      </c>
      <c r="D24" s="52"/>
      <c r="E24" s="52"/>
      <c r="F24" s="75">
        <v>46.48</v>
      </c>
      <c r="G24" s="75">
        <v>10.47</v>
      </c>
      <c r="H24" s="75">
        <f t="shared" si="0"/>
        <v>56.949999999999996</v>
      </c>
      <c r="I24" s="53"/>
      <c r="N24" t="s">
        <v>318</v>
      </c>
    </row>
    <row r="25" spans="1:14">
      <c r="A25" s="43">
        <f t="shared" si="1"/>
        <v>21</v>
      </c>
      <c r="B25" s="50" t="s">
        <v>246</v>
      </c>
      <c r="C25" s="54" t="s">
        <v>120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</row>
    <row r="26" spans="1:14">
      <c r="A26" s="43">
        <f t="shared" si="1"/>
        <v>22</v>
      </c>
      <c r="B26" s="50" t="s">
        <v>247</v>
      </c>
      <c r="C26" s="51" t="s">
        <v>213</v>
      </c>
      <c r="D26" s="66">
        <v>1</v>
      </c>
      <c r="E26" s="66"/>
      <c r="F26" s="78">
        <v>86.08</v>
      </c>
      <c r="G26" s="78">
        <v>18.32</v>
      </c>
      <c r="H26" s="80">
        <f t="shared" si="0"/>
        <v>104.4</v>
      </c>
      <c r="I26" s="53"/>
    </row>
    <row r="27" spans="1:14">
      <c r="A27" s="43">
        <f t="shared" si="1"/>
        <v>23</v>
      </c>
      <c r="B27" s="50" t="s">
        <v>248</v>
      </c>
      <c r="C27" s="51" t="s">
        <v>155</v>
      </c>
      <c r="D27" s="52"/>
      <c r="E27" s="52"/>
      <c r="F27" s="75">
        <v>46.48</v>
      </c>
      <c r="G27" s="75">
        <v>10.47</v>
      </c>
      <c r="H27" s="75">
        <f t="shared" si="0"/>
        <v>56.949999999999996</v>
      </c>
      <c r="I27" s="53"/>
    </row>
    <row r="28" spans="1:14">
      <c r="A28" s="43">
        <f t="shared" si="1"/>
        <v>24</v>
      </c>
      <c r="B28" s="50" t="s">
        <v>249</v>
      </c>
      <c r="C28" s="51" t="s">
        <v>43</v>
      </c>
      <c r="D28" s="52" t="s">
        <v>304</v>
      </c>
      <c r="E28" s="52"/>
      <c r="F28" s="75">
        <v>86.08</v>
      </c>
      <c r="G28" s="75">
        <v>10.47</v>
      </c>
      <c r="H28" s="75">
        <f t="shared" si="0"/>
        <v>96.55</v>
      </c>
      <c r="I28" s="53"/>
    </row>
    <row r="29" spans="1:14">
      <c r="A29" s="43">
        <f t="shared" si="1"/>
        <v>25</v>
      </c>
      <c r="B29" s="50" t="s">
        <v>250</v>
      </c>
      <c r="C29" s="51" t="s">
        <v>21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252</v>
      </c>
      <c r="C30" s="51" t="s">
        <v>23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253</v>
      </c>
      <c r="C31" s="51" t="s">
        <v>93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254</v>
      </c>
      <c r="C32" s="51" t="s">
        <v>183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10">
      <c r="A33" s="43">
        <f t="shared" si="1"/>
        <v>29</v>
      </c>
      <c r="B33" s="50" t="s">
        <v>255</v>
      </c>
      <c r="C33" s="54" t="s">
        <v>24</v>
      </c>
      <c r="D33" s="52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10">
      <c r="A34" s="43">
        <f t="shared" si="1"/>
        <v>30</v>
      </c>
      <c r="B34" s="50" t="s">
        <v>256</v>
      </c>
      <c r="C34" s="54" t="s">
        <v>134</v>
      </c>
      <c r="D34" s="52"/>
      <c r="E34" s="52"/>
      <c r="F34" s="75">
        <v>46.48</v>
      </c>
      <c r="G34" s="75">
        <v>10.47</v>
      </c>
      <c r="H34" s="75">
        <f t="shared" si="0"/>
        <v>56.949999999999996</v>
      </c>
      <c r="I34" s="53"/>
    </row>
    <row r="35" spans="1:10">
      <c r="A35" s="43">
        <f t="shared" si="1"/>
        <v>31</v>
      </c>
      <c r="B35" s="50" t="s">
        <v>257</v>
      </c>
      <c r="C35" s="54" t="s">
        <v>59</v>
      </c>
      <c r="D35" s="55"/>
      <c r="E35" s="52"/>
      <c r="F35" s="75">
        <v>46.48</v>
      </c>
      <c r="G35" s="75">
        <v>10.47</v>
      </c>
      <c r="H35" s="75">
        <f t="shared" si="0"/>
        <v>56.949999999999996</v>
      </c>
      <c r="I35" s="53"/>
    </row>
    <row r="36" spans="1:10">
      <c r="A36" s="43">
        <f t="shared" si="1"/>
        <v>32</v>
      </c>
      <c r="B36" s="50" t="s">
        <v>329</v>
      </c>
      <c r="C36" s="138" t="s">
        <v>330</v>
      </c>
      <c r="D36" s="55"/>
      <c r="E36" s="52"/>
      <c r="F36" s="76">
        <v>46.48</v>
      </c>
      <c r="G36" s="76">
        <v>10.47</v>
      </c>
      <c r="H36" s="76">
        <f>SUM(F36:G36)</f>
        <v>56.949999999999996</v>
      </c>
      <c r="I36" s="53"/>
    </row>
    <row r="37" spans="1:10">
      <c r="A37" s="43">
        <f t="shared" si="1"/>
        <v>33</v>
      </c>
      <c r="B37" s="129" t="s">
        <v>305</v>
      </c>
      <c r="C37" s="119" t="s">
        <v>306</v>
      </c>
      <c r="D37" s="55"/>
      <c r="E37" s="52"/>
      <c r="F37" s="76">
        <v>46.48</v>
      </c>
      <c r="G37" s="76">
        <v>10.47</v>
      </c>
      <c r="H37" s="76">
        <f t="shared" si="0"/>
        <v>56.949999999999996</v>
      </c>
      <c r="I37" s="53"/>
    </row>
    <row r="38" spans="1:10">
      <c r="A38" s="43">
        <f t="shared" si="1"/>
        <v>34</v>
      </c>
      <c r="B38" s="50" t="s">
        <v>258</v>
      </c>
      <c r="C38" s="54" t="s">
        <v>26</v>
      </c>
      <c r="D38" s="52"/>
      <c r="E38" s="52"/>
      <c r="F38" s="76">
        <v>46.48</v>
      </c>
      <c r="G38" s="76">
        <v>10.47</v>
      </c>
      <c r="H38" s="76">
        <f t="shared" si="0"/>
        <v>56.949999999999996</v>
      </c>
      <c r="I38" s="53"/>
    </row>
    <row r="39" spans="1:10">
      <c r="A39" s="43">
        <f t="shared" si="1"/>
        <v>35</v>
      </c>
      <c r="B39" s="50" t="s">
        <v>259</v>
      </c>
      <c r="C39" s="54" t="s">
        <v>203</v>
      </c>
      <c r="D39" s="52"/>
      <c r="E39" s="52"/>
      <c r="F39" s="120">
        <v>46.48</v>
      </c>
      <c r="G39" s="120">
        <v>10.47</v>
      </c>
      <c r="H39" s="120">
        <v>56.95</v>
      </c>
      <c r="I39" s="53"/>
    </row>
    <row r="40" spans="1:10">
      <c r="A40" s="43">
        <f t="shared" si="1"/>
        <v>36</v>
      </c>
      <c r="B40" s="121" t="s">
        <v>307</v>
      </c>
      <c r="C40" s="119" t="s">
        <v>308</v>
      </c>
      <c r="D40" s="52"/>
      <c r="E40" s="52"/>
      <c r="F40" s="76">
        <v>46.48</v>
      </c>
      <c r="G40" s="76">
        <v>10.47</v>
      </c>
      <c r="H40" s="76">
        <f>SUM(F40:G40)</f>
        <v>56.949999999999996</v>
      </c>
      <c r="I40" s="53"/>
    </row>
    <row r="41" spans="1:10">
      <c r="A41" s="43">
        <f t="shared" si="1"/>
        <v>37</v>
      </c>
      <c r="B41" s="50" t="s">
        <v>260</v>
      </c>
      <c r="C41" s="54" t="s">
        <v>27</v>
      </c>
      <c r="D41" s="56"/>
      <c r="E41" s="52"/>
      <c r="F41" s="75">
        <v>46.48</v>
      </c>
      <c r="G41" s="75">
        <v>10.47</v>
      </c>
      <c r="H41" s="75">
        <f t="shared" si="0"/>
        <v>56.949999999999996</v>
      </c>
      <c r="I41" s="53"/>
    </row>
    <row r="42" spans="1:10">
      <c r="A42" s="43">
        <f t="shared" si="1"/>
        <v>38</v>
      </c>
      <c r="B42" s="50" t="s">
        <v>261</v>
      </c>
      <c r="C42" s="54" t="s">
        <v>123</v>
      </c>
      <c r="D42" s="56">
        <v>1</v>
      </c>
      <c r="E42" s="52">
        <v>1</v>
      </c>
      <c r="F42" s="76">
        <v>86.08</v>
      </c>
      <c r="G42" s="76">
        <v>18.32</v>
      </c>
      <c r="H42" s="76">
        <f t="shared" si="0"/>
        <v>104.4</v>
      </c>
      <c r="I42" s="53"/>
    </row>
    <row r="43" spans="1:10">
      <c r="A43" s="43">
        <f t="shared" si="1"/>
        <v>39</v>
      </c>
      <c r="B43" s="50" t="s">
        <v>262</v>
      </c>
      <c r="C43" s="54" t="s">
        <v>214</v>
      </c>
      <c r="D43" s="56"/>
      <c r="E43" s="52"/>
      <c r="F43" s="75">
        <v>46.48</v>
      </c>
      <c r="G43" s="75">
        <v>10.47</v>
      </c>
      <c r="H43" s="75">
        <f t="shared" si="0"/>
        <v>56.949999999999996</v>
      </c>
      <c r="I43" s="53"/>
    </row>
    <row r="44" spans="1:10">
      <c r="A44" s="43">
        <f t="shared" si="1"/>
        <v>40</v>
      </c>
      <c r="B44" s="50" t="s">
        <v>263</v>
      </c>
      <c r="C44" s="54" t="s">
        <v>143</v>
      </c>
      <c r="D44" s="52"/>
      <c r="E44" s="52"/>
      <c r="F44" s="75">
        <v>46.48</v>
      </c>
      <c r="G44" s="75">
        <v>10.47</v>
      </c>
      <c r="H44" s="75">
        <f t="shared" si="0"/>
        <v>56.949999999999996</v>
      </c>
      <c r="I44" s="53"/>
    </row>
    <row r="45" spans="1:10" s="42" customFormat="1">
      <c r="A45" s="43">
        <f t="shared" si="1"/>
        <v>41</v>
      </c>
      <c r="B45" s="50" t="s">
        <v>264</v>
      </c>
      <c r="C45" s="54" t="s">
        <v>209</v>
      </c>
      <c r="D45" s="52"/>
      <c r="E45" s="52"/>
      <c r="F45" s="75">
        <v>46.48</v>
      </c>
      <c r="G45" s="75">
        <v>10.47</v>
      </c>
      <c r="H45" s="75">
        <v>56.95</v>
      </c>
      <c r="I45" s="53"/>
      <c r="J45"/>
    </row>
    <row r="46" spans="1:10" s="42" customFormat="1">
      <c r="A46" s="130">
        <f t="shared" si="1"/>
        <v>42</v>
      </c>
      <c r="B46" s="131" t="s">
        <v>265</v>
      </c>
      <c r="C46" s="141" t="s">
        <v>133</v>
      </c>
      <c r="D46" s="134"/>
      <c r="E46" s="134"/>
      <c r="F46" s="135">
        <v>46.48</v>
      </c>
      <c r="G46" s="135">
        <v>10.47</v>
      </c>
      <c r="H46" s="135">
        <f>SUM(F46:G46)</f>
        <v>56.949999999999996</v>
      </c>
      <c r="I46" s="53" t="s">
        <v>373</v>
      </c>
      <c r="J46"/>
    </row>
    <row r="47" spans="1:10">
      <c r="A47" s="43">
        <f t="shared" si="1"/>
        <v>43</v>
      </c>
      <c r="B47" s="50" t="s">
        <v>266</v>
      </c>
      <c r="C47" s="54" t="s">
        <v>124</v>
      </c>
      <c r="D47" s="52"/>
      <c r="E47" s="52"/>
      <c r="F47" s="75">
        <v>46.48</v>
      </c>
      <c r="G47" s="75">
        <v>10.47</v>
      </c>
      <c r="H47" s="75">
        <f t="shared" si="0"/>
        <v>56.949999999999996</v>
      </c>
      <c r="I47" s="53"/>
      <c r="J47" s="42"/>
    </row>
    <row r="48" spans="1:10">
      <c r="A48" s="43">
        <f t="shared" si="1"/>
        <v>44</v>
      </c>
      <c r="B48" s="50" t="s">
        <v>377</v>
      </c>
      <c r="C48" s="54" t="s">
        <v>378</v>
      </c>
      <c r="D48" s="52"/>
      <c r="E48" s="52"/>
      <c r="F48" s="75">
        <v>46.48</v>
      </c>
      <c r="G48" s="75">
        <v>10.47</v>
      </c>
      <c r="H48" s="75">
        <f>SUM(F48:G48)</f>
        <v>56.949999999999996</v>
      </c>
      <c r="I48" s="53"/>
      <c r="J48" s="42"/>
    </row>
    <row r="49" spans="1:10">
      <c r="A49" s="43">
        <f t="shared" si="1"/>
        <v>45</v>
      </c>
      <c r="B49" s="50" t="s">
        <v>268</v>
      </c>
      <c r="C49" s="51" t="s">
        <v>215</v>
      </c>
      <c r="D49" s="66"/>
      <c r="E49" s="66"/>
      <c r="F49" s="78">
        <v>46.48</v>
      </c>
      <c r="G49" s="78">
        <v>10.47</v>
      </c>
      <c r="H49" s="78">
        <f t="shared" si="0"/>
        <v>56.949999999999996</v>
      </c>
      <c r="I49" s="57"/>
    </row>
    <row r="50" spans="1:10">
      <c r="A50" s="43">
        <f t="shared" si="1"/>
        <v>46</v>
      </c>
      <c r="B50" s="50" t="s">
        <v>269</v>
      </c>
      <c r="C50" s="54" t="s">
        <v>83</v>
      </c>
      <c r="D50" s="55"/>
      <c r="E50" s="55"/>
      <c r="F50" s="75">
        <v>46.48</v>
      </c>
      <c r="G50" s="75">
        <v>10.47</v>
      </c>
      <c r="H50" s="75">
        <f t="shared" si="0"/>
        <v>56.949999999999996</v>
      </c>
      <c r="I50" s="53"/>
    </row>
    <row r="51" spans="1:10">
      <c r="A51" s="43">
        <f t="shared" si="1"/>
        <v>47</v>
      </c>
      <c r="B51" s="50" t="s">
        <v>271</v>
      </c>
      <c r="C51" s="54" t="s">
        <v>30</v>
      </c>
      <c r="D51" s="52"/>
      <c r="E51" s="52"/>
      <c r="F51" s="75">
        <v>46.48</v>
      </c>
      <c r="G51" s="81" t="s">
        <v>309</v>
      </c>
      <c r="H51" s="75">
        <f t="shared" si="0"/>
        <v>46.48</v>
      </c>
      <c r="I51" s="53"/>
    </row>
    <row r="52" spans="1:10">
      <c r="A52" s="43">
        <f t="shared" si="1"/>
        <v>48</v>
      </c>
      <c r="B52" s="50" t="s">
        <v>272</v>
      </c>
      <c r="C52" s="54" t="s">
        <v>31</v>
      </c>
      <c r="D52" s="52"/>
      <c r="E52" s="52" t="s">
        <v>66</v>
      </c>
      <c r="F52" s="75">
        <v>46.48</v>
      </c>
      <c r="G52" s="75">
        <v>18.32</v>
      </c>
      <c r="H52" s="75">
        <f t="shared" si="0"/>
        <v>64.8</v>
      </c>
      <c r="I52" s="53"/>
    </row>
    <row r="53" spans="1:10">
      <c r="A53" s="43">
        <f t="shared" si="1"/>
        <v>49</v>
      </c>
      <c r="B53" s="50" t="s">
        <v>359</v>
      </c>
      <c r="C53" s="54" t="s">
        <v>360</v>
      </c>
      <c r="D53" s="52"/>
      <c r="E53" s="52"/>
      <c r="F53" s="76">
        <v>46.48</v>
      </c>
      <c r="G53" s="76">
        <v>10.47</v>
      </c>
      <c r="H53" s="76">
        <f>SUM(F53:G53)</f>
        <v>56.949999999999996</v>
      </c>
      <c r="I53" s="53"/>
    </row>
    <row r="54" spans="1:10">
      <c r="A54" s="43">
        <f t="shared" si="1"/>
        <v>50</v>
      </c>
      <c r="B54" s="50" t="s">
        <v>273</v>
      </c>
      <c r="C54" s="54" t="s">
        <v>210</v>
      </c>
      <c r="D54" s="52">
        <v>1</v>
      </c>
      <c r="E54" s="52"/>
      <c r="F54" s="76">
        <v>86.08</v>
      </c>
      <c r="G54" s="76">
        <v>18.32</v>
      </c>
      <c r="H54" s="76">
        <f t="shared" si="0"/>
        <v>104.4</v>
      </c>
      <c r="I54" s="53"/>
    </row>
    <row r="55" spans="1:10">
      <c r="A55" s="43">
        <f t="shared" si="1"/>
        <v>51</v>
      </c>
      <c r="B55" s="50" t="s">
        <v>368</v>
      </c>
      <c r="C55" s="54" t="s">
        <v>369</v>
      </c>
      <c r="D55" s="52">
        <v>2</v>
      </c>
      <c r="E55" s="52"/>
      <c r="F55" s="76">
        <v>131.62</v>
      </c>
      <c r="G55" s="76">
        <v>29.32</v>
      </c>
      <c r="H55" s="76">
        <f t="shared" si="0"/>
        <v>160.94</v>
      </c>
      <c r="I55" s="53"/>
    </row>
    <row r="56" spans="1:10">
      <c r="A56" s="43">
        <f t="shared" si="1"/>
        <v>52</v>
      </c>
      <c r="B56" s="50" t="s">
        <v>274</v>
      </c>
      <c r="C56" s="54" t="s">
        <v>112</v>
      </c>
      <c r="D56" s="52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10">
      <c r="A57" s="43">
        <f t="shared" si="1"/>
        <v>53</v>
      </c>
      <c r="B57" s="50" t="s">
        <v>275</v>
      </c>
      <c r="C57" s="54" t="s">
        <v>198</v>
      </c>
      <c r="D57" s="52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10">
      <c r="A58" s="43">
        <f>A57+1</f>
        <v>54</v>
      </c>
      <c r="B58" s="50" t="s">
        <v>276</v>
      </c>
      <c r="C58" s="54" t="s">
        <v>32</v>
      </c>
      <c r="D58" s="56"/>
      <c r="E58" s="52"/>
      <c r="F58" s="75">
        <v>46.48</v>
      </c>
      <c r="G58" s="75">
        <v>10.47</v>
      </c>
      <c r="H58" s="75">
        <f t="shared" si="0"/>
        <v>56.949999999999996</v>
      </c>
      <c r="I58" s="53"/>
    </row>
    <row r="59" spans="1:10">
      <c r="A59" s="43">
        <f t="shared" si="1"/>
        <v>55</v>
      </c>
      <c r="B59" s="50" t="s">
        <v>277</v>
      </c>
      <c r="C59" s="54" t="s">
        <v>137</v>
      </c>
      <c r="D59" s="56"/>
      <c r="E59" s="52"/>
      <c r="F59" s="75">
        <v>46.48</v>
      </c>
      <c r="G59" s="75">
        <v>10.47</v>
      </c>
      <c r="H59" s="75">
        <f t="shared" si="0"/>
        <v>56.949999999999996</v>
      </c>
      <c r="I59" s="53"/>
    </row>
    <row r="60" spans="1:10">
      <c r="A60" s="43">
        <f t="shared" si="1"/>
        <v>56</v>
      </c>
      <c r="B60" s="50" t="s">
        <v>278</v>
      </c>
      <c r="C60" s="54" t="s">
        <v>179</v>
      </c>
      <c r="D60" s="52"/>
      <c r="E60" s="52">
        <v>1</v>
      </c>
      <c r="F60" s="75">
        <v>86.08</v>
      </c>
      <c r="G60" s="75">
        <v>18.32</v>
      </c>
      <c r="H60" s="75">
        <f t="shared" si="0"/>
        <v>104.4</v>
      </c>
      <c r="I60" s="53"/>
    </row>
    <row r="61" spans="1:10">
      <c r="A61" s="43">
        <f t="shared" si="1"/>
        <v>57</v>
      </c>
      <c r="B61" s="50" t="s">
        <v>279</v>
      </c>
      <c r="C61" s="54" t="s">
        <v>34</v>
      </c>
      <c r="D61" s="52"/>
      <c r="E61" s="52"/>
      <c r="F61" s="75">
        <v>46.48</v>
      </c>
      <c r="G61" s="75">
        <v>10.47</v>
      </c>
      <c r="H61" s="75">
        <f t="shared" si="0"/>
        <v>56.949999999999996</v>
      </c>
      <c r="I61" s="53"/>
    </row>
    <row r="62" spans="1:10" ht="17" customHeight="1">
      <c r="A62" s="43">
        <f t="shared" si="1"/>
        <v>58</v>
      </c>
      <c r="B62" s="50" t="s">
        <v>379</v>
      </c>
      <c r="C62" s="54" t="s">
        <v>380</v>
      </c>
      <c r="D62" s="52"/>
      <c r="E62" s="52"/>
      <c r="F62" s="75">
        <v>46.48</v>
      </c>
      <c r="G62" s="75">
        <v>10.47</v>
      </c>
      <c r="H62" s="75">
        <f>SUM(F62:G62)</f>
        <v>56.949999999999996</v>
      </c>
      <c r="I62" s="53"/>
    </row>
    <row r="63" spans="1:10">
      <c r="A63" s="43">
        <f t="shared" si="1"/>
        <v>59</v>
      </c>
      <c r="B63" s="50" t="s">
        <v>280</v>
      </c>
      <c r="C63" s="54" t="s">
        <v>126</v>
      </c>
      <c r="D63" s="52"/>
      <c r="E63" s="52"/>
      <c r="F63" s="75">
        <v>46.48</v>
      </c>
      <c r="G63" s="75">
        <v>10.47</v>
      </c>
      <c r="H63" s="75">
        <f t="shared" si="0"/>
        <v>56.949999999999996</v>
      </c>
      <c r="I63" s="53"/>
    </row>
    <row r="64" spans="1:10">
      <c r="A64" s="43">
        <f t="shared" si="1"/>
        <v>60</v>
      </c>
      <c r="B64" s="50" t="s">
        <v>282</v>
      </c>
      <c r="C64" s="115" t="s">
        <v>35</v>
      </c>
      <c r="D64" s="74"/>
      <c r="E64" s="116"/>
      <c r="F64" s="75">
        <v>46.48</v>
      </c>
      <c r="G64" s="75">
        <v>10.47</v>
      </c>
      <c r="H64" s="75">
        <f t="shared" si="0"/>
        <v>56.949999999999996</v>
      </c>
      <c r="I64" s="91"/>
      <c r="J64" s="91"/>
    </row>
    <row r="65" spans="1:12">
      <c r="A65" s="43">
        <f t="shared" si="1"/>
        <v>61</v>
      </c>
      <c r="B65" s="50" t="s">
        <v>283</v>
      </c>
      <c r="C65" s="51" t="s">
        <v>159</v>
      </c>
      <c r="D65" s="71"/>
      <c r="E65" s="72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284</v>
      </c>
      <c r="C66" s="51" t="s">
        <v>204</v>
      </c>
      <c r="D66" s="71"/>
      <c r="E66" s="72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285</v>
      </c>
      <c r="C67" s="54" t="s">
        <v>50</v>
      </c>
      <c r="D67" s="73"/>
      <c r="E67" s="73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286</v>
      </c>
      <c r="C68" s="54" t="s">
        <v>128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287</v>
      </c>
      <c r="C69" s="54" t="s">
        <v>138</v>
      </c>
      <c r="D69" s="71"/>
      <c r="E69" s="72"/>
      <c r="F69" s="75">
        <v>46.48</v>
      </c>
      <c r="G69" s="75">
        <v>10.47</v>
      </c>
      <c r="H69" s="75">
        <f t="shared" si="0"/>
        <v>56.949999999999996</v>
      </c>
      <c r="I69" s="53"/>
    </row>
    <row r="70" spans="1:12">
      <c r="A70" s="43">
        <f t="shared" si="1"/>
        <v>66</v>
      </c>
      <c r="B70" s="50" t="s">
        <v>288</v>
      </c>
      <c r="C70" s="54" t="s">
        <v>37</v>
      </c>
      <c r="D70" s="71"/>
      <c r="E70" s="72"/>
      <c r="F70" s="75">
        <v>46.48</v>
      </c>
      <c r="G70" s="75">
        <v>10.47</v>
      </c>
      <c r="H70" s="75">
        <f t="shared" si="0"/>
        <v>56.949999999999996</v>
      </c>
      <c r="I70" s="53"/>
    </row>
    <row r="71" spans="1:12">
      <c r="A71" s="43">
        <f t="shared" ref="A71:A80" si="2">A70+1</f>
        <v>67</v>
      </c>
      <c r="B71" s="50" t="s">
        <v>289</v>
      </c>
      <c r="C71" s="51" t="s">
        <v>46</v>
      </c>
      <c r="D71" s="74">
        <v>2</v>
      </c>
      <c r="E71" s="66"/>
      <c r="F71" s="75">
        <v>131.62</v>
      </c>
      <c r="G71" s="77">
        <v>29.32</v>
      </c>
      <c r="H71" s="75">
        <f t="shared" si="0"/>
        <v>160.94</v>
      </c>
      <c r="I71" s="53"/>
    </row>
    <row r="72" spans="1:12">
      <c r="A72" s="43">
        <f t="shared" si="2"/>
        <v>68</v>
      </c>
      <c r="B72" s="50" t="s">
        <v>290</v>
      </c>
      <c r="C72" s="51" t="s">
        <v>165</v>
      </c>
      <c r="D72" s="56"/>
      <c r="E72" s="66">
        <v>1</v>
      </c>
      <c r="F72" s="78">
        <v>86.08</v>
      </c>
      <c r="G72" s="78">
        <v>18.32</v>
      </c>
      <c r="H72" s="75">
        <f t="shared" si="0"/>
        <v>104.4</v>
      </c>
      <c r="I72" s="53"/>
    </row>
    <row r="73" spans="1:12">
      <c r="A73" s="43">
        <f t="shared" si="2"/>
        <v>69</v>
      </c>
      <c r="B73" s="50" t="s">
        <v>291</v>
      </c>
      <c r="C73" s="51" t="s">
        <v>200</v>
      </c>
      <c r="D73" s="56"/>
      <c r="E73" s="66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292</v>
      </c>
      <c r="C74" s="54" t="s">
        <v>98</v>
      </c>
      <c r="D74" s="56"/>
      <c r="E74" s="66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293</v>
      </c>
      <c r="C75" s="54" t="s">
        <v>38</v>
      </c>
      <c r="D75" s="56"/>
      <c r="E75" s="52"/>
      <c r="F75" s="75">
        <v>46.48</v>
      </c>
      <c r="G75" s="75">
        <v>10.47</v>
      </c>
      <c r="H75" s="75">
        <f t="shared" si="0"/>
        <v>56.949999999999996</v>
      </c>
      <c r="I75" s="53"/>
    </row>
    <row r="76" spans="1:12">
      <c r="A76" s="43">
        <f t="shared" si="2"/>
        <v>72</v>
      </c>
      <c r="B76" s="50" t="s">
        <v>294</v>
      </c>
      <c r="C76" s="54" t="s">
        <v>201</v>
      </c>
      <c r="D76" s="66"/>
      <c r="E76" s="66"/>
      <c r="F76" s="75">
        <v>46.48</v>
      </c>
      <c r="G76" s="75">
        <v>10.47</v>
      </c>
      <c r="H76" s="75">
        <f t="shared" si="0"/>
        <v>56.949999999999996</v>
      </c>
      <c r="I76" s="53"/>
    </row>
    <row r="77" spans="1:12">
      <c r="A77" s="43">
        <f t="shared" si="2"/>
        <v>73</v>
      </c>
      <c r="B77" s="50" t="s">
        <v>295</v>
      </c>
      <c r="C77" s="54" t="s">
        <v>202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  <c r="L77" s="12"/>
    </row>
    <row r="78" spans="1:12">
      <c r="A78" s="43">
        <f t="shared" si="2"/>
        <v>74</v>
      </c>
      <c r="B78" s="50" t="s">
        <v>296</v>
      </c>
      <c r="C78" s="54" t="s">
        <v>51</v>
      </c>
      <c r="D78" s="66"/>
      <c r="E78" s="66"/>
      <c r="F78" s="75">
        <v>46.48</v>
      </c>
      <c r="G78" s="75">
        <v>10.47</v>
      </c>
      <c r="H78" s="75">
        <f>SUM(F78:G78)</f>
        <v>56.949999999999996</v>
      </c>
      <c r="I78" s="53"/>
      <c r="L78" s="12"/>
    </row>
    <row r="79" spans="1:12">
      <c r="A79" s="43">
        <f t="shared" si="2"/>
        <v>75</v>
      </c>
      <c r="B79" s="50" t="s">
        <v>297</v>
      </c>
      <c r="C79" s="54" t="s">
        <v>161</v>
      </c>
      <c r="D79" s="66"/>
      <c r="E79" s="66"/>
      <c r="F79" s="75">
        <v>46.48</v>
      </c>
      <c r="G79" s="75">
        <v>10.47</v>
      </c>
      <c r="H79" s="75">
        <f>SUM(F79:G79)</f>
        <v>56.949999999999996</v>
      </c>
      <c r="I79" s="53"/>
      <c r="L79" s="12"/>
    </row>
    <row r="80" spans="1:12">
      <c r="A80" s="156">
        <f t="shared" si="2"/>
        <v>76</v>
      </c>
      <c r="B80" s="145" t="s">
        <v>298</v>
      </c>
      <c r="C80" s="146" t="s">
        <v>86</v>
      </c>
      <c r="D80" s="147"/>
      <c r="E80" s="147"/>
      <c r="F80" s="77">
        <v>46.48</v>
      </c>
      <c r="G80" s="77">
        <v>10.47</v>
      </c>
      <c r="H80" s="77">
        <f>SUM(F80:G80)</f>
        <v>56.949999999999996</v>
      </c>
      <c r="I80" s="53"/>
    </row>
    <row r="81" spans="1:12" ht="16">
      <c r="A81" s="152"/>
      <c r="B81" s="153"/>
      <c r="C81" s="153"/>
      <c r="D81" s="153"/>
      <c r="E81" s="154" t="s">
        <v>311</v>
      </c>
      <c r="F81" s="144">
        <f>SUM(F5:F80)</f>
        <v>4189.8399999999992</v>
      </c>
      <c r="G81" s="88">
        <f>SUM(G5:G80)</f>
        <v>912.45000000000152</v>
      </c>
      <c r="H81" s="88">
        <f>SUM(H5:H80)</f>
        <v>5102.2899999999936</v>
      </c>
      <c r="I81" s="89"/>
    </row>
    <row r="82" spans="1:12">
      <c r="A82" s="148" t="s">
        <v>383</v>
      </c>
      <c r="B82" s="149" t="s">
        <v>267</v>
      </c>
      <c r="C82" s="150" t="s">
        <v>196</v>
      </c>
      <c r="D82" s="151"/>
      <c r="E82" s="151"/>
      <c r="F82" s="75">
        <v>46.48</v>
      </c>
      <c r="G82" s="75">
        <v>10.47</v>
      </c>
      <c r="H82" s="75">
        <f>SUM(F82:G82)</f>
        <v>56.949999999999996</v>
      </c>
      <c r="I82" s="53"/>
    </row>
    <row r="83" spans="1:12">
      <c r="A83" s="43" t="s">
        <v>384</v>
      </c>
      <c r="B83" s="50" t="s">
        <v>319</v>
      </c>
      <c r="C83" s="54" t="s">
        <v>320</v>
      </c>
      <c r="D83" s="52"/>
      <c r="E83" s="52"/>
      <c r="F83" s="76">
        <v>46.48</v>
      </c>
      <c r="G83" s="76">
        <v>10.47</v>
      </c>
      <c r="H83" s="76">
        <f>SUM(F83:G83)</f>
        <v>56.949999999999996</v>
      </c>
      <c r="I83" s="53"/>
      <c r="L83" s="12"/>
    </row>
    <row r="84" spans="1:12">
      <c r="A84" s="43"/>
      <c r="B84" s="50"/>
      <c r="C84" s="54"/>
      <c r="D84" s="52"/>
      <c r="E84" s="52"/>
      <c r="F84" s="76"/>
      <c r="G84" s="76"/>
      <c r="H84" s="76"/>
      <c r="I84" s="53"/>
      <c r="L84" s="12"/>
    </row>
    <row r="85" spans="1:12" ht="16">
      <c r="A85" s="143"/>
      <c r="B85" s="155">
        <f>COUNTA(B5:B83)</f>
        <v>78</v>
      </c>
      <c r="C85" s="142"/>
      <c r="D85" s="142"/>
      <c r="E85" s="140" t="s">
        <v>311</v>
      </c>
      <c r="F85" s="88">
        <f>SUM(F82:F84)</f>
        <v>92.96</v>
      </c>
      <c r="G85" s="88">
        <f>SUM(G82:G84)</f>
        <v>20.94</v>
      </c>
      <c r="H85" s="88">
        <f>SUM(H82:H84)</f>
        <v>113.89999999999999</v>
      </c>
      <c r="I85" s="89"/>
    </row>
    <row r="86" spans="1:12" ht="16">
      <c r="A86" s="394" t="s">
        <v>171</v>
      </c>
      <c r="B86" s="395"/>
      <c r="C86" s="395"/>
      <c r="D86" s="395"/>
      <c r="E86" s="396"/>
      <c r="F86" s="88">
        <f>F81+F85</f>
        <v>4282.7999999999993</v>
      </c>
      <c r="G86" s="88">
        <f>G81+G85</f>
        <v>933.39000000000158</v>
      </c>
      <c r="H86" s="88">
        <f>H81+H85</f>
        <v>5216.1899999999932</v>
      </c>
      <c r="I86" s="89"/>
    </row>
    <row r="87" spans="1:12" ht="16">
      <c r="A87" s="393" t="s">
        <v>317</v>
      </c>
      <c r="B87" s="393"/>
      <c r="C87" s="393"/>
      <c r="D87" s="393"/>
      <c r="E87" s="393"/>
      <c r="F87" s="90"/>
      <c r="G87" s="93"/>
      <c r="H87" s="93"/>
      <c r="I87" s="89"/>
    </row>
    <row r="88" spans="1:12" ht="16">
      <c r="A88" s="95">
        <v>1</v>
      </c>
      <c r="B88" s="101" t="s">
        <v>237</v>
      </c>
      <c r="C88" s="117" t="s">
        <v>11</v>
      </c>
      <c r="D88" s="123">
        <v>1</v>
      </c>
      <c r="E88" s="97" t="s">
        <v>94</v>
      </c>
      <c r="F88" s="98">
        <v>131.62</v>
      </c>
      <c r="G88" s="99">
        <v>18.32</v>
      </c>
      <c r="H88" s="99">
        <v>149.94</v>
      </c>
      <c r="I88" s="100" t="s">
        <v>374</v>
      </c>
    </row>
    <row r="89" spans="1:12" ht="16">
      <c r="A89" s="95">
        <v>2</v>
      </c>
      <c r="B89" s="101" t="s">
        <v>237</v>
      </c>
      <c r="C89" s="104" t="s">
        <v>11</v>
      </c>
      <c r="D89" s="97"/>
      <c r="E89" s="97" t="s">
        <v>94</v>
      </c>
      <c r="F89" s="98">
        <v>-86.08</v>
      </c>
      <c r="G89" s="99">
        <v>-10.47</v>
      </c>
      <c r="H89" s="99">
        <v>-96.55</v>
      </c>
      <c r="I89" s="100" t="s">
        <v>389</v>
      </c>
    </row>
    <row r="90" spans="1:12" ht="16">
      <c r="A90" s="95">
        <v>3</v>
      </c>
      <c r="B90" s="101" t="s">
        <v>386</v>
      </c>
      <c r="C90" s="127" t="s">
        <v>387</v>
      </c>
      <c r="D90" s="97"/>
      <c r="E90" s="97"/>
      <c r="F90" s="98">
        <v>46.48</v>
      </c>
      <c r="G90" s="99">
        <v>10.47</v>
      </c>
      <c r="H90" s="99">
        <v>56.949999999999996</v>
      </c>
      <c r="I90" s="100" t="s">
        <v>374</v>
      </c>
    </row>
    <row r="91" spans="1:12" ht="16" customHeight="1">
      <c r="A91" s="95">
        <v>4</v>
      </c>
      <c r="B91" s="101" t="s">
        <v>265</v>
      </c>
      <c r="C91" s="104" t="s">
        <v>133</v>
      </c>
      <c r="D91" s="97"/>
      <c r="E91" s="97"/>
      <c r="F91" s="98">
        <v>46.48</v>
      </c>
      <c r="G91" s="99">
        <v>10.47</v>
      </c>
      <c r="H91" s="99">
        <v>56.949999999999996</v>
      </c>
      <c r="I91" s="100" t="s">
        <v>374</v>
      </c>
    </row>
    <row r="92" spans="1:12" ht="16">
      <c r="A92" s="393" t="s">
        <v>171</v>
      </c>
      <c r="B92" s="393"/>
      <c r="C92" s="393"/>
      <c r="D92" s="393"/>
      <c r="E92" s="393"/>
      <c r="F92" s="90">
        <f>SUM(F86:F91)</f>
        <v>4421.2999999999984</v>
      </c>
      <c r="G92" s="90">
        <f>SUM(G86:G91)</f>
        <v>962.18000000000166</v>
      </c>
      <c r="H92" s="90">
        <f>SUM(H86:H91)</f>
        <v>5383.4799999999923</v>
      </c>
      <c r="I92" s="89"/>
    </row>
    <row r="93" spans="1:12">
      <c r="C93" s="1"/>
      <c r="D93" s="2"/>
      <c r="E93" s="3"/>
      <c r="G93" t="s">
        <v>381</v>
      </c>
      <c r="H93" t="s">
        <v>382</v>
      </c>
      <c r="I93" s="139">
        <v>43760</v>
      </c>
    </row>
    <row r="94" spans="1:12">
      <c r="G94" s="12"/>
      <c r="H94" s="12"/>
    </row>
    <row r="95" spans="1:12">
      <c r="A95" s="43">
        <f>A94+1</f>
        <v>1</v>
      </c>
      <c r="B95" s="50" t="s">
        <v>281</v>
      </c>
      <c r="C95" s="54" t="s">
        <v>53</v>
      </c>
      <c r="D95" s="55" t="s">
        <v>310</v>
      </c>
      <c r="E95" s="55" t="s">
        <v>94</v>
      </c>
      <c r="F95" s="75">
        <v>131.62</v>
      </c>
      <c r="G95" s="75">
        <v>10.47</v>
      </c>
      <c r="H95" s="75">
        <f>SUM(F95:G95)</f>
        <v>142.09</v>
      </c>
      <c r="I95" s="53"/>
      <c r="J95" t="s">
        <v>309</v>
      </c>
    </row>
    <row r="98" spans="2:3">
      <c r="B98" s="137"/>
      <c r="C98" s="137"/>
    </row>
  </sheetData>
  <autoFilter ref="C4:H90" xr:uid="{00000000-0009-0000-0000-00002D000000}"/>
  <mergeCells count="3">
    <mergeCell ref="A92:E92"/>
    <mergeCell ref="A86:E86"/>
    <mergeCell ref="A87:E87"/>
  </mergeCells>
  <conditionalFormatting sqref="B13:C13">
    <cfRule type="duplicateValues" dxfId="1873" priority="30"/>
  </conditionalFormatting>
  <conditionalFormatting sqref="B46:C46">
    <cfRule type="duplicateValues" dxfId="1872" priority="2"/>
    <cfRule type="duplicateValues" dxfId="1871" priority="3"/>
  </conditionalFormatting>
  <conditionalFormatting sqref="B81:C81">
    <cfRule type="duplicateValues" dxfId="1870" priority="12"/>
    <cfRule type="duplicateValues" dxfId="1869" priority="13"/>
  </conditionalFormatting>
  <conditionalFormatting sqref="B82:C85 B87:C94 B1:C12 B14:C45 B47:C80">
    <cfRule type="duplicateValues" dxfId="1868" priority="40"/>
  </conditionalFormatting>
  <conditionalFormatting sqref="B82:C85 B87:C94 B1:C45 B47:C80">
    <cfRule type="duplicateValues" dxfId="1867" priority="28"/>
  </conditionalFormatting>
  <conditionalFormatting sqref="B95:C95">
    <cfRule type="duplicateValues" dxfId="1866" priority="15"/>
    <cfRule type="duplicateValues" dxfId="1865" priority="16"/>
  </conditionalFormatting>
  <conditionalFormatting sqref="B96:C1048576">
    <cfRule type="duplicateValues" dxfId="1864" priority="78"/>
    <cfRule type="duplicateValues" dxfId="1863" priority="90"/>
  </conditionalFormatting>
  <conditionalFormatting sqref="C13">
    <cfRule type="duplicateValues" dxfId="1862" priority="38"/>
  </conditionalFormatting>
  <conditionalFormatting sqref="C15">
    <cfRule type="duplicateValues" dxfId="1861" priority="59"/>
  </conditionalFormatting>
  <conditionalFormatting sqref="C18">
    <cfRule type="duplicateValues" dxfId="1860" priority="57"/>
  </conditionalFormatting>
  <conditionalFormatting sqref="C37">
    <cfRule type="duplicateValues" dxfId="1859" priority="56"/>
  </conditionalFormatting>
  <conditionalFormatting sqref="C40">
    <cfRule type="duplicateValues" dxfId="1858" priority="55"/>
  </conditionalFormatting>
  <conditionalFormatting sqref="C89">
    <cfRule type="duplicateValues" dxfId="1857" priority="41"/>
  </conditionalFormatting>
  <conditionalFormatting sqref="C91">
    <cfRule type="duplicateValues" dxfId="1856" priority="61"/>
  </conditionalFormatting>
  <conditionalFormatting sqref="D88">
    <cfRule type="notContainsBlanks" dxfId="1855" priority="44">
      <formula>LEN(TRIM(D88))&gt;0</formula>
    </cfRule>
  </conditionalFormatting>
  <conditionalFormatting sqref="D5:E80">
    <cfRule type="notContainsBlanks" dxfId="1854" priority="11">
      <formula>LEN(TRIM(D5))&gt;0</formula>
    </cfRule>
  </conditionalFormatting>
  <conditionalFormatting sqref="D82:E84">
    <cfRule type="notContainsBlanks" dxfId="1853" priority="60">
      <formula>LEN(TRIM(D82))&gt;0</formula>
    </cfRule>
  </conditionalFormatting>
  <conditionalFormatting sqref="D95:E95">
    <cfRule type="notContainsBlanks" dxfId="1852" priority="27">
      <formula>LEN(TRIM(D95))&gt;0</formula>
    </cfRule>
  </conditionalFormatting>
  <conditionalFormatting sqref="F5:F63">
    <cfRule type="cellIs" dxfId="1851" priority="8" operator="lessThan">
      <formula>46.48</formula>
    </cfRule>
  </conditionalFormatting>
  <conditionalFormatting sqref="F5:F80">
    <cfRule type="cellIs" dxfId="1850" priority="9" operator="greaterThan">
      <formula>46.48</formula>
    </cfRule>
  </conditionalFormatting>
  <conditionalFormatting sqref="F64:F80 F82:F84">
    <cfRule type="cellIs" dxfId="1849" priority="46" operator="lessThan">
      <formula>46.48</formula>
    </cfRule>
  </conditionalFormatting>
  <conditionalFormatting sqref="F82:F84">
    <cfRule type="cellIs" dxfId="1848" priority="47" operator="greaterThan">
      <formula>46.48</formula>
    </cfRule>
    <cfRule type="cellIs" dxfId="1847" priority="52" operator="lessThan">
      <formula>46.48</formula>
    </cfRule>
  </conditionalFormatting>
  <conditionalFormatting sqref="F95">
    <cfRule type="cellIs" dxfId="1846" priority="23" operator="lessThan">
      <formula>46.48</formula>
    </cfRule>
    <cfRule type="cellIs" dxfId="1845" priority="24" operator="greaterThan">
      <formula>46.48</formula>
    </cfRule>
  </conditionalFormatting>
  <conditionalFormatting sqref="F5:H46">
    <cfRule type="containsText" dxfId="1844" priority="10" operator="containsText" text="Waived">
      <formula>NOT(ISERROR(SEARCH("Waived",F5)))</formula>
    </cfRule>
  </conditionalFormatting>
  <conditionalFormatting sqref="F82:H84 F47:H80">
    <cfRule type="containsText" dxfId="1843" priority="54" operator="containsText" text="Waived">
      <formula>NOT(ISERROR(SEARCH("Waived",F47)))</formula>
    </cfRule>
  </conditionalFormatting>
  <conditionalFormatting sqref="F95:H95">
    <cfRule type="containsText" dxfId="1842" priority="25" operator="containsText" text="Waived">
      <formula>NOT(ISERROR(SEARCH("Waived",F95)))</formula>
    </cfRule>
  </conditionalFormatting>
  <conditionalFormatting sqref="G5:G80">
    <cfRule type="cellIs" dxfId="1841" priority="6" operator="lessThan">
      <formula>10.47</formula>
    </cfRule>
    <cfRule type="cellIs" dxfId="1840" priority="7" operator="greaterThan">
      <formula>10.47</formula>
    </cfRule>
  </conditionalFormatting>
  <conditionalFormatting sqref="G82:G84">
    <cfRule type="cellIs" dxfId="1839" priority="50" operator="lessThan">
      <formula>10.47</formula>
    </cfRule>
    <cfRule type="cellIs" dxfId="1838" priority="51" operator="greaterThan">
      <formula>10.47</formula>
    </cfRule>
  </conditionalFormatting>
  <conditionalFormatting sqref="G95">
    <cfRule type="cellIs" dxfId="1837" priority="17" operator="lessThan">
      <formula>10.47</formula>
    </cfRule>
    <cfRule type="cellIs" dxfId="1836" priority="18" operator="greaterThan">
      <formula>10.47</formula>
    </cfRule>
  </conditionalFormatting>
  <conditionalFormatting sqref="H5:H80">
    <cfRule type="cellIs" dxfId="1835" priority="4" operator="lessThan">
      <formula>56.95</formula>
    </cfRule>
    <cfRule type="cellIs" dxfId="1834" priority="5" operator="greaterThan">
      <formula>56.95</formula>
    </cfRule>
  </conditionalFormatting>
  <conditionalFormatting sqref="H82:H84">
    <cfRule type="cellIs" dxfId="1833" priority="48" operator="lessThan">
      <formula>56.95</formula>
    </cfRule>
    <cfRule type="cellIs" dxfId="1832" priority="49" operator="greaterThan">
      <formula>56.95</formula>
    </cfRule>
  </conditionalFormatting>
  <conditionalFormatting sqref="H95">
    <cfRule type="cellIs" dxfId="1831" priority="19" operator="lessThan">
      <formula>56.95</formula>
    </cfRule>
    <cfRule type="cellIs" dxfId="1830" priority="20" operator="greaterThan">
      <formula>56.95</formula>
    </cfRule>
  </conditionalFormatting>
  <conditionalFormatting sqref="I5:I92">
    <cfRule type="notContainsBlanks" dxfId="1829" priority="1">
      <formula>LEN(TRIM(I5))&gt;0</formula>
    </cfRule>
  </conditionalFormatting>
  <conditionalFormatting sqref="I95">
    <cfRule type="notContainsBlanks" dxfId="1828" priority="26">
      <formula>LEN(TRIM(I95))&gt;0</formula>
    </cfRule>
  </conditionalFormatting>
  <conditionalFormatting sqref="J64">
    <cfRule type="notContainsBlanks" dxfId="1827" priority="45">
      <formula>LEN(TRIM(J64))&gt;0</formula>
    </cfRule>
  </conditionalFormatting>
  <pageMargins left="1" right="0.25" top="0.75" bottom="0.75" header="0.3" footer="0.3"/>
  <pageSetup scale="52" fitToWidth="0" orientation="portrait" r:id="rId1"/>
  <headerFooter>
    <oddFooter>&amp;C&amp;P of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1A6C-A703-5143-9B9B-C0F02C71D3AE}">
  <sheetPr codeName="Sheet58">
    <pageSetUpPr fitToPage="1"/>
  </sheetPr>
  <dimension ref="A1:N100"/>
  <sheetViews>
    <sheetView topLeftCell="A85" zoomScale="120" zoomScaleNormal="120" zoomScalePageLayoutView="150" workbookViewId="0">
      <selection activeCell="A80" sqref="A8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21.1640625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2"/>
      <c r="E2" s="3"/>
      <c r="G2" s="59"/>
      <c r="H2" s="45">
        <v>43800</v>
      </c>
      <c r="I2" s="45">
        <v>43830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46.48</v>
      </c>
      <c r="G5" s="75">
        <v>10.47</v>
      </c>
      <c r="H5" s="75">
        <f t="shared" ref="H5:H75" si="0">SUM(F5:G5)</f>
        <v>56.949999999999996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46.48</v>
      </c>
      <c r="G6" s="75">
        <v>10.47</v>
      </c>
      <c r="H6" s="76">
        <f t="shared" si="0"/>
        <v>56.949999999999996</v>
      </c>
      <c r="I6" s="53"/>
    </row>
    <row r="7" spans="1:9">
      <c r="A7" s="43">
        <f t="shared" ref="A7:A71" si="1">A6+1</f>
        <v>3</v>
      </c>
      <c r="B7" s="50" t="s">
        <v>230</v>
      </c>
      <c r="C7" s="54" t="s">
        <v>95</v>
      </c>
      <c r="D7" s="52"/>
      <c r="E7" s="52"/>
      <c r="F7" s="75">
        <v>46.48</v>
      </c>
      <c r="G7" s="75">
        <v>10.47</v>
      </c>
      <c r="H7" s="75">
        <f t="shared" si="0"/>
        <v>56.949999999999996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46.48</v>
      </c>
      <c r="G8" s="75">
        <v>10.47</v>
      </c>
      <c r="H8" s="75">
        <f t="shared" si="0"/>
        <v>56.949999999999996</v>
      </c>
      <c r="I8" s="53"/>
    </row>
    <row r="9" spans="1:9">
      <c r="A9" s="43">
        <f t="shared" si="1"/>
        <v>5</v>
      </c>
      <c r="B9" s="50" t="s">
        <v>232</v>
      </c>
      <c r="C9" s="54" t="s">
        <v>139</v>
      </c>
      <c r="D9" s="52"/>
      <c r="E9" s="52"/>
      <c r="F9" s="75">
        <v>46.48</v>
      </c>
      <c r="G9" s="75">
        <v>10.47</v>
      </c>
      <c r="H9" s="75">
        <f t="shared" si="0"/>
        <v>56.949999999999996</v>
      </c>
      <c r="I9" s="53"/>
    </row>
    <row r="10" spans="1:9">
      <c r="A10" s="43">
        <f t="shared" si="1"/>
        <v>6</v>
      </c>
      <c r="B10" s="50" t="s">
        <v>233</v>
      </c>
      <c r="C10" s="54" t="s">
        <v>170</v>
      </c>
      <c r="D10" s="52"/>
      <c r="E10" s="52"/>
      <c r="F10" s="76">
        <v>46.48</v>
      </c>
      <c r="G10" s="76">
        <v>10.47</v>
      </c>
      <c r="H10" s="76">
        <f t="shared" si="0"/>
        <v>56.949999999999996</v>
      </c>
      <c r="I10" s="53"/>
    </row>
    <row r="11" spans="1:9">
      <c r="A11" s="43">
        <f t="shared" si="1"/>
        <v>7</v>
      </c>
      <c r="B11" s="50" t="s">
        <v>236</v>
      </c>
      <c r="C11" s="54" t="s">
        <v>97</v>
      </c>
      <c r="D11" s="52">
        <v>1</v>
      </c>
      <c r="E11" s="52">
        <v>1</v>
      </c>
      <c r="F11" s="77">
        <v>131.62</v>
      </c>
      <c r="G11" s="77">
        <v>29.32</v>
      </c>
      <c r="H11" s="75">
        <f t="shared" si="0"/>
        <v>160.94</v>
      </c>
      <c r="I11" s="53"/>
    </row>
    <row r="12" spans="1:9">
      <c r="A12" s="43">
        <f t="shared" si="1"/>
        <v>8</v>
      </c>
      <c r="B12" s="50" t="s">
        <v>237</v>
      </c>
      <c r="C12" s="51" t="s">
        <v>11</v>
      </c>
      <c r="D12" s="52">
        <v>1</v>
      </c>
      <c r="E12" s="52" t="s">
        <v>94</v>
      </c>
      <c r="F12" s="77">
        <v>131.62</v>
      </c>
      <c r="G12" s="76">
        <v>18.32</v>
      </c>
      <c r="H12" s="75">
        <f t="shared" si="0"/>
        <v>149.94</v>
      </c>
      <c r="I12" s="53" t="s">
        <v>388</v>
      </c>
    </row>
    <row r="13" spans="1:9">
      <c r="A13" s="43">
        <f t="shared" si="1"/>
        <v>9</v>
      </c>
      <c r="B13" s="111" t="s">
        <v>299</v>
      </c>
      <c r="C13" s="112" t="s">
        <v>300</v>
      </c>
      <c r="D13" s="52"/>
      <c r="E13" s="52"/>
      <c r="F13" s="76">
        <v>46.48</v>
      </c>
      <c r="G13" s="76">
        <v>10.47</v>
      </c>
      <c r="H13" s="76">
        <f t="shared" si="0"/>
        <v>56.949999999999996</v>
      </c>
      <c r="I13" s="53"/>
    </row>
    <row r="14" spans="1:9">
      <c r="A14" s="43">
        <f t="shared" si="1"/>
        <v>10</v>
      </c>
      <c r="B14" s="50" t="s">
        <v>238</v>
      </c>
      <c r="C14" s="54" t="s">
        <v>65</v>
      </c>
      <c r="D14" s="55"/>
      <c r="E14" s="55"/>
      <c r="F14" s="75">
        <v>46.48</v>
      </c>
      <c r="G14" s="75">
        <v>10.47</v>
      </c>
      <c r="H14" s="75">
        <f t="shared" si="0"/>
        <v>56.949999999999996</v>
      </c>
      <c r="I14" s="53"/>
    </row>
    <row r="15" spans="1:9">
      <c r="A15" s="43">
        <f t="shared" si="1"/>
        <v>11</v>
      </c>
      <c r="B15" s="50" t="s">
        <v>239</v>
      </c>
      <c r="C15" s="51" t="s">
        <v>80</v>
      </c>
      <c r="D15" s="52"/>
      <c r="E15" s="52"/>
      <c r="F15" s="75">
        <v>46.48</v>
      </c>
      <c r="G15" s="75">
        <v>10.47</v>
      </c>
      <c r="H15" s="75">
        <f t="shared" si="0"/>
        <v>56.949999999999996</v>
      </c>
      <c r="I15" s="53"/>
    </row>
    <row r="16" spans="1:9">
      <c r="A16" s="43">
        <f t="shared" si="1"/>
        <v>12</v>
      </c>
      <c r="B16" s="50" t="s">
        <v>302</v>
      </c>
      <c r="C16" s="113" t="s">
        <v>303</v>
      </c>
      <c r="D16" s="52"/>
      <c r="E16" s="52"/>
      <c r="F16" s="76">
        <v>46.48</v>
      </c>
      <c r="G16" s="76">
        <v>10.47</v>
      </c>
      <c r="H16" s="76">
        <f t="shared" si="0"/>
        <v>56.949999999999996</v>
      </c>
      <c r="I16" s="53"/>
    </row>
    <row r="17" spans="1:14">
      <c r="A17" s="43">
        <f t="shared" si="1"/>
        <v>13</v>
      </c>
      <c r="B17" s="50" t="s">
        <v>240</v>
      </c>
      <c r="C17" s="51" t="s">
        <v>194</v>
      </c>
      <c r="D17" s="52"/>
      <c r="E17" s="52"/>
      <c r="F17" s="75">
        <v>46.48</v>
      </c>
      <c r="G17" s="75">
        <v>10.47</v>
      </c>
      <c r="H17" s="75">
        <f t="shared" si="0"/>
        <v>56.949999999999996</v>
      </c>
      <c r="I17" s="53"/>
    </row>
    <row r="18" spans="1:14">
      <c r="A18" s="43">
        <f t="shared" si="1"/>
        <v>14</v>
      </c>
      <c r="B18" s="50" t="s">
        <v>241</v>
      </c>
      <c r="C18" s="51" t="s">
        <v>91</v>
      </c>
      <c r="D18" s="52">
        <v>1</v>
      </c>
      <c r="E18" s="52"/>
      <c r="F18" s="75">
        <v>86.08</v>
      </c>
      <c r="G18" s="75">
        <v>18.32</v>
      </c>
      <c r="H18" s="80">
        <v>104.4</v>
      </c>
      <c r="I18" s="53"/>
    </row>
    <row r="19" spans="1:14">
      <c r="A19" s="43">
        <f t="shared" si="1"/>
        <v>15</v>
      </c>
      <c r="B19" s="131" t="s">
        <v>386</v>
      </c>
      <c r="C19" s="141" t="s">
        <v>387</v>
      </c>
      <c r="D19" s="134"/>
      <c r="E19" s="134"/>
      <c r="F19" s="135">
        <v>46.48</v>
      </c>
      <c r="G19" s="135">
        <v>10.47</v>
      </c>
      <c r="H19" s="135">
        <f>SUM(F19:G19)</f>
        <v>56.949999999999996</v>
      </c>
      <c r="I19" s="53"/>
    </row>
    <row r="20" spans="1:14">
      <c r="A20" s="43">
        <f t="shared" si="1"/>
        <v>16</v>
      </c>
      <c r="B20" s="50" t="s">
        <v>243</v>
      </c>
      <c r="C20" s="51" t="s">
        <v>42</v>
      </c>
      <c r="D20" s="52"/>
      <c r="E20" s="52"/>
      <c r="F20" s="75">
        <v>46.48</v>
      </c>
      <c r="G20" s="75">
        <v>10.47</v>
      </c>
      <c r="H20" s="75">
        <f t="shared" si="0"/>
        <v>56.949999999999996</v>
      </c>
      <c r="I20" s="53"/>
    </row>
    <row r="21" spans="1:14">
      <c r="A21" s="43">
        <f t="shared" si="1"/>
        <v>17</v>
      </c>
      <c r="B21" s="50" t="s">
        <v>244</v>
      </c>
      <c r="C21" s="51" t="s">
        <v>92</v>
      </c>
      <c r="D21" s="52"/>
      <c r="E21" s="52"/>
      <c r="F21" s="75">
        <v>46.48</v>
      </c>
      <c r="G21" s="75">
        <v>10.47</v>
      </c>
      <c r="H21" s="75">
        <f t="shared" si="0"/>
        <v>56.949999999999996</v>
      </c>
      <c r="I21" s="53"/>
    </row>
    <row r="22" spans="1:14">
      <c r="A22" s="43">
        <f t="shared" si="1"/>
        <v>18</v>
      </c>
      <c r="B22" s="50" t="s">
        <v>245</v>
      </c>
      <c r="C22" s="51" t="s">
        <v>15</v>
      </c>
      <c r="D22" s="52"/>
      <c r="E22" s="52"/>
      <c r="F22" s="75">
        <v>46.48</v>
      </c>
      <c r="G22" s="75">
        <v>10.47</v>
      </c>
      <c r="H22" s="75">
        <f t="shared" si="0"/>
        <v>56.949999999999996</v>
      </c>
      <c r="I22" s="53"/>
    </row>
    <row r="23" spans="1:14">
      <c r="A23" s="43">
        <f t="shared" si="1"/>
        <v>19</v>
      </c>
      <c r="B23" s="50" t="s">
        <v>246</v>
      </c>
      <c r="C23" s="54" t="s">
        <v>120</v>
      </c>
      <c r="D23" s="52"/>
      <c r="E23" s="52"/>
      <c r="F23" s="75">
        <v>46.48</v>
      </c>
      <c r="G23" s="75">
        <v>10.47</v>
      </c>
      <c r="H23" s="75">
        <f t="shared" si="0"/>
        <v>56.949999999999996</v>
      </c>
      <c r="I23" s="53"/>
      <c r="N23" t="s">
        <v>318</v>
      </c>
    </row>
    <row r="24" spans="1:14">
      <c r="A24" s="43">
        <f t="shared" si="1"/>
        <v>20</v>
      </c>
      <c r="B24" s="50" t="s">
        <v>247</v>
      </c>
      <c r="C24" s="51" t="s">
        <v>213</v>
      </c>
      <c r="D24" s="66">
        <v>1</v>
      </c>
      <c r="E24" s="66"/>
      <c r="F24" s="78">
        <v>86.08</v>
      </c>
      <c r="G24" s="78">
        <v>18.32</v>
      </c>
      <c r="H24" s="80">
        <f t="shared" si="0"/>
        <v>104.4</v>
      </c>
      <c r="I24" s="53"/>
    </row>
    <row r="25" spans="1:14">
      <c r="A25" s="43">
        <f t="shared" si="1"/>
        <v>21</v>
      </c>
      <c r="B25" s="50" t="s">
        <v>248</v>
      </c>
      <c r="C25" s="51" t="s">
        <v>155</v>
      </c>
      <c r="D25" s="52"/>
      <c r="E25" s="52"/>
      <c r="F25" s="75">
        <v>46.48</v>
      </c>
      <c r="G25" s="75">
        <v>10.47</v>
      </c>
      <c r="H25" s="75">
        <f t="shared" si="0"/>
        <v>56.949999999999996</v>
      </c>
      <c r="I25" s="53"/>
    </row>
    <row r="26" spans="1:14">
      <c r="A26" s="43">
        <f t="shared" si="1"/>
        <v>22</v>
      </c>
      <c r="B26" s="50" t="s">
        <v>249</v>
      </c>
      <c r="C26" s="51" t="s">
        <v>43</v>
      </c>
      <c r="D26" s="52" t="s">
        <v>304</v>
      </c>
      <c r="E26" s="52"/>
      <c r="F26" s="75">
        <v>86.08</v>
      </c>
      <c r="G26" s="75">
        <v>10.47</v>
      </c>
      <c r="H26" s="75">
        <f t="shared" si="0"/>
        <v>96.55</v>
      </c>
      <c r="I26" s="53"/>
    </row>
    <row r="27" spans="1:14">
      <c r="A27" s="43">
        <f t="shared" si="1"/>
        <v>23</v>
      </c>
      <c r="B27" s="50" t="s">
        <v>250</v>
      </c>
      <c r="C27" s="51" t="s">
        <v>21</v>
      </c>
      <c r="D27" s="52"/>
      <c r="E27" s="52"/>
      <c r="F27" s="75">
        <v>46.48</v>
      </c>
      <c r="G27" s="75">
        <v>10.47</v>
      </c>
      <c r="H27" s="75">
        <f t="shared" si="0"/>
        <v>56.949999999999996</v>
      </c>
      <c r="I27" s="53"/>
    </row>
    <row r="28" spans="1:14">
      <c r="A28" s="43">
        <f t="shared" si="1"/>
        <v>24</v>
      </c>
      <c r="B28" s="50" t="s">
        <v>252</v>
      </c>
      <c r="C28" s="51" t="s">
        <v>23</v>
      </c>
      <c r="D28" s="52"/>
      <c r="E28" s="52"/>
      <c r="F28" s="75">
        <v>46.48</v>
      </c>
      <c r="G28" s="75">
        <v>10.47</v>
      </c>
      <c r="H28" s="75">
        <f t="shared" si="0"/>
        <v>56.949999999999996</v>
      </c>
      <c r="I28" s="53"/>
    </row>
    <row r="29" spans="1:14">
      <c r="A29" s="43">
        <f t="shared" si="1"/>
        <v>25</v>
      </c>
      <c r="B29" s="50" t="s">
        <v>253</v>
      </c>
      <c r="C29" s="51" t="s">
        <v>93</v>
      </c>
      <c r="D29" s="52"/>
      <c r="E29" s="52"/>
      <c r="F29" s="75">
        <v>46.48</v>
      </c>
      <c r="G29" s="75">
        <v>10.47</v>
      </c>
      <c r="H29" s="75">
        <f t="shared" si="0"/>
        <v>56.949999999999996</v>
      </c>
      <c r="I29" s="53"/>
    </row>
    <row r="30" spans="1:14">
      <c r="A30" s="43">
        <f t="shared" si="1"/>
        <v>26</v>
      </c>
      <c r="B30" s="50" t="s">
        <v>254</v>
      </c>
      <c r="C30" s="51" t="s">
        <v>183</v>
      </c>
      <c r="D30" s="52"/>
      <c r="E30" s="52"/>
      <c r="F30" s="75">
        <v>46.48</v>
      </c>
      <c r="G30" s="75">
        <v>10.47</v>
      </c>
      <c r="H30" s="75">
        <f t="shared" si="0"/>
        <v>56.949999999999996</v>
      </c>
      <c r="I30" s="53"/>
    </row>
    <row r="31" spans="1:14">
      <c r="A31" s="43">
        <f t="shared" si="1"/>
        <v>27</v>
      </c>
      <c r="B31" s="50" t="s">
        <v>255</v>
      </c>
      <c r="C31" s="54" t="s">
        <v>24</v>
      </c>
      <c r="D31" s="52"/>
      <c r="E31" s="52"/>
      <c r="F31" s="75">
        <v>46.48</v>
      </c>
      <c r="G31" s="75">
        <v>10.47</v>
      </c>
      <c r="H31" s="75">
        <f t="shared" si="0"/>
        <v>56.949999999999996</v>
      </c>
      <c r="I31" s="53"/>
    </row>
    <row r="32" spans="1:14">
      <c r="A32" s="43">
        <f t="shared" si="1"/>
        <v>28</v>
      </c>
      <c r="B32" s="50" t="s">
        <v>256</v>
      </c>
      <c r="C32" s="54" t="s">
        <v>134</v>
      </c>
      <c r="D32" s="52"/>
      <c r="E32" s="52"/>
      <c r="F32" s="75">
        <v>46.48</v>
      </c>
      <c r="G32" s="75">
        <v>10.47</v>
      </c>
      <c r="H32" s="75">
        <f t="shared" si="0"/>
        <v>56.949999999999996</v>
      </c>
      <c r="I32" s="53"/>
    </row>
    <row r="33" spans="1:9">
      <c r="A33" s="43">
        <f t="shared" si="1"/>
        <v>29</v>
      </c>
      <c r="B33" s="50" t="s">
        <v>257</v>
      </c>
      <c r="C33" s="54" t="s">
        <v>59</v>
      </c>
      <c r="D33" s="55"/>
      <c r="E33" s="52"/>
      <c r="F33" s="75">
        <v>46.48</v>
      </c>
      <c r="G33" s="75">
        <v>10.47</v>
      </c>
      <c r="H33" s="75">
        <f t="shared" si="0"/>
        <v>56.949999999999996</v>
      </c>
      <c r="I33" s="53"/>
    </row>
    <row r="34" spans="1:9">
      <c r="A34" s="43">
        <f t="shared" si="1"/>
        <v>30</v>
      </c>
      <c r="B34" s="50" t="s">
        <v>329</v>
      </c>
      <c r="C34" s="138" t="s">
        <v>330</v>
      </c>
      <c r="D34" s="55"/>
      <c r="E34" s="52"/>
      <c r="F34" s="76">
        <v>46.48</v>
      </c>
      <c r="G34" s="76">
        <v>10.47</v>
      </c>
      <c r="H34" s="76">
        <f>SUM(F34:G34)</f>
        <v>56.949999999999996</v>
      </c>
      <c r="I34" s="53"/>
    </row>
    <row r="35" spans="1:9">
      <c r="A35" s="43">
        <f t="shared" si="1"/>
        <v>31</v>
      </c>
      <c r="B35" s="129" t="s">
        <v>305</v>
      </c>
      <c r="C35" s="119" t="s">
        <v>306</v>
      </c>
      <c r="D35" s="55"/>
      <c r="E35" s="52"/>
      <c r="F35" s="76">
        <v>46.48</v>
      </c>
      <c r="G35" s="76">
        <v>10.47</v>
      </c>
      <c r="H35" s="76">
        <f t="shared" si="0"/>
        <v>56.949999999999996</v>
      </c>
      <c r="I35" s="53"/>
    </row>
    <row r="36" spans="1:9">
      <c r="A36" s="43">
        <f t="shared" si="1"/>
        <v>32</v>
      </c>
      <c r="B36" s="50" t="s">
        <v>258</v>
      </c>
      <c r="C36" s="54" t="s">
        <v>26</v>
      </c>
      <c r="D36" s="52"/>
      <c r="E36" s="52"/>
      <c r="F36" s="76">
        <v>46.48</v>
      </c>
      <c r="G36" s="76">
        <v>10.47</v>
      </c>
      <c r="H36" s="76">
        <f t="shared" si="0"/>
        <v>56.949999999999996</v>
      </c>
      <c r="I36" s="53"/>
    </row>
    <row r="37" spans="1:9">
      <c r="A37" s="43">
        <f t="shared" si="1"/>
        <v>33</v>
      </c>
      <c r="B37" s="50" t="s">
        <v>259</v>
      </c>
      <c r="C37" s="54" t="s">
        <v>203</v>
      </c>
      <c r="D37" s="52"/>
      <c r="E37" s="52"/>
      <c r="F37" s="120">
        <v>46.48</v>
      </c>
      <c r="G37" s="120">
        <v>10.47</v>
      </c>
      <c r="H37" s="120">
        <v>56.95</v>
      </c>
      <c r="I37" s="53"/>
    </row>
    <row r="38" spans="1:9">
      <c r="A38" s="43">
        <f t="shared" si="1"/>
        <v>34</v>
      </c>
      <c r="B38" s="121" t="s">
        <v>307</v>
      </c>
      <c r="C38" s="119" t="s">
        <v>308</v>
      </c>
      <c r="D38" s="52"/>
      <c r="E38" s="52"/>
      <c r="F38" s="76">
        <v>46.48</v>
      </c>
      <c r="G38" s="76">
        <v>10.47</v>
      </c>
      <c r="H38" s="76">
        <f>SUM(F38:G38)</f>
        <v>56.949999999999996</v>
      </c>
      <c r="I38" s="53"/>
    </row>
    <row r="39" spans="1:9">
      <c r="A39" s="43">
        <f t="shared" si="1"/>
        <v>35</v>
      </c>
      <c r="B39" s="50" t="s">
        <v>260</v>
      </c>
      <c r="C39" s="54" t="s">
        <v>27</v>
      </c>
      <c r="D39" s="56"/>
      <c r="E39" s="52"/>
      <c r="F39" s="75">
        <v>46.48</v>
      </c>
      <c r="G39" s="75">
        <v>10.47</v>
      </c>
      <c r="H39" s="75">
        <f t="shared" si="0"/>
        <v>56.949999999999996</v>
      </c>
      <c r="I39" s="53"/>
    </row>
    <row r="40" spans="1:9">
      <c r="A40" s="43">
        <f t="shared" si="1"/>
        <v>36</v>
      </c>
      <c r="B40" s="50" t="s">
        <v>261</v>
      </c>
      <c r="C40" s="54" t="s">
        <v>123</v>
      </c>
      <c r="D40" s="56">
        <v>1</v>
      </c>
      <c r="E40" s="52">
        <v>1</v>
      </c>
      <c r="F40" s="76">
        <v>86.08</v>
      </c>
      <c r="G40" s="76">
        <v>18.32</v>
      </c>
      <c r="H40" s="76">
        <f t="shared" si="0"/>
        <v>104.4</v>
      </c>
      <c r="I40" s="53"/>
    </row>
    <row r="41" spans="1:9">
      <c r="A41" s="43">
        <f t="shared" si="1"/>
        <v>37</v>
      </c>
      <c r="B41" s="50" t="s">
        <v>262</v>
      </c>
      <c r="C41" s="54" t="s">
        <v>214</v>
      </c>
      <c r="D41" s="56"/>
      <c r="E41" s="52"/>
      <c r="F41" s="75">
        <v>46.48</v>
      </c>
      <c r="G41" s="75">
        <v>10.47</v>
      </c>
      <c r="H41" s="75">
        <f t="shared" si="0"/>
        <v>56.949999999999996</v>
      </c>
      <c r="I41" s="53"/>
    </row>
    <row r="42" spans="1:9">
      <c r="A42" s="43">
        <f t="shared" si="1"/>
        <v>38</v>
      </c>
      <c r="B42" s="50" t="s">
        <v>263</v>
      </c>
      <c r="C42" s="54" t="s">
        <v>143</v>
      </c>
      <c r="D42" s="52"/>
      <c r="E42" s="52"/>
      <c r="F42" s="75">
        <v>46.48</v>
      </c>
      <c r="G42" s="75">
        <v>10.47</v>
      </c>
      <c r="H42" s="75">
        <f t="shared" si="0"/>
        <v>56.949999999999996</v>
      </c>
      <c r="I42" s="53"/>
    </row>
    <row r="43" spans="1:9">
      <c r="A43" s="43">
        <f t="shared" si="1"/>
        <v>39</v>
      </c>
      <c r="B43" s="50" t="s">
        <v>264</v>
      </c>
      <c r="C43" s="54" t="s">
        <v>209</v>
      </c>
      <c r="D43" s="52"/>
      <c r="E43" s="52"/>
      <c r="F43" s="75">
        <v>46.48</v>
      </c>
      <c r="G43" s="75">
        <v>10.47</v>
      </c>
      <c r="H43" s="75">
        <v>56.95</v>
      </c>
      <c r="I43" s="53"/>
    </row>
    <row r="44" spans="1:9">
      <c r="A44" s="43">
        <f t="shared" si="1"/>
        <v>40</v>
      </c>
      <c r="B44" s="50" t="s">
        <v>265</v>
      </c>
      <c r="C44" s="51" t="s">
        <v>133</v>
      </c>
      <c r="D44" s="52"/>
      <c r="E44" s="52"/>
      <c r="F44" s="76">
        <v>46.48</v>
      </c>
      <c r="G44" s="76">
        <v>10.47</v>
      </c>
      <c r="H44" s="76">
        <f>SUM(F44:G44)</f>
        <v>56.949999999999996</v>
      </c>
      <c r="I44" s="53"/>
    </row>
    <row r="45" spans="1:9" s="42" customFormat="1">
      <c r="A45" s="43">
        <f t="shared" si="1"/>
        <v>41</v>
      </c>
      <c r="B45" s="50" t="s">
        <v>266</v>
      </c>
      <c r="C45" s="54" t="s">
        <v>124</v>
      </c>
      <c r="D45" s="52"/>
      <c r="E45" s="52"/>
      <c r="F45" s="75">
        <v>46.48</v>
      </c>
      <c r="G45" s="75">
        <v>10.47</v>
      </c>
      <c r="H45" s="75">
        <f t="shared" si="0"/>
        <v>56.949999999999996</v>
      </c>
      <c r="I45" s="53"/>
    </row>
    <row r="46" spans="1:9" s="42" customFormat="1">
      <c r="A46" s="43">
        <f t="shared" si="1"/>
        <v>42</v>
      </c>
      <c r="B46" s="107" t="s">
        <v>392</v>
      </c>
      <c r="C46" s="108" t="s">
        <v>393</v>
      </c>
      <c r="D46" s="109"/>
      <c r="E46" s="109"/>
      <c r="F46" s="110">
        <v>46.48</v>
      </c>
      <c r="G46" s="110">
        <v>10.47</v>
      </c>
      <c r="H46" s="110">
        <f>SUM(F46:G46)</f>
        <v>56.949999999999996</v>
      </c>
      <c r="I46" s="53" t="s">
        <v>301</v>
      </c>
    </row>
    <row r="47" spans="1:9" s="42" customFormat="1">
      <c r="A47" s="43">
        <f t="shared" si="1"/>
        <v>43</v>
      </c>
      <c r="B47" s="50" t="s">
        <v>377</v>
      </c>
      <c r="C47" s="54" t="s">
        <v>378</v>
      </c>
      <c r="D47" s="52"/>
      <c r="E47" s="52"/>
      <c r="F47" s="75">
        <v>46.48</v>
      </c>
      <c r="G47" s="75">
        <v>10.47</v>
      </c>
      <c r="H47" s="75">
        <f>SUM(F47:G47)</f>
        <v>56.949999999999996</v>
      </c>
      <c r="I47" s="53"/>
    </row>
    <row r="48" spans="1:9">
      <c r="A48" s="43">
        <f t="shared" si="1"/>
        <v>44</v>
      </c>
      <c r="B48" s="50" t="s">
        <v>268</v>
      </c>
      <c r="C48" s="51" t="s">
        <v>215</v>
      </c>
      <c r="D48" s="66"/>
      <c r="E48" s="66"/>
      <c r="F48" s="78">
        <v>46.48</v>
      </c>
      <c r="G48" s="78">
        <v>10.47</v>
      </c>
      <c r="H48" s="78">
        <f t="shared" si="0"/>
        <v>56.949999999999996</v>
      </c>
      <c r="I48" s="57"/>
    </row>
    <row r="49" spans="1:10">
      <c r="A49" s="43">
        <f t="shared" si="1"/>
        <v>45</v>
      </c>
      <c r="B49" s="50" t="s">
        <v>269</v>
      </c>
      <c r="C49" s="54" t="s">
        <v>83</v>
      </c>
      <c r="D49" s="55"/>
      <c r="E49" s="55"/>
      <c r="F49" s="75">
        <v>46.48</v>
      </c>
      <c r="G49" s="75">
        <v>10.47</v>
      </c>
      <c r="H49" s="75">
        <f t="shared" si="0"/>
        <v>56.949999999999996</v>
      </c>
      <c r="I49" s="53"/>
    </row>
    <row r="50" spans="1:10">
      <c r="A50" s="43">
        <f t="shared" si="1"/>
        <v>46</v>
      </c>
      <c r="B50" s="50" t="s">
        <v>271</v>
      </c>
      <c r="C50" s="54" t="s">
        <v>30</v>
      </c>
      <c r="D50" s="52"/>
      <c r="E50" s="52"/>
      <c r="F50" s="75">
        <v>46.48</v>
      </c>
      <c r="G50" s="81" t="s">
        <v>309</v>
      </c>
      <c r="H50" s="75">
        <f t="shared" si="0"/>
        <v>46.48</v>
      </c>
      <c r="I50" s="53"/>
    </row>
    <row r="51" spans="1:10">
      <c r="A51" s="43">
        <f t="shared" si="1"/>
        <v>47</v>
      </c>
      <c r="B51" s="50" t="s">
        <v>272</v>
      </c>
      <c r="C51" s="54" t="s">
        <v>31</v>
      </c>
      <c r="D51" s="52"/>
      <c r="E51" s="52" t="s">
        <v>66</v>
      </c>
      <c r="F51" s="75">
        <v>46.48</v>
      </c>
      <c r="G51" s="75">
        <v>18.32</v>
      </c>
      <c r="H51" s="75">
        <f t="shared" si="0"/>
        <v>64.8</v>
      </c>
      <c r="I51" s="53"/>
    </row>
    <row r="52" spans="1:10">
      <c r="A52" s="43">
        <f t="shared" si="1"/>
        <v>48</v>
      </c>
      <c r="B52" s="50" t="s">
        <v>359</v>
      </c>
      <c r="C52" s="54" t="s">
        <v>360</v>
      </c>
      <c r="D52" s="52"/>
      <c r="E52" s="52"/>
      <c r="F52" s="76">
        <v>46.48</v>
      </c>
      <c r="G52" s="76">
        <v>10.47</v>
      </c>
      <c r="H52" s="76">
        <f>SUM(F52:G52)</f>
        <v>56.949999999999996</v>
      </c>
      <c r="I52" s="53"/>
    </row>
    <row r="53" spans="1:10">
      <c r="A53" s="43">
        <f t="shared" si="1"/>
        <v>49</v>
      </c>
      <c r="B53" s="50" t="s">
        <v>273</v>
      </c>
      <c r="C53" s="54" t="s">
        <v>210</v>
      </c>
      <c r="D53" s="52">
        <v>1</v>
      </c>
      <c r="E53" s="52"/>
      <c r="F53" s="76">
        <v>86.08</v>
      </c>
      <c r="G53" s="76">
        <v>18.32</v>
      </c>
      <c r="H53" s="76">
        <f t="shared" si="0"/>
        <v>104.4</v>
      </c>
      <c r="I53" s="53"/>
    </row>
    <row r="54" spans="1:10">
      <c r="A54" s="43">
        <f t="shared" si="1"/>
        <v>50</v>
      </c>
      <c r="B54" s="50" t="s">
        <v>368</v>
      </c>
      <c r="C54" s="54" t="s">
        <v>369</v>
      </c>
      <c r="D54" s="52">
        <v>2</v>
      </c>
      <c r="E54" s="52"/>
      <c r="F54" s="76">
        <v>131.62</v>
      </c>
      <c r="G54" s="76">
        <v>29.32</v>
      </c>
      <c r="H54" s="76">
        <f t="shared" si="0"/>
        <v>160.94</v>
      </c>
      <c r="I54" s="53"/>
    </row>
    <row r="55" spans="1:10">
      <c r="A55" s="43">
        <f t="shared" si="1"/>
        <v>51</v>
      </c>
      <c r="B55" s="50" t="s">
        <v>274</v>
      </c>
      <c r="C55" s="54" t="s">
        <v>112</v>
      </c>
      <c r="D55" s="52"/>
      <c r="E55" s="52"/>
      <c r="F55" s="75">
        <v>46.48</v>
      </c>
      <c r="G55" s="75">
        <v>10.47</v>
      </c>
      <c r="H55" s="75">
        <f t="shared" si="0"/>
        <v>56.949999999999996</v>
      </c>
      <c r="I55" s="53"/>
    </row>
    <row r="56" spans="1:10">
      <c r="A56" s="43">
        <f t="shared" si="1"/>
        <v>52</v>
      </c>
      <c r="B56" s="50" t="s">
        <v>275</v>
      </c>
      <c r="C56" s="54" t="s">
        <v>198</v>
      </c>
      <c r="D56" s="52"/>
      <c r="E56" s="52"/>
      <c r="F56" s="75">
        <v>46.48</v>
      </c>
      <c r="G56" s="75">
        <v>10.47</v>
      </c>
      <c r="H56" s="75">
        <f t="shared" si="0"/>
        <v>56.949999999999996</v>
      </c>
      <c r="I56" s="53"/>
    </row>
    <row r="57" spans="1:10">
      <c r="A57" s="43">
        <f t="shared" si="1"/>
        <v>53</v>
      </c>
      <c r="B57" s="50" t="s">
        <v>276</v>
      </c>
      <c r="C57" s="54" t="s">
        <v>32</v>
      </c>
      <c r="D57" s="56"/>
      <c r="E57" s="52"/>
      <c r="F57" s="75">
        <v>46.48</v>
      </c>
      <c r="G57" s="75">
        <v>10.47</v>
      </c>
      <c r="H57" s="75">
        <f t="shared" si="0"/>
        <v>56.949999999999996</v>
      </c>
      <c r="I57" s="53"/>
    </row>
    <row r="58" spans="1:10">
      <c r="A58" s="43">
        <f t="shared" si="1"/>
        <v>54</v>
      </c>
      <c r="B58" s="50" t="s">
        <v>277</v>
      </c>
      <c r="C58" s="54" t="s">
        <v>137</v>
      </c>
      <c r="D58" s="56"/>
      <c r="E58" s="52"/>
      <c r="F58" s="75">
        <v>46.48</v>
      </c>
      <c r="G58" s="75">
        <v>10.47</v>
      </c>
      <c r="H58" s="75">
        <f t="shared" si="0"/>
        <v>56.949999999999996</v>
      </c>
      <c r="I58" s="53"/>
    </row>
    <row r="59" spans="1:10">
      <c r="A59" s="43">
        <f t="shared" si="1"/>
        <v>55</v>
      </c>
      <c r="B59" s="50" t="s">
        <v>278</v>
      </c>
      <c r="C59" s="54" t="s">
        <v>179</v>
      </c>
      <c r="D59" s="52"/>
      <c r="E59" s="52">
        <v>1</v>
      </c>
      <c r="F59" s="75">
        <v>86.08</v>
      </c>
      <c r="G59" s="75">
        <v>18.32</v>
      </c>
      <c r="H59" s="75">
        <f t="shared" si="0"/>
        <v>104.4</v>
      </c>
      <c r="I59" s="53"/>
    </row>
    <row r="60" spans="1:10">
      <c r="A60" s="43">
        <f t="shared" si="1"/>
        <v>56</v>
      </c>
      <c r="B60" s="50" t="s">
        <v>279</v>
      </c>
      <c r="C60" s="54" t="s">
        <v>34</v>
      </c>
      <c r="D60" s="52"/>
      <c r="E60" s="52"/>
      <c r="F60" s="75">
        <v>46.48</v>
      </c>
      <c r="G60" s="75">
        <v>10.47</v>
      </c>
      <c r="H60" s="75">
        <f t="shared" si="0"/>
        <v>56.949999999999996</v>
      </c>
      <c r="I60" s="53"/>
    </row>
    <row r="61" spans="1:10">
      <c r="A61" s="43">
        <f t="shared" si="1"/>
        <v>57</v>
      </c>
      <c r="B61" s="50" t="s">
        <v>379</v>
      </c>
      <c r="C61" s="54" t="s">
        <v>380</v>
      </c>
      <c r="D61" s="52"/>
      <c r="E61" s="52"/>
      <c r="F61" s="75">
        <v>46.48</v>
      </c>
      <c r="G61" s="75">
        <v>10.47</v>
      </c>
      <c r="H61" s="75">
        <f>SUM(F61:G61)</f>
        <v>56.949999999999996</v>
      </c>
      <c r="I61" s="53"/>
    </row>
    <row r="62" spans="1:10">
      <c r="A62" s="43">
        <f t="shared" si="1"/>
        <v>58</v>
      </c>
      <c r="B62" s="50" t="s">
        <v>280</v>
      </c>
      <c r="C62" s="54" t="s">
        <v>126</v>
      </c>
      <c r="D62" s="52"/>
      <c r="E62" s="52"/>
      <c r="F62" s="75">
        <v>46.48</v>
      </c>
      <c r="G62" s="75">
        <v>10.47</v>
      </c>
      <c r="H62" s="75">
        <f t="shared" si="0"/>
        <v>56.949999999999996</v>
      </c>
      <c r="I62" s="53"/>
    </row>
    <row r="63" spans="1:10" ht="17" customHeight="1">
      <c r="A63" s="43">
        <f t="shared" si="1"/>
        <v>59</v>
      </c>
      <c r="B63" s="50" t="s">
        <v>282</v>
      </c>
      <c r="C63" s="115" t="s">
        <v>35</v>
      </c>
      <c r="D63" s="74"/>
      <c r="E63" s="116"/>
      <c r="F63" s="75">
        <v>46.48</v>
      </c>
      <c r="G63" s="75">
        <v>10.47</v>
      </c>
      <c r="H63" s="75">
        <f t="shared" si="0"/>
        <v>56.949999999999996</v>
      </c>
      <c r="I63" s="91"/>
      <c r="J63" s="91"/>
    </row>
    <row r="64" spans="1:10">
      <c r="A64" s="43">
        <f t="shared" si="1"/>
        <v>60</v>
      </c>
      <c r="B64" s="50" t="s">
        <v>283</v>
      </c>
      <c r="C64" s="51" t="s">
        <v>159</v>
      </c>
      <c r="D64" s="71"/>
      <c r="E64" s="72"/>
      <c r="F64" s="75">
        <v>46.48</v>
      </c>
      <c r="G64" s="75">
        <v>10.47</v>
      </c>
      <c r="H64" s="75">
        <f t="shared" si="0"/>
        <v>56.949999999999996</v>
      </c>
      <c r="I64" s="53" t="s">
        <v>394</v>
      </c>
      <c r="J64" t="s">
        <v>394</v>
      </c>
    </row>
    <row r="65" spans="1:12">
      <c r="A65" s="43">
        <f t="shared" si="1"/>
        <v>61</v>
      </c>
      <c r="B65" s="50" t="s">
        <v>284</v>
      </c>
      <c r="C65" s="51" t="s">
        <v>204</v>
      </c>
      <c r="D65" s="71"/>
      <c r="E65" s="72"/>
      <c r="F65" s="75">
        <v>46.48</v>
      </c>
      <c r="G65" s="75">
        <v>10.47</v>
      </c>
      <c r="H65" s="75">
        <f t="shared" si="0"/>
        <v>56.949999999999996</v>
      </c>
      <c r="I65" s="53"/>
    </row>
    <row r="66" spans="1:12">
      <c r="A66" s="43">
        <f t="shared" si="1"/>
        <v>62</v>
      </c>
      <c r="B66" s="50" t="s">
        <v>285</v>
      </c>
      <c r="C66" s="54" t="s">
        <v>50</v>
      </c>
      <c r="D66" s="73"/>
      <c r="E66" s="73"/>
      <c r="F66" s="75">
        <v>46.48</v>
      </c>
      <c r="G66" s="75">
        <v>10.47</v>
      </c>
      <c r="H66" s="75">
        <f t="shared" si="0"/>
        <v>56.949999999999996</v>
      </c>
      <c r="I66" s="53"/>
    </row>
    <row r="67" spans="1:12">
      <c r="A67" s="43">
        <f t="shared" si="1"/>
        <v>63</v>
      </c>
      <c r="B67" s="50" t="s">
        <v>286</v>
      </c>
      <c r="C67" s="54" t="s">
        <v>128</v>
      </c>
      <c r="D67" s="71"/>
      <c r="E67" s="72"/>
      <c r="F67" s="75">
        <v>46.48</v>
      </c>
      <c r="G67" s="75">
        <v>10.47</v>
      </c>
      <c r="H67" s="75">
        <f t="shared" si="0"/>
        <v>56.949999999999996</v>
      </c>
      <c r="I67" s="53"/>
    </row>
    <row r="68" spans="1:12">
      <c r="A68" s="43">
        <f t="shared" si="1"/>
        <v>64</v>
      </c>
      <c r="B68" s="50" t="s">
        <v>287</v>
      </c>
      <c r="C68" s="54" t="s">
        <v>138</v>
      </c>
      <c r="D68" s="71"/>
      <c r="E68" s="72"/>
      <c r="F68" s="75">
        <v>46.48</v>
      </c>
      <c r="G68" s="75">
        <v>10.47</v>
      </c>
      <c r="H68" s="75">
        <f t="shared" si="0"/>
        <v>56.949999999999996</v>
      </c>
      <c r="I68" s="53"/>
    </row>
    <row r="69" spans="1:12">
      <c r="A69" s="43">
        <f t="shared" si="1"/>
        <v>65</v>
      </c>
      <c r="B69" s="50" t="s">
        <v>288</v>
      </c>
      <c r="C69" s="54" t="s">
        <v>37</v>
      </c>
      <c r="D69" s="71"/>
      <c r="E69" s="72"/>
      <c r="F69" s="75">
        <v>46.48</v>
      </c>
      <c r="G69" s="75">
        <v>10.47</v>
      </c>
      <c r="H69" s="75">
        <f t="shared" si="0"/>
        <v>56.949999999999996</v>
      </c>
      <c r="I69" s="53"/>
    </row>
    <row r="70" spans="1:12">
      <c r="A70" s="43">
        <f t="shared" si="1"/>
        <v>66</v>
      </c>
      <c r="B70" s="50" t="s">
        <v>289</v>
      </c>
      <c r="C70" s="51" t="s">
        <v>46</v>
      </c>
      <c r="D70" s="74">
        <v>2</v>
      </c>
      <c r="E70" s="66"/>
      <c r="F70" s="75">
        <v>131.62</v>
      </c>
      <c r="G70" s="77">
        <v>29.32</v>
      </c>
      <c r="H70" s="75">
        <f t="shared" si="0"/>
        <v>160.94</v>
      </c>
      <c r="I70" s="53"/>
    </row>
    <row r="71" spans="1:12">
      <c r="A71" s="43">
        <f t="shared" si="1"/>
        <v>67</v>
      </c>
      <c r="B71" s="50" t="s">
        <v>290</v>
      </c>
      <c r="C71" s="51" t="s">
        <v>165</v>
      </c>
      <c r="D71" s="56"/>
      <c r="E71" s="66">
        <v>1</v>
      </c>
      <c r="F71" s="78">
        <v>86.08</v>
      </c>
      <c r="G71" s="78">
        <v>18.32</v>
      </c>
      <c r="H71" s="75">
        <f t="shared" si="0"/>
        <v>104.4</v>
      </c>
      <c r="I71" s="53"/>
    </row>
    <row r="72" spans="1:12">
      <c r="A72" s="43">
        <f t="shared" ref="A72:A79" si="2">A71+1</f>
        <v>68</v>
      </c>
      <c r="B72" s="50" t="s">
        <v>291</v>
      </c>
      <c r="C72" s="51" t="s">
        <v>200</v>
      </c>
      <c r="D72" s="56"/>
      <c r="E72" s="66"/>
      <c r="F72" s="75">
        <v>46.48</v>
      </c>
      <c r="G72" s="75">
        <v>10.47</v>
      </c>
      <c r="H72" s="75">
        <f t="shared" si="0"/>
        <v>56.949999999999996</v>
      </c>
      <c r="I72" s="53"/>
    </row>
    <row r="73" spans="1:12">
      <c r="A73" s="43">
        <f t="shared" si="2"/>
        <v>69</v>
      </c>
      <c r="B73" s="50" t="s">
        <v>292</v>
      </c>
      <c r="C73" s="54" t="s">
        <v>98</v>
      </c>
      <c r="D73" s="56"/>
      <c r="E73" s="66"/>
      <c r="F73" s="75">
        <v>46.48</v>
      </c>
      <c r="G73" s="75">
        <v>10.47</v>
      </c>
      <c r="H73" s="75">
        <f t="shared" si="0"/>
        <v>56.949999999999996</v>
      </c>
      <c r="I73" s="53"/>
    </row>
    <row r="74" spans="1:12">
      <c r="A74" s="43">
        <f t="shared" si="2"/>
        <v>70</v>
      </c>
      <c r="B74" s="50" t="s">
        <v>293</v>
      </c>
      <c r="C74" s="54" t="s">
        <v>38</v>
      </c>
      <c r="D74" s="56"/>
      <c r="E74" s="52"/>
      <c r="F74" s="75">
        <v>46.48</v>
      </c>
      <c r="G74" s="75">
        <v>10.47</v>
      </c>
      <c r="H74" s="75">
        <f t="shared" si="0"/>
        <v>56.949999999999996</v>
      </c>
      <c r="I74" s="53"/>
    </row>
    <row r="75" spans="1:12">
      <c r="A75" s="43">
        <f t="shared" si="2"/>
        <v>71</v>
      </c>
      <c r="B75" s="50" t="s">
        <v>294</v>
      </c>
      <c r="C75" s="54" t="s">
        <v>201</v>
      </c>
      <c r="D75" s="66"/>
      <c r="E75" s="66"/>
      <c r="F75" s="75">
        <v>46.48</v>
      </c>
      <c r="G75" s="75">
        <v>10.47</v>
      </c>
      <c r="H75" s="75">
        <f t="shared" si="0"/>
        <v>56.949999999999996</v>
      </c>
      <c r="I75" s="53"/>
    </row>
    <row r="76" spans="1:12">
      <c r="A76" s="43">
        <f t="shared" si="2"/>
        <v>72</v>
      </c>
      <c r="B76" s="50" t="s">
        <v>295</v>
      </c>
      <c r="C76" s="54" t="s">
        <v>202</v>
      </c>
      <c r="D76" s="66"/>
      <c r="E76" s="66"/>
      <c r="F76" s="75">
        <v>46.48</v>
      </c>
      <c r="G76" s="75">
        <v>10.47</v>
      </c>
      <c r="H76" s="75">
        <f>SUM(F76:G76)</f>
        <v>56.949999999999996</v>
      </c>
      <c r="I76" s="53"/>
    </row>
    <row r="77" spans="1:12">
      <c r="A77" s="43">
        <f t="shared" si="2"/>
        <v>73</v>
      </c>
      <c r="B77" s="50" t="s">
        <v>296</v>
      </c>
      <c r="C77" s="54" t="s">
        <v>51</v>
      </c>
      <c r="D77" s="66"/>
      <c r="E77" s="66"/>
      <c r="F77" s="75">
        <v>46.48</v>
      </c>
      <c r="G77" s="75">
        <v>10.47</v>
      </c>
      <c r="H77" s="75">
        <f>SUM(F77:G77)</f>
        <v>56.949999999999996</v>
      </c>
      <c r="I77" s="53"/>
    </row>
    <row r="78" spans="1:12">
      <c r="A78" s="43">
        <f t="shared" si="2"/>
        <v>74</v>
      </c>
      <c r="B78" s="50" t="s">
        <v>297</v>
      </c>
      <c r="C78" s="54" t="s">
        <v>161</v>
      </c>
      <c r="D78" s="66"/>
      <c r="E78" s="66"/>
      <c r="F78" s="75">
        <v>46.48</v>
      </c>
      <c r="G78" s="75">
        <v>10.47</v>
      </c>
      <c r="H78" s="75">
        <f>SUM(F78:G78)</f>
        <v>56.949999999999996</v>
      </c>
      <c r="I78" s="53"/>
      <c r="L78" s="12"/>
    </row>
    <row r="79" spans="1:12">
      <c r="A79" s="43">
        <f t="shared" si="2"/>
        <v>75</v>
      </c>
      <c r="B79" s="145" t="s">
        <v>298</v>
      </c>
      <c r="C79" s="146" t="s">
        <v>86</v>
      </c>
      <c r="D79" s="147"/>
      <c r="E79" s="147"/>
      <c r="F79" s="77">
        <v>46.48</v>
      </c>
      <c r="G79" s="77">
        <v>10.47</v>
      </c>
      <c r="H79" s="77">
        <f>SUM(F79:G79)</f>
        <v>56.949999999999996</v>
      </c>
      <c r="I79" s="53"/>
      <c r="L79" s="12"/>
    </row>
    <row r="80" spans="1:12" ht="16">
      <c r="A80" s="152"/>
      <c r="B80" s="153"/>
      <c r="C80" s="153"/>
      <c r="D80" s="153"/>
      <c r="E80" s="154" t="s">
        <v>311</v>
      </c>
      <c r="F80" s="144">
        <f>SUM(F5:F79)</f>
        <v>4103.76</v>
      </c>
      <c r="G80" s="88">
        <f>SUM(G5:G79)</f>
        <v>894.13000000000147</v>
      </c>
      <c r="H80" s="88">
        <f>SUM(H5:H79)</f>
        <v>4997.889999999994</v>
      </c>
      <c r="I80" s="89"/>
      <c r="L80" s="12"/>
    </row>
    <row r="81" spans="1:12">
      <c r="A81" s="148" t="s">
        <v>383</v>
      </c>
      <c r="B81" s="149" t="s">
        <v>267</v>
      </c>
      <c r="C81" s="150" t="s">
        <v>196</v>
      </c>
      <c r="D81" s="151"/>
      <c r="E81" s="151"/>
      <c r="F81" s="75">
        <v>46.48</v>
      </c>
      <c r="G81" s="75">
        <v>10.47</v>
      </c>
      <c r="H81" s="75">
        <f>SUM(F81:G81)</f>
        <v>56.949999999999996</v>
      </c>
      <c r="I81" s="53"/>
    </row>
    <row r="82" spans="1:12">
      <c r="A82" s="43" t="s">
        <v>384</v>
      </c>
      <c r="B82" s="50" t="s">
        <v>319</v>
      </c>
      <c r="C82" s="54" t="s">
        <v>320</v>
      </c>
      <c r="D82" s="52"/>
      <c r="E82" s="52"/>
      <c r="F82" s="76">
        <v>46.48</v>
      </c>
      <c r="G82" s="76">
        <v>10.47</v>
      </c>
      <c r="H82" s="76">
        <f>SUM(F82:G82)</f>
        <v>56.949999999999996</v>
      </c>
      <c r="I82" s="53"/>
    </row>
    <row r="83" spans="1:12">
      <c r="A83" s="43"/>
      <c r="B83" s="50"/>
      <c r="C83" s="54"/>
      <c r="D83" s="52"/>
      <c r="E83" s="52"/>
      <c r="F83" s="76"/>
      <c r="G83" s="76"/>
      <c r="H83" s="76"/>
      <c r="I83" s="53"/>
    </row>
    <row r="84" spans="1:12" ht="16">
      <c r="A84" s="143"/>
      <c r="B84" s="155">
        <f>COUNTA(B5:B82)</f>
        <v>77</v>
      </c>
      <c r="C84" s="142"/>
      <c r="D84" s="142"/>
      <c r="E84" s="140" t="s">
        <v>311</v>
      </c>
      <c r="F84" s="88">
        <f>SUM(F81:F83)</f>
        <v>92.96</v>
      </c>
      <c r="G84" s="88">
        <f>SUM(G81:G83)</f>
        <v>20.94</v>
      </c>
      <c r="H84" s="88">
        <f>SUM(H81:H83)</f>
        <v>113.89999999999999</v>
      </c>
      <c r="I84" s="89"/>
      <c r="L84" s="12"/>
    </row>
    <row r="85" spans="1:12" ht="16">
      <c r="A85" s="394" t="s">
        <v>171</v>
      </c>
      <c r="B85" s="395"/>
      <c r="C85" s="395"/>
      <c r="D85" s="395"/>
      <c r="E85" s="396"/>
      <c r="F85" s="88">
        <f>F80+F84</f>
        <v>4196.72</v>
      </c>
      <c r="G85" s="88">
        <f>G80+G84</f>
        <v>915.07000000000153</v>
      </c>
      <c r="H85" s="88">
        <f>H80+H84</f>
        <v>5111.7899999999936</v>
      </c>
      <c r="I85" s="89"/>
      <c r="L85" s="12"/>
    </row>
    <row r="86" spans="1:12" ht="16">
      <c r="A86" s="393" t="s">
        <v>317</v>
      </c>
      <c r="B86" s="393"/>
      <c r="C86" s="393"/>
      <c r="D86" s="393"/>
      <c r="E86" s="393"/>
      <c r="F86" s="90"/>
      <c r="G86" s="93"/>
      <c r="H86" s="93"/>
      <c r="I86" s="89"/>
    </row>
    <row r="87" spans="1:12">
      <c r="A87" s="95">
        <v>1</v>
      </c>
      <c r="B87" s="101" t="s">
        <v>322</v>
      </c>
      <c r="C87" s="117" t="s">
        <v>323</v>
      </c>
      <c r="D87" s="52">
        <v>1</v>
      </c>
      <c r="E87" s="52"/>
      <c r="F87" s="76">
        <v>-86.08</v>
      </c>
      <c r="G87" s="76">
        <v>-18.32</v>
      </c>
      <c r="H87" s="76">
        <v>-104.4</v>
      </c>
      <c r="I87" s="100" t="s">
        <v>389</v>
      </c>
    </row>
    <row r="88" spans="1:12" ht="16">
      <c r="A88" s="95">
        <v>2</v>
      </c>
      <c r="B88" s="101" t="s">
        <v>324</v>
      </c>
      <c r="C88" s="104" t="s">
        <v>325</v>
      </c>
      <c r="D88" s="97"/>
      <c r="E88" s="97"/>
      <c r="F88" s="98">
        <v>-46.48</v>
      </c>
      <c r="G88" s="99">
        <v>-10.47</v>
      </c>
      <c r="H88" s="99">
        <v>-56.95</v>
      </c>
      <c r="I88" s="100" t="s">
        <v>389</v>
      </c>
    </row>
    <row r="89" spans="1:12" ht="16">
      <c r="A89" s="95">
        <v>3</v>
      </c>
      <c r="B89" s="101" t="s">
        <v>392</v>
      </c>
      <c r="C89" s="127" t="s">
        <v>393</v>
      </c>
      <c r="D89" s="97"/>
      <c r="E89" s="97"/>
      <c r="F89" s="98">
        <v>46.48</v>
      </c>
      <c r="G89" s="99">
        <v>10.47</v>
      </c>
      <c r="H89" s="99">
        <v>56.949999999999996</v>
      </c>
      <c r="I89" s="100" t="s">
        <v>395</v>
      </c>
    </row>
    <row r="90" spans="1:12" ht="16">
      <c r="A90" s="95">
        <v>4</v>
      </c>
      <c r="B90" s="101"/>
      <c r="C90" s="104"/>
      <c r="D90" s="97"/>
      <c r="E90" s="97"/>
      <c r="F90" s="98"/>
      <c r="G90" s="99"/>
      <c r="H90" s="99"/>
      <c r="I90" s="100"/>
    </row>
    <row r="91" spans="1:12" ht="16">
      <c r="A91" s="393" t="s">
        <v>171</v>
      </c>
      <c r="B91" s="393"/>
      <c r="C91" s="393"/>
      <c r="D91" s="393"/>
      <c r="E91" s="393"/>
      <c r="F91" s="90">
        <f>SUM(F85:F90)</f>
        <v>4110.6400000000003</v>
      </c>
      <c r="G91" s="90">
        <f>SUM(G85:G90)</f>
        <v>896.75000000000148</v>
      </c>
      <c r="H91" s="90">
        <f>SUM(H85:H90)</f>
        <v>5007.389999999994</v>
      </c>
      <c r="I91" s="89"/>
    </row>
    <row r="92" spans="1:12" ht="16" customHeight="1">
      <c r="C92" s="1"/>
      <c r="D92" s="2"/>
      <c r="E92" s="3"/>
      <c r="G92" t="s">
        <v>381</v>
      </c>
      <c r="H92" t="s">
        <v>382</v>
      </c>
      <c r="I92" s="139">
        <v>43790</v>
      </c>
    </row>
    <row r="93" spans="1:12">
      <c r="G93" s="12"/>
      <c r="H93" s="12"/>
    </row>
    <row r="94" spans="1:12">
      <c r="A94" s="43">
        <f>A93+1</f>
        <v>1</v>
      </c>
      <c r="B94" s="50" t="s">
        <v>281</v>
      </c>
      <c r="C94" s="54" t="s">
        <v>53</v>
      </c>
      <c r="D94" s="55" t="s">
        <v>310</v>
      </c>
      <c r="E94" s="55" t="s">
        <v>94</v>
      </c>
      <c r="F94" s="75">
        <v>131.62</v>
      </c>
      <c r="G94" s="75">
        <v>10.47</v>
      </c>
      <c r="H94" s="75">
        <f>SUM(F94:G94)</f>
        <v>142.09</v>
      </c>
      <c r="I94" s="53"/>
      <c r="J94" t="s">
        <v>309</v>
      </c>
    </row>
    <row r="96" spans="1:12">
      <c r="A96" s="43">
        <f>A10+1</f>
        <v>7</v>
      </c>
      <c r="B96" s="50" t="s">
        <v>322</v>
      </c>
      <c r="C96" s="54" t="s">
        <v>323</v>
      </c>
      <c r="D96" s="52">
        <v>1</v>
      </c>
      <c r="E96" s="52"/>
      <c r="F96" s="76">
        <v>86.08</v>
      </c>
      <c r="G96" s="76">
        <v>18.32</v>
      </c>
      <c r="H96" s="76">
        <v>104.4</v>
      </c>
      <c r="I96" s="53" t="s">
        <v>390</v>
      </c>
    </row>
    <row r="97" spans="1:10">
      <c r="A97" s="43">
        <f>A11+1</f>
        <v>8</v>
      </c>
      <c r="B97" s="111" t="s">
        <v>324</v>
      </c>
      <c r="C97" s="112" t="s">
        <v>325</v>
      </c>
      <c r="D97" s="52"/>
      <c r="E97" s="52"/>
      <c r="F97" s="76">
        <v>46.48</v>
      </c>
      <c r="G97" s="76">
        <v>10.47</v>
      </c>
      <c r="H97" s="76">
        <f>SUM(F97:G97)</f>
        <v>56.949999999999996</v>
      </c>
      <c r="I97" s="53" t="s">
        <v>390</v>
      </c>
      <c r="J97" t="s">
        <v>391</v>
      </c>
    </row>
    <row r="100" spans="1:10">
      <c r="B100" s="137"/>
      <c r="C100" s="137"/>
    </row>
  </sheetData>
  <autoFilter ref="C4:H91" xr:uid="{00000000-0009-0000-0000-00002D000000}"/>
  <mergeCells count="3">
    <mergeCell ref="A85:E85"/>
    <mergeCell ref="A86:E86"/>
    <mergeCell ref="A91:E91"/>
  </mergeCells>
  <conditionalFormatting sqref="B44:C44">
    <cfRule type="duplicateValues" dxfId="1826" priority="21"/>
    <cfRule type="duplicateValues" dxfId="1825" priority="22"/>
  </conditionalFormatting>
  <conditionalFormatting sqref="B80:C80">
    <cfRule type="duplicateValues" dxfId="1824" priority="43"/>
    <cfRule type="duplicateValues" dxfId="1823" priority="44"/>
  </conditionalFormatting>
  <conditionalFormatting sqref="B81:C84 B86:C93 B1:C43 B95:C1048576 B45:C79">
    <cfRule type="duplicateValues" dxfId="1822" priority="59"/>
  </conditionalFormatting>
  <conditionalFormatting sqref="B81:C84 B86:C93 B95:C96 B98:C1048576 B1:C43 B45:C79">
    <cfRule type="duplicateValues" dxfId="1821" priority="71"/>
  </conditionalFormatting>
  <conditionalFormatting sqref="B94:C94">
    <cfRule type="duplicateValues" dxfId="1820" priority="46"/>
    <cfRule type="duplicateValues" dxfId="1819" priority="47"/>
  </conditionalFormatting>
  <conditionalFormatting sqref="B97:C97">
    <cfRule type="duplicateValues" dxfId="1818" priority="61"/>
  </conditionalFormatting>
  <conditionalFormatting sqref="C13">
    <cfRule type="duplicateValues" dxfId="1817" priority="90"/>
  </conditionalFormatting>
  <conditionalFormatting sqref="C16">
    <cfRule type="duplicateValues" dxfId="1816" priority="88"/>
  </conditionalFormatting>
  <conditionalFormatting sqref="C35">
    <cfRule type="duplicateValues" dxfId="1815" priority="87"/>
  </conditionalFormatting>
  <conditionalFormatting sqref="C38">
    <cfRule type="duplicateValues" dxfId="1814" priority="86"/>
  </conditionalFormatting>
  <conditionalFormatting sqref="C88">
    <cfRule type="duplicateValues" dxfId="1813" priority="72"/>
  </conditionalFormatting>
  <conditionalFormatting sqref="C90">
    <cfRule type="duplicateValues" dxfId="1812" priority="92"/>
  </conditionalFormatting>
  <conditionalFormatting sqref="C97">
    <cfRule type="duplicateValues" dxfId="1811" priority="69"/>
  </conditionalFormatting>
  <conditionalFormatting sqref="D5:E79">
    <cfRule type="notContainsBlanks" dxfId="1810" priority="31">
      <formula>LEN(TRIM(D5))&gt;0</formula>
    </cfRule>
  </conditionalFormatting>
  <conditionalFormatting sqref="D81:E83">
    <cfRule type="notContainsBlanks" dxfId="1809" priority="91">
      <formula>LEN(TRIM(D81))&gt;0</formula>
    </cfRule>
  </conditionalFormatting>
  <conditionalFormatting sqref="D87:E87">
    <cfRule type="notContainsBlanks" dxfId="1808" priority="8">
      <formula>LEN(TRIM(D87))&gt;0</formula>
    </cfRule>
  </conditionalFormatting>
  <conditionalFormatting sqref="D94:E94">
    <cfRule type="notContainsBlanks" dxfId="1807" priority="58">
      <formula>LEN(TRIM(D94))&gt;0</formula>
    </cfRule>
  </conditionalFormatting>
  <conditionalFormatting sqref="D96:E97">
    <cfRule type="notContainsBlanks" dxfId="1806" priority="70">
      <formula>LEN(TRIM(D96))&gt;0</formula>
    </cfRule>
  </conditionalFormatting>
  <conditionalFormatting sqref="F5:F62">
    <cfRule type="cellIs" dxfId="1805" priority="27" operator="lessThan">
      <formula>46.48</formula>
    </cfRule>
  </conditionalFormatting>
  <conditionalFormatting sqref="F5:F79">
    <cfRule type="cellIs" dxfId="1804" priority="28" operator="greaterThan">
      <formula>46.48</formula>
    </cfRule>
  </conditionalFormatting>
  <conditionalFormatting sqref="F63:F79 F81:F83">
    <cfRule type="cellIs" dxfId="1803" priority="77" operator="lessThan">
      <formula>46.48</formula>
    </cfRule>
  </conditionalFormatting>
  <conditionalFormatting sqref="F81:F83">
    <cfRule type="cellIs" dxfId="1802" priority="78" operator="greaterThan">
      <formula>46.48</formula>
    </cfRule>
    <cfRule type="cellIs" dxfId="1801" priority="83" operator="lessThan">
      <formula>46.48</formula>
    </cfRule>
  </conditionalFormatting>
  <conditionalFormatting sqref="F87">
    <cfRule type="cellIs" dxfId="1800" priority="5" operator="lessThan">
      <formula>46.48</formula>
    </cfRule>
    <cfRule type="cellIs" dxfId="1799" priority="6" operator="greaterThan">
      <formula>46.48</formula>
    </cfRule>
  </conditionalFormatting>
  <conditionalFormatting sqref="F94">
    <cfRule type="cellIs" dxfId="1798" priority="54" operator="lessThan">
      <formula>46.48</formula>
    </cfRule>
    <cfRule type="cellIs" dxfId="1797" priority="55" operator="greaterThan">
      <formula>46.48</formula>
    </cfRule>
  </conditionalFormatting>
  <conditionalFormatting sqref="F96:F97">
    <cfRule type="cellIs" dxfId="1796" priority="66" operator="lessThan">
      <formula>46.48</formula>
    </cfRule>
    <cfRule type="cellIs" dxfId="1795" priority="84" operator="greaterThan">
      <formula>46.48</formula>
    </cfRule>
  </conditionalFormatting>
  <conditionalFormatting sqref="F97">
    <cfRule type="cellIs" dxfId="1794" priority="67" operator="greaterThan">
      <formula>46.48</formula>
    </cfRule>
  </conditionalFormatting>
  <conditionalFormatting sqref="F5:H44">
    <cfRule type="containsText" dxfId="1793" priority="29" operator="containsText" text="Waived">
      <formula>NOT(ISERROR(SEARCH("Waived",F5)))</formula>
    </cfRule>
  </conditionalFormatting>
  <conditionalFormatting sqref="F87:H87">
    <cfRule type="containsText" dxfId="1792" priority="7" operator="containsText" text="Waived">
      <formula>NOT(ISERROR(SEARCH("Waived",F87)))</formula>
    </cfRule>
  </conditionalFormatting>
  <conditionalFormatting sqref="F94:H94">
    <cfRule type="containsText" dxfId="1791" priority="56" operator="containsText" text="Waived">
      <formula>NOT(ISERROR(SEARCH("Waived",F94)))</formula>
    </cfRule>
  </conditionalFormatting>
  <conditionalFormatting sqref="F96:H97 F81:H83 F45:H79">
    <cfRule type="containsText" dxfId="1790" priority="85" operator="containsText" text="Waived">
      <formula>NOT(ISERROR(SEARCH("Waived",F45)))</formula>
    </cfRule>
  </conditionalFormatting>
  <conditionalFormatting sqref="F97:H97">
    <cfRule type="containsText" dxfId="1789" priority="68" operator="containsText" text="Waived">
      <formula>NOT(ISERROR(SEARCH("Waived",F97)))</formula>
    </cfRule>
  </conditionalFormatting>
  <conditionalFormatting sqref="G5:G79">
    <cfRule type="cellIs" dxfId="1788" priority="25" operator="lessThan">
      <formula>10.47</formula>
    </cfRule>
    <cfRule type="cellIs" dxfId="1787" priority="26" operator="greaterThan">
      <formula>10.47</formula>
    </cfRule>
  </conditionalFormatting>
  <conditionalFormatting sqref="G87">
    <cfRule type="cellIs" dxfId="1786" priority="3" operator="lessThan">
      <formula>10.47</formula>
    </cfRule>
    <cfRule type="cellIs" dxfId="1785" priority="4" operator="greaterThan">
      <formula>10.47</formula>
    </cfRule>
  </conditionalFormatting>
  <conditionalFormatting sqref="G94">
    <cfRule type="cellIs" dxfId="1784" priority="48" operator="lessThan">
      <formula>10.47</formula>
    </cfRule>
    <cfRule type="cellIs" dxfId="1783" priority="49" operator="greaterThan">
      <formula>10.47</formula>
    </cfRule>
  </conditionalFormatting>
  <conditionalFormatting sqref="G96:G97 G81:G83">
    <cfRule type="cellIs" dxfId="1782" priority="81" operator="lessThan">
      <formula>10.47</formula>
    </cfRule>
    <cfRule type="cellIs" dxfId="1781" priority="82" operator="greaterThan">
      <formula>10.47</formula>
    </cfRule>
  </conditionalFormatting>
  <conditionalFormatting sqref="G97">
    <cfRule type="cellIs" dxfId="1780" priority="64" operator="lessThan">
      <formula>10.47</formula>
    </cfRule>
    <cfRule type="cellIs" dxfId="1779" priority="65" operator="greaterThan">
      <formula>10.47</formula>
    </cfRule>
  </conditionalFormatting>
  <conditionalFormatting sqref="H5:H79">
    <cfRule type="cellIs" dxfId="1778" priority="23" operator="lessThan">
      <formula>56.95</formula>
    </cfRule>
    <cfRule type="cellIs" dxfId="1777" priority="24" operator="greaterThan">
      <formula>56.95</formula>
    </cfRule>
  </conditionalFormatting>
  <conditionalFormatting sqref="H87">
    <cfRule type="cellIs" dxfId="1776" priority="1" operator="lessThan">
      <formula>56.95</formula>
    </cfRule>
    <cfRule type="cellIs" dxfId="1775" priority="2" operator="greaterThan">
      <formula>56.95</formula>
    </cfRule>
  </conditionalFormatting>
  <conditionalFormatting sqref="H94">
    <cfRule type="cellIs" dxfId="1774" priority="50" operator="lessThan">
      <formula>56.95</formula>
    </cfRule>
    <cfRule type="cellIs" dxfId="1773" priority="51" operator="greaterThan">
      <formula>56.95</formula>
    </cfRule>
  </conditionalFormatting>
  <conditionalFormatting sqref="H96:H97 H81:H83">
    <cfRule type="cellIs" dxfId="1772" priority="79" operator="lessThan">
      <formula>56.95</formula>
    </cfRule>
    <cfRule type="cellIs" dxfId="1771" priority="80" operator="greaterThan">
      <formula>56.95</formula>
    </cfRule>
  </conditionalFormatting>
  <conditionalFormatting sqref="H97">
    <cfRule type="cellIs" dxfId="1770" priority="62" operator="lessThan">
      <formula>56.95</formula>
    </cfRule>
    <cfRule type="cellIs" dxfId="1769" priority="63" operator="greaterThan">
      <formula>56.95</formula>
    </cfRule>
  </conditionalFormatting>
  <conditionalFormatting sqref="I5:I91">
    <cfRule type="notContainsBlanks" dxfId="1768" priority="20">
      <formula>LEN(TRIM(I5))&gt;0</formula>
    </cfRule>
  </conditionalFormatting>
  <conditionalFormatting sqref="I94">
    <cfRule type="notContainsBlanks" dxfId="1767" priority="57">
      <formula>LEN(TRIM(I94))&gt;0</formula>
    </cfRule>
  </conditionalFormatting>
  <conditionalFormatting sqref="I96:I97">
    <cfRule type="notContainsBlanks" dxfId="1766" priority="60">
      <formula>LEN(TRIM(I96))&gt;0</formula>
    </cfRule>
  </conditionalFormatting>
  <conditionalFormatting sqref="J63">
    <cfRule type="notContainsBlanks" dxfId="1765" priority="76">
      <formula>LEN(TRIM(J63))&gt;0</formula>
    </cfRule>
  </conditionalFormatting>
  <pageMargins left="1" right="0.25" top="0.75" bottom="0.75" header="0.3" footer="0.3"/>
  <pageSetup scale="52" fitToWidth="0" orientation="portrait" r:id="rId1"/>
  <headerFooter>
    <oddFooter>&amp;C&amp;P of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2967-B090-8D4D-B35E-8EB697714BDD}">
  <dimension ref="A1:T147"/>
  <sheetViews>
    <sheetView tabSelected="1" topLeftCell="A119" zoomScale="140" zoomScaleNormal="140" workbookViewId="0">
      <selection activeCell="O28" sqref="O28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6" customWidth="1"/>
    <col min="15" max="15" width="2.1640625" style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45992</v>
      </c>
      <c r="M2" s="157">
        <v>46022</v>
      </c>
      <c r="N2" s="350" t="s">
        <v>1031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69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621</v>
      </c>
      <c r="B7" s="344" t="s">
        <v>561</v>
      </c>
      <c r="C7" s="344" t="s">
        <v>915</v>
      </c>
      <c r="D7" s="52" t="s">
        <v>599</v>
      </c>
      <c r="E7" s="247">
        <v>82.03</v>
      </c>
      <c r="F7" s="296">
        <v>139.44</v>
      </c>
      <c r="G7" s="52" t="s">
        <v>599</v>
      </c>
      <c r="H7" s="247">
        <v>11.9</v>
      </c>
      <c r="I7" s="296">
        <v>21.41</v>
      </c>
      <c r="J7" s="247">
        <f t="shared" si="0"/>
        <v>254.78</v>
      </c>
      <c r="K7" s="247">
        <v>221.47</v>
      </c>
      <c r="L7" s="247">
        <v>33.31</v>
      </c>
      <c r="M7" s="293">
        <f t="shared" ref="M7:M70" si="1">K7+L7</f>
        <v>254.78</v>
      </c>
      <c r="N7" s="51"/>
    </row>
    <row r="8" spans="1:20">
      <c r="A8" s="50" t="s">
        <v>622</v>
      </c>
      <c r="B8" s="344" t="s">
        <v>192</v>
      </c>
      <c r="C8" s="344" t="s">
        <v>913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>SUM(E8:I8)</f>
        <v>254.78</v>
      </c>
      <c r="K8" s="247">
        <v>221.47</v>
      </c>
      <c r="L8" s="247">
        <v>33.31</v>
      </c>
      <c r="M8" s="293">
        <f>K8+L8</f>
        <v>254.78</v>
      </c>
      <c r="N8" s="262"/>
    </row>
    <row r="9" spans="1:20">
      <c r="A9" s="50" t="s">
        <v>624</v>
      </c>
      <c r="B9" s="72" t="s">
        <v>583</v>
      </c>
      <c r="C9" s="72" t="s">
        <v>913</v>
      </c>
      <c r="D9" s="52" t="s">
        <v>598</v>
      </c>
      <c r="E9" s="247">
        <v>82.03</v>
      </c>
      <c r="F9" s="296">
        <v>0</v>
      </c>
      <c r="G9" s="52" t="s">
        <v>598</v>
      </c>
      <c r="H9" s="247">
        <v>11.9</v>
      </c>
      <c r="I9" s="296">
        <v>0</v>
      </c>
      <c r="J9" s="247">
        <f t="shared" si="0"/>
        <v>93.93</v>
      </c>
      <c r="K9" s="247">
        <v>82.03</v>
      </c>
      <c r="L9" s="247">
        <v>11.9</v>
      </c>
      <c r="M9" s="293">
        <f t="shared" si="1"/>
        <v>93.93</v>
      </c>
      <c r="N9" s="262"/>
    </row>
    <row r="10" spans="1:20">
      <c r="A10" s="50" t="s">
        <v>625</v>
      </c>
      <c r="B10" s="72" t="s">
        <v>89</v>
      </c>
      <c r="C10" s="72" t="s">
        <v>912</v>
      </c>
      <c r="D10" s="52" t="s">
        <v>598</v>
      </c>
      <c r="E10" s="247">
        <v>70.38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82.28</v>
      </c>
      <c r="K10" s="247">
        <v>70.38</v>
      </c>
      <c r="L10" s="247">
        <v>11.9</v>
      </c>
      <c r="M10" s="293">
        <f t="shared" si="1"/>
        <v>82.28</v>
      </c>
      <c r="N10" s="262"/>
    </row>
    <row r="11" spans="1:20">
      <c r="A11" s="50" t="s">
        <v>858</v>
      </c>
      <c r="B11" s="72" t="s">
        <v>859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708</v>
      </c>
      <c r="B12" s="72" t="s">
        <v>1065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 s="1" customFormat="1">
      <c r="A13" s="50" t="s">
        <v>627</v>
      </c>
      <c r="B13" s="72" t="s">
        <v>575</v>
      </c>
      <c r="C13" s="72" t="s">
        <v>913</v>
      </c>
      <c r="D13" s="52" t="s">
        <v>598</v>
      </c>
      <c r="E13" s="247">
        <v>82.03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93.93</v>
      </c>
      <c r="K13" s="247">
        <v>82.03</v>
      </c>
      <c r="L13" s="247">
        <v>11.9</v>
      </c>
      <c r="M13" s="293">
        <f t="shared" si="1"/>
        <v>93.93</v>
      </c>
      <c r="N13" s="262"/>
      <c r="P13"/>
      <c r="Q13"/>
      <c r="R13" s="53"/>
      <c r="S13" s="53"/>
      <c r="T13" s="240"/>
    </row>
    <row r="14" spans="1:20" s="1" customFormat="1">
      <c r="A14" s="50" t="s">
        <v>628</v>
      </c>
      <c r="B14" s="72" t="s">
        <v>139</v>
      </c>
      <c r="C14" s="72" t="s">
        <v>912</v>
      </c>
      <c r="D14" s="52" t="s">
        <v>598</v>
      </c>
      <c r="E14" s="247">
        <v>70.38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82.28</v>
      </c>
      <c r="K14" s="247">
        <v>70.38</v>
      </c>
      <c r="L14" s="247">
        <v>11.9</v>
      </c>
      <c r="M14" s="293">
        <f t="shared" si="1"/>
        <v>82.28</v>
      </c>
      <c r="N14" s="262"/>
      <c r="P14"/>
      <c r="Q14"/>
      <c r="R14" s="53"/>
      <c r="S14" s="53"/>
      <c r="T14" s="240"/>
    </row>
    <row r="15" spans="1:20" s="1" customFormat="1">
      <c r="A15" s="50" t="s">
        <v>629</v>
      </c>
      <c r="B15" s="72" t="s">
        <v>170</v>
      </c>
      <c r="C15" s="72" t="s">
        <v>913</v>
      </c>
      <c r="D15" s="52" t="s">
        <v>599</v>
      </c>
      <c r="E15" s="247">
        <v>82.03</v>
      </c>
      <c r="F15" s="296">
        <v>139.44</v>
      </c>
      <c r="G15" s="52" t="s">
        <v>599</v>
      </c>
      <c r="H15" s="247">
        <v>11.9</v>
      </c>
      <c r="I15" s="296">
        <v>21.41</v>
      </c>
      <c r="J15" s="247">
        <f t="shared" si="0"/>
        <v>254.78</v>
      </c>
      <c r="K15" s="247">
        <v>221.47</v>
      </c>
      <c r="L15" s="247">
        <v>33.31</v>
      </c>
      <c r="M15" s="293">
        <f>K15+L15</f>
        <v>254.78</v>
      </c>
      <c r="N15" s="262"/>
      <c r="P15"/>
      <c r="Q15"/>
      <c r="R15"/>
      <c r="S15"/>
    </row>
    <row r="16" spans="1:20" s="1" customFormat="1">
      <c r="A16" s="50" t="s">
        <v>810</v>
      </c>
      <c r="B16" s="72" t="s">
        <v>809</v>
      </c>
      <c r="C16" s="72" t="s">
        <v>912</v>
      </c>
      <c r="D16" s="52" t="s">
        <v>598</v>
      </c>
      <c r="E16" s="247">
        <v>70.38</v>
      </c>
      <c r="F16" s="296">
        <v>0</v>
      </c>
      <c r="G16" s="52" t="s">
        <v>598</v>
      </c>
      <c r="H16" s="247">
        <v>11.9</v>
      </c>
      <c r="I16" s="296">
        <v>0</v>
      </c>
      <c r="J16" s="247">
        <f>SUM(E16:I16)</f>
        <v>82.28</v>
      </c>
      <c r="K16" s="247">
        <v>70.38</v>
      </c>
      <c r="L16" s="247">
        <v>11.9</v>
      </c>
      <c r="M16" s="293">
        <f t="shared" si="1"/>
        <v>82.28</v>
      </c>
      <c r="N16" s="262"/>
      <c r="P16"/>
      <c r="Q16"/>
      <c r="R16"/>
      <c r="S16"/>
    </row>
    <row r="17" spans="1:19" s="1" customFormat="1">
      <c r="A17" s="278" t="s">
        <v>731</v>
      </c>
      <c r="B17" s="72" t="s">
        <v>730</v>
      </c>
      <c r="C17" s="72" t="s">
        <v>913</v>
      </c>
      <c r="D17" s="52" t="s">
        <v>599</v>
      </c>
      <c r="E17" s="247">
        <v>82.03</v>
      </c>
      <c r="F17" s="296">
        <v>139.44</v>
      </c>
      <c r="G17" s="52" t="s">
        <v>599</v>
      </c>
      <c r="H17" s="247">
        <v>11.9</v>
      </c>
      <c r="I17" s="296">
        <v>21.41</v>
      </c>
      <c r="J17" s="247">
        <f>SUM(E17:I17)</f>
        <v>254.78</v>
      </c>
      <c r="K17" s="247">
        <v>221.47</v>
      </c>
      <c r="L17" s="247">
        <v>33.31</v>
      </c>
      <c r="M17" s="293">
        <f t="shared" si="1"/>
        <v>254.78</v>
      </c>
      <c r="N17" s="262"/>
      <c r="P17"/>
      <c r="Q17"/>
      <c r="R17"/>
      <c r="S17"/>
    </row>
    <row r="18" spans="1:19" s="1" customFormat="1">
      <c r="A18" s="278" t="s">
        <v>1039</v>
      </c>
      <c r="B18" s="72" t="s">
        <v>1040</v>
      </c>
      <c r="C18" s="72" t="s">
        <v>912</v>
      </c>
      <c r="D18" s="52" t="s">
        <v>598</v>
      </c>
      <c r="E18" s="247">
        <v>70.38</v>
      </c>
      <c r="F18" s="296">
        <v>0</v>
      </c>
      <c r="G18" s="52" t="s">
        <v>598</v>
      </c>
      <c r="H18" s="247">
        <v>11.9</v>
      </c>
      <c r="I18" s="296">
        <v>0</v>
      </c>
      <c r="J18" s="247">
        <f>SUM(E18:I18)</f>
        <v>82.28</v>
      </c>
      <c r="K18" s="247">
        <v>70.38</v>
      </c>
      <c r="L18" s="247">
        <v>11.9</v>
      </c>
      <c r="M18" s="293">
        <f>K18+L18</f>
        <v>82.28</v>
      </c>
      <c r="N18" s="262"/>
      <c r="P18"/>
      <c r="Q18"/>
      <c r="R18"/>
      <c r="S18"/>
    </row>
    <row r="19" spans="1:19" s="1" customFormat="1">
      <c r="A19" s="278" t="s">
        <v>1103</v>
      </c>
      <c r="B19" s="72" t="s">
        <v>1104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0</v>
      </c>
      <c r="J24" s="247">
        <f t="shared" si="0"/>
        <v>155.45000000000002</v>
      </c>
      <c r="K24" s="247">
        <v>143.55000000000001</v>
      </c>
      <c r="L24" s="247">
        <v>11.9</v>
      </c>
      <c r="M24" s="293">
        <f t="shared" si="1"/>
        <v>155.45000000000002</v>
      </c>
      <c r="N24" s="262"/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600</v>
      </c>
      <c r="E28" s="247">
        <v>70.38</v>
      </c>
      <c r="F28" s="296">
        <v>52.79</v>
      </c>
      <c r="G28" s="52" t="s">
        <v>600</v>
      </c>
      <c r="H28" s="247">
        <v>11.9</v>
      </c>
      <c r="I28" s="296">
        <v>8.92</v>
      </c>
      <c r="J28" s="247">
        <f t="shared" si="0"/>
        <v>143.98999999999998</v>
      </c>
      <c r="K28" s="247">
        <v>123.17</v>
      </c>
      <c r="L28" s="247">
        <v>20.82</v>
      </c>
      <c r="M28" s="293">
        <f t="shared" si="1"/>
        <v>143.99</v>
      </c>
      <c r="N28" s="262" t="s">
        <v>1121</v>
      </c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723</v>
      </c>
      <c r="B31" s="72" t="s">
        <v>722</v>
      </c>
      <c r="C31" s="72" t="s">
        <v>912</v>
      </c>
      <c r="D31" s="52" t="s">
        <v>598</v>
      </c>
      <c r="E31" s="247">
        <v>70.38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82.28</v>
      </c>
      <c r="K31" s="247">
        <v>70.38</v>
      </c>
      <c r="L31" s="247">
        <v>11.9</v>
      </c>
      <c r="M31" s="293">
        <f t="shared" si="1"/>
        <v>82.28</v>
      </c>
      <c r="N31" s="262"/>
    </row>
    <row r="32" spans="1:19">
      <c r="A32" s="50" t="s">
        <v>638</v>
      </c>
      <c r="B32" s="72" t="s">
        <v>617</v>
      </c>
      <c r="C32" s="72" t="s">
        <v>913</v>
      </c>
      <c r="D32" s="52" t="s">
        <v>600</v>
      </c>
      <c r="E32" s="247">
        <v>82.03</v>
      </c>
      <c r="F32" s="296">
        <v>61.52</v>
      </c>
      <c r="G32" s="52" t="s">
        <v>600</v>
      </c>
      <c r="H32" s="247">
        <v>11.9</v>
      </c>
      <c r="I32" s="296">
        <v>8.92</v>
      </c>
      <c r="J32" s="247">
        <f t="shared" si="0"/>
        <v>164.37</v>
      </c>
      <c r="K32" s="247">
        <v>143.55000000000001</v>
      </c>
      <c r="L32" s="247">
        <v>20.82</v>
      </c>
      <c r="M32" s="293">
        <f t="shared" si="1"/>
        <v>164.37</v>
      </c>
      <c r="N32" s="262"/>
    </row>
    <row r="33" spans="1:19">
      <c r="A33" s="50" t="s">
        <v>1116</v>
      </c>
      <c r="B33" s="72" t="s">
        <v>1117</v>
      </c>
      <c r="C33" s="72" t="s">
        <v>913</v>
      </c>
      <c r="D33" s="52"/>
      <c r="E33" s="247"/>
      <c r="F33" s="296"/>
      <c r="G33" s="52"/>
      <c r="H33" s="247"/>
      <c r="I33" s="296"/>
      <c r="J33" s="247"/>
      <c r="K33" s="247"/>
      <c r="L33" s="247"/>
      <c r="M33" s="293"/>
      <c r="N33" s="262" t="s">
        <v>1088</v>
      </c>
    </row>
    <row r="34" spans="1:19">
      <c r="A34" s="50" t="s">
        <v>1099</v>
      </c>
      <c r="B34" s="72" t="s">
        <v>1100</v>
      </c>
      <c r="C34" s="72" t="s">
        <v>913</v>
      </c>
      <c r="D34" s="52" t="s">
        <v>598</v>
      </c>
      <c r="E34" s="247">
        <v>82.03</v>
      </c>
      <c r="F34" s="296">
        <v>0</v>
      </c>
      <c r="G34" s="52"/>
      <c r="H34" s="247"/>
      <c r="I34" s="296"/>
      <c r="J34" s="247">
        <v>82.03</v>
      </c>
      <c r="K34" s="247">
        <v>82.03</v>
      </c>
      <c r="L34" s="247"/>
      <c r="M34" s="293">
        <v>82.03</v>
      </c>
      <c r="N34" s="262"/>
    </row>
    <row r="35" spans="1:19">
      <c r="A35" s="50" t="s">
        <v>889</v>
      </c>
      <c r="B35" s="72" t="s">
        <v>890</v>
      </c>
      <c r="C35" s="72" t="s">
        <v>912</v>
      </c>
      <c r="D35" s="52" t="s">
        <v>598</v>
      </c>
      <c r="E35" s="247">
        <v>70.38</v>
      </c>
      <c r="F35" s="296">
        <v>0</v>
      </c>
      <c r="G35" s="52" t="s">
        <v>598</v>
      </c>
      <c r="H35" s="247">
        <v>11.9</v>
      </c>
      <c r="I35" s="296">
        <v>0</v>
      </c>
      <c r="J35" s="247">
        <f t="shared" si="0"/>
        <v>82.28</v>
      </c>
      <c r="K35" s="247">
        <v>70.38</v>
      </c>
      <c r="L35" s="247">
        <v>11.9</v>
      </c>
      <c r="M35" s="293">
        <f t="shared" si="1"/>
        <v>82.28</v>
      </c>
      <c r="N35" s="262"/>
    </row>
    <row r="36" spans="1:19" ht="29">
      <c r="A36" s="50" t="s">
        <v>641</v>
      </c>
      <c r="B36" s="71" t="s">
        <v>846</v>
      </c>
      <c r="C36" s="71" t="s">
        <v>912</v>
      </c>
      <c r="D36" s="52" t="s">
        <v>600</v>
      </c>
      <c r="E36" s="247">
        <v>70.38</v>
      </c>
      <c r="F36" s="296">
        <v>52.79</v>
      </c>
      <c r="G36" s="52" t="s">
        <v>600</v>
      </c>
      <c r="H36" s="247">
        <v>11.9</v>
      </c>
      <c r="I36" s="296">
        <v>8.92</v>
      </c>
      <c r="J36" s="247">
        <f t="shared" si="0"/>
        <v>143.98999999999998</v>
      </c>
      <c r="K36" s="247">
        <v>123.17</v>
      </c>
      <c r="L36" s="247">
        <v>20.82</v>
      </c>
      <c r="M36" s="293">
        <f t="shared" si="1"/>
        <v>143.99</v>
      </c>
      <c r="N36" s="262"/>
      <c r="R36" t="s">
        <v>318</v>
      </c>
    </row>
    <row r="37" spans="1:19">
      <c r="A37" s="50" t="s">
        <v>1044</v>
      </c>
      <c r="B37" s="71" t="s">
        <v>1045</v>
      </c>
      <c r="C37" s="71" t="s">
        <v>913</v>
      </c>
      <c r="D37" s="52" t="s">
        <v>600</v>
      </c>
      <c r="E37" s="247">
        <v>82.03</v>
      </c>
      <c r="F37" s="296">
        <v>61.52</v>
      </c>
      <c r="G37" s="52" t="s">
        <v>600</v>
      </c>
      <c r="H37" s="247">
        <v>0</v>
      </c>
      <c r="I37" s="296">
        <v>0</v>
      </c>
      <c r="J37" s="247">
        <f t="shared" si="0"/>
        <v>143.55000000000001</v>
      </c>
      <c r="K37" s="247">
        <v>143.55000000000001</v>
      </c>
      <c r="L37" s="247">
        <v>0</v>
      </c>
      <c r="M37" s="293">
        <f t="shared" si="1"/>
        <v>143.55000000000001</v>
      </c>
      <c r="N37" s="262"/>
    </row>
    <row r="38" spans="1:19">
      <c r="A38" s="50" t="s">
        <v>642</v>
      </c>
      <c r="B38" s="72" t="s">
        <v>549</v>
      </c>
      <c r="C38" s="72" t="s">
        <v>913</v>
      </c>
      <c r="D38" s="52" t="s">
        <v>599</v>
      </c>
      <c r="E38" s="247">
        <v>82.03</v>
      </c>
      <c r="F38" s="296">
        <v>139.44</v>
      </c>
      <c r="G38" s="52" t="s">
        <v>599</v>
      </c>
      <c r="H38" s="247">
        <v>11.9</v>
      </c>
      <c r="I38" s="296">
        <v>21.41</v>
      </c>
      <c r="J38" s="247">
        <f t="shared" si="0"/>
        <v>254.78</v>
      </c>
      <c r="K38" s="247">
        <v>221.47</v>
      </c>
      <c r="L38" s="247">
        <v>33.31</v>
      </c>
      <c r="M38" s="293">
        <f t="shared" si="1"/>
        <v>254.78</v>
      </c>
      <c r="N38" s="262"/>
    </row>
    <row r="39" spans="1:19">
      <c r="A39" s="50" t="s">
        <v>784</v>
      </c>
      <c r="B39" s="72" t="s">
        <v>785</v>
      </c>
      <c r="C39" s="72" t="s">
        <v>912</v>
      </c>
      <c r="D39" s="52" t="s">
        <v>598</v>
      </c>
      <c r="E39" s="247">
        <v>70.38</v>
      </c>
      <c r="F39" s="296">
        <v>0</v>
      </c>
      <c r="G39" s="52" t="s">
        <v>598</v>
      </c>
      <c r="H39" s="247">
        <v>11.9</v>
      </c>
      <c r="I39" s="296">
        <v>0</v>
      </c>
      <c r="J39" s="247">
        <f t="shared" si="0"/>
        <v>82.28</v>
      </c>
      <c r="K39" s="247">
        <v>70.38</v>
      </c>
      <c r="L39" s="247">
        <v>11.9</v>
      </c>
      <c r="M39" s="293">
        <f t="shared" si="1"/>
        <v>82.28</v>
      </c>
      <c r="N39" s="262"/>
    </row>
    <row r="40" spans="1:19" s="1" customFormat="1">
      <c r="A40" s="50" t="s">
        <v>644</v>
      </c>
      <c r="B40" s="72" t="s">
        <v>407</v>
      </c>
      <c r="C40" s="72" t="s">
        <v>913</v>
      </c>
      <c r="D40" s="52" t="s">
        <v>598</v>
      </c>
      <c r="E40" s="247">
        <v>82.03</v>
      </c>
      <c r="F40" s="296">
        <v>0</v>
      </c>
      <c r="G40" s="52" t="s">
        <v>598</v>
      </c>
      <c r="H40" s="247">
        <v>11.9</v>
      </c>
      <c r="I40" s="296">
        <v>0</v>
      </c>
      <c r="J40" s="247">
        <f t="shared" si="0"/>
        <v>93.93</v>
      </c>
      <c r="K40" s="247">
        <v>82.03</v>
      </c>
      <c r="L40" s="247">
        <v>11.9</v>
      </c>
      <c r="M40" s="293">
        <f t="shared" si="1"/>
        <v>93.93</v>
      </c>
      <c r="N40" s="262"/>
      <c r="P40"/>
      <c r="Q40"/>
      <c r="R40"/>
      <c r="S40"/>
    </row>
    <row r="41" spans="1:19" s="1" customFormat="1">
      <c r="A41" s="50" t="s">
        <v>860</v>
      </c>
      <c r="B41" s="72" t="s">
        <v>862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  <c r="P41"/>
      <c r="Q41"/>
      <c r="R41"/>
      <c r="S41"/>
    </row>
    <row r="42" spans="1:19" s="1" customFormat="1">
      <c r="A42" s="50" t="s">
        <v>1021</v>
      </c>
      <c r="B42" s="72" t="s">
        <v>1022</v>
      </c>
      <c r="C42" s="72" t="s">
        <v>913</v>
      </c>
      <c r="D42" s="52" t="s">
        <v>600</v>
      </c>
      <c r="E42" s="247">
        <v>82.03</v>
      </c>
      <c r="F42" s="296">
        <v>61.52</v>
      </c>
      <c r="G42" s="52" t="s">
        <v>600</v>
      </c>
      <c r="H42" s="247">
        <v>11.9</v>
      </c>
      <c r="I42" s="296">
        <v>8.92</v>
      </c>
      <c r="J42" s="247">
        <f t="shared" si="0"/>
        <v>164.37</v>
      </c>
      <c r="K42" s="247">
        <v>143.55000000000001</v>
      </c>
      <c r="L42" s="247">
        <v>20.82</v>
      </c>
      <c r="M42" s="293">
        <f t="shared" si="1"/>
        <v>164.37</v>
      </c>
      <c r="N42" s="262"/>
      <c r="P42"/>
      <c r="Q42"/>
      <c r="R42"/>
      <c r="S42"/>
    </row>
    <row r="43" spans="1:19" s="1" customFormat="1">
      <c r="A43" s="50" t="s">
        <v>705</v>
      </c>
      <c r="B43" s="72" t="s">
        <v>43</v>
      </c>
      <c r="C43" s="72" t="s">
        <v>915</v>
      </c>
      <c r="D43" s="52" t="s">
        <v>598</v>
      </c>
      <c r="E43" s="247">
        <v>82.03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93.93</v>
      </c>
      <c r="K43" s="247">
        <v>82.03</v>
      </c>
      <c r="L43" s="247">
        <v>11.9</v>
      </c>
      <c r="M43" s="293">
        <f t="shared" si="1"/>
        <v>93.93</v>
      </c>
      <c r="N43" s="262"/>
      <c r="P43"/>
      <c r="Q43"/>
      <c r="R43"/>
      <c r="S43"/>
    </row>
    <row r="44" spans="1:19" s="1" customFormat="1" ht="29">
      <c r="A44" s="50" t="s">
        <v>706</v>
      </c>
      <c r="B44" s="71" t="s">
        <v>327</v>
      </c>
      <c r="C44" s="71" t="s">
        <v>912</v>
      </c>
      <c r="D44" s="52" t="s">
        <v>600</v>
      </c>
      <c r="E44" s="247">
        <v>70.38</v>
      </c>
      <c r="F44" s="296">
        <v>52.79</v>
      </c>
      <c r="G44" s="52" t="s">
        <v>600</v>
      </c>
      <c r="H44" s="247">
        <v>11.9</v>
      </c>
      <c r="I44" s="296">
        <v>8.92</v>
      </c>
      <c r="J44" s="247">
        <f t="shared" si="0"/>
        <v>143.98999999999998</v>
      </c>
      <c r="K44" s="247">
        <v>123.17</v>
      </c>
      <c r="L44" s="247">
        <v>20.82</v>
      </c>
      <c r="M44" s="293">
        <f t="shared" si="1"/>
        <v>143.99</v>
      </c>
      <c r="N44" s="262"/>
      <c r="P44"/>
      <c r="Q44"/>
      <c r="R44"/>
      <c r="S44"/>
    </row>
    <row r="45" spans="1:19" s="1" customFormat="1">
      <c r="A45" s="50" t="s">
        <v>645</v>
      </c>
      <c r="B45" s="72" t="s">
        <v>358</v>
      </c>
      <c r="C45" s="72" t="s">
        <v>912</v>
      </c>
      <c r="D45" s="52" t="s">
        <v>599</v>
      </c>
      <c r="E45" s="247">
        <v>70.38</v>
      </c>
      <c r="F45" s="296">
        <v>119.65</v>
      </c>
      <c r="G45" s="52" t="s">
        <v>599</v>
      </c>
      <c r="H45" s="247">
        <v>11.9</v>
      </c>
      <c r="I45" s="296">
        <v>21.41</v>
      </c>
      <c r="J45" s="247">
        <f t="shared" si="0"/>
        <v>223.34</v>
      </c>
      <c r="K45" s="247">
        <v>190.03</v>
      </c>
      <c r="L45" s="247">
        <v>33.31</v>
      </c>
      <c r="M45" s="293">
        <f t="shared" si="1"/>
        <v>223.34</v>
      </c>
      <c r="N45" s="262"/>
      <c r="P45"/>
      <c r="Q45"/>
      <c r="R45"/>
      <c r="S45"/>
    </row>
    <row r="46" spans="1:19" s="1" customFormat="1">
      <c r="A46" s="50" t="s">
        <v>646</v>
      </c>
      <c r="B46" s="72" t="s">
        <v>551</v>
      </c>
      <c r="C46" s="72" t="s">
        <v>912</v>
      </c>
      <c r="D46" s="52" t="s">
        <v>598</v>
      </c>
      <c r="E46" s="247">
        <v>70.38</v>
      </c>
      <c r="F46" s="296">
        <v>0</v>
      </c>
      <c r="G46" s="52" t="s">
        <v>598</v>
      </c>
      <c r="H46" s="247">
        <v>11.9</v>
      </c>
      <c r="I46" s="296">
        <v>0</v>
      </c>
      <c r="J46" s="247">
        <f t="shared" si="0"/>
        <v>82.28</v>
      </c>
      <c r="K46" s="247">
        <v>70.38</v>
      </c>
      <c r="L46" s="247">
        <v>11.9</v>
      </c>
      <c r="M46" s="293">
        <f>K46+L46</f>
        <v>82.28</v>
      </c>
      <c r="N46" s="262"/>
      <c r="P46"/>
      <c r="Q46"/>
      <c r="R46"/>
      <c r="S46"/>
    </row>
    <row r="47" spans="1:19" s="1" customFormat="1">
      <c r="A47" s="50" t="s">
        <v>648</v>
      </c>
      <c r="B47" s="72" t="s">
        <v>23</v>
      </c>
      <c r="C47" s="72" t="s">
        <v>912</v>
      </c>
      <c r="D47" s="52" t="s">
        <v>598</v>
      </c>
      <c r="E47" s="247">
        <v>70.38</v>
      </c>
      <c r="F47" s="296">
        <v>0</v>
      </c>
      <c r="G47" s="52" t="s">
        <v>598</v>
      </c>
      <c r="H47" s="247">
        <v>11.9</v>
      </c>
      <c r="I47" s="296">
        <v>0</v>
      </c>
      <c r="J47" s="247">
        <f t="shared" si="0"/>
        <v>82.28</v>
      </c>
      <c r="K47" s="247">
        <v>70.38</v>
      </c>
      <c r="L47" s="247">
        <v>11.9</v>
      </c>
      <c r="M47" s="293">
        <f t="shared" si="1"/>
        <v>82.28</v>
      </c>
      <c r="N47" s="262"/>
      <c r="P47"/>
      <c r="Q47"/>
      <c r="R47"/>
      <c r="S47"/>
    </row>
    <row r="48" spans="1:19" s="1" customFormat="1">
      <c r="A48" s="50" t="s">
        <v>649</v>
      </c>
      <c r="B48" s="72" t="s">
        <v>93</v>
      </c>
      <c r="C48" s="72" t="s">
        <v>912</v>
      </c>
      <c r="D48" s="52" t="s">
        <v>599</v>
      </c>
      <c r="E48" s="247">
        <v>70.38</v>
      </c>
      <c r="F48" s="296">
        <v>119.65</v>
      </c>
      <c r="G48" s="52" t="s">
        <v>599</v>
      </c>
      <c r="H48" s="247">
        <v>11.9</v>
      </c>
      <c r="I48" s="296">
        <v>21.41</v>
      </c>
      <c r="J48" s="247">
        <f t="shared" si="0"/>
        <v>223.34</v>
      </c>
      <c r="K48" s="247">
        <v>190.03</v>
      </c>
      <c r="L48" s="247">
        <v>33.31</v>
      </c>
      <c r="M48" s="293">
        <f t="shared" si="1"/>
        <v>223.34</v>
      </c>
      <c r="N48" s="262"/>
      <c r="P48"/>
      <c r="Q48"/>
      <c r="R48"/>
      <c r="S48"/>
    </row>
    <row r="49" spans="1:19" s="1" customFormat="1" ht="29">
      <c r="A49" s="50" t="s">
        <v>651</v>
      </c>
      <c r="B49" s="71" t="s">
        <v>453</v>
      </c>
      <c r="C49" s="71" t="s">
        <v>916</v>
      </c>
      <c r="D49" s="52" t="s">
        <v>599</v>
      </c>
      <c r="E49" s="247">
        <v>70.38</v>
      </c>
      <c r="F49" s="296">
        <v>119.65</v>
      </c>
      <c r="G49" s="52" t="s">
        <v>599</v>
      </c>
      <c r="H49" s="247">
        <v>11.9</v>
      </c>
      <c r="I49" s="296">
        <v>21.41</v>
      </c>
      <c r="J49" s="247">
        <f t="shared" si="0"/>
        <v>223.34</v>
      </c>
      <c r="K49" s="247">
        <v>190.03</v>
      </c>
      <c r="L49" s="247">
        <v>33.31</v>
      </c>
      <c r="M49" s="293">
        <f>K49+L49</f>
        <v>223.34</v>
      </c>
      <c r="N49" s="262"/>
      <c r="P49"/>
      <c r="Q49"/>
      <c r="R49"/>
      <c r="S49"/>
    </row>
    <row r="50" spans="1:19" s="1" customFormat="1">
      <c r="A50" s="50" t="s">
        <v>864</v>
      </c>
      <c r="B50" s="71" t="s">
        <v>865</v>
      </c>
      <c r="C50" s="71" t="s">
        <v>915</v>
      </c>
      <c r="D50" s="52" t="s">
        <v>866</v>
      </c>
      <c r="E50" s="247">
        <v>82.03</v>
      </c>
      <c r="F50" s="296">
        <v>0</v>
      </c>
      <c r="G50" s="52" t="s">
        <v>598</v>
      </c>
      <c r="H50" s="247">
        <v>11.9</v>
      </c>
      <c r="I50" s="296">
        <v>0</v>
      </c>
      <c r="J50" s="247">
        <f>SUM(E50:I50)</f>
        <v>93.93</v>
      </c>
      <c r="K50" s="247">
        <v>82.03</v>
      </c>
      <c r="L50" s="247">
        <v>11.9</v>
      </c>
      <c r="M50" s="293">
        <f>K50+L50</f>
        <v>93.93</v>
      </c>
      <c r="N50" s="262"/>
      <c r="P50"/>
      <c r="Q50"/>
      <c r="R50"/>
      <c r="S50"/>
    </row>
    <row r="51" spans="1:19" s="1" customFormat="1">
      <c r="A51" s="50" t="s">
        <v>652</v>
      </c>
      <c r="B51" s="72" t="s">
        <v>134</v>
      </c>
      <c r="C51" s="72" t="s">
        <v>912</v>
      </c>
      <c r="D51" s="52" t="s">
        <v>598</v>
      </c>
      <c r="E51" s="247">
        <v>70.38</v>
      </c>
      <c r="F51" s="296">
        <v>0</v>
      </c>
      <c r="G51" s="52" t="s">
        <v>598</v>
      </c>
      <c r="H51" s="247">
        <v>11.9</v>
      </c>
      <c r="I51" s="296">
        <v>0</v>
      </c>
      <c r="J51" s="247">
        <f t="shared" si="0"/>
        <v>82.28</v>
      </c>
      <c r="K51" s="247">
        <v>70.38</v>
      </c>
      <c r="L51" s="247">
        <v>11.9</v>
      </c>
      <c r="M51" s="293">
        <f t="shared" si="1"/>
        <v>82.28</v>
      </c>
      <c r="N51" s="262"/>
      <c r="P51"/>
      <c r="Q51"/>
      <c r="R51"/>
      <c r="S51"/>
    </row>
    <row r="52" spans="1:19" s="1" customFormat="1">
      <c r="A52" s="50" t="s">
        <v>653</v>
      </c>
      <c r="B52" s="72" t="s">
        <v>59</v>
      </c>
      <c r="C52" s="72" t="s">
        <v>913</v>
      </c>
      <c r="D52" s="52" t="s">
        <v>598</v>
      </c>
      <c r="E52" s="247">
        <v>82.03</v>
      </c>
      <c r="F52" s="296">
        <v>0</v>
      </c>
      <c r="G52" s="52" t="s">
        <v>598</v>
      </c>
      <c r="H52" s="247">
        <v>11.9</v>
      </c>
      <c r="I52" s="296">
        <v>0</v>
      </c>
      <c r="J52" s="247">
        <f t="shared" si="0"/>
        <v>93.93</v>
      </c>
      <c r="K52" s="247">
        <v>82.03</v>
      </c>
      <c r="L52" s="247">
        <v>11.9</v>
      </c>
      <c r="M52" s="293">
        <f t="shared" si="1"/>
        <v>93.93</v>
      </c>
      <c r="N52" s="262"/>
      <c r="P52"/>
      <c r="Q52"/>
      <c r="R52"/>
      <c r="S52"/>
    </row>
    <row r="53" spans="1:19" s="1" customFormat="1">
      <c r="A53" s="50" t="s">
        <v>654</v>
      </c>
      <c r="B53" s="72" t="s">
        <v>563</v>
      </c>
      <c r="C53" s="72" t="s">
        <v>913</v>
      </c>
      <c r="D53" s="52" t="s">
        <v>599</v>
      </c>
      <c r="E53" s="247">
        <v>82.03</v>
      </c>
      <c r="F53" s="296">
        <v>139.44</v>
      </c>
      <c r="G53" s="52" t="s">
        <v>599</v>
      </c>
      <c r="H53" s="247">
        <v>11.9</v>
      </c>
      <c r="I53" s="296">
        <v>21.41</v>
      </c>
      <c r="J53" s="247">
        <f t="shared" si="0"/>
        <v>254.78</v>
      </c>
      <c r="K53" s="247">
        <v>221.47</v>
      </c>
      <c r="L53" s="247">
        <v>33.31</v>
      </c>
      <c r="M53" s="293">
        <f t="shared" si="1"/>
        <v>254.78</v>
      </c>
      <c r="N53" s="262"/>
      <c r="P53"/>
      <c r="Q53"/>
      <c r="R53"/>
      <c r="S53"/>
    </row>
    <row r="54" spans="1:19" s="1" customFormat="1">
      <c r="A54" s="50" t="s">
        <v>893</v>
      </c>
      <c r="B54" s="72" t="s">
        <v>894</v>
      </c>
      <c r="C54" s="72" t="s">
        <v>913</v>
      </c>
      <c r="D54" s="52" t="s">
        <v>599</v>
      </c>
      <c r="E54" s="247">
        <v>82.03</v>
      </c>
      <c r="F54" s="296">
        <v>139.44</v>
      </c>
      <c r="G54" s="52" t="s">
        <v>599</v>
      </c>
      <c r="H54" s="247">
        <v>11.9</v>
      </c>
      <c r="I54" s="296">
        <v>0</v>
      </c>
      <c r="J54" s="247">
        <f t="shared" si="0"/>
        <v>233.37</v>
      </c>
      <c r="K54" s="247">
        <v>221.47</v>
      </c>
      <c r="L54" s="247">
        <v>11.9</v>
      </c>
      <c r="M54" s="293">
        <f>K54+L54</f>
        <v>233.37</v>
      </c>
      <c r="N54" s="262"/>
      <c r="P54"/>
      <c r="Q54"/>
      <c r="R54"/>
      <c r="S54"/>
    </row>
    <row r="55" spans="1:19" s="1" customFormat="1" ht="29">
      <c r="A55" s="50" t="s">
        <v>655</v>
      </c>
      <c r="B55" s="71" t="s">
        <v>847</v>
      </c>
      <c r="C55" s="71" t="s">
        <v>916</v>
      </c>
      <c r="D55" s="52" t="s">
        <v>600</v>
      </c>
      <c r="E55" s="247">
        <v>70.38</v>
      </c>
      <c r="F55" s="296">
        <v>52.79</v>
      </c>
      <c r="G55" s="52" t="s">
        <v>600</v>
      </c>
      <c r="H55" s="247">
        <v>11.9</v>
      </c>
      <c r="I55" s="296">
        <v>8.92</v>
      </c>
      <c r="J55" s="247">
        <f t="shared" si="0"/>
        <v>143.98999999999998</v>
      </c>
      <c r="K55" s="247">
        <v>123.17</v>
      </c>
      <c r="L55" s="247">
        <v>20.82</v>
      </c>
      <c r="M55" s="293">
        <f t="shared" si="1"/>
        <v>143.99</v>
      </c>
      <c r="N55" s="262"/>
      <c r="P55"/>
      <c r="Q55"/>
      <c r="R55"/>
      <c r="S55"/>
    </row>
    <row r="56" spans="1:19" s="1" customFormat="1" ht="16" customHeight="1">
      <c r="A56" s="118" t="s">
        <v>656</v>
      </c>
      <c r="B56" s="72" t="s">
        <v>306</v>
      </c>
      <c r="C56" s="72" t="s">
        <v>912</v>
      </c>
      <c r="D56" s="52" t="s">
        <v>598</v>
      </c>
      <c r="E56" s="247">
        <v>70.38</v>
      </c>
      <c r="F56" s="296">
        <v>0</v>
      </c>
      <c r="G56" s="52" t="s">
        <v>598</v>
      </c>
      <c r="H56" s="247">
        <v>11.9</v>
      </c>
      <c r="I56" s="296">
        <v>0</v>
      </c>
      <c r="J56" s="247">
        <f t="shared" si="0"/>
        <v>82.28</v>
      </c>
      <c r="K56" s="247">
        <v>70.38</v>
      </c>
      <c r="L56" s="247">
        <v>11.9</v>
      </c>
      <c r="M56" s="293">
        <f t="shared" si="1"/>
        <v>82.28</v>
      </c>
      <c r="N56" s="262"/>
      <c r="P56"/>
      <c r="Q56"/>
      <c r="R56"/>
      <c r="S56"/>
    </row>
    <row r="57" spans="1:19" s="1" customFormat="1">
      <c r="A57" s="50" t="s">
        <v>657</v>
      </c>
      <c r="B57" s="72" t="s">
        <v>203</v>
      </c>
      <c r="C57" s="72" t="s">
        <v>912</v>
      </c>
      <c r="D57" s="52" t="s">
        <v>600</v>
      </c>
      <c r="E57" s="247">
        <v>70.38</v>
      </c>
      <c r="F57" s="296">
        <v>52.79</v>
      </c>
      <c r="G57" s="52" t="s">
        <v>598</v>
      </c>
      <c r="H57" s="247">
        <v>11.9</v>
      </c>
      <c r="I57" s="296">
        <v>0</v>
      </c>
      <c r="J57" s="247">
        <f t="shared" si="0"/>
        <v>135.07</v>
      </c>
      <c r="K57" s="247">
        <v>123.17</v>
      </c>
      <c r="L57" s="247">
        <v>11.9</v>
      </c>
      <c r="M57" s="293">
        <f t="shared" si="1"/>
        <v>135.07</v>
      </c>
      <c r="N57" s="262"/>
      <c r="P57"/>
      <c r="Q57"/>
      <c r="R57"/>
      <c r="S57"/>
    </row>
    <row r="58" spans="1:19" ht="29">
      <c r="A58" s="50" t="s">
        <v>659</v>
      </c>
      <c r="B58" s="71" t="s">
        <v>848</v>
      </c>
      <c r="C58" s="71" t="s">
        <v>916</v>
      </c>
      <c r="D58" s="52" t="s">
        <v>599</v>
      </c>
      <c r="E58" s="247">
        <v>70.38</v>
      </c>
      <c r="F58" s="296">
        <v>119.65</v>
      </c>
      <c r="G58" s="52" t="s">
        <v>599</v>
      </c>
      <c r="H58" s="247">
        <v>11.9</v>
      </c>
      <c r="I58" s="296">
        <v>21.41</v>
      </c>
      <c r="J58" s="247">
        <f t="shared" si="0"/>
        <v>223.34</v>
      </c>
      <c r="K58" s="247">
        <v>190.03</v>
      </c>
      <c r="L58" s="247">
        <v>33.31</v>
      </c>
      <c r="M58" s="293">
        <f t="shared" si="1"/>
        <v>223.34</v>
      </c>
      <c r="N58" s="262"/>
    </row>
    <row r="59" spans="1:19">
      <c r="A59" s="50" t="s">
        <v>660</v>
      </c>
      <c r="B59" s="72" t="s">
        <v>123</v>
      </c>
      <c r="C59" s="72" t="s">
        <v>912</v>
      </c>
      <c r="D59" s="52" t="s">
        <v>599</v>
      </c>
      <c r="E59" s="247">
        <v>70.38</v>
      </c>
      <c r="F59" s="296">
        <v>119.65</v>
      </c>
      <c r="G59" s="52" t="s">
        <v>599</v>
      </c>
      <c r="H59" s="247">
        <v>11.9</v>
      </c>
      <c r="I59" s="296">
        <v>21.41</v>
      </c>
      <c r="J59" s="247">
        <f t="shared" si="0"/>
        <v>223.34</v>
      </c>
      <c r="K59" s="247">
        <v>190.03</v>
      </c>
      <c r="L59" s="247">
        <v>33.31</v>
      </c>
      <c r="M59" s="293">
        <f t="shared" si="1"/>
        <v>223.34</v>
      </c>
      <c r="N59" s="262"/>
    </row>
    <row r="60" spans="1:19" ht="29">
      <c r="A60" s="50" t="s">
        <v>661</v>
      </c>
      <c r="B60" s="71" t="s">
        <v>346</v>
      </c>
      <c r="C60" s="71" t="s">
        <v>912</v>
      </c>
      <c r="D60" s="52" t="s">
        <v>599</v>
      </c>
      <c r="E60" s="247">
        <v>82.03</v>
      </c>
      <c r="F60" s="296">
        <v>139.44</v>
      </c>
      <c r="G60" s="52" t="s">
        <v>599</v>
      </c>
      <c r="H60" s="247">
        <v>11.9</v>
      </c>
      <c r="I60" s="296">
        <v>21.41</v>
      </c>
      <c r="J60" s="247">
        <f t="shared" si="0"/>
        <v>254.78</v>
      </c>
      <c r="K60" s="247">
        <v>221.47</v>
      </c>
      <c r="L60" s="247">
        <v>33.31</v>
      </c>
      <c r="M60" s="293">
        <f>K60+L60</f>
        <v>254.78</v>
      </c>
      <c r="N60" s="262"/>
    </row>
    <row r="61" spans="1:19">
      <c r="A61" s="278" t="s">
        <v>742</v>
      </c>
      <c r="B61" s="72" t="s">
        <v>737</v>
      </c>
      <c r="C61" s="72" t="s">
        <v>912</v>
      </c>
      <c r="D61" s="52" t="s">
        <v>598</v>
      </c>
      <c r="E61" s="247">
        <v>70.38</v>
      </c>
      <c r="F61" s="296">
        <v>0</v>
      </c>
      <c r="G61" s="52" t="s">
        <v>598</v>
      </c>
      <c r="H61" s="247">
        <v>11.9</v>
      </c>
      <c r="I61" s="296">
        <v>0</v>
      </c>
      <c r="J61" s="247">
        <f t="shared" si="0"/>
        <v>82.28</v>
      </c>
      <c r="K61" s="247">
        <v>70.38</v>
      </c>
      <c r="L61" s="247">
        <v>11.9</v>
      </c>
      <c r="M61" s="293">
        <f t="shared" si="1"/>
        <v>82.28</v>
      </c>
      <c r="N61" s="53"/>
    </row>
    <row r="62" spans="1:19">
      <c r="A62" s="278" t="s">
        <v>933</v>
      </c>
      <c r="B62" s="72" t="s">
        <v>897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600</v>
      </c>
      <c r="H62" s="247">
        <v>11.9</v>
      </c>
      <c r="I62" s="296">
        <v>8.92</v>
      </c>
      <c r="J62" s="247">
        <f t="shared" si="0"/>
        <v>210.85</v>
      </c>
      <c r="K62" s="247">
        <v>190.03</v>
      </c>
      <c r="L62" s="247">
        <v>20.82</v>
      </c>
      <c r="M62" s="293">
        <f t="shared" si="1"/>
        <v>210.85</v>
      </c>
      <c r="N62" s="53"/>
    </row>
    <row r="63" spans="1:19" s="42" customFormat="1">
      <c r="A63" s="50" t="s">
        <v>665</v>
      </c>
      <c r="B63" s="72" t="s">
        <v>378</v>
      </c>
      <c r="C63" s="72" t="s">
        <v>912</v>
      </c>
      <c r="D63" s="52" t="s">
        <v>600</v>
      </c>
      <c r="E63" s="247">
        <v>70.38</v>
      </c>
      <c r="F63" s="296">
        <v>52.79</v>
      </c>
      <c r="G63" s="52" t="s">
        <v>600</v>
      </c>
      <c r="H63" s="247">
        <v>11.9</v>
      </c>
      <c r="I63" s="296">
        <v>8.92</v>
      </c>
      <c r="J63" s="247">
        <f t="shared" si="0"/>
        <v>143.98999999999998</v>
      </c>
      <c r="K63" s="247">
        <v>123.17</v>
      </c>
      <c r="L63" s="247">
        <v>20.82</v>
      </c>
      <c r="M63" s="293">
        <f t="shared" si="1"/>
        <v>143.99</v>
      </c>
      <c r="N63" s="262"/>
      <c r="O63" s="1"/>
    </row>
    <row r="64" spans="1:19" s="42" customFormat="1">
      <c r="A64" s="50" t="s">
        <v>413</v>
      </c>
      <c r="B64" s="72" t="s">
        <v>196</v>
      </c>
      <c r="C64" s="359" t="s">
        <v>913</v>
      </c>
      <c r="D64" s="151" t="s">
        <v>598</v>
      </c>
      <c r="E64" s="247">
        <v>82.03</v>
      </c>
      <c r="F64" s="296">
        <v>0</v>
      </c>
      <c r="G64" s="151" t="s">
        <v>598</v>
      </c>
      <c r="H64" s="247">
        <v>11.9</v>
      </c>
      <c r="I64" s="296">
        <v>0</v>
      </c>
      <c r="J64" s="247">
        <f t="shared" si="0"/>
        <v>93.93</v>
      </c>
      <c r="K64" s="247">
        <v>82.03</v>
      </c>
      <c r="L64" s="247">
        <v>11.9</v>
      </c>
      <c r="M64" s="293">
        <f t="shared" si="1"/>
        <v>93.93</v>
      </c>
      <c r="N64" s="262"/>
      <c r="O64" s="1"/>
    </row>
    <row r="65" spans="1:19">
      <c r="A65" s="50" t="s">
        <v>666</v>
      </c>
      <c r="B65" s="72" t="s">
        <v>215</v>
      </c>
      <c r="C65" s="72" t="s">
        <v>913</v>
      </c>
      <c r="D65" s="52" t="s">
        <v>598</v>
      </c>
      <c r="E65" s="247">
        <v>82.03</v>
      </c>
      <c r="F65" s="296">
        <v>0</v>
      </c>
      <c r="G65" s="52" t="s">
        <v>598</v>
      </c>
      <c r="H65" s="247">
        <v>11.9</v>
      </c>
      <c r="I65" s="296">
        <v>0</v>
      </c>
      <c r="J65" s="247">
        <f t="shared" si="0"/>
        <v>93.93</v>
      </c>
      <c r="K65" s="247">
        <v>82.03</v>
      </c>
      <c r="L65" s="247">
        <v>11.9</v>
      </c>
      <c r="M65" s="293">
        <f t="shared" si="1"/>
        <v>93.93</v>
      </c>
      <c r="N65" s="264"/>
    </row>
    <row r="66" spans="1:19">
      <c r="A66" s="50" t="s">
        <v>667</v>
      </c>
      <c r="B66" s="72" t="s">
        <v>586</v>
      </c>
      <c r="C66" s="72" t="s">
        <v>913</v>
      </c>
      <c r="D66" s="52" t="s">
        <v>598</v>
      </c>
      <c r="E66" s="247">
        <v>82.03</v>
      </c>
      <c r="F66" s="296">
        <v>0</v>
      </c>
      <c r="G66" s="52" t="s">
        <v>598</v>
      </c>
      <c r="H66" s="247">
        <v>11.9</v>
      </c>
      <c r="I66" s="296">
        <v>0</v>
      </c>
      <c r="J66" s="247">
        <f t="shared" si="0"/>
        <v>93.93</v>
      </c>
      <c r="K66" s="247">
        <v>82.03</v>
      </c>
      <c r="L66" s="247">
        <v>11.9</v>
      </c>
      <c r="M66" s="293">
        <f t="shared" si="1"/>
        <v>93.93</v>
      </c>
      <c r="N66" s="264"/>
    </row>
    <row r="67" spans="1:19">
      <c r="A67" s="50" t="s">
        <v>669</v>
      </c>
      <c r="B67" s="72" t="s">
        <v>83</v>
      </c>
      <c r="C67" s="72" t="s">
        <v>912</v>
      </c>
      <c r="D67" s="52" t="s">
        <v>598</v>
      </c>
      <c r="E67" s="247">
        <v>70.38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82.28</v>
      </c>
      <c r="K67" s="247">
        <v>70.38</v>
      </c>
      <c r="L67" s="247">
        <v>11.9</v>
      </c>
      <c r="M67" s="293">
        <f t="shared" si="1"/>
        <v>82.28</v>
      </c>
      <c r="N67" s="262"/>
    </row>
    <row r="68" spans="1:19" ht="29">
      <c r="A68" s="50" t="s">
        <v>707</v>
      </c>
      <c r="B68" s="71" t="s">
        <v>458</v>
      </c>
      <c r="C68" s="71" t="s">
        <v>912</v>
      </c>
      <c r="D68" s="52" t="s">
        <v>598</v>
      </c>
      <c r="E68" s="247">
        <v>70.38</v>
      </c>
      <c r="F68" s="296">
        <v>0</v>
      </c>
      <c r="G68" s="52" t="s">
        <v>598</v>
      </c>
      <c r="H68" s="247">
        <v>11.9</v>
      </c>
      <c r="I68" s="296">
        <v>0</v>
      </c>
      <c r="J68" s="247">
        <f t="shared" si="0"/>
        <v>82.28</v>
      </c>
      <c r="K68" s="247">
        <v>70.38</v>
      </c>
      <c r="L68" s="247">
        <v>11.9</v>
      </c>
      <c r="M68" s="293">
        <f t="shared" si="1"/>
        <v>82.28</v>
      </c>
      <c r="N68" s="262"/>
    </row>
    <row r="69" spans="1:19" ht="29">
      <c r="A69" s="50" t="s">
        <v>902</v>
      </c>
      <c r="B69" s="71" t="s">
        <v>903</v>
      </c>
      <c r="C69" s="71" t="s">
        <v>912</v>
      </c>
      <c r="D69" s="52" t="s">
        <v>599</v>
      </c>
      <c r="E69" s="247">
        <v>70.38</v>
      </c>
      <c r="F69" s="296">
        <v>119.65</v>
      </c>
      <c r="G69" s="52" t="s">
        <v>599</v>
      </c>
      <c r="H69" s="247">
        <v>11.9</v>
      </c>
      <c r="I69" s="296">
        <v>21.41</v>
      </c>
      <c r="J69" s="247">
        <f t="shared" si="0"/>
        <v>223.34</v>
      </c>
      <c r="K69" s="247">
        <v>190.03</v>
      </c>
      <c r="L69" s="247">
        <v>33.31</v>
      </c>
      <c r="M69" s="293">
        <f t="shared" si="1"/>
        <v>223.34</v>
      </c>
      <c r="N69" s="262"/>
    </row>
    <row r="70" spans="1:19" s="1" customFormat="1">
      <c r="A70" s="278" t="s">
        <v>744</v>
      </c>
      <c r="B70" s="72" t="s">
        <v>523</v>
      </c>
      <c r="C70" s="71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ref="J70:J100" si="3">SUM(E70:I70)</f>
        <v>93.93</v>
      </c>
      <c r="K70" s="247">
        <v>82.03</v>
      </c>
      <c r="L70" s="247">
        <v>11.9</v>
      </c>
      <c r="M70" s="293">
        <f t="shared" si="1"/>
        <v>93.93</v>
      </c>
      <c r="N70" s="262"/>
      <c r="P70"/>
      <c r="Q70"/>
      <c r="R70"/>
      <c r="S70"/>
    </row>
    <row r="71" spans="1:19" s="1" customFormat="1" ht="16" customHeight="1">
      <c r="A71" s="50" t="s">
        <v>671</v>
      </c>
      <c r="B71" s="71" t="s">
        <v>927</v>
      </c>
      <c r="C71" s="71" t="s">
        <v>913</v>
      </c>
      <c r="D71" s="52" t="s">
        <v>600</v>
      </c>
      <c r="E71" s="247">
        <v>82.03</v>
      </c>
      <c r="F71" s="296">
        <v>61.52</v>
      </c>
      <c r="G71" s="52" t="s">
        <v>600</v>
      </c>
      <c r="H71" s="247">
        <v>11.9</v>
      </c>
      <c r="I71" s="296">
        <v>8.92</v>
      </c>
      <c r="J71" s="247">
        <f t="shared" si="3"/>
        <v>164.37</v>
      </c>
      <c r="K71" s="247">
        <v>143.55000000000001</v>
      </c>
      <c r="L71" s="247">
        <v>20.82</v>
      </c>
      <c r="M71" s="293">
        <f t="shared" ref="M71:M100" si="4">K71+L71</f>
        <v>164.37</v>
      </c>
      <c r="N71" s="262"/>
      <c r="P71"/>
      <c r="Q71"/>
      <c r="R71"/>
      <c r="S71"/>
    </row>
    <row r="72" spans="1:19" s="1" customFormat="1" ht="28">
      <c r="A72" s="50" t="s">
        <v>672</v>
      </c>
      <c r="B72" s="363" t="s">
        <v>857</v>
      </c>
      <c r="C72" s="71" t="s">
        <v>913</v>
      </c>
      <c r="D72" s="52" t="s">
        <v>599</v>
      </c>
      <c r="E72" s="247">
        <v>82.03</v>
      </c>
      <c r="F72" s="296">
        <v>139.44</v>
      </c>
      <c r="G72" s="52" t="s">
        <v>599</v>
      </c>
      <c r="H72" s="247">
        <v>11.9</v>
      </c>
      <c r="I72" s="296">
        <v>21.41</v>
      </c>
      <c r="J72" s="247">
        <f t="shared" si="3"/>
        <v>254.78</v>
      </c>
      <c r="K72" s="247">
        <v>221.47</v>
      </c>
      <c r="L72" s="247">
        <v>33.31</v>
      </c>
      <c r="M72" s="293">
        <f t="shared" si="4"/>
        <v>254.78</v>
      </c>
      <c r="N72" s="262"/>
      <c r="P72"/>
      <c r="Q72"/>
      <c r="R72"/>
      <c r="S72"/>
    </row>
    <row r="73" spans="1:19" s="1" customFormat="1" ht="29">
      <c r="A73" s="50" t="s">
        <v>673</v>
      </c>
      <c r="B73" s="71" t="s">
        <v>850</v>
      </c>
      <c r="C73" s="71" t="s">
        <v>912</v>
      </c>
      <c r="D73" s="52" t="s">
        <v>600</v>
      </c>
      <c r="E73" s="247">
        <v>70.38</v>
      </c>
      <c r="F73" s="296">
        <v>52.79</v>
      </c>
      <c r="G73" s="52" t="s">
        <v>600</v>
      </c>
      <c r="H73" s="247">
        <v>11.9</v>
      </c>
      <c r="I73" s="296">
        <v>8.92</v>
      </c>
      <c r="J73" s="247">
        <f t="shared" si="3"/>
        <v>143.98999999999998</v>
      </c>
      <c r="K73" s="247">
        <v>123.17</v>
      </c>
      <c r="L73" s="247">
        <v>20.82</v>
      </c>
      <c r="M73" s="293">
        <f t="shared" si="4"/>
        <v>143.99</v>
      </c>
      <c r="N73" s="262"/>
      <c r="P73"/>
      <c r="Q73"/>
      <c r="R73"/>
      <c r="S73"/>
    </row>
    <row r="74" spans="1:19" s="1" customFormat="1">
      <c r="A74" s="50" t="s">
        <v>676</v>
      </c>
      <c r="B74" s="72" t="s">
        <v>557</v>
      </c>
      <c r="C74" s="72" t="s">
        <v>912</v>
      </c>
      <c r="D74" s="52" t="s">
        <v>598</v>
      </c>
      <c r="E74" s="247">
        <v>70.38</v>
      </c>
      <c r="F74" s="296">
        <v>0</v>
      </c>
      <c r="G74" s="52" t="s">
        <v>598</v>
      </c>
      <c r="H74" s="247">
        <v>11.9</v>
      </c>
      <c r="I74" s="296">
        <v>0</v>
      </c>
      <c r="J74" s="247">
        <f t="shared" si="3"/>
        <v>82.28</v>
      </c>
      <c r="K74" s="247">
        <v>70.38</v>
      </c>
      <c r="L74" s="247">
        <v>11.9</v>
      </c>
      <c r="M74" s="293">
        <f t="shared" si="4"/>
        <v>82.28</v>
      </c>
      <c r="N74" s="262"/>
      <c r="P74"/>
      <c r="Q74"/>
      <c r="R74"/>
      <c r="S74"/>
    </row>
    <row r="75" spans="1:19" s="1" customFormat="1">
      <c r="A75" s="50" t="s">
        <v>1119</v>
      </c>
      <c r="B75" s="72" t="s">
        <v>1120</v>
      </c>
      <c r="C75" s="72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>SUM(K75:L75)</f>
        <v>93.93</v>
      </c>
      <c r="N75" s="262"/>
      <c r="P75"/>
      <c r="Q75"/>
      <c r="R75"/>
      <c r="S75"/>
    </row>
    <row r="76" spans="1:19" s="1" customFormat="1">
      <c r="A76" s="50" t="s">
        <v>987</v>
      </c>
      <c r="B76" s="71" t="s">
        <v>988</v>
      </c>
      <c r="C76" s="71" t="s">
        <v>913</v>
      </c>
      <c r="D76" s="52" t="s">
        <v>598</v>
      </c>
      <c r="E76" s="247">
        <v>82.03</v>
      </c>
      <c r="F76" s="296">
        <v>0</v>
      </c>
      <c r="G76" s="52" t="s">
        <v>598</v>
      </c>
      <c r="H76" s="247">
        <v>11.9</v>
      </c>
      <c r="I76" s="296">
        <v>0</v>
      </c>
      <c r="J76" s="247">
        <f t="shared" si="3"/>
        <v>93.93</v>
      </c>
      <c r="K76" s="247">
        <v>82.03</v>
      </c>
      <c r="L76" s="247">
        <v>11.9</v>
      </c>
      <c r="M76" s="293">
        <f t="shared" si="4"/>
        <v>93.93</v>
      </c>
      <c r="N76" s="262"/>
      <c r="P76"/>
      <c r="Q76"/>
      <c r="R76"/>
      <c r="S76"/>
    </row>
    <row r="77" spans="1:19" s="1" customFormat="1">
      <c r="A77" s="50" t="s">
        <v>678</v>
      </c>
      <c r="B77" s="72" t="s">
        <v>341</v>
      </c>
      <c r="C77" s="72" t="s">
        <v>916</v>
      </c>
      <c r="D77" s="52" t="s">
        <v>600</v>
      </c>
      <c r="E77" s="247">
        <v>70.38</v>
      </c>
      <c r="F77" s="296">
        <v>52.79</v>
      </c>
      <c r="G77" s="52" t="s">
        <v>600</v>
      </c>
      <c r="H77" s="247">
        <v>11.9</v>
      </c>
      <c r="I77" s="296">
        <v>8.92</v>
      </c>
      <c r="J77" s="247">
        <f t="shared" si="3"/>
        <v>143.98999999999998</v>
      </c>
      <c r="K77" s="247">
        <v>123.17</v>
      </c>
      <c r="L77" s="247">
        <v>20.82</v>
      </c>
      <c r="M77" s="293">
        <f t="shared" si="4"/>
        <v>143.99</v>
      </c>
      <c r="N77" s="262"/>
      <c r="P77"/>
      <c r="Q77"/>
      <c r="R77"/>
      <c r="S77"/>
    </row>
    <row r="78" spans="1:19" s="1" customFormat="1">
      <c r="A78" s="50" t="s">
        <v>679</v>
      </c>
      <c r="B78" s="72" t="s">
        <v>32</v>
      </c>
      <c r="C78" s="72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680</v>
      </c>
      <c r="B79" s="72" t="s">
        <v>137</v>
      </c>
      <c r="C79" s="72" t="s">
        <v>912</v>
      </c>
      <c r="D79" s="52" t="s">
        <v>598</v>
      </c>
      <c r="E79" s="247">
        <v>70.38</v>
      </c>
      <c r="F79" s="296">
        <v>0</v>
      </c>
      <c r="G79" s="52" t="s">
        <v>598</v>
      </c>
      <c r="H79" s="247">
        <v>11.9</v>
      </c>
      <c r="I79" s="296">
        <v>0</v>
      </c>
      <c r="J79" s="247">
        <f t="shared" si="3"/>
        <v>82.28</v>
      </c>
      <c r="K79" s="247">
        <v>70.38</v>
      </c>
      <c r="L79" s="247">
        <v>11.9</v>
      </c>
      <c r="M79" s="293">
        <f t="shared" si="4"/>
        <v>82.28</v>
      </c>
      <c r="N79" s="262"/>
      <c r="P79"/>
      <c r="Q79"/>
      <c r="R79"/>
      <c r="S79"/>
    </row>
    <row r="80" spans="1:19" s="1" customFormat="1">
      <c r="A80" s="50" t="s">
        <v>977</v>
      </c>
      <c r="B80" s="72" t="s">
        <v>978</v>
      </c>
      <c r="C80" s="72" t="s">
        <v>913</v>
      </c>
      <c r="D80" s="52" t="s">
        <v>928</v>
      </c>
      <c r="E80" s="247">
        <v>82.03</v>
      </c>
      <c r="F80" s="296">
        <v>0</v>
      </c>
      <c r="G80" s="52" t="s">
        <v>600</v>
      </c>
      <c r="H80" s="247">
        <v>11.9</v>
      </c>
      <c r="I80" s="296">
        <v>8.92</v>
      </c>
      <c r="J80" s="247">
        <f t="shared" si="3"/>
        <v>102.85000000000001</v>
      </c>
      <c r="K80" s="247">
        <v>82.03</v>
      </c>
      <c r="L80" s="247">
        <v>20.82</v>
      </c>
      <c r="M80" s="293">
        <f t="shared" si="4"/>
        <v>102.85</v>
      </c>
      <c r="N80" s="262"/>
      <c r="P80"/>
      <c r="Q80"/>
      <c r="R80"/>
      <c r="S80"/>
    </row>
    <row r="81" spans="1:19" s="1" customFormat="1">
      <c r="A81" s="50" t="s">
        <v>714</v>
      </c>
      <c r="B81" s="72" t="s">
        <v>713</v>
      </c>
      <c r="C81" s="72" t="s">
        <v>913</v>
      </c>
      <c r="D81" s="52" t="s">
        <v>928</v>
      </c>
      <c r="E81" s="247">
        <v>82.03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si="3"/>
        <v>93.93</v>
      </c>
      <c r="K81" s="247">
        <v>82.03</v>
      </c>
      <c r="L81" s="247">
        <v>11.9</v>
      </c>
      <c r="M81" s="293">
        <f t="shared" si="4"/>
        <v>93.93</v>
      </c>
      <c r="N81" s="262"/>
      <c r="P81"/>
      <c r="Q81"/>
      <c r="R81"/>
      <c r="S81"/>
    </row>
    <row r="82" spans="1:19" s="1" customFormat="1" ht="29">
      <c r="A82" s="50" t="s">
        <v>681</v>
      </c>
      <c r="B82" s="71" t="s">
        <v>362</v>
      </c>
      <c r="C82" s="71" t="s">
        <v>916</v>
      </c>
      <c r="D82" s="52" t="s">
        <v>600</v>
      </c>
      <c r="E82" s="247">
        <v>70.38</v>
      </c>
      <c r="F82" s="296">
        <v>52.79</v>
      </c>
      <c r="G82" s="52" t="s">
        <v>600</v>
      </c>
      <c r="H82" s="247">
        <v>11.9</v>
      </c>
      <c r="I82" s="296">
        <v>8.92</v>
      </c>
      <c r="J82" s="247">
        <f t="shared" si="3"/>
        <v>143.98999999999998</v>
      </c>
      <c r="K82" s="247">
        <v>123.17</v>
      </c>
      <c r="L82" s="247">
        <v>20.82</v>
      </c>
      <c r="M82" s="293">
        <f t="shared" si="4"/>
        <v>143.99</v>
      </c>
      <c r="N82" s="262"/>
      <c r="P82"/>
      <c r="Q82"/>
      <c r="R82"/>
      <c r="S82"/>
    </row>
    <row r="83" spans="1:19" s="1" customFormat="1">
      <c r="A83" s="50" t="s">
        <v>683</v>
      </c>
      <c r="B83" s="72" t="s">
        <v>126</v>
      </c>
      <c r="C83" s="72" t="s">
        <v>913</v>
      </c>
      <c r="D83" s="52" t="s">
        <v>600</v>
      </c>
      <c r="E83" s="247">
        <v>82.03</v>
      </c>
      <c r="F83" s="296">
        <v>61.52</v>
      </c>
      <c r="G83" s="52" t="s">
        <v>599</v>
      </c>
      <c r="H83" s="247">
        <v>11.9</v>
      </c>
      <c r="I83" s="296">
        <v>21.41</v>
      </c>
      <c r="J83" s="247">
        <f t="shared" si="3"/>
        <v>176.86</v>
      </c>
      <c r="K83" s="247">
        <v>143.55000000000001</v>
      </c>
      <c r="L83" s="247">
        <v>33.31</v>
      </c>
      <c r="M83" s="293">
        <f t="shared" si="4"/>
        <v>176.86</v>
      </c>
      <c r="N83" s="262"/>
      <c r="P83"/>
      <c r="Q83"/>
      <c r="R83"/>
      <c r="S83"/>
    </row>
    <row r="84" spans="1:19" s="1" customFormat="1" ht="17" customHeight="1">
      <c r="A84" s="50" t="s">
        <v>684</v>
      </c>
      <c r="B84" s="72" t="s">
        <v>35</v>
      </c>
      <c r="C84" s="72" t="s">
        <v>916</v>
      </c>
      <c r="D84" s="52" t="s">
        <v>598</v>
      </c>
      <c r="E84" s="247">
        <v>70.38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82.28</v>
      </c>
      <c r="K84" s="247">
        <v>70.38</v>
      </c>
      <c r="L84" s="247">
        <v>11.9</v>
      </c>
      <c r="M84" s="293">
        <f t="shared" si="4"/>
        <v>82.28</v>
      </c>
      <c r="N84" s="266"/>
      <c r="P84"/>
      <c r="Q84"/>
      <c r="R84"/>
      <c r="S84"/>
    </row>
    <row r="85" spans="1:19" s="1" customFormat="1">
      <c r="A85" s="50" t="s">
        <v>685</v>
      </c>
      <c r="B85" s="72" t="s">
        <v>433</v>
      </c>
      <c r="C85" s="72" t="s">
        <v>913</v>
      </c>
      <c r="D85" s="52" t="s">
        <v>598</v>
      </c>
      <c r="E85" s="247">
        <v>82.03</v>
      </c>
      <c r="F85" s="296">
        <v>0</v>
      </c>
      <c r="G85" s="52" t="s">
        <v>598</v>
      </c>
      <c r="H85" s="247">
        <v>11.9</v>
      </c>
      <c r="I85" s="296">
        <v>0</v>
      </c>
      <c r="J85" s="247">
        <f t="shared" si="3"/>
        <v>93.93</v>
      </c>
      <c r="K85" s="247">
        <v>82.03</v>
      </c>
      <c r="L85" s="247">
        <v>11.9</v>
      </c>
      <c r="M85" s="293">
        <f t="shared" si="4"/>
        <v>93.93</v>
      </c>
      <c r="N85" s="262"/>
      <c r="P85"/>
      <c r="Q85"/>
      <c r="R85"/>
      <c r="S85"/>
    </row>
    <row r="86" spans="1:19" s="1" customFormat="1">
      <c r="A86" s="50" t="s">
        <v>686</v>
      </c>
      <c r="B86" s="72" t="s">
        <v>339</v>
      </c>
      <c r="C86" s="72" t="s">
        <v>912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687</v>
      </c>
      <c r="B87" s="72" t="s">
        <v>50</v>
      </c>
      <c r="C87" s="72" t="s">
        <v>912</v>
      </c>
      <c r="D87" s="52" t="s">
        <v>598</v>
      </c>
      <c r="E87" s="247">
        <v>70.38</v>
      </c>
      <c r="F87" s="296">
        <v>0</v>
      </c>
      <c r="G87" s="52" t="s">
        <v>598</v>
      </c>
      <c r="H87" s="247">
        <v>11.9</v>
      </c>
      <c r="I87" s="296">
        <v>0</v>
      </c>
      <c r="J87" s="247">
        <f t="shared" si="3"/>
        <v>82.28</v>
      </c>
      <c r="K87" s="247">
        <v>70.38</v>
      </c>
      <c r="L87" s="247">
        <v>11.9</v>
      </c>
      <c r="M87" s="293">
        <f t="shared" si="4"/>
        <v>82.28</v>
      </c>
      <c r="N87" s="262"/>
      <c r="P87"/>
      <c r="Q87"/>
      <c r="R87"/>
      <c r="S87"/>
    </row>
    <row r="88" spans="1:19" s="1" customFormat="1">
      <c r="A88" s="50" t="s">
        <v>1014</v>
      </c>
      <c r="B88" s="72" t="s">
        <v>1015</v>
      </c>
      <c r="C88" s="72" t="s">
        <v>913</v>
      </c>
      <c r="D88" s="52" t="s">
        <v>598</v>
      </c>
      <c r="E88" s="247">
        <v>82.03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93.93</v>
      </c>
      <c r="K88" s="247">
        <v>82.03</v>
      </c>
      <c r="L88" s="247">
        <v>11.9</v>
      </c>
      <c r="M88" s="293">
        <f t="shared" si="4"/>
        <v>93.93</v>
      </c>
      <c r="N88" s="262"/>
      <c r="P88"/>
      <c r="Q88"/>
      <c r="R88"/>
      <c r="S88"/>
    </row>
    <row r="89" spans="1:19" s="1" customFormat="1">
      <c r="A89" s="50" t="s">
        <v>688</v>
      </c>
      <c r="B89" s="72" t="s">
        <v>85</v>
      </c>
      <c r="C89" s="72" t="s">
        <v>912</v>
      </c>
      <c r="D89" s="52" t="s">
        <v>598</v>
      </c>
      <c r="E89" s="247">
        <v>70.38</v>
      </c>
      <c r="F89" s="296">
        <v>0</v>
      </c>
      <c r="G89" s="52" t="s">
        <v>598</v>
      </c>
      <c r="H89" s="247">
        <v>11.9</v>
      </c>
      <c r="I89" s="296">
        <v>0</v>
      </c>
      <c r="J89" s="247">
        <f t="shared" si="3"/>
        <v>82.28</v>
      </c>
      <c r="K89" s="247">
        <v>70.38</v>
      </c>
      <c r="L89" s="247">
        <v>11.9</v>
      </c>
      <c r="M89" s="293">
        <f t="shared" si="4"/>
        <v>82.28</v>
      </c>
      <c r="N89" s="262"/>
      <c r="P89"/>
      <c r="Q89"/>
      <c r="R89"/>
      <c r="S89"/>
    </row>
    <row r="90" spans="1:19" s="1" customFormat="1">
      <c r="A90" s="50" t="s">
        <v>689</v>
      </c>
      <c r="B90" s="72" t="s">
        <v>128</v>
      </c>
      <c r="C90" s="72" t="s">
        <v>912</v>
      </c>
      <c r="D90" s="52" t="s">
        <v>598</v>
      </c>
      <c r="E90" s="247">
        <v>70.38</v>
      </c>
      <c r="F90" s="296">
        <v>0</v>
      </c>
      <c r="G90" s="52" t="s">
        <v>598</v>
      </c>
      <c r="H90" s="247">
        <v>11.9</v>
      </c>
      <c r="I90" s="296">
        <v>0</v>
      </c>
      <c r="J90" s="247">
        <f t="shared" si="3"/>
        <v>82.28</v>
      </c>
      <c r="K90" s="247">
        <v>70.38</v>
      </c>
      <c r="L90" s="247">
        <v>11.9</v>
      </c>
      <c r="M90" s="293">
        <f t="shared" si="4"/>
        <v>82.28</v>
      </c>
      <c r="N90" s="262"/>
      <c r="P90"/>
      <c r="Q90"/>
      <c r="R90"/>
      <c r="S90"/>
    </row>
    <row r="91" spans="1:19" s="1" customFormat="1" ht="29">
      <c r="A91" s="50" t="s">
        <v>690</v>
      </c>
      <c r="B91" s="71" t="s">
        <v>336</v>
      </c>
      <c r="C91" s="71" t="s">
        <v>912</v>
      </c>
      <c r="D91" s="52" t="s">
        <v>598</v>
      </c>
      <c r="E91" s="247">
        <v>70.38</v>
      </c>
      <c r="F91" s="296">
        <v>0</v>
      </c>
      <c r="G91" s="52" t="s">
        <v>598</v>
      </c>
      <c r="H91" s="247">
        <v>11.9</v>
      </c>
      <c r="I91" s="296">
        <v>0</v>
      </c>
      <c r="J91" s="247">
        <f t="shared" si="3"/>
        <v>82.28</v>
      </c>
      <c r="K91" s="247">
        <v>70.38</v>
      </c>
      <c r="L91" s="247">
        <v>11.9</v>
      </c>
      <c r="M91" s="293">
        <f t="shared" si="4"/>
        <v>82.28</v>
      </c>
      <c r="N91" s="262"/>
      <c r="P91"/>
      <c r="Q91"/>
      <c r="R91"/>
      <c r="S91"/>
    </row>
    <row r="92" spans="1:19" s="1" customFormat="1">
      <c r="A92" s="50" t="s">
        <v>1024</v>
      </c>
      <c r="B92" s="71" t="s">
        <v>1025</v>
      </c>
      <c r="C92" s="71" t="s">
        <v>913</v>
      </c>
      <c r="D92" s="52" t="s">
        <v>600</v>
      </c>
      <c r="E92" s="247">
        <v>82.03</v>
      </c>
      <c r="F92" s="296">
        <v>61.52</v>
      </c>
      <c r="G92" s="52" t="s">
        <v>599</v>
      </c>
      <c r="H92" s="247">
        <v>11.9</v>
      </c>
      <c r="I92" s="296">
        <v>21.41</v>
      </c>
      <c r="J92" s="247">
        <f t="shared" si="3"/>
        <v>176.86</v>
      </c>
      <c r="K92" s="247">
        <v>143.55000000000001</v>
      </c>
      <c r="L92" s="247">
        <v>33.31</v>
      </c>
      <c r="M92" s="293">
        <f t="shared" si="4"/>
        <v>176.86</v>
      </c>
      <c r="N92" s="262"/>
      <c r="P92"/>
      <c r="Q92"/>
      <c r="R92"/>
      <c r="S92"/>
    </row>
    <row r="93" spans="1:19" s="1" customFormat="1" ht="29">
      <c r="A93" s="50" t="s">
        <v>691</v>
      </c>
      <c r="B93" s="71" t="s">
        <v>333</v>
      </c>
      <c r="C93" s="71" t="s">
        <v>912</v>
      </c>
      <c r="D93" s="52" t="s">
        <v>598</v>
      </c>
      <c r="E93" s="247">
        <v>70.38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82.28</v>
      </c>
      <c r="K93" s="247">
        <v>70.38</v>
      </c>
      <c r="L93" s="247">
        <v>11.9</v>
      </c>
      <c r="M93" s="293">
        <f t="shared" si="4"/>
        <v>82.28</v>
      </c>
      <c r="N93" s="262"/>
      <c r="P93"/>
      <c r="Q93"/>
      <c r="R93"/>
      <c r="S93"/>
    </row>
    <row r="94" spans="1:19" s="1" customFormat="1">
      <c r="A94" s="50" t="s">
        <v>1016</v>
      </c>
      <c r="B94" s="71" t="s">
        <v>1017</v>
      </c>
      <c r="C94" s="71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692</v>
      </c>
      <c r="B95" s="72" t="s">
        <v>46</v>
      </c>
      <c r="C95" s="72" t="s">
        <v>913</v>
      </c>
      <c r="D95" s="52" t="s">
        <v>598</v>
      </c>
      <c r="E95" s="247">
        <v>82.03</v>
      </c>
      <c r="F95" s="296">
        <v>0</v>
      </c>
      <c r="G95" s="52" t="s">
        <v>598</v>
      </c>
      <c r="H95" s="247">
        <v>11.9</v>
      </c>
      <c r="I95" s="296">
        <v>0</v>
      </c>
      <c r="J95" s="247">
        <f t="shared" si="3"/>
        <v>93.93</v>
      </c>
      <c r="K95" s="247">
        <v>82.03</v>
      </c>
      <c r="L95" s="247">
        <v>11.9</v>
      </c>
      <c r="M95" s="293">
        <f t="shared" si="4"/>
        <v>93.93</v>
      </c>
      <c r="N95" s="262"/>
      <c r="P95"/>
      <c r="Q95"/>
      <c r="R95"/>
      <c r="S95"/>
    </row>
    <row r="96" spans="1:19" s="1" customFormat="1">
      <c r="A96" s="50" t="s">
        <v>1079</v>
      </c>
      <c r="B96" s="72" t="s">
        <v>1080</v>
      </c>
      <c r="C96" s="72" t="s">
        <v>915</v>
      </c>
      <c r="D96" s="52" t="s">
        <v>600</v>
      </c>
      <c r="E96" s="247">
        <v>82.03</v>
      </c>
      <c r="F96" s="296">
        <v>0</v>
      </c>
      <c r="G96" s="52" t="s">
        <v>598</v>
      </c>
      <c r="H96" s="247">
        <v>11.9</v>
      </c>
      <c r="I96" s="296">
        <v>0</v>
      </c>
      <c r="J96" s="247">
        <v>11.9</v>
      </c>
      <c r="K96" s="247">
        <v>82.03</v>
      </c>
      <c r="L96" s="247">
        <v>11.9</v>
      </c>
      <c r="M96" s="293">
        <f>K96+L96</f>
        <v>93.93</v>
      </c>
      <c r="N96" s="262"/>
      <c r="P96"/>
      <c r="Q96"/>
      <c r="R96"/>
      <c r="S96"/>
    </row>
    <row r="97" spans="1:19" s="1" customFormat="1" ht="29">
      <c r="A97" s="50" t="s">
        <v>693</v>
      </c>
      <c r="B97" s="71" t="s">
        <v>852</v>
      </c>
      <c r="C97" s="71" t="s">
        <v>912</v>
      </c>
      <c r="D97" s="52" t="s">
        <v>600</v>
      </c>
      <c r="E97" s="247">
        <v>70.38</v>
      </c>
      <c r="F97" s="296">
        <v>52.79</v>
      </c>
      <c r="G97" s="52" t="s">
        <v>600</v>
      </c>
      <c r="H97" s="247">
        <v>11.9</v>
      </c>
      <c r="I97" s="296">
        <v>8.92</v>
      </c>
      <c r="J97" s="247">
        <f t="shared" si="3"/>
        <v>143.98999999999998</v>
      </c>
      <c r="K97" s="247">
        <v>123.17</v>
      </c>
      <c r="L97" s="247">
        <v>20.82</v>
      </c>
      <c r="M97" s="293">
        <f t="shared" si="4"/>
        <v>143.99</v>
      </c>
      <c r="N97" s="262"/>
      <c r="P97"/>
      <c r="Q97"/>
      <c r="R97"/>
      <c r="S97"/>
    </row>
    <row r="98" spans="1:19" s="1" customFormat="1">
      <c r="A98" s="50" t="s">
        <v>694</v>
      </c>
      <c r="B98" s="72" t="s">
        <v>200</v>
      </c>
      <c r="C98" s="72" t="s">
        <v>913</v>
      </c>
      <c r="D98" s="52" t="s">
        <v>600</v>
      </c>
      <c r="E98" s="247">
        <v>82.03</v>
      </c>
      <c r="F98" s="296">
        <v>61.52</v>
      </c>
      <c r="G98" s="52" t="s">
        <v>600</v>
      </c>
      <c r="H98" s="247">
        <v>11.9</v>
      </c>
      <c r="I98" s="296">
        <v>8.92</v>
      </c>
      <c r="J98" s="247">
        <f t="shared" si="3"/>
        <v>164.37</v>
      </c>
      <c r="K98" s="247">
        <v>143.55000000000001</v>
      </c>
      <c r="L98" s="247">
        <v>20.82</v>
      </c>
      <c r="M98" s="293">
        <f t="shared" si="4"/>
        <v>164.37</v>
      </c>
      <c r="N98" s="262"/>
      <c r="P98"/>
      <c r="Q98"/>
      <c r="R98"/>
      <c r="S98"/>
    </row>
    <row r="99" spans="1:19" s="1" customFormat="1">
      <c r="A99" s="50" t="s">
        <v>1106</v>
      </c>
      <c r="B99" s="72" t="s">
        <v>1107</v>
      </c>
      <c r="C99" s="72" t="s">
        <v>1108</v>
      </c>
      <c r="D99" s="52"/>
      <c r="E99" s="247">
        <v>0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11.9</v>
      </c>
      <c r="K99" s="247">
        <v>0</v>
      </c>
      <c r="L99" s="247">
        <v>11.9</v>
      </c>
      <c r="M99" s="293">
        <f t="shared" si="4"/>
        <v>11.9</v>
      </c>
      <c r="N99" s="262"/>
      <c r="P99"/>
      <c r="Q99"/>
      <c r="R99"/>
      <c r="S99"/>
    </row>
    <row r="100" spans="1:19" s="1" customFormat="1">
      <c r="A100" s="50" t="s">
        <v>1057</v>
      </c>
      <c r="B100" s="72" t="s">
        <v>1058</v>
      </c>
      <c r="C100" s="72" t="s">
        <v>913</v>
      </c>
      <c r="D100" s="52" t="s">
        <v>598</v>
      </c>
      <c r="E100" s="247">
        <v>82.03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 t="shared" si="3"/>
        <v>93.93</v>
      </c>
      <c r="K100" s="247">
        <v>82.03</v>
      </c>
      <c r="L100" s="247">
        <v>11.9</v>
      </c>
      <c r="M100" s="293">
        <f t="shared" si="4"/>
        <v>93.93</v>
      </c>
      <c r="N100" s="262"/>
      <c r="P100"/>
      <c r="Q100"/>
      <c r="R100"/>
      <c r="S100"/>
    </row>
    <row r="101" spans="1:19" s="1" customFormat="1">
      <c r="A101" s="50" t="s">
        <v>695</v>
      </c>
      <c r="B101" s="72" t="s">
        <v>434</v>
      </c>
      <c r="C101" s="72" t="s">
        <v>913</v>
      </c>
      <c r="D101" s="52" t="s">
        <v>598</v>
      </c>
      <c r="E101" s="247">
        <v>82.03</v>
      </c>
      <c r="F101" s="296">
        <v>0</v>
      </c>
      <c r="G101" s="52" t="s">
        <v>598</v>
      </c>
      <c r="H101" s="247">
        <v>11.9</v>
      </c>
      <c r="I101" s="296">
        <v>0</v>
      </c>
      <c r="J101" s="247">
        <f>SUM(E101:I101)</f>
        <v>93.93</v>
      </c>
      <c r="K101" s="247">
        <v>82.03</v>
      </c>
      <c r="L101" s="247">
        <v>11.9</v>
      </c>
      <c r="M101" s="293">
        <f>K101+L101</f>
        <v>93.93</v>
      </c>
      <c r="N101" s="262"/>
      <c r="P101"/>
      <c r="Q101"/>
      <c r="R101"/>
      <c r="S101"/>
    </row>
    <row r="102" spans="1:19" s="1" customFormat="1">
      <c r="A102" s="278" t="s">
        <v>1059</v>
      </c>
      <c r="B102" s="72" t="s">
        <v>1060</v>
      </c>
      <c r="C102" s="72" t="s">
        <v>913</v>
      </c>
      <c r="D102" s="52" t="s">
        <v>600</v>
      </c>
      <c r="E102" s="247">
        <v>82.03</v>
      </c>
      <c r="F102" s="296">
        <v>61.52</v>
      </c>
      <c r="G102" s="52" t="s">
        <v>600</v>
      </c>
      <c r="H102" s="247">
        <v>11.9</v>
      </c>
      <c r="I102" s="296">
        <v>0</v>
      </c>
      <c r="J102" s="247">
        <f t="shared" ref="J102:J113" si="5">SUM(E102:I102)</f>
        <v>155.45000000000002</v>
      </c>
      <c r="K102" s="247">
        <v>143.55000000000001</v>
      </c>
      <c r="L102" s="247">
        <v>11.9</v>
      </c>
      <c r="M102" s="293">
        <f t="shared" ref="M102:M113" si="6">K102+L102</f>
        <v>155.45000000000002</v>
      </c>
      <c r="N102" s="262"/>
      <c r="P102"/>
      <c r="Q102"/>
      <c r="R102"/>
      <c r="S102"/>
    </row>
    <row r="103" spans="1:19" s="1" customFormat="1">
      <c r="A103" s="50" t="s">
        <v>696</v>
      </c>
      <c r="B103" s="72" t="s">
        <v>524</v>
      </c>
      <c r="C103" s="72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5"/>
        <v>93.93</v>
      </c>
      <c r="K103" s="247">
        <v>82.03</v>
      </c>
      <c r="L103" s="247">
        <v>11.9</v>
      </c>
      <c r="M103" s="293">
        <f t="shared" si="6"/>
        <v>93.93</v>
      </c>
      <c r="N103" s="262"/>
      <c r="P103"/>
      <c r="Q103"/>
      <c r="R103"/>
      <c r="S103"/>
    </row>
    <row r="104" spans="1:19" s="1" customFormat="1">
      <c r="A104" s="50" t="s">
        <v>697</v>
      </c>
      <c r="B104" s="72" t="s">
        <v>558</v>
      </c>
      <c r="C104" s="72" t="s">
        <v>912</v>
      </c>
      <c r="D104" s="52" t="s">
        <v>599</v>
      </c>
      <c r="E104" s="247">
        <v>70.38</v>
      </c>
      <c r="F104" s="296">
        <v>119.65</v>
      </c>
      <c r="G104" s="52" t="s">
        <v>599</v>
      </c>
      <c r="H104" s="247">
        <v>11.9</v>
      </c>
      <c r="I104" s="296">
        <v>21.41</v>
      </c>
      <c r="J104" s="247">
        <f t="shared" si="5"/>
        <v>223.34</v>
      </c>
      <c r="K104" s="247">
        <v>190.03</v>
      </c>
      <c r="L104" s="247">
        <v>33.31</v>
      </c>
      <c r="M104" s="293">
        <f t="shared" si="6"/>
        <v>223.34</v>
      </c>
      <c r="N104" s="262"/>
      <c r="P104"/>
      <c r="Q104"/>
      <c r="R104"/>
      <c r="S104"/>
    </row>
    <row r="105" spans="1:19" s="1" customFormat="1">
      <c r="A105" s="50" t="s">
        <v>930</v>
      </c>
      <c r="B105" s="72" t="s">
        <v>931</v>
      </c>
      <c r="C105" s="72" t="s">
        <v>913</v>
      </c>
      <c r="D105" s="52" t="s">
        <v>598</v>
      </c>
      <c r="E105" s="247">
        <v>82.03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f t="shared" si="5"/>
        <v>93.93</v>
      </c>
      <c r="K105" s="247">
        <v>82.03</v>
      </c>
      <c r="L105" s="247">
        <v>11.9</v>
      </c>
      <c r="M105" s="293">
        <f t="shared" si="6"/>
        <v>93.93</v>
      </c>
      <c r="N105" s="262"/>
      <c r="P105"/>
      <c r="Q105"/>
      <c r="R105"/>
      <c r="S105"/>
    </row>
    <row r="106" spans="1:19">
      <c r="A106" s="50" t="s">
        <v>698</v>
      </c>
      <c r="B106" s="72" t="s">
        <v>201</v>
      </c>
      <c r="C106" s="72" t="s">
        <v>912</v>
      </c>
      <c r="D106" s="52" t="s">
        <v>598</v>
      </c>
      <c r="E106" s="247">
        <v>70.38</v>
      </c>
      <c r="F106" s="296">
        <v>0</v>
      </c>
      <c r="G106" s="52" t="s">
        <v>598</v>
      </c>
      <c r="H106" s="247">
        <v>11.9</v>
      </c>
      <c r="I106" s="296">
        <v>0</v>
      </c>
      <c r="J106" s="247">
        <f t="shared" si="5"/>
        <v>82.28</v>
      </c>
      <c r="K106" s="247">
        <v>70.38</v>
      </c>
      <c r="L106" s="247">
        <v>11.9</v>
      </c>
      <c r="M106" s="293">
        <f t="shared" si="6"/>
        <v>82.28</v>
      </c>
      <c r="N106" s="262"/>
    </row>
    <row r="107" spans="1:19">
      <c r="A107" s="50" t="s">
        <v>699</v>
      </c>
      <c r="B107" s="72" t="s">
        <v>202</v>
      </c>
      <c r="C107" s="72" t="s">
        <v>913</v>
      </c>
      <c r="D107" s="52" t="s">
        <v>599</v>
      </c>
      <c r="E107" s="247">
        <v>82.03</v>
      </c>
      <c r="F107" s="296">
        <v>139.44</v>
      </c>
      <c r="G107" s="52" t="s">
        <v>599</v>
      </c>
      <c r="H107" s="247">
        <v>11.9</v>
      </c>
      <c r="I107" s="296">
        <v>21.41</v>
      </c>
      <c r="J107" s="247">
        <f t="shared" si="5"/>
        <v>254.78</v>
      </c>
      <c r="K107" s="247">
        <v>221.47</v>
      </c>
      <c r="L107" s="247">
        <v>33.31</v>
      </c>
      <c r="M107" s="293">
        <f t="shared" si="6"/>
        <v>254.78</v>
      </c>
      <c r="N107" s="262"/>
    </row>
    <row r="108" spans="1:19">
      <c r="A108" s="50" t="s">
        <v>700</v>
      </c>
      <c r="B108" s="72" t="s">
        <v>473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5"/>
        <v>93.93</v>
      </c>
      <c r="K108" s="247">
        <v>82.03</v>
      </c>
      <c r="L108" s="247">
        <v>11.9</v>
      </c>
      <c r="M108" s="293">
        <f t="shared" si="6"/>
        <v>93.93</v>
      </c>
      <c r="N108" s="262"/>
    </row>
    <row r="109" spans="1:19">
      <c r="A109" s="50" t="s">
        <v>701</v>
      </c>
      <c r="B109" s="72" t="s">
        <v>559</v>
      </c>
      <c r="C109" s="72" t="s">
        <v>912</v>
      </c>
      <c r="D109" s="52" t="s">
        <v>599</v>
      </c>
      <c r="E109" s="247">
        <v>70.38</v>
      </c>
      <c r="F109" s="296">
        <v>119.65</v>
      </c>
      <c r="G109" s="52" t="s">
        <v>598</v>
      </c>
      <c r="H109" s="247">
        <v>11.9</v>
      </c>
      <c r="I109" s="296">
        <v>0</v>
      </c>
      <c r="J109" s="247">
        <f t="shared" si="5"/>
        <v>201.93</v>
      </c>
      <c r="K109" s="247">
        <v>190.03</v>
      </c>
      <c r="L109" s="247">
        <v>11.9</v>
      </c>
      <c r="M109" s="293">
        <f t="shared" si="6"/>
        <v>201.93</v>
      </c>
      <c r="N109" s="262"/>
    </row>
    <row r="110" spans="1:19">
      <c r="A110" s="50" t="s">
        <v>702</v>
      </c>
      <c r="B110" s="72" t="s">
        <v>161</v>
      </c>
      <c r="C110" s="72" t="s">
        <v>912</v>
      </c>
      <c r="D110" s="52" t="s">
        <v>598</v>
      </c>
      <c r="E110" s="247">
        <v>70.38</v>
      </c>
      <c r="F110" s="296">
        <v>0</v>
      </c>
      <c r="G110" s="52" t="s">
        <v>598</v>
      </c>
      <c r="H110" s="247">
        <v>11.9</v>
      </c>
      <c r="I110" s="296">
        <v>0</v>
      </c>
      <c r="J110" s="247">
        <f t="shared" si="5"/>
        <v>82.28</v>
      </c>
      <c r="K110" s="247">
        <v>70.38</v>
      </c>
      <c r="L110" s="247">
        <v>11.9</v>
      </c>
      <c r="M110" s="293">
        <f t="shared" si="6"/>
        <v>82.28</v>
      </c>
      <c r="N110" s="262"/>
      <c r="P110" s="12"/>
    </row>
    <row r="111" spans="1:19">
      <c r="A111" s="50" t="s">
        <v>703</v>
      </c>
      <c r="B111" s="72" t="s">
        <v>86</v>
      </c>
      <c r="C111" s="72" t="s">
        <v>913</v>
      </c>
      <c r="D111" s="52" t="s">
        <v>600</v>
      </c>
      <c r="E111" s="247">
        <v>82.03</v>
      </c>
      <c r="F111" s="296">
        <v>61.52</v>
      </c>
      <c r="G111" s="52" t="s">
        <v>600</v>
      </c>
      <c r="H111" s="247">
        <v>11.9</v>
      </c>
      <c r="I111" s="296">
        <v>8.92</v>
      </c>
      <c r="J111" s="247">
        <f t="shared" si="5"/>
        <v>164.37</v>
      </c>
      <c r="K111" s="247">
        <v>143.55000000000001</v>
      </c>
      <c r="L111" s="247">
        <v>20.82</v>
      </c>
      <c r="M111" s="293">
        <f t="shared" si="6"/>
        <v>164.37</v>
      </c>
      <c r="N111" s="262"/>
      <c r="P111" s="12"/>
    </row>
    <row r="112" spans="1:19">
      <c r="A112" s="50" t="s">
        <v>1002</v>
      </c>
      <c r="B112" s="72" t="s">
        <v>1003</v>
      </c>
      <c r="C112" s="72" t="s">
        <v>913</v>
      </c>
      <c r="D112" s="52" t="s">
        <v>598</v>
      </c>
      <c r="E112" s="247">
        <v>82.03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5"/>
        <v>93.93</v>
      </c>
      <c r="K112" s="247">
        <v>82.03</v>
      </c>
      <c r="L112" s="247">
        <v>11.9</v>
      </c>
      <c r="M112" s="293">
        <f t="shared" si="6"/>
        <v>93.93</v>
      </c>
      <c r="N112" s="262"/>
      <c r="P112" s="12"/>
    </row>
    <row r="113" spans="1:16">
      <c r="A113" s="50" t="s">
        <v>704</v>
      </c>
      <c r="B113" s="72" t="s">
        <v>535</v>
      </c>
      <c r="C113" s="72" t="s">
        <v>912</v>
      </c>
      <c r="D113" s="52" t="s">
        <v>598</v>
      </c>
      <c r="E113" s="247">
        <v>70.38</v>
      </c>
      <c r="F113" s="296">
        <v>0</v>
      </c>
      <c r="G113" s="52" t="s">
        <v>598</v>
      </c>
      <c r="H113" s="247">
        <v>11.9</v>
      </c>
      <c r="I113" s="296">
        <v>0</v>
      </c>
      <c r="J113" s="247">
        <f t="shared" si="5"/>
        <v>82.28</v>
      </c>
      <c r="K113" s="247">
        <v>70.38</v>
      </c>
      <c r="L113" s="247">
        <v>11.9</v>
      </c>
      <c r="M113" s="293">
        <f t="shared" si="6"/>
        <v>82.28</v>
      </c>
      <c r="N113" s="262"/>
      <c r="P113" s="12"/>
    </row>
    <row r="114" spans="1:16">
      <c r="A114" s="288"/>
      <c r="B114" s="345"/>
      <c r="C114" s="345"/>
      <c r="D114" s="290"/>
      <c r="E114" s="247"/>
      <c r="F114" s="247"/>
      <c r="G114" s="247"/>
      <c r="H114" s="247"/>
      <c r="I114" s="247"/>
      <c r="J114" s="247"/>
      <c r="K114" s="272"/>
      <c r="L114" s="247"/>
      <c r="M114" s="316"/>
      <c r="N114" s="262"/>
      <c r="P114" s="12"/>
    </row>
    <row r="115" spans="1:16" ht="16">
      <c r="A115" s="153"/>
      <c r="B115" s="153"/>
      <c r="C115" s="153"/>
      <c r="D115" s="281"/>
      <c r="E115" s="312">
        <f>SUM(E4:E113)</f>
        <v>8230.14</v>
      </c>
      <c r="F115" s="312">
        <f>SUM(F4:F113)</f>
        <v>3957.2800000000007</v>
      </c>
      <c r="G115" s="312"/>
      <c r="H115" s="312">
        <f>SUM(H4:H113)</f>
        <v>1273.3000000000004</v>
      </c>
      <c r="I115" s="312">
        <f>SUM(I4:I113)</f>
        <v>581.62000000000012</v>
      </c>
      <c r="J115" s="88">
        <f>SUM(J4:J113)</f>
        <v>13960.310000000014</v>
      </c>
      <c r="K115" s="88">
        <f>SUM(K4:K113)</f>
        <v>12187.419999999998</v>
      </c>
      <c r="L115" s="88">
        <f>SUM(L4:L113)</f>
        <v>1854.9200000000014</v>
      </c>
      <c r="M115" s="88">
        <f>SUM(M4:M113)</f>
        <v>14042.340000000017</v>
      </c>
      <c r="N115" s="298"/>
      <c r="P115" s="12"/>
    </row>
    <row r="116" spans="1:16">
      <c r="A116" s="149"/>
      <c r="B116" s="346"/>
      <c r="C116" s="360"/>
      <c r="L116" s="286"/>
      <c r="M116" s="275"/>
      <c r="N116" s="53"/>
    </row>
    <row r="117" spans="1:16">
      <c r="A117" s="50"/>
      <c r="B117" s="72"/>
      <c r="C117" s="72"/>
      <c r="D117" s="54"/>
      <c r="E117" s="76"/>
      <c r="F117" s="76"/>
      <c r="G117" s="76"/>
      <c r="H117" s="76"/>
      <c r="I117" s="76"/>
      <c r="J117" s="76"/>
      <c r="K117" s="76"/>
      <c r="L117" s="76"/>
      <c r="M117" s="76"/>
      <c r="N117" s="53"/>
    </row>
    <row r="118" spans="1:16" ht="16">
      <c r="A118" s="155"/>
      <c r="B118" s="398" t="s">
        <v>616</v>
      </c>
      <c r="C118" s="399"/>
      <c r="D118" s="400"/>
      <c r="E118" s="88">
        <v>0</v>
      </c>
      <c r="F118" s="88"/>
      <c r="G118" s="88"/>
      <c r="H118" s="88">
        <v>0</v>
      </c>
      <c r="I118" s="88"/>
      <c r="J118" s="88">
        <v>0</v>
      </c>
      <c r="K118" s="88"/>
      <c r="L118" s="88"/>
      <c r="M118" s="88"/>
      <c r="N118" s="89"/>
      <c r="P118" s="12"/>
    </row>
    <row r="119" spans="1:16" ht="16">
      <c r="A119" s="395"/>
      <c r="B119" s="395"/>
      <c r="C119" s="395"/>
      <c r="D119" s="395"/>
      <c r="E119" s="88">
        <f>E115+E118</f>
        <v>8230.14</v>
      </c>
      <c r="F119" s="88"/>
      <c r="G119" s="88"/>
      <c r="H119" s="88">
        <f>H115+H118</f>
        <v>1273.3000000000004</v>
      </c>
      <c r="I119" s="88"/>
      <c r="J119" s="88">
        <f>J115+J118</f>
        <v>13960.310000000014</v>
      </c>
      <c r="K119" s="88"/>
      <c r="L119" s="88"/>
      <c r="M119" s="88"/>
      <c r="N119" s="89"/>
      <c r="P119" s="12"/>
    </row>
    <row r="120" spans="1:16" ht="16">
      <c r="A120" s="401"/>
      <c r="B120" s="401"/>
      <c r="C120" s="401"/>
      <c r="D120" s="401"/>
      <c r="E120" s="90"/>
      <c r="F120" s="90"/>
      <c r="G120" s="90"/>
      <c r="H120" s="93"/>
      <c r="I120" s="93"/>
      <c r="J120" s="93"/>
      <c r="K120" s="93"/>
      <c r="L120" s="93"/>
      <c r="M120" s="93"/>
      <c r="N120" s="89"/>
    </row>
    <row r="121" spans="1:16" ht="16" customHeight="1">
      <c r="A121" s="402"/>
      <c r="B121" s="402"/>
      <c r="C121" s="402"/>
      <c r="D121" s="403"/>
      <c r="E121" s="247"/>
      <c r="F121" s="247"/>
      <c r="G121" s="247"/>
      <c r="H121" s="247"/>
      <c r="I121" s="247"/>
      <c r="J121" s="247"/>
      <c r="K121" s="331" t="s">
        <v>756</v>
      </c>
      <c r="L121" s="331" t="s">
        <v>757</v>
      </c>
      <c r="M121" s="247"/>
      <c r="N121" s="100"/>
    </row>
    <row r="122" spans="1:16" ht="16" customHeight="1">
      <c r="A122" s="50" t="s">
        <v>1119</v>
      </c>
      <c r="B122" s="72" t="s">
        <v>1120</v>
      </c>
      <c r="C122" s="72" t="s">
        <v>913</v>
      </c>
      <c r="D122" s="52" t="s">
        <v>598</v>
      </c>
      <c r="E122" s="247">
        <v>82.03</v>
      </c>
      <c r="F122" s="296">
        <v>0</v>
      </c>
      <c r="G122" s="52" t="s">
        <v>598</v>
      </c>
      <c r="H122" s="247">
        <v>11.9</v>
      </c>
      <c r="I122" s="296">
        <v>0</v>
      </c>
      <c r="J122" s="247">
        <f t="shared" ref="J122:J124" si="7">SUM(E122:I122)</f>
        <v>93.93</v>
      </c>
      <c r="K122" s="247">
        <v>82.03</v>
      </c>
      <c r="L122" s="247">
        <v>11.9</v>
      </c>
      <c r="M122" s="293">
        <f>SUM(K122:L122)</f>
        <v>93.93</v>
      </c>
      <c r="N122" s="53"/>
    </row>
    <row r="123" spans="1:16" ht="16" customHeight="1">
      <c r="A123" s="50" t="s">
        <v>714</v>
      </c>
      <c r="B123" s="72" t="s">
        <v>713</v>
      </c>
      <c r="C123" s="72" t="s">
        <v>913</v>
      </c>
      <c r="D123" s="52" t="s">
        <v>928</v>
      </c>
      <c r="E123" s="247">
        <v>82.03</v>
      </c>
      <c r="F123" s="296">
        <v>0</v>
      </c>
      <c r="G123" s="52" t="s">
        <v>598</v>
      </c>
      <c r="H123" s="247">
        <v>11.9</v>
      </c>
      <c r="I123" s="296">
        <v>0</v>
      </c>
      <c r="J123" s="247">
        <f t="shared" si="7"/>
        <v>93.93</v>
      </c>
      <c r="K123" s="247">
        <v>82.03</v>
      </c>
      <c r="L123" s="247">
        <v>11.9</v>
      </c>
      <c r="M123" s="293">
        <f t="shared" ref="M123:M124" si="8">K123+L123</f>
        <v>93.93</v>
      </c>
      <c r="N123" s="53"/>
    </row>
    <row r="124" spans="1:16" ht="16" customHeight="1">
      <c r="A124" s="50" t="s">
        <v>704</v>
      </c>
      <c r="B124" s="72" t="s">
        <v>535</v>
      </c>
      <c r="C124" s="72" t="s">
        <v>912</v>
      </c>
      <c r="D124" s="52" t="s">
        <v>598</v>
      </c>
      <c r="E124" s="247">
        <v>-351.9</v>
      </c>
      <c r="F124" s="296">
        <v>0</v>
      </c>
      <c r="G124" s="52" t="s">
        <v>598</v>
      </c>
      <c r="H124" s="247">
        <v>-59.5</v>
      </c>
      <c r="I124" s="296">
        <v>0</v>
      </c>
      <c r="J124" s="247">
        <f t="shared" si="7"/>
        <v>-411.4</v>
      </c>
      <c r="K124" s="247">
        <v>-351.9</v>
      </c>
      <c r="L124" s="247">
        <v>-59.5</v>
      </c>
      <c r="M124" s="293">
        <f t="shared" si="8"/>
        <v>-411.4</v>
      </c>
      <c r="N124" s="53"/>
    </row>
    <row r="125" spans="1:16" ht="16" customHeight="1">
      <c r="A125" s="50" t="s">
        <v>704</v>
      </c>
      <c r="B125" s="72" t="s">
        <v>535</v>
      </c>
      <c r="C125" s="72" t="s">
        <v>912</v>
      </c>
      <c r="D125" s="52" t="s">
        <v>598</v>
      </c>
      <c r="E125" s="247">
        <v>211.14</v>
      </c>
      <c r="F125" s="296">
        <v>0</v>
      </c>
      <c r="G125" s="52" t="s">
        <v>598</v>
      </c>
      <c r="H125" s="247">
        <v>35.700000000000003</v>
      </c>
      <c r="I125" s="296">
        <v>0</v>
      </c>
      <c r="J125" s="247">
        <f t="shared" ref="J125" si="9">SUM(E125:I125)</f>
        <v>246.83999999999997</v>
      </c>
      <c r="K125" s="247">
        <v>211.14</v>
      </c>
      <c r="L125" s="247">
        <v>35.700000000000003</v>
      </c>
      <c r="M125" s="293">
        <f t="shared" ref="M125" si="10">K125+L125</f>
        <v>246.83999999999997</v>
      </c>
      <c r="N125" s="53"/>
    </row>
    <row r="126" spans="1:16" ht="16" customHeight="1">
      <c r="A126" s="50"/>
      <c r="B126" s="72"/>
      <c r="C126" s="72"/>
      <c r="D126" s="52"/>
      <c r="E126" s="247"/>
      <c r="F126" s="296"/>
      <c r="G126" s="52"/>
      <c r="H126" s="247"/>
      <c r="I126" s="296"/>
      <c r="J126" s="247"/>
      <c r="K126" s="247"/>
      <c r="L126" s="247"/>
      <c r="M126" s="293"/>
      <c r="N126" s="53"/>
    </row>
    <row r="127" spans="1:16" ht="16" customHeight="1">
      <c r="A127" s="50"/>
      <c r="B127" s="72"/>
      <c r="C127" s="72"/>
      <c r="D127" s="52"/>
      <c r="E127" s="247"/>
      <c r="F127" s="296"/>
      <c r="G127" s="52"/>
      <c r="H127" s="247"/>
      <c r="I127" s="296"/>
      <c r="J127" s="247"/>
      <c r="K127" s="247"/>
      <c r="L127" s="247"/>
      <c r="M127" s="293"/>
      <c r="N127" s="53"/>
    </row>
    <row r="128" spans="1:16" ht="16" customHeight="1">
      <c r="A128" s="50"/>
      <c r="B128" s="72"/>
      <c r="C128" s="72"/>
      <c r="D128" s="52"/>
      <c r="E128" s="247"/>
      <c r="F128" s="296"/>
      <c r="G128" s="52"/>
      <c r="H128" s="247"/>
      <c r="I128" s="296"/>
      <c r="J128" s="247"/>
      <c r="K128" s="247"/>
      <c r="L128" s="247"/>
      <c r="M128" s="293"/>
      <c r="N128" s="53"/>
    </row>
    <row r="129" spans="1:18" ht="16" customHeight="1">
      <c r="A129" s="50"/>
      <c r="B129" s="72"/>
      <c r="C129" s="72"/>
      <c r="D129" s="52"/>
      <c r="E129" s="247"/>
      <c r="F129" s="296"/>
      <c r="G129" s="52"/>
      <c r="H129" s="247"/>
      <c r="I129" s="296"/>
      <c r="J129" s="247"/>
      <c r="K129" s="247"/>
      <c r="L129" s="247"/>
      <c r="M129" s="293"/>
      <c r="N129" s="53"/>
    </row>
    <row r="130" spans="1:18" ht="16" customHeight="1">
      <c r="A130" s="50"/>
      <c r="B130" s="72"/>
      <c r="C130" s="72"/>
      <c r="D130" s="52"/>
      <c r="E130" s="247"/>
      <c r="F130" s="296"/>
      <c r="G130" s="52"/>
      <c r="H130" s="247"/>
      <c r="I130" s="296"/>
      <c r="J130" s="247"/>
      <c r="K130" s="247"/>
      <c r="L130" s="247"/>
      <c r="M130" s="293"/>
      <c r="N130" s="53"/>
    </row>
    <row r="131" spans="1:18" ht="16" customHeight="1">
      <c r="A131" s="50"/>
      <c r="B131" s="72"/>
      <c r="C131" s="72"/>
      <c r="D131" s="52"/>
      <c r="E131" s="247"/>
      <c r="F131" s="296"/>
      <c r="G131" s="52"/>
      <c r="H131" s="247"/>
      <c r="I131" s="296"/>
      <c r="J131" s="247"/>
      <c r="K131" s="247"/>
      <c r="L131" s="247"/>
      <c r="M131" s="293"/>
      <c r="N131" s="53"/>
    </row>
    <row r="132" spans="1:18" ht="16" customHeight="1">
      <c r="A132" s="50"/>
      <c r="B132" s="72"/>
      <c r="C132" s="72"/>
      <c r="D132" s="52"/>
      <c r="E132" s="247"/>
      <c r="F132" s="296"/>
      <c r="G132" s="52"/>
      <c r="H132" s="247"/>
      <c r="I132" s="296"/>
      <c r="J132" s="247"/>
      <c r="K132" s="247"/>
      <c r="L132" s="247"/>
      <c r="M132" s="293"/>
      <c r="N132" s="262"/>
    </row>
    <row r="133" spans="1:18" ht="16" customHeight="1">
      <c r="A133" s="50"/>
      <c r="B133" s="72"/>
      <c r="C133" s="72"/>
      <c r="D133" s="52"/>
      <c r="E133" s="247"/>
      <c r="F133" s="296"/>
      <c r="G133" s="52"/>
      <c r="H133" s="247"/>
      <c r="I133" s="296"/>
      <c r="J133" s="247"/>
      <c r="K133" s="247"/>
      <c r="L133" s="247"/>
      <c r="M133" s="293"/>
      <c r="N133" s="390"/>
    </row>
    <row r="134" spans="1:18" ht="16" customHeight="1">
      <c r="A134" s="50"/>
      <c r="B134" s="72"/>
      <c r="C134" s="72"/>
      <c r="D134" s="52"/>
      <c r="E134" s="247"/>
      <c r="F134" s="296"/>
      <c r="G134" s="52"/>
      <c r="H134" s="247"/>
      <c r="I134" s="296"/>
      <c r="J134" s="247"/>
      <c r="K134" s="247"/>
      <c r="L134" s="247"/>
      <c r="M134" s="293"/>
      <c r="N134" s="262"/>
    </row>
    <row r="135" spans="1:18" ht="16" customHeight="1">
      <c r="A135" s="50"/>
      <c r="B135" s="72"/>
      <c r="C135" s="72"/>
      <c r="D135" s="52"/>
      <c r="E135" s="247"/>
      <c r="F135" s="296"/>
      <c r="G135" s="52"/>
      <c r="H135" s="247"/>
      <c r="I135" s="296"/>
      <c r="J135" s="247"/>
      <c r="K135" s="247"/>
      <c r="L135" s="247"/>
      <c r="M135" s="293"/>
      <c r="N135" s="262"/>
    </row>
    <row r="136" spans="1:18" s="1" customFormat="1" ht="16">
      <c r="A136" s="404"/>
      <c r="B136" s="404"/>
      <c r="C136" s="404"/>
      <c r="D136" s="404"/>
      <c r="E136" s="256">
        <f>SUM(E122:E135)</f>
        <v>23.300000000000011</v>
      </c>
      <c r="F136" s="256">
        <f>SUM(F122:F135)</f>
        <v>0</v>
      </c>
      <c r="G136" s="381"/>
      <c r="H136" s="256">
        <f>SUM(H122:H135)</f>
        <v>0</v>
      </c>
      <c r="I136" s="256">
        <f>SUM(I122:I135)</f>
        <v>0</v>
      </c>
      <c r="J136" s="256">
        <f>SUM(J122:J135)</f>
        <v>23.300000000000011</v>
      </c>
      <c r="K136" s="256">
        <f>SUM(K122:K135)</f>
        <v>23.300000000000011</v>
      </c>
      <c r="L136" s="256">
        <f>SUM(L122:L135)</f>
        <v>0</v>
      </c>
      <c r="M136" s="256">
        <f>SUM(M122:M135)</f>
        <v>23.300000000000011</v>
      </c>
      <c r="N136" s="257"/>
      <c r="P136"/>
      <c r="Q136"/>
      <c r="R136"/>
    </row>
    <row r="137" spans="1:18" s="1" customFormat="1" ht="16">
      <c r="A137" s="318"/>
      <c r="B137" s="347"/>
      <c r="C137" s="347"/>
      <c r="D137" s="318"/>
      <c r="E137" s="256"/>
      <c r="F137" s="256"/>
      <c r="G137" s="381"/>
      <c r="H137" s="256"/>
      <c r="I137" s="256"/>
      <c r="J137" s="256"/>
      <c r="K137" s="256"/>
      <c r="L137" s="256"/>
      <c r="M137" s="256"/>
      <c r="N137" s="257"/>
      <c r="P137"/>
      <c r="Q137"/>
      <c r="R137"/>
    </row>
    <row r="138" spans="1:18" s="1" customFormat="1" ht="19">
      <c r="A138" s="393"/>
      <c r="B138" s="393"/>
      <c r="C138" s="393"/>
      <c r="D138" s="393"/>
      <c r="E138" s="90">
        <f>E119+E136</f>
        <v>8253.4399999999987</v>
      </c>
      <c r="F138" s="90"/>
      <c r="G138" s="90"/>
      <c r="H138" s="90">
        <f>H119+H136</f>
        <v>1273.3000000000004</v>
      </c>
      <c r="I138" s="90"/>
      <c r="J138" s="90">
        <f>M115+J136</f>
        <v>14065.640000000016</v>
      </c>
      <c r="K138" s="90"/>
      <c r="L138" s="90"/>
      <c r="M138" s="332">
        <f>M115+M136</f>
        <v>14065.640000000016</v>
      </c>
      <c r="N138" s="89" t="s">
        <v>795</v>
      </c>
      <c r="P138"/>
      <c r="Q138"/>
      <c r="R138"/>
    </row>
    <row r="139" spans="1:18" s="1" customFormat="1" ht="15" customHeight="1">
      <c r="A139" s="397"/>
      <c r="B139" s="397"/>
      <c r="C139" s="397"/>
      <c r="D139" s="397"/>
      <c r="E139" s="397"/>
      <c r="F139" s="397"/>
      <c r="G139" s="397"/>
      <c r="H139" s="397"/>
      <c r="I139" s="397"/>
      <c r="J139" s="397"/>
      <c r="K139" s="313"/>
      <c r="L139" s="313"/>
      <c r="M139" s="313"/>
      <c r="N139" s="143"/>
      <c r="P139"/>
      <c r="Q139"/>
      <c r="R139"/>
    </row>
    <row r="140" spans="1:18" s="1" customFormat="1" ht="16" customHeight="1">
      <c r="A140"/>
      <c r="B140"/>
      <c r="C140"/>
      <c r="E140"/>
      <c r="F140"/>
      <c r="G140"/>
      <c r="H140" t="s">
        <v>381</v>
      </c>
      <c r="I140" s="163" t="s">
        <v>871</v>
      </c>
      <c r="J140" s="260">
        <v>45986</v>
      </c>
      <c r="K140" s="314"/>
      <c r="L140" s="314"/>
      <c r="M140" s="314"/>
      <c r="N140"/>
      <c r="P140"/>
      <c r="Q140"/>
      <c r="R140"/>
    </row>
    <row r="141" spans="1:18" s="1" customFormat="1">
      <c r="A141"/>
      <c r="B141"/>
      <c r="C141"/>
      <c r="D141"/>
      <c r="E141"/>
      <c r="F141"/>
      <c r="G141"/>
      <c r="H141" s="12"/>
      <c r="I141" s="12"/>
      <c r="J141" s="12"/>
      <c r="K141" s="275"/>
      <c r="L141" s="275"/>
      <c r="M141" s="12"/>
      <c r="N141"/>
      <c r="P141"/>
      <c r="Q141"/>
      <c r="R141"/>
    </row>
    <row r="142" spans="1:18" s="1" customFormat="1">
      <c r="A142"/>
      <c r="B142"/>
      <c r="C142"/>
      <c r="D142"/>
      <c r="E142" s="315" t="s">
        <v>766</v>
      </c>
      <c r="F142" s="275">
        <f>F115+F136+I115+I136</f>
        <v>4538.9000000000005</v>
      </c>
      <c r="G142" s="275"/>
      <c r="H142" s="315" t="s">
        <v>767</v>
      </c>
      <c r="I142" s="275">
        <f>M115+M136-F142</f>
        <v>9526.7400000000162</v>
      </c>
      <c r="J142"/>
      <c r="K142" s="275"/>
      <c r="L142" s="275"/>
      <c r="M142" s="275"/>
      <c r="N142"/>
      <c r="P142"/>
      <c r="Q142"/>
      <c r="R142"/>
    </row>
    <row r="144" spans="1:18" s="1" customFormat="1">
      <c r="A144"/>
      <c r="B144"/>
      <c r="C144"/>
      <c r="D144"/>
      <c r="E144"/>
      <c r="F144"/>
      <c r="G144"/>
      <c r="H144"/>
      <c r="I144" s="275">
        <f>F142+I142</f>
        <v>14065.640000000018</v>
      </c>
      <c r="J144"/>
      <c r="K144" s="275"/>
      <c r="L144" s="275"/>
      <c r="M144"/>
      <c r="N144"/>
      <c r="P144"/>
      <c r="Q144"/>
      <c r="R144"/>
    </row>
    <row r="147" spans="9:9">
      <c r="I147" s="275"/>
    </row>
  </sheetData>
  <mergeCells count="7">
    <mergeCell ref="A139:J139"/>
    <mergeCell ref="B118:D118"/>
    <mergeCell ref="A119:D119"/>
    <mergeCell ref="A120:D120"/>
    <mergeCell ref="A121:D121"/>
    <mergeCell ref="A136:D136"/>
    <mergeCell ref="A138:D138"/>
  </mergeCells>
  <conditionalFormatting sqref="B22:C22">
    <cfRule type="duplicateValues" dxfId="1764" priority="6"/>
  </conditionalFormatting>
  <conditionalFormatting sqref="B56:C56">
    <cfRule type="duplicateValues" dxfId="1763" priority="4"/>
  </conditionalFormatting>
  <conditionalFormatting sqref="D142:D144 D146:D1048576 A142:C1048576">
    <cfRule type="duplicateValues" dxfId="1762" priority="7"/>
  </conditionalFormatting>
  <conditionalFormatting sqref="N5 N8:N60 N132:N137 N63:N121">
    <cfRule type="notContainsBlanks" dxfId="1761" priority="3">
      <formula>LEN(TRIM(N5))&gt;0</formula>
    </cfRule>
  </conditionalFormatting>
  <conditionalFormatting sqref="N139">
    <cfRule type="notContainsBlanks" dxfId="1760" priority="5">
      <formula>LEN(TRIM(N139))&gt;0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CF01-E825-C742-9DD3-F8A746062776}">
  <dimension ref="A1:T179"/>
  <sheetViews>
    <sheetView topLeftCell="B13" zoomScale="150" zoomScaleNormal="150" workbookViewId="0">
      <selection activeCell="B13" sqref="A1:XFD1048576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6" customWidth="1"/>
    <col min="15" max="15" width="2.1640625" style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45962</v>
      </c>
      <c r="M2" s="157" t="s">
        <v>1114</v>
      </c>
      <c r="N2" s="350" t="s">
        <v>70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65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621</v>
      </c>
      <c r="B7" s="344" t="s">
        <v>561</v>
      </c>
      <c r="C7" s="344" t="s">
        <v>915</v>
      </c>
      <c r="D7" s="52" t="s">
        <v>599</v>
      </c>
      <c r="E7" s="247">
        <v>82.03</v>
      </c>
      <c r="F7" s="296">
        <v>139.44</v>
      </c>
      <c r="G7" s="52" t="s">
        <v>599</v>
      </c>
      <c r="H7" s="247">
        <v>11.9</v>
      </c>
      <c r="I7" s="296">
        <v>21.41</v>
      </c>
      <c r="J7" s="247">
        <f t="shared" si="0"/>
        <v>254.78</v>
      </c>
      <c r="K7" s="247">
        <v>221.47</v>
      </c>
      <c r="L7" s="247">
        <v>33.31</v>
      </c>
      <c r="M7" s="293">
        <f t="shared" ref="M7:M66" si="1">K7+L7</f>
        <v>254.78</v>
      </c>
      <c r="N7" s="51"/>
    </row>
    <row r="8" spans="1:20">
      <c r="A8" s="50" t="s">
        <v>622</v>
      </c>
      <c r="B8" s="344" t="s">
        <v>192</v>
      </c>
      <c r="C8" s="344" t="s">
        <v>913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>SUM(E8:I8)</f>
        <v>254.78</v>
      </c>
      <c r="K8" s="247">
        <v>221.47</v>
      </c>
      <c r="L8" s="247">
        <v>33.31</v>
      </c>
      <c r="M8" s="293">
        <f>K8+L8</f>
        <v>254.78</v>
      </c>
      <c r="N8" s="262"/>
    </row>
    <row r="9" spans="1:20">
      <c r="A9" s="50" t="s">
        <v>624</v>
      </c>
      <c r="B9" s="72" t="s">
        <v>583</v>
      </c>
      <c r="C9" s="72" t="s">
        <v>913</v>
      </c>
      <c r="D9" s="52" t="s">
        <v>598</v>
      </c>
      <c r="E9" s="247">
        <v>82.03</v>
      </c>
      <c r="F9" s="296">
        <v>0</v>
      </c>
      <c r="G9" s="52" t="s">
        <v>598</v>
      </c>
      <c r="H9" s="247">
        <v>11.9</v>
      </c>
      <c r="I9" s="296">
        <v>0</v>
      </c>
      <c r="J9" s="247">
        <f t="shared" si="0"/>
        <v>93.93</v>
      </c>
      <c r="K9" s="247">
        <v>82.03</v>
      </c>
      <c r="L9" s="247">
        <v>11.9</v>
      </c>
      <c r="M9" s="293">
        <f t="shared" si="1"/>
        <v>93.93</v>
      </c>
      <c r="N9" s="262"/>
    </row>
    <row r="10" spans="1:20">
      <c r="A10" s="50" t="s">
        <v>625</v>
      </c>
      <c r="B10" s="72" t="s">
        <v>89</v>
      </c>
      <c r="C10" s="72" t="s">
        <v>912</v>
      </c>
      <c r="D10" s="52" t="s">
        <v>598</v>
      </c>
      <c r="E10" s="247">
        <v>70.38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82.28</v>
      </c>
      <c r="K10" s="247">
        <v>70.38</v>
      </c>
      <c r="L10" s="247">
        <v>11.9</v>
      </c>
      <c r="M10" s="293">
        <f t="shared" si="1"/>
        <v>82.28</v>
      </c>
      <c r="N10" s="262"/>
    </row>
    <row r="11" spans="1:20">
      <c r="A11" s="50" t="s">
        <v>858</v>
      </c>
      <c r="B11" s="72" t="s">
        <v>859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708</v>
      </c>
      <c r="B12" s="72" t="s">
        <v>1065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 s="1" customFormat="1">
      <c r="A13" s="50" t="s">
        <v>627</v>
      </c>
      <c r="B13" s="72" t="s">
        <v>575</v>
      </c>
      <c r="C13" s="72" t="s">
        <v>913</v>
      </c>
      <c r="D13" s="52" t="s">
        <v>598</v>
      </c>
      <c r="E13" s="247">
        <v>82.03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93.93</v>
      </c>
      <c r="K13" s="247">
        <v>82.03</v>
      </c>
      <c r="L13" s="247">
        <v>11.9</v>
      </c>
      <c r="M13" s="293">
        <f t="shared" si="1"/>
        <v>93.93</v>
      </c>
      <c r="N13" s="262"/>
      <c r="P13"/>
      <c r="Q13"/>
      <c r="R13" s="53"/>
      <c r="S13" s="53"/>
      <c r="T13" s="240"/>
    </row>
    <row r="14" spans="1:20" s="1" customFormat="1">
      <c r="A14" s="50" t="s">
        <v>628</v>
      </c>
      <c r="B14" s="72" t="s">
        <v>139</v>
      </c>
      <c r="C14" s="72" t="s">
        <v>912</v>
      </c>
      <c r="D14" s="52" t="s">
        <v>598</v>
      </c>
      <c r="E14" s="247">
        <v>70.38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82.28</v>
      </c>
      <c r="K14" s="247">
        <v>70.38</v>
      </c>
      <c r="L14" s="247">
        <v>11.9</v>
      </c>
      <c r="M14" s="293">
        <f t="shared" si="1"/>
        <v>82.28</v>
      </c>
      <c r="N14" s="262"/>
      <c r="P14"/>
      <c r="Q14"/>
      <c r="R14" s="53"/>
      <c r="S14" s="53"/>
      <c r="T14" s="240"/>
    </row>
    <row r="15" spans="1:20" s="1" customFormat="1">
      <c r="A15" s="50" t="s">
        <v>629</v>
      </c>
      <c r="B15" s="72" t="s">
        <v>170</v>
      </c>
      <c r="C15" s="72" t="s">
        <v>913</v>
      </c>
      <c r="D15" s="52" t="s">
        <v>599</v>
      </c>
      <c r="E15" s="247">
        <v>82.03</v>
      </c>
      <c r="F15" s="296">
        <v>139.44</v>
      </c>
      <c r="G15" s="52" t="s">
        <v>599</v>
      </c>
      <c r="H15" s="247">
        <v>11.9</v>
      </c>
      <c r="I15" s="296">
        <v>21.41</v>
      </c>
      <c r="J15" s="247">
        <f t="shared" si="0"/>
        <v>254.78</v>
      </c>
      <c r="K15" s="247">
        <v>221.47</v>
      </c>
      <c r="L15" s="247">
        <v>33.31</v>
      </c>
      <c r="M15" s="293">
        <f>K15+L15</f>
        <v>254.78</v>
      </c>
      <c r="N15" s="262"/>
      <c r="P15"/>
      <c r="Q15"/>
      <c r="R15"/>
      <c r="S15"/>
    </row>
    <row r="16" spans="1:20" s="1" customFormat="1">
      <c r="A16" s="50" t="s">
        <v>810</v>
      </c>
      <c r="B16" s="72" t="s">
        <v>809</v>
      </c>
      <c r="C16" s="72" t="s">
        <v>912</v>
      </c>
      <c r="D16" s="52" t="s">
        <v>598</v>
      </c>
      <c r="E16" s="247">
        <v>70.38</v>
      </c>
      <c r="F16" s="296">
        <v>0</v>
      </c>
      <c r="G16" s="52" t="s">
        <v>598</v>
      </c>
      <c r="H16" s="247">
        <v>11.9</v>
      </c>
      <c r="I16" s="296">
        <v>0</v>
      </c>
      <c r="J16" s="247">
        <f>SUM(E16:I16)</f>
        <v>82.28</v>
      </c>
      <c r="K16" s="247">
        <v>70.38</v>
      </c>
      <c r="L16" s="247">
        <v>11.9</v>
      </c>
      <c r="M16" s="293">
        <f t="shared" si="1"/>
        <v>82.28</v>
      </c>
      <c r="N16" s="262"/>
      <c r="P16"/>
      <c r="Q16"/>
      <c r="R16"/>
      <c r="S16"/>
    </row>
    <row r="17" spans="1:19" s="1" customFormat="1">
      <c r="A17" s="278" t="s">
        <v>731</v>
      </c>
      <c r="B17" s="72" t="s">
        <v>730</v>
      </c>
      <c r="C17" s="72" t="s">
        <v>913</v>
      </c>
      <c r="D17" s="52" t="s">
        <v>599</v>
      </c>
      <c r="E17" s="247">
        <v>82.03</v>
      </c>
      <c r="F17" s="296">
        <v>139.44</v>
      </c>
      <c r="G17" s="52" t="s">
        <v>599</v>
      </c>
      <c r="H17" s="247">
        <v>11.9</v>
      </c>
      <c r="I17" s="296">
        <v>21.41</v>
      </c>
      <c r="J17" s="247">
        <f>SUM(E17:I17)</f>
        <v>254.78</v>
      </c>
      <c r="K17" s="247">
        <v>221.47</v>
      </c>
      <c r="L17" s="247">
        <v>33.31</v>
      </c>
      <c r="M17" s="293">
        <f t="shared" si="1"/>
        <v>254.78</v>
      </c>
      <c r="N17" s="262"/>
      <c r="P17"/>
      <c r="Q17"/>
      <c r="R17"/>
      <c r="S17"/>
    </row>
    <row r="18" spans="1:19" s="1" customFormat="1">
      <c r="A18" s="278" t="s">
        <v>1039</v>
      </c>
      <c r="B18" s="72" t="s">
        <v>1040</v>
      </c>
      <c r="C18" s="72" t="s">
        <v>912</v>
      </c>
      <c r="D18" s="52" t="s">
        <v>598</v>
      </c>
      <c r="E18" s="247">
        <v>70.38</v>
      </c>
      <c r="F18" s="296">
        <v>0</v>
      </c>
      <c r="G18" s="52" t="s">
        <v>598</v>
      </c>
      <c r="H18" s="247">
        <v>11.9</v>
      </c>
      <c r="I18" s="296">
        <v>0</v>
      </c>
      <c r="J18" s="247">
        <f>SUM(E18:I18)</f>
        <v>82.28</v>
      </c>
      <c r="K18" s="247">
        <v>70.38</v>
      </c>
      <c r="L18" s="247">
        <v>11.9</v>
      </c>
      <c r="M18" s="293">
        <f>K18+L18</f>
        <v>82.28</v>
      </c>
      <c r="N18" s="262"/>
      <c r="P18"/>
      <c r="Q18"/>
      <c r="R18"/>
      <c r="S18"/>
    </row>
    <row r="19" spans="1:19" s="1" customFormat="1">
      <c r="A19" s="278" t="s">
        <v>1103</v>
      </c>
      <c r="B19" s="72" t="s">
        <v>1104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0</v>
      </c>
      <c r="J24" s="247">
        <f t="shared" si="0"/>
        <v>155.45000000000002</v>
      </c>
      <c r="K24" s="247">
        <v>143.55000000000001</v>
      </c>
      <c r="L24" s="247">
        <v>11.9</v>
      </c>
      <c r="M24" s="293">
        <f t="shared" si="1"/>
        <v>155.45000000000002</v>
      </c>
      <c r="N24" s="262"/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599</v>
      </c>
      <c r="E28" s="247">
        <v>70.38</v>
      </c>
      <c r="F28" s="296">
        <v>119.65</v>
      </c>
      <c r="G28" s="52" t="s">
        <v>599</v>
      </c>
      <c r="H28" s="247">
        <v>11.9</v>
      </c>
      <c r="I28" s="296">
        <v>21.41</v>
      </c>
      <c r="J28" s="247">
        <f t="shared" si="0"/>
        <v>223.34</v>
      </c>
      <c r="K28" s="247">
        <v>190.03</v>
      </c>
      <c r="L28" s="247">
        <v>33.31</v>
      </c>
      <c r="M28" s="293">
        <f t="shared" si="1"/>
        <v>223.34</v>
      </c>
      <c r="N28" s="262"/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723</v>
      </c>
      <c r="B31" s="72" t="s">
        <v>722</v>
      </c>
      <c r="C31" s="72" t="s">
        <v>912</v>
      </c>
      <c r="D31" s="52" t="s">
        <v>598</v>
      </c>
      <c r="E31" s="247">
        <v>70.38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82.28</v>
      </c>
      <c r="K31" s="247">
        <v>70.38</v>
      </c>
      <c r="L31" s="247">
        <v>11.9</v>
      </c>
      <c r="M31" s="293">
        <f t="shared" si="1"/>
        <v>82.28</v>
      </c>
      <c r="N31" s="262"/>
    </row>
    <row r="32" spans="1:19">
      <c r="A32" s="50" t="s">
        <v>638</v>
      </c>
      <c r="B32" s="72" t="s">
        <v>617</v>
      </c>
      <c r="C32" s="72" t="s">
        <v>913</v>
      </c>
      <c r="D32" s="52" t="s">
        <v>600</v>
      </c>
      <c r="E32" s="247">
        <v>82.03</v>
      </c>
      <c r="F32" s="296">
        <v>61.52</v>
      </c>
      <c r="G32" s="52" t="s">
        <v>600</v>
      </c>
      <c r="H32" s="247">
        <v>11.9</v>
      </c>
      <c r="I32" s="296">
        <v>8.92</v>
      </c>
      <c r="J32" s="247">
        <f t="shared" si="0"/>
        <v>164.37</v>
      </c>
      <c r="K32" s="247">
        <v>143.55000000000001</v>
      </c>
      <c r="L32" s="247">
        <v>20.82</v>
      </c>
      <c r="M32" s="293">
        <f t="shared" si="1"/>
        <v>164.37</v>
      </c>
      <c r="N32" s="262"/>
    </row>
    <row r="33" spans="1:19">
      <c r="A33" s="50" t="s">
        <v>1116</v>
      </c>
      <c r="B33" s="72" t="s">
        <v>1117</v>
      </c>
      <c r="C33" s="72" t="s">
        <v>913</v>
      </c>
      <c r="D33" s="52"/>
      <c r="E33" s="247"/>
      <c r="F33" s="296"/>
      <c r="G33" s="52"/>
      <c r="H33" s="247"/>
      <c r="I33" s="296"/>
      <c r="J33" s="247"/>
      <c r="K33" s="247"/>
      <c r="L33" s="247"/>
      <c r="M33" s="293"/>
      <c r="N33" s="262" t="s">
        <v>1118</v>
      </c>
    </row>
    <row r="34" spans="1:19">
      <c r="A34" s="50" t="s">
        <v>1099</v>
      </c>
      <c r="B34" s="72" t="s">
        <v>1100</v>
      </c>
      <c r="C34" s="72" t="s">
        <v>913</v>
      </c>
      <c r="D34" s="52" t="s">
        <v>598</v>
      </c>
      <c r="E34" s="247">
        <v>82.03</v>
      </c>
      <c r="F34" s="296">
        <v>0</v>
      </c>
      <c r="G34" s="52"/>
      <c r="H34" s="247"/>
      <c r="I34" s="296"/>
      <c r="J34" s="247">
        <v>82.03</v>
      </c>
      <c r="K34" s="247">
        <v>82.03</v>
      </c>
      <c r="L34" s="247"/>
      <c r="M34" s="293">
        <v>82.03</v>
      </c>
      <c r="N34" s="262"/>
    </row>
    <row r="35" spans="1:19">
      <c r="A35" s="50" t="s">
        <v>889</v>
      </c>
      <c r="B35" s="72" t="s">
        <v>890</v>
      </c>
      <c r="C35" s="72" t="s">
        <v>912</v>
      </c>
      <c r="D35" s="52" t="s">
        <v>598</v>
      </c>
      <c r="E35" s="247">
        <v>70.38</v>
      </c>
      <c r="F35" s="296">
        <v>0</v>
      </c>
      <c r="G35" s="52" t="s">
        <v>598</v>
      </c>
      <c r="H35" s="247">
        <v>11.9</v>
      </c>
      <c r="I35" s="296">
        <v>0</v>
      </c>
      <c r="J35" s="247">
        <f t="shared" si="0"/>
        <v>82.28</v>
      </c>
      <c r="K35" s="247">
        <v>70.38</v>
      </c>
      <c r="L35" s="247">
        <v>11.9</v>
      </c>
      <c r="M35" s="293">
        <f t="shared" si="1"/>
        <v>82.28</v>
      </c>
      <c r="N35" s="262"/>
    </row>
    <row r="36" spans="1:19" ht="29">
      <c r="A36" s="50" t="s">
        <v>641</v>
      </c>
      <c r="B36" s="71" t="s">
        <v>846</v>
      </c>
      <c r="C36" s="71" t="s">
        <v>912</v>
      </c>
      <c r="D36" s="52" t="s">
        <v>600</v>
      </c>
      <c r="E36" s="247">
        <v>70.38</v>
      </c>
      <c r="F36" s="296">
        <v>52.79</v>
      </c>
      <c r="G36" s="52" t="s">
        <v>600</v>
      </c>
      <c r="H36" s="247">
        <v>11.9</v>
      </c>
      <c r="I36" s="296">
        <v>8.92</v>
      </c>
      <c r="J36" s="247">
        <f t="shared" si="0"/>
        <v>143.98999999999998</v>
      </c>
      <c r="K36" s="247">
        <v>123.17</v>
      </c>
      <c r="L36" s="247">
        <v>20.82</v>
      </c>
      <c r="M36" s="293">
        <f t="shared" si="1"/>
        <v>143.99</v>
      </c>
      <c r="N36" s="262"/>
      <c r="R36" t="s">
        <v>318</v>
      </c>
    </row>
    <row r="37" spans="1:19">
      <c r="A37" s="50" t="s">
        <v>1044</v>
      </c>
      <c r="B37" s="71" t="s">
        <v>1045</v>
      </c>
      <c r="C37" s="71" t="s">
        <v>913</v>
      </c>
      <c r="D37" s="52" t="s">
        <v>600</v>
      </c>
      <c r="E37" s="247">
        <v>82.03</v>
      </c>
      <c r="F37" s="296">
        <v>61.52</v>
      </c>
      <c r="G37" s="52" t="s">
        <v>600</v>
      </c>
      <c r="H37" s="247">
        <v>0</v>
      </c>
      <c r="I37" s="296">
        <v>0</v>
      </c>
      <c r="J37" s="247">
        <f t="shared" si="0"/>
        <v>143.55000000000001</v>
      </c>
      <c r="K37" s="247">
        <v>143.55000000000001</v>
      </c>
      <c r="L37" s="247">
        <v>0</v>
      </c>
      <c r="M37" s="293">
        <f t="shared" si="1"/>
        <v>143.55000000000001</v>
      </c>
      <c r="N37" s="262"/>
    </row>
    <row r="38" spans="1:19">
      <c r="A38" s="50" t="s">
        <v>642</v>
      </c>
      <c r="B38" s="72" t="s">
        <v>549</v>
      </c>
      <c r="C38" s="72" t="s">
        <v>913</v>
      </c>
      <c r="D38" s="52" t="s">
        <v>599</v>
      </c>
      <c r="E38" s="247">
        <v>82.03</v>
      </c>
      <c r="F38" s="296">
        <v>139.44</v>
      </c>
      <c r="G38" s="52" t="s">
        <v>599</v>
      </c>
      <c r="H38" s="247">
        <v>11.9</v>
      </c>
      <c r="I38" s="296">
        <v>21.41</v>
      </c>
      <c r="J38" s="247">
        <f t="shared" si="0"/>
        <v>254.78</v>
      </c>
      <c r="K38" s="247">
        <v>221.47</v>
      </c>
      <c r="L38" s="247">
        <v>33.31</v>
      </c>
      <c r="M38" s="293">
        <f t="shared" si="1"/>
        <v>254.78</v>
      </c>
      <c r="N38" s="262"/>
    </row>
    <row r="39" spans="1:19">
      <c r="A39" s="50" t="s">
        <v>784</v>
      </c>
      <c r="B39" s="72" t="s">
        <v>785</v>
      </c>
      <c r="C39" s="72" t="s">
        <v>912</v>
      </c>
      <c r="D39" s="52" t="s">
        <v>598</v>
      </c>
      <c r="E39" s="247">
        <v>70.38</v>
      </c>
      <c r="F39" s="296">
        <v>0</v>
      </c>
      <c r="G39" s="52" t="s">
        <v>598</v>
      </c>
      <c r="H39" s="247">
        <v>11.9</v>
      </c>
      <c r="I39" s="296">
        <v>0</v>
      </c>
      <c r="J39" s="247">
        <f t="shared" si="0"/>
        <v>82.28</v>
      </c>
      <c r="K39" s="247">
        <v>70.38</v>
      </c>
      <c r="L39" s="247">
        <v>11.9</v>
      </c>
      <c r="M39" s="293">
        <f t="shared" si="1"/>
        <v>82.28</v>
      </c>
      <c r="N39" s="262"/>
    </row>
    <row r="40" spans="1:19" s="1" customFormat="1">
      <c r="A40" s="50" t="s">
        <v>644</v>
      </c>
      <c r="B40" s="72" t="s">
        <v>407</v>
      </c>
      <c r="C40" s="72" t="s">
        <v>913</v>
      </c>
      <c r="D40" s="52" t="s">
        <v>598</v>
      </c>
      <c r="E40" s="247">
        <v>82.03</v>
      </c>
      <c r="F40" s="296">
        <v>0</v>
      </c>
      <c r="G40" s="52" t="s">
        <v>598</v>
      </c>
      <c r="H40" s="247">
        <v>11.9</v>
      </c>
      <c r="I40" s="296">
        <v>0</v>
      </c>
      <c r="J40" s="247">
        <f t="shared" si="0"/>
        <v>93.93</v>
      </c>
      <c r="K40" s="247">
        <v>82.03</v>
      </c>
      <c r="L40" s="247">
        <v>11.9</v>
      </c>
      <c r="M40" s="293">
        <f t="shared" si="1"/>
        <v>93.93</v>
      </c>
      <c r="N40" s="262"/>
      <c r="P40"/>
      <c r="Q40"/>
      <c r="R40"/>
      <c r="S40"/>
    </row>
    <row r="41" spans="1:19" s="1" customFormat="1">
      <c r="A41" s="50" t="s">
        <v>860</v>
      </c>
      <c r="B41" s="72" t="s">
        <v>862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  <c r="P41"/>
      <c r="Q41"/>
      <c r="R41"/>
      <c r="S41"/>
    </row>
    <row r="42" spans="1:19" s="1" customFormat="1">
      <c r="A42" s="50" t="s">
        <v>1021</v>
      </c>
      <c r="B42" s="72" t="s">
        <v>1022</v>
      </c>
      <c r="C42" s="72" t="s">
        <v>913</v>
      </c>
      <c r="D42" s="52" t="s">
        <v>600</v>
      </c>
      <c r="E42" s="247">
        <v>82.03</v>
      </c>
      <c r="F42" s="296">
        <v>61.52</v>
      </c>
      <c r="G42" s="52" t="s">
        <v>600</v>
      </c>
      <c r="H42" s="247">
        <v>11.9</v>
      </c>
      <c r="I42" s="296">
        <v>8.92</v>
      </c>
      <c r="J42" s="247">
        <f t="shared" si="0"/>
        <v>164.37</v>
      </c>
      <c r="K42" s="247">
        <v>143.55000000000001</v>
      </c>
      <c r="L42" s="247">
        <v>20.82</v>
      </c>
      <c r="M42" s="293">
        <f t="shared" si="1"/>
        <v>164.37</v>
      </c>
      <c r="N42" s="262"/>
      <c r="P42"/>
      <c r="Q42"/>
      <c r="R42"/>
      <c r="S42"/>
    </row>
    <row r="43" spans="1:19" s="1" customFormat="1">
      <c r="A43" s="50" t="s">
        <v>705</v>
      </c>
      <c r="B43" s="72" t="s">
        <v>43</v>
      </c>
      <c r="C43" s="72" t="s">
        <v>915</v>
      </c>
      <c r="D43" s="52" t="s">
        <v>598</v>
      </c>
      <c r="E43" s="247">
        <v>82.03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93.93</v>
      </c>
      <c r="K43" s="247">
        <v>82.03</v>
      </c>
      <c r="L43" s="247">
        <v>11.9</v>
      </c>
      <c r="M43" s="293">
        <f t="shared" si="1"/>
        <v>93.93</v>
      </c>
      <c r="N43" s="262"/>
      <c r="P43"/>
      <c r="Q43"/>
      <c r="R43"/>
      <c r="S43"/>
    </row>
    <row r="44" spans="1:19" s="1" customFormat="1" ht="29">
      <c r="A44" s="50" t="s">
        <v>706</v>
      </c>
      <c r="B44" s="71" t="s">
        <v>327</v>
      </c>
      <c r="C44" s="71" t="s">
        <v>912</v>
      </c>
      <c r="D44" s="52" t="s">
        <v>600</v>
      </c>
      <c r="E44" s="247">
        <v>70.38</v>
      </c>
      <c r="F44" s="296">
        <v>52.79</v>
      </c>
      <c r="G44" s="52" t="s">
        <v>600</v>
      </c>
      <c r="H44" s="247">
        <v>11.9</v>
      </c>
      <c r="I44" s="296">
        <v>8.92</v>
      </c>
      <c r="J44" s="247">
        <f t="shared" si="0"/>
        <v>143.98999999999998</v>
      </c>
      <c r="K44" s="247">
        <v>123.17</v>
      </c>
      <c r="L44" s="247">
        <v>20.82</v>
      </c>
      <c r="M44" s="293">
        <f t="shared" si="1"/>
        <v>143.99</v>
      </c>
      <c r="N44" s="262"/>
      <c r="P44"/>
      <c r="Q44"/>
      <c r="R44"/>
      <c r="S44"/>
    </row>
    <row r="45" spans="1:19" s="1" customFormat="1">
      <c r="A45" s="50" t="s">
        <v>645</v>
      </c>
      <c r="B45" s="72" t="s">
        <v>358</v>
      </c>
      <c r="C45" s="72" t="s">
        <v>912</v>
      </c>
      <c r="D45" s="52" t="s">
        <v>599</v>
      </c>
      <c r="E45" s="247">
        <v>70.38</v>
      </c>
      <c r="F45" s="296">
        <v>119.65</v>
      </c>
      <c r="G45" s="52" t="s">
        <v>599</v>
      </c>
      <c r="H45" s="247">
        <v>11.9</v>
      </c>
      <c r="I45" s="296">
        <v>21.41</v>
      </c>
      <c r="J45" s="247">
        <f t="shared" si="0"/>
        <v>223.34</v>
      </c>
      <c r="K45" s="247">
        <v>190.03</v>
      </c>
      <c r="L45" s="247">
        <v>33.31</v>
      </c>
      <c r="M45" s="293">
        <f t="shared" si="1"/>
        <v>223.34</v>
      </c>
      <c r="N45" s="262"/>
      <c r="P45"/>
      <c r="Q45"/>
      <c r="R45"/>
      <c r="S45"/>
    </row>
    <row r="46" spans="1:19" s="1" customFormat="1">
      <c r="A46" s="50" t="s">
        <v>646</v>
      </c>
      <c r="B46" s="72" t="s">
        <v>551</v>
      </c>
      <c r="C46" s="72" t="s">
        <v>912</v>
      </c>
      <c r="D46" s="52" t="s">
        <v>598</v>
      </c>
      <c r="E46" s="247">
        <v>70.38</v>
      </c>
      <c r="F46" s="296">
        <v>0</v>
      </c>
      <c r="G46" s="52" t="s">
        <v>598</v>
      </c>
      <c r="H46" s="247">
        <v>11.9</v>
      </c>
      <c r="I46" s="296">
        <v>0</v>
      </c>
      <c r="J46" s="247">
        <f t="shared" si="0"/>
        <v>82.28</v>
      </c>
      <c r="K46" s="247">
        <v>70.38</v>
      </c>
      <c r="L46" s="247">
        <v>11.9</v>
      </c>
      <c r="M46" s="293">
        <f>K46+L46</f>
        <v>82.28</v>
      </c>
      <c r="N46" s="262"/>
      <c r="P46"/>
      <c r="Q46"/>
      <c r="R46"/>
      <c r="S46"/>
    </row>
    <row r="47" spans="1:19" s="1" customFormat="1">
      <c r="A47" s="50" t="s">
        <v>648</v>
      </c>
      <c r="B47" s="72" t="s">
        <v>23</v>
      </c>
      <c r="C47" s="72" t="s">
        <v>912</v>
      </c>
      <c r="D47" s="52" t="s">
        <v>598</v>
      </c>
      <c r="E47" s="247">
        <v>70.38</v>
      </c>
      <c r="F47" s="296">
        <v>0</v>
      </c>
      <c r="G47" s="52" t="s">
        <v>598</v>
      </c>
      <c r="H47" s="247">
        <v>11.9</v>
      </c>
      <c r="I47" s="296">
        <v>0</v>
      </c>
      <c r="J47" s="247">
        <f t="shared" si="0"/>
        <v>82.28</v>
      </c>
      <c r="K47" s="247">
        <v>70.38</v>
      </c>
      <c r="L47" s="247">
        <v>11.9</v>
      </c>
      <c r="M47" s="293">
        <f t="shared" si="1"/>
        <v>82.28</v>
      </c>
      <c r="N47" s="262"/>
      <c r="P47"/>
      <c r="Q47"/>
      <c r="R47"/>
      <c r="S47"/>
    </row>
    <row r="48" spans="1:19" s="1" customFormat="1">
      <c r="A48" s="50" t="s">
        <v>649</v>
      </c>
      <c r="B48" s="72" t="s">
        <v>93</v>
      </c>
      <c r="C48" s="72" t="s">
        <v>912</v>
      </c>
      <c r="D48" s="52" t="s">
        <v>599</v>
      </c>
      <c r="E48" s="247">
        <v>70.38</v>
      </c>
      <c r="F48" s="296">
        <v>119.65</v>
      </c>
      <c r="G48" s="52" t="s">
        <v>599</v>
      </c>
      <c r="H48" s="247">
        <v>11.9</v>
      </c>
      <c r="I48" s="296">
        <v>21.41</v>
      </c>
      <c r="J48" s="247">
        <f t="shared" si="0"/>
        <v>223.34</v>
      </c>
      <c r="K48" s="247">
        <v>190.03</v>
      </c>
      <c r="L48" s="247">
        <v>33.31</v>
      </c>
      <c r="M48" s="293">
        <f t="shared" si="1"/>
        <v>223.34</v>
      </c>
      <c r="N48" s="262"/>
      <c r="P48"/>
      <c r="Q48"/>
      <c r="R48"/>
      <c r="S48"/>
    </row>
    <row r="49" spans="1:19" s="1" customFormat="1" ht="29">
      <c r="A49" s="50" t="s">
        <v>651</v>
      </c>
      <c r="B49" s="71" t="s">
        <v>453</v>
      </c>
      <c r="C49" s="71" t="s">
        <v>916</v>
      </c>
      <c r="D49" s="52" t="s">
        <v>599</v>
      </c>
      <c r="E49" s="247">
        <v>70.38</v>
      </c>
      <c r="F49" s="296">
        <v>119.65</v>
      </c>
      <c r="G49" s="52" t="s">
        <v>599</v>
      </c>
      <c r="H49" s="247">
        <v>11.9</v>
      </c>
      <c r="I49" s="296">
        <v>21.41</v>
      </c>
      <c r="J49" s="247">
        <f t="shared" si="0"/>
        <v>223.34</v>
      </c>
      <c r="K49" s="247">
        <v>190.03</v>
      </c>
      <c r="L49" s="247">
        <v>33.31</v>
      </c>
      <c r="M49" s="293">
        <f>K49+L49</f>
        <v>223.34</v>
      </c>
      <c r="N49" s="262"/>
      <c r="P49"/>
      <c r="Q49"/>
      <c r="R49"/>
      <c r="S49"/>
    </row>
    <row r="50" spans="1:19" s="1" customFormat="1">
      <c r="A50" s="50" t="s">
        <v>864</v>
      </c>
      <c r="B50" s="71" t="s">
        <v>865</v>
      </c>
      <c r="C50" s="71" t="s">
        <v>915</v>
      </c>
      <c r="D50" s="52" t="s">
        <v>866</v>
      </c>
      <c r="E50" s="247">
        <v>82.03</v>
      </c>
      <c r="F50" s="296">
        <v>0</v>
      </c>
      <c r="G50" s="52" t="s">
        <v>598</v>
      </c>
      <c r="H50" s="247">
        <v>11.9</v>
      </c>
      <c r="I50" s="296">
        <v>0</v>
      </c>
      <c r="J50" s="247">
        <f>SUM(E50:I50)</f>
        <v>93.93</v>
      </c>
      <c r="K50" s="247">
        <v>82.03</v>
      </c>
      <c r="L50" s="247">
        <v>11.9</v>
      </c>
      <c r="M50" s="293">
        <f>K50+L50</f>
        <v>93.93</v>
      </c>
      <c r="N50" s="262"/>
      <c r="P50"/>
      <c r="Q50"/>
      <c r="R50"/>
      <c r="S50"/>
    </row>
    <row r="51" spans="1:19" s="1" customFormat="1">
      <c r="A51" s="50" t="s">
        <v>652</v>
      </c>
      <c r="B51" s="72" t="s">
        <v>134</v>
      </c>
      <c r="C51" s="72" t="s">
        <v>912</v>
      </c>
      <c r="D51" s="52" t="s">
        <v>598</v>
      </c>
      <c r="E51" s="247">
        <v>70.38</v>
      </c>
      <c r="F51" s="296">
        <v>0</v>
      </c>
      <c r="G51" s="52" t="s">
        <v>598</v>
      </c>
      <c r="H51" s="247">
        <v>11.9</v>
      </c>
      <c r="I51" s="296">
        <v>0</v>
      </c>
      <c r="J51" s="247">
        <f t="shared" si="0"/>
        <v>82.28</v>
      </c>
      <c r="K51" s="247">
        <v>70.38</v>
      </c>
      <c r="L51" s="247">
        <v>11.9</v>
      </c>
      <c r="M51" s="293">
        <f t="shared" si="1"/>
        <v>82.28</v>
      </c>
      <c r="N51" s="262"/>
      <c r="P51"/>
      <c r="Q51"/>
      <c r="R51"/>
      <c r="S51"/>
    </row>
    <row r="52" spans="1:19" s="1" customFormat="1">
      <c r="A52" s="50" t="s">
        <v>653</v>
      </c>
      <c r="B52" s="72" t="s">
        <v>59</v>
      </c>
      <c r="C52" s="72" t="s">
        <v>913</v>
      </c>
      <c r="D52" s="52" t="s">
        <v>598</v>
      </c>
      <c r="E52" s="247">
        <v>82.03</v>
      </c>
      <c r="F52" s="296">
        <v>0</v>
      </c>
      <c r="G52" s="52" t="s">
        <v>598</v>
      </c>
      <c r="H52" s="247">
        <v>11.9</v>
      </c>
      <c r="I52" s="296">
        <v>0</v>
      </c>
      <c r="J52" s="247">
        <f t="shared" si="0"/>
        <v>93.93</v>
      </c>
      <c r="K52" s="247">
        <v>82.03</v>
      </c>
      <c r="L52" s="247">
        <v>11.9</v>
      </c>
      <c r="M52" s="293">
        <f t="shared" si="1"/>
        <v>93.93</v>
      </c>
      <c r="N52" s="262"/>
      <c r="P52"/>
      <c r="Q52"/>
      <c r="R52"/>
      <c r="S52"/>
    </row>
    <row r="53" spans="1:19" s="1" customFormat="1">
      <c r="A53" s="50" t="s">
        <v>654</v>
      </c>
      <c r="B53" s="72" t="s">
        <v>563</v>
      </c>
      <c r="C53" s="72" t="s">
        <v>913</v>
      </c>
      <c r="D53" s="52" t="s">
        <v>599</v>
      </c>
      <c r="E53" s="247">
        <v>82.03</v>
      </c>
      <c r="F53" s="296">
        <v>139.44</v>
      </c>
      <c r="G53" s="52" t="s">
        <v>599</v>
      </c>
      <c r="H53" s="247">
        <v>11.9</v>
      </c>
      <c r="I53" s="296">
        <v>21.41</v>
      </c>
      <c r="J53" s="247">
        <f t="shared" si="0"/>
        <v>254.78</v>
      </c>
      <c r="K53" s="247">
        <v>221.47</v>
      </c>
      <c r="L53" s="247">
        <v>33.31</v>
      </c>
      <c r="M53" s="293">
        <f t="shared" si="1"/>
        <v>254.78</v>
      </c>
      <c r="N53" s="262"/>
      <c r="P53"/>
      <c r="Q53"/>
      <c r="R53"/>
      <c r="S53"/>
    </row>
    <row r="54" spans="1:19" s="1" customFormat="1">
      <c r="A54" s="50" t="s">
        <v>893</v>
      </c>
      <c r="B54" s="72" t="s">
        <v>894</v>
      </c>
      <c r="C54" s="72" t="s">
        <v>913</v>
      </c>
      <c r="D54" s="52" t="s">
        <v>599</v>
      </c>
      <c r="E54" s="247">
        <v>82.03</v>
      </c>
      <c r="F54" s="296">
        <v>139.44</v>
      </c>
      <c r="G54" s="52" t="s">
        <v>599</v>
      </c>
      <c r="H54" s="247">
        <v>11.9</v>
      </c>
      <c r="I54" s="296">
        <v>0</v>
      </c>
      <c r="J54" s="247">
        <f t="shared" si="0"/>
        <v>233.37</v>
      </c>
      <c r="K54" s="247">
        <v>221.47</v>
      </c>
      <c r="L54" s="247">
        <v>11.9</v>
      </c>
      <c r="M54" s="293">
        <f>K54+L54</f>
        <v>233.37</v>
      </c>
      <c r="N54" s="262"/>
      <c r="P54"/>
      <c r="Q54"/>
      <c r="R54"/>
      <c r="S54"/>
    </row>
    <row r="55" spans="1:19" s="1" customFormat="1" ht="29">
      <c r="A55" s="50" t="s">
        <v>655</v>
      </c>
      <c r="B55" s="71" t="s">
        <v>847</v>
      </c>
      <c r="C55" s="71" t="s">
        <v>916</v>
      </c>
      <c r="D55" s="52" t="s">
        <v>600</v>
      </c>
      <c r="E55" s="247">
        <v>70.38</v>
      </c>
      <c r="F55" s="296">
        <v>52.79</v>
      </c>
      <c r="G55" s="52" t="s">
        <v>600</v>
      </c>
      <c r="H55" s="247">
        <v>11.9</v>
      </c>
      <c r="I55" s="296">
        <v>8.92</v>
      </c>
      <c r="J55" s="247">
        <f t="shared" si="0"/>
        <v>143.98999999999998</v>
      </c>
      <c r="K55" s="247">
        <v>123.17</v>
      </c>
      <c r="L55" s="247">
        <v>20.82</v>
      </c>
      <c r="M55" s="293">
        <f t="shared" si="1"/>
        <v>143.99</v>
      </c>
      <c r="N55" s="262"/>
      <c r="P55"/>
      <c r="Q55"/>
      <c r="R55"/>
      <c r="S55"/>
    </row>
    <row r="56" spans="1:19" s="1" customFormat="1" ht="16" customHeight="1">
      <c r="A56" s="118" t="s">
        <v>656</v>
      </c>
      <c r="B56" s="72" t="s">
        <v>306</v>
      </c>
      <c r="C56" s="72" t="s">
        <v>912</v>
      </c>
      <c r="D56" s="52" t="s">
        <v>598</v>
      </c>
      <c r="E56" s="247">
        <v>70.38</v>
      </c>
      <c r="F56" s="296">
        <v>0</v>
      </c>
      <c r="G56" s="52" t="s">
        <v>598</v>
      </c>
      <c r="H56" s="247">
        <v>11.9</v>
      </c>
      <c r="I56" s="296">
        <v>0</v>
      </c>
      <c r="J56" s="247">
        <f t="shared" si="0"/>
        <v>82.28</v>
      </c>
      <c r="K56" s="247">
        <v>70.38</v>
      </c>
      <c r="L56" s="247">
        <v>11.9</v>
      </c>
      <c r="M56" s="293">
        <f t="shared" si="1"/>
        <v>82.28</v>
      </c>
      <c r="N56" s="262"/>
      <c r="P56"/>
      <c r="Q56"/>
      <c r="R56"/>
      <c r="S56"/>
    </row>
    <row r="57" spans="1:19" s="1" customFormat="1">
      <c r="A57" s="50" t="s">
        <v>657</v>
      </c>
      <c r="B57" s="72" t="s">
        <v>203</v>
      </c>
      <c r="C57" s="72" t="s">
        <v>912</v>
      </c>
      <c r="D57" s="52" t="s">
        <v>600</v>
      </c>
      <c r="E57" s="247">
        <v>70.38</v>
      </c>
      <c r="F57" s="296">
        <v>52.79</v>
      </c>
      <c r="G57" s="52" t="s">
        <v>598</v>
      </c>
      <c r="H57" s="247">
        <v>11.9</v>
      </c>
      <c r="I57" s="296">
        <v>0</v>
      </c>
      <c r="J57" s="247">
        <f t="shared" si="0"/>
        <v>135.07</v>
      </c>
      <c r="K57" s="247">
        <v>123.17</v>
      </c>
      <c r="L57" s="247">
        <v>11.9</v>
      </c>
      <c r="M57" s="293">
        <f t="shared" si="1"/>
        <v>135.07</v>
      </c>
      <c r="N57" s="262"/>
      <c r="P57"/>
      <c r="Q57"/>
      <c r="R57"/>
      <c r="S57"/>
    </row>
    <row r="58" spans="1:19" ht="29">
      <c r="A58" s="50" t="s">
        <v>659</v>
      </c>
      <c r="B58" s="71" t="s">
        <v>848</v>
      </c>
      <c r="C58" s="71" t="s">
        <v>916</v>
      </c>
      <c r="D58" s="52" t="s">
        <v>599</v>
      </c>
      <c r="E58" s="247">
        <v>70.38</v>
      </c>
      <c r="F58" s="296">
        <v>119.65</v>
      </c>
      <c r="G58" s="52" t="s">
        <v>599</v>
      </c>
      <c r="H58" s="247">
        <v>11.9</v>
      </c>
      <c r="I58" s="296">
        <v>21.41</v>
      </c>
      <c r="J58" s="247">
        <f t="shared" si="0"/>
        <v>223.34</v>
      </c>
      <c r="K58" s="247">
        <v>190.03</v>
      </c>
      <c r="L58" s="247">
        <v>33.31</v>
      </c>
      <c r="M58" s="293">
        <f t="shared" si="1"/>
        <v>223.34</v>
      </c>
      <c r="N58" s="262"/>
    </row>
    <row r="59" spans="1:19">
      <c r="A59" s="50" t="s">
        <v>660</v>
      </c>
      <c r="B59" s="72" t="s">
        <v>123</v>
      </c>
      <c r="C59" s="72" t="s">
        <v>912</v>
      </c>
      <c r="D59" s="52" t="s">
        <v>599</v>
      </c>
      <c r="E59" s="247">
        <v>70.38</v>
      </c>
      <c r="F59" s="296">
        <v>119.65</v>
      </c>
      <c r="G59" s="52" t="s">
        <v>599</v>
      </c>
      <c r="H59" s="247">
        <v>11.9</v>
      </c>
      <c r="I59" s="296">
        <v>21.41</v>
      </c>
      <c r="J59" s="247">
        <f t="shared" si="0"/>
        <v>223.34</v>
      </c>
      <c r="K59" s="247">
        <v>190.03</v>
      </c>
      <c r="L59" s="247">
        <v>33.31</v>
      </c>
      <c r="M59" s="293">
        <f t="shared" si="1"/>
        <v>223.34</v>
      </c>
      <c r="N59" s="262"/>
    </row>
    <row r="60" spans="1:19" ht="29">
      <c r="A60" s="50" t="s">
        <v>661</v>
      </c>
      <c r="B60" s="71" t="s">
        <v>346</v>
      </c>
      <c r="C60" s="71" t="s">
        <v>912</v>
      </c>
      <c r="D60" s="52" t="s">
        <v>599</v>
      </c>
      <c r="E60" s="247">
        <v>82.03</v>
      </c>
      <c r="F60" s="296">
        <v>139.44</v>
      </c>
      <c r="G60" s="52" t="s">
        <v>599</v>
      </c>
      <c r="H60" s="247">
        <v>11.9</v>
      </c>
      <c r="I60" s="296">
        <v>21.41</v>
      </c>
      <c r="J60" s="247">
        <f t="shared" si="0"/>
        <v>254.78</v>
      </c>
      <c r="K60" s="247">
        <v>221.47</v>
      </c>
      <c r="L60" s="247">
        <v>33.31</v>
      </c>
      <c r="M60" s="293">
        <f>K60+L60</f>
        <v>254.78</v>
      </c>
      <c r="N60" s="262"/>
    </row>
    <row r="61" spans="1:19">
      <c r="A61" s="278" t="s">
        <v>742</v>
      </c>
      <c r="B61" s="72" t="s">
        <v>737</v>
      </c>
      <c r="C61" s="72" t="s">
        <v>912</v>
      </c>
      <c r="D61" s="52" t="s">
        <v>598</v>
      </c>
      <c r="E61" s="247">
        <v>70.38</v>
      </c>
      <c r="F61" s="296">
        <v>0</v>
      </c>
      <c r="G61" s="52" t="s">
        <v>598</v>
      </c>
      <c r="H61" s="247">
        <v>11.9</v>
      </c>
      <c r="I61" s="296">
        <v>0</v>
      </c>
      <c r="J61" s="247">
        <f t="shared" si="0"/>
        <v>82.28</v>
      </c>
      <c r="K61" s="247">
        <v>70.38</v>
      </c>
      <c r="L61" s="247">
        <v>11.9</v>
      </c>
      <c r="M61" s="293">
        <f t="shared" si="1"/>
        <v>82.28</v>
      </c>
      <c r="N61" s="53"/>
    </row>
    <row r="62" spans="1:19">
      <c r="A62" s="278" t="s">
        <v>933</v>
      </c>
      <c r="B62" s="72" t="s">
        <v>897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600</v>
      </c>
      <c r="H62" s="247">
        <v>11.9</v>
      </c>
      <c r="I62" s="296">
        <v>8.92</v>
      </c>
      <c r="J62" s="247">
        <f t="shared" si="0"/>
        <v>210.85</v>
      </c>
      <c r="K62" s="247">
        <v>190.03</v>
      </c>
      <c r="L62" s="247">
        <v>20.82</v>
      </c>
      <c r="M62" s="293">
        <f t="shared" si="1"/>
        <v>210.85</v>
      </c>
      <c r="N62" s="53"/>
    </row>
    <row r="63" spans="1:19" s="42" customFormat="1">
      <c r="A63" s="50" t="s">
        <v>665</v>
      </c>
      <c r="B63" s="72" t="s">
        <v>378</v>
      </c>
      <c r="C63" s="72" t="s">
        <v>912</v>
      </c>
      <c r="D63" s="52" t="s">
        <v>600</v>
      </c>
      <c r="E63" s="247">
        <v>70.38</v>
      </c>
      <c r="F63" s="296">
        <v>52.79</v>
      </c>
      <c r="G63" s="52" t="s">
        <v>600</v>
      </c>
      <c r="H63" s="247">
        <v>11.9</v>
      </c>
      <c r="I63" s="296">
        <v>8.92</v>
      </c>
      <c r="J63" s="247">
        <f t="shared" si="0"/>
        <v>143.98999999999998</v>
      </c>
      <c r="K63" s="247">
        <v>123.17</v>
      </c>
      <c r="L63" s="247">
        <v>20.82</v>
      </c>
      <c r="M63" s="293">
        <f t="shared" si="1"/>
        <v>143.99</v>
      </c>
      <c r="N63" s="262"/>
      <c r="O63" s="1"/>
    </row>
    <row r="64" spans="1:19" s="42" customFormat="1">
      <c r="A64" s="50" t="s">
        <v>413</v>
      </c>
      <c r="B64" s="72" t="s">
        <v>196</v>
      </c>
      <c r="C64" s="359" t="s">
        <v>913</v>
      </c>
      <c r="D64" s="151" t="s">
        <v>598</v>
      </c>
      <c r="E64" s="247">
        <v>82.03</v>
      </c>
      <c r="F64" s="296">
        <v>0</v>
      </c>
      <c r="G64" s="151" t="s">
        <v>598</v>
      </c>
      <c r="H64" s="247">
        <v>11.9</v>
      </c>
      <c r="I64" s="296">
        <v>0</v>
      </c>
      <c r="J64" s="247">
        <f t="shared" si="0"/>
        <v>93.93</v>
      </c>
      <c r="K64" s="247">
        <v>82.03</v>
      </c>
      <c r="L64" s="247">
        <v>11.9</v>
      </c>
      <c r="M64" s="293">
        <f t="shared" si="1"/>
        <v>93.93</v>
      </c>
      <c r="N64" s="262"/>
      <c r="O64" s="1"/>
    </row>
    <row r="65" spans="1:19">
      <c r="A65" s="50" t="s">
        <v>666</v>
      </c>
      <c r="B65" s="72" t="s">
        <v>215</v>
      </c>
      <c r="C65" s="72" t="s">
        <v>913</v>
      </c>
      <c r="D65" s="52" t="s">
        <v>598</v>
      </c>
      <c r="E65" s="247">
        <v>82.03</v>
      </c>
      <c r="F65" s="296">
        <v>0</v>
      </c>
      <c r="G65" s="52" t="s">
        <v>598</v>
      </c>
      <c r="H65" s="247">
        <v>11.9</v>
      </c>
      <c r="I65" s="296">
        <v>0</v>
      </c>
      <c r="J65" s="247">
        <f t="shared" si="0"/>
        <v>93.93</v>
      </c>
      <c r="K65" s="247">
        <v>82.03</v>
      </c>
      <c r="L65" s="247">
        <v>11.9</v>
      </c>
      <c r="M65" s="293">
        <f t="shared" si="1"/>
        <v>93.93</v>
      </c>
      <c r="N65" s="264"/>
    </row>
    <row r="66" spans="1:19">
      <c r="A66" s="50" t="s">
        <v>667</v>
      </c>
      <c r="B66" s="72" t="s">
        <v>586</v>
      </c>
      <c r="C66" s="72" t="s">
        <v>913</v>
      </c>
      <c r="D66" s="52" t="s">
        <v>598</v>
      </c>
      <c r="E66" s="247">
        <v>82.03</v>
      </c>
      <c r="F66" s="296">
        <v>0</v>
      </c>
      <c r="G66" s="52" t="s">
        <v>598</v>
      </c>
      <c r="H66" s="247">
        <v>11.9</v>
      </c>
      <c r="I66" s="296">
        <v>0</v>
      </c>
      <c r="J66" s="247">
        <f t="shared" ref="J66:J99" si="3">SUM(E66:I66)</f>
        <v>93.93</v>
      </c>
      <c r="K66" s="247">
        <v>82.03</v>
      </c>
      <c r="L66" s="247">
        <v>11.9</v>
      </c>
      <c r="M66" s="293">
        <f t="shared" si="1"/>
        <v>93.93</v>
      </c>
      <c r="N66" s="264"/>
    </row>
    <row r="67" spans="1:19">
      <c r="A67" s="50" t="s">
        <v>669</v>
      </c>
      <c r="B67" s="72" t="s">
        <v>83</v>
      </c>
      <c r="C67" s="72" t="s">
        <v>912</v>
      </c>
      <c r="D67" s="52" t="s">
        <v>598</v>
      </c>
      <c r="E67" s="247">
        <v>70.38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3"/>
        <v>82.28</v>
      </c>
      <c r="K67" s="247">
        <v>70.38</v>
      </c>
      <c r="L67" s="247">
        <v>11.9</v>
      </c>
      <c r="M67" s="293">
        <f t="shared" ref="M67:M99" si="4">K67+L67</f>
        <v>82.28</v>
      </c>
      <c r="N67" s="262"/>
    </row>
    <row r="68" spans="1:19" ht="29">
      <c r="A68" s="50" t="s">
        <v>707</v>
      </c>
      <c r="B68" s="71" t="s">
        <v>458</v>
      </c>
      <c r="C68" s="71" t="s">
        <v>912</v>
      </c>
      <c r="D68" s="52" t="s">
        <v>598</v>
      </c>
      <c r="E68" s="247">
        <v>70.38</v>
      </c>
      <c r="F68" s="296">
        <v>0</v>
      </c>
      <c r="G68" s="52" t="s">
        <v>598</v>
      </c>
      <c r="H68" s="247">
        <v>11.9</v>
      </c>
      <c r="I68" s="296">
        <v>0</v>
      </c>
      <c r="J68" s="247">
        <f t="shared" si="3"/>
        <v>82.28</v>
      </c>
      <c r="K68" s="247">
        <v>70.38</v>
      </c>
      <c r="L68" s="247">
        <v>11.9</v>
      </c>
      <c r="M68" s="293">
        <f t="shared" si="4"/>
        <v>82.28</v>
      </c>
      <c r="N68" s="262"/>
    </row>
    <row r="69" spans="1:19" ht="29">
      <c r="A69" s="50" t="s">
        <v>902</v>
      </c>
      <c r="B69" s="71" t="s">
        <v>903</v>
      </c>
      <c r="C69" s="71" t="s">
        <v>912</v>
      </c>
      <c r="D69" s="52" t="s">
        <v>599</v>
      </c>
      <c r="E69" s="247">
        <v>70.38</v>
      </c>
      <c r="F69" s="296">
        <v>119.65</v>
      </c>
      <c r="G69" s="52" t="s">
        <v>599</v>
      </c>
      <c r="H69" s="247">
        <v>11.9</v>
      </c>
      <c r="I69" s="296">
        <v>21.41</v>
      </c>
      <c r="J69" s="247">
        <f t="shared" si="3"/>
        <v>223.34</v>
      </c>
      <c r="K69" s="247">
        <v>190.03</v>
      </c>
      <c r="L69" s="247">
        <v>33.31</v>
      </c>
      <c r="M69" s="293">
        <f t="shared" si="4"/>
        <v>223.34</v>
      </c>
      <c r="N69" s="262"/>
    </row>
    <row r="70" spans="1:19" s="1" customFormat="1">
      <c r="A70" s="278" t="s">
        <v>744</v>
      </c>
      <c r="B70" s="72" t="s">
        <v>523</v>
      </c>
      <c r="C70" s="71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3"/>
        <v>93.93</v>
      </c>
      <c r="K70" s="247">
        <v>82.03</v>
      </c>
      <c r="L70" s="247">
        <v>11.9</v>
      </c>
      <c r="M70" s="293">
        <f t="shared" si="4"/>
        <v>93.93</v>
      </c>
      <c r="N70" s="262"/>
      <c r="P70"/>
      <c r="Q70"/>
      <c r="R70"/>
      <c r="S70"/>
    </row>
    <row r="71" spans="1:19" s="1" customFormat="1" ht="16" customHeight="1">
      <c r="A71" s="50" t="s">
        <v>671</v>
      </c>
      <c r="B71" s="71" t="s">
        <v>927</v>
      </c>
      <c r="C71" s="71" t="s">
        <v>913</v>
      </c>
      <c r="D71" s="52" t="s">
        <v>600</v>
      </c>
      <c r="E71" s="247">
        <v>82.03</v>
      </c>
      <c r="F71" s="296">
        <v>61.52</v>
      </c>
      <c r="G71" s="52" t="s">
        <v>600</v>
      </c>
      <c r="H71" s="247">
        <v>11.9</v>
      </c>
      <c r="I71" s="296">
        <v>8.92</v>
      </c>
      <c r="J71" s="247">
        <f t="shared" si="3"/>
        <v>164.37</v>
      </c>
      <c r="K71" s="247">
        <v>143.55000000000001</v>
      </c>
      <c r="L71" s="247">
        <v>20.82</v>
      </c>
      <c r="M71" s="293">
        <f t="shared" si="4"/>
        <v>164.37</v>
      </c>
      <c r="N71" s="262"/>
      <c r="P71"/>
      <c r="Q71"/>
      <c r="R71"/>
      <c r="S71"/>
    </row>
    <row r="72" spans="1:19" s="1" customFormat="1" ht="28">
      <c r="A72" s="50" t="s">
        <v>672</v>
      </c>
      <c r="B72" s="363" t="s">
        <v>857</v>
      </c>
      <c r="C72" s="71" t="s">
        <v>913</v>
      </c>
      <c r="D72" s="52" t="s">
        <v>599</v>
      </c>
      <c r="E72" s="247">
        <v>82.03</v>
      </c>
      <c r="F72" s="296">
        <v>139.44</v>
      </c>
      <c r="G72" s="52" t="s">
        <v>599</v>
      </c>
      <c r="H72" s="247">
        <v>11.9</v>
      </c>
      <c r="I72" s="296">
        <v>21.41</v>
      </c>
      <c r="J72" s="247">
        <f t="shared" si="3"/>
        <v>254.78</v>
      </c>
      <c r="K72" s="247">
        <v>221.47</v>
      </c>
      <c r="L72" s="247">
        <v>33.31</v>
      </c>
      <c r="M72" s="293">
        <f t="shared" si="4"/>
        <v>254.78</v>
      </c>
      <c r="N72" s="262"/>
      <c r="P72"/>
      <c r="Q72"/>
      <c r="R72"/>
      <c r="S72"/>
    </row>
    <row r="73" spans="1:19" s="1" customFormat="1" ht="29">
      <c r="A73" s="50" t="s">
        <v>673</v>
      </c>
      <c r="B73" s="71" t="s">
        <v>850</v>
      </c>
      <c r="C73" s="71" t="s">
        <v>912</v>
      </c>
      <c r="D73" s="52" t="s">
        <v>600</v>
      </c>
      <c r="E73" s="247">
        <v>70.38</v>
      </c>
      <c r="F73" s="296">
        <v>52.79</v>
      </c>
      <c r="G73" s="52" t="s">
        <v>600</v>
      </c>
      <c r="H73" s="247">
        <v>11.9</v>
      </c>
      <c r="I73" s="296">
        <v>8.92</v>
      </c>
      <c r="J73" s="247">
        <f t="shared" si="3"/>
        <v>143.98999999999998</v>
      </c>
      <c r="K73" s="247">
        <v>123.17</v>
      </c>
      <c r="L73" s="247">
        <v>20.82</v>
      </c>
      <c r="M73" s="293">
        <f t="shared" si="4"/>
        <v>143.99</v>
      </c>
      <c r="N73" s="262"/>
      <c r="P73"/>
      <c r="Q73"/>
      <c r="R73"/>
      <c r="S73"/>
    </row>
    <row r="74" spans="1:19" s="1" customFormat="1" ht="29">
      <c r="A74" s="50" t="s">
        <v>1086</v>
      </c>
      <c r="B74" s="71" t="s">
        <v>1087</v>
      </c>
      <c r="C74" s="72" t="s">
        <v>916</v>
      </c>
      <c r="D74" s="52" t="s">
        <v>600</v>
      </c>
      <c r="E74" s="247">
        <v>70.38</v>
      </c>
      <c r="F74" s="296">
        <v>52.79</v>
      </c>
      <c r="G74" s="52" t="s">
        <v>600</v>
      </c>
      <c r="H74" s="247">
        <v>11.9</v>
      </c>
      <c r="I74" s="296">
        <v>8.92</v>
      </c>
      <c r="J74" s="247">
        <f t="shared" ref="J74" si="5">SUM(E74:I74)</f>
        <v>143.98999999999998</v>
      </c>
      <c r="K74" s="247">
        <v>123.17</v>
      </c>
      <c r="L74" s="247">
        <v>20.82</v>
      </c>
      <c r="M74" s="293">
        <f t="shared" ref="M74" si="6">K74+L74</f>
        <v>143.99</v>
      </c>
      <c r="N74" s="262"/>
      <c r="P74"/>
      <c r="Q74"/>
      <c r="R74"/>
      <c r="S74"/>
    </row>
    <row r="75" spans="1:19" s="1" customFormat="1">
      <c r="A75" s="50" t="s">
        <v>676</v>
      </c>
      <c r="B75" s="72" t="s">
        <v>557</v>
      </c>
      <c r="C75" s="72" t="s">
        <v>912</v>
      </c>
      <c r="D75" s="52" t="s">
        <v>598</v>
      </c>
      <c r="E75" s="247">
        <v>70.38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82.28</v>
      </c>
      <c r="K75" s="247">
        <v>70.38</v>
      </c>
      <c r="L75" s="247">
        <v>11.9</v>
      </c>
      <c r="M75" s="293">
        <f t="shared" si="4"/>
        <v>82.28</v>
      </c>
      <c r="N75" s="262"/>
      <c r="P75"/>
      <c r="Q75"/>
      <c r="R75"/>
      <c r="S75"/>
    </row>
    <row r="76" spans="1:19" s="1" customFormat="1">
      <c r="A76" s="50" t="s">
        <v>987</v>
      </c>
      <c r="B76" s="71" t="s">
        <v>988</v>
      </c>
      <c r="C76" s="71" t="s">
        <v>913</v>
      </c>
      <c r="D76" s="52" t="s">
        <v>598</v>
      </c>
      <c r="E76" s="247">
        <v>82.03</v>
      </c>
      <c r="F76" s="296">
        <v>0</v>
      </c>
      <c r="G76" s="52" t="s">
        <v>598</v>
      </c>
      <c r="H76" s="247">
        <v>11.9</v>
      </c>
      <c r="I76" s="296">
        <v>0</v>
      </c>
      <c r="J76" s="247">
        <f t="shared" si="3"/>
        <v>93.93</v>
      </c>
      <c r="K76" s="247">
        <v>82.03</v>
      </c>
      <c r="L76" s="247">
        <v>11.9</v>
      </c>
      <c r="M76" s="293">
        <f t="shared" si="4"/>
        <v>93.93</v>
      </c>
      <c r="N76" s="262"/>
      <c r="P76"/>
      <c r="Q76"/>
      <c r="R76"/>
      <c r="S76"/>
    </row>
    <row r="77" spans="1:19" s="1" customFormat="1">
      <c r="A77" s="50" t="s">
        <v>678</v>
      </c>
      <c r="B77" s="72" t="s">
        <v>341</v>
      </c>
      <c r="C77" s="72" t="s">
        <v>916</v>
      </c>
      <c r="D77" s="52" t="s">
        <v>600</v>
      </c>
      <c r="E77" s="247">
        <v>70.38</v>
      </c>
      <c r="F77" s="296">
        <v>52.79</v>
      </c>
      <c r="G77" s="52" t="s">
        <v>600</v>
      </c>
      <c r="H77" s="247">
        <v>11.9</v>
      </c>
      <c r="I77" s="296">
        <v>8.92</v>
      </c>
      <c r="J77" s="247">
        <f t="shared" si="3"/>
        <v>143.98999999999998</v>
      </c>
      <c r="K77" s="247">
        <v>123.17</v>
      </c>
      <c r="L77" s="247">
        <v>20.82</v>
      </c>
      <c r="M77" s="293">
        <f t="shared" si="4"/>
        <v>143.99</v>
      </c>
      <c r="N77" s="262"/>
      <c r="P77"/>
      <c r="Q77"/>
      <c r="R77"/>
      <c r="S77"/>
    </row>
    <row r="78" spans="1:19" s="1" customFormat="1">
      <c r="A78" s="50" t="s">
        <v>679</v>
      </c>
      <c r="B78" s="72" t="s">
        <v>32</v>
      </c>
      <c r="C78" s="72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680</v>
      </c>
      <c r="B79" s="72" t="s">
        <v>137</v>
      </c>
      <c r="C79" s="72" t="s">
        <v>912</v>
      </c>
      <c r="D79" s="52" t="s">
        <v>598</v>
      </c>
      <c r="E79" s="247">
        <v>70.38</v>
      </c>
      <c r="F79" s="296">
        <v>0</v>
      </c>
      <c r="G79" s="52" t="s">
        <v>598</v>
      </c>
      <c r="H79" s="247">
        <v>11.9</v>
      </c>
      <c r="I79" s="296">
        <v>0</v>
      </c>
      <c r="J79" s="247">
        <f t="shared" si="3"/>
        <v>82.28</v>
      </c>
      <c r="K79" s="247">
        <v>70.38</v>
      </c>
      <c r="L79" s="247">
        <v>11.9</v>
      </c>
      <c r="M79" s="293">
        <f t="shared" si="4"/>
        <v>82.28</v>
      </c>
      <c r="N79" s="262"/>
      <c r="P79"/>
      <c r="Q79"/>
      <c r="R79"/>
      <c r="S79"/>
    </row>
    <row r="80" spans="1:19" s="1" customFormat="1">
      <c r="A80" s="50" t="s">
        <v>977</v>
      </c>
      <c r="B80" s="72" t="s">
        <v>978</v>
      </c>
      <c r="C80" s="72" t="s">
        <v>913</v>
      </c>
      <c r="D80" s="52" t="s">
        <v>928</v>
      </c>
      <c r="E80" s="247">
        <v>82.03</v>
      </c>
      <c r="F80" s="296"/>
      <c r="G80" s="52" t="s">
        <v>600</v>
      </c>
      <c r="H80" s="247">
        <v>11.9</v>
      </c>
      <c r="I80" s="296">
        <v>8.92</v>
      </c>
      <c r="J80" s="247">
        <f t="shared" si="3"/>
        <v>102.85000000000001</v>
      </c>
      <c r="K80" s="247">
        <v>82.03</v>
      </c>
      <c r="L80" s="247">
        <v>20.82</v>
      </c>
      <c r="M80" s="293">
        <f t="shared" si="4"/>
        <v>102.85</v>
      </c>
      <c r="N80" s="262"/>
      <c r="P80"/>
      <c r="Q80"/>
      <c r="R80"/>
      <c r="S80"/>
    </row>
    <row r="81" spans="1:19" s="1" customFormat="1" ht="29">
      <c r="A81" s="50" t="s">
        <v>681</v>
      </c>
      <c r="B81" s="71" t="s">
        <v>362</v>
      </c>
      <c r="C81" s="71" t="s">
        <v>916</v>
      </c>
      <c r="D81" s="52" t="s">
        <v>600</v>
      </c>
      <c r="E81" s="247">
        <v>70.38</v>
      </c>
      <c r="F81" s="296">
        <v>52.79</v>
      </c>
      <c r="G81" s="52" t="s">
        <v>600</v>
      </c>
      <c r="H81" s="247">
        <v>11.9</v>
      </c>
      <c r="I81" s="296">
        <v>8.92</v>
      </c>
      <c r="J81" s="247">
        <f t="shared" si="3"/>
        <v>143.98999999999998</v>
      </c>
      <c r="K81" s="247">
        <v>123.17</v>
      </c>
      <c r="L81" s="247">
        <v>20.82</v>
      </c>
      <c r="M81" s="293">
        <f t="shared" si="4"/>
        <v>143.99</v>
      </c>
      <c r="N81" s="262"/>
      <c r="P81"/>
      <c r="Q81"/>
      <c r="R81"/>
      <c r="S81"/>
    </row>
    <row r="82" spans="1:19" s="1" customFormat="1">
      <c r="A82" s="50" t="s">
        <v>683</v>
      </c>
      <c r="B82" s="72" t="s">
        <v>126</v>
      </c>
      <c r="C82" s="72" t="s">
        <v>913</v>
      </c>
      <c r="D82" s="52" t="s">
        <v>600</v>
      </c>
      <c r="E82" s="247">
        <v>82.03</v>
      </c>
      <c r="F82" s="296">
        <v>61.52</v>
      </c>
      <c r="G82" s="52" t="s">
        <v>599</v>
      </c>
      <c r="H82" s="247">
        <v>11.9</v>
      </c>
      <c r="I82" s="296">
        <v>21.41</v>
      </c>
      <c r="J82" s="247">
        <f t="shared" si="3"/>
        <v>176.86</v>
      </c>
      <c r="K82" s="247">
        <v>143.55000000000001</v>
      </c>
      <c r="L82" s="247">
        <v>33.31</v>
      </c>
      <c r="M82" s="293">
        <f t="shared" si="4"/>
        <v>176.86</v>
      </c>
      <c r="N82" s="262"/>
      <c r="P82"/>
      <c r="Q82"/>
      <c r="R82"/>
      <c r="S82"/>
    </row>
    <row r="83" spans="1:19" s="1" customFormat="1" ht="17" customHeight="1">
      <c r="A83" s="50" t="s">
        <v>684</v>
      </c>
      <c r="B83" s="72" t="s">
        <v>35</v>
      </c>
      <c r="C83" s="72" t="s">
        <v>916</v>
      </c>
      <c r="D83" s="52" t="s">
        <v>598</v>
      </c>
      <c r="E83" s="247">
        <v>70.38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82.28</v>
      </c>
      <c r="K83" s="247">
        <v>70.38</v>
      </c>
      <c r="L83" s="247">
        <v>11.9</v>
      </c>
      <c r="M83" s="293">
        <f t="shared" si="4"/>
        <v>82.28</v>
      </c>
      <c r="N83" s="266"/>
      <c r="P83"/>
      <c r="Q83"/>
      <c r="R83"/>
      <c r="S83"/>
    </row>
    <row r="84" spans="1:19" s="1" customFormat="1">
      <c r="A84" s="50" t="s">
        <v>685</v>
      </c>
      <c r="B84" s="72" t="s">
        <v>433</v>
      </c>
      <c r="C84" s="72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/>
      <c r="P84"/>
      <c r="Q84"/>
      <c r="R84"/>
      <c r="S84"/>
    </row>
    <row r="85" spans="1:19" s="1" customFormat="1">
      <c r="A85" s="50" t="s">
        <v>686</v>
      </c>
      <c r="B85" s="72" t="s">
        <v>339</v>
      </c>
      <c r="C85" s="72" t="s">
        <v>912</v>
      </c>
      <c r="D85" s="52" t="s">
        <v>600</v>
      </c>
      <c r="E85" s="247">
        <v>70.38</v>
      </c>
      <c r="F85" s="296">
        <v>52.79</v>
      </c>
      <c r="G85" s="52" t="s">
        <v>600</v>
      </c>
      <c r="H85" s="247">
        <v>11.9</v>
      </c>
      <c r="I85" s="296">
        <v>8.92</v>
      </c>
      <c r="J85" s="247">
        <f t="shared" si="3"/>
        <v>143.98999999999998</v>
      </c>
      <c r="K85" s="247">
        <v>123.17</v>
      </c>
      <c r="L85" s="247">
        <v>20.82</v>
      </c>
      <c r="M85" s="293">
        <f t="shared" si="4"/>
        <v>143.99</v>
      </c>
      <c r="N85" s="262"/>
      <c r="P85"/>
      <c r="Q85"/>
      <c r="R85"/>
      <c r="S85"/>
    </row>
    <row r="86" spans="1:19" s="1" customFormat="1">
      <c r="A86" s="50" t="s">
        <v>687</v>
      </c>
      <c r="B86" s="72" t="s">
        <v>50</v>
      </c>
      <c r="C86" s="72" t="s">
        <v>912</v>
      </c>
      <c r="D86" s="52" t="s">
        <v>598</v>
      </c>
      <c r="E86" s="247">
        <v>70.38</v>
      </c>
      <c r="F86" s="296">
        <v>0</v>
      </c>
      <c r="G86" s="52" t="s">
        <v>598</v>
      </c>
      <c r="H86" s="247">
        <v>11.9</v>
      </c>
      <c r="I86" s="296">
        <v>0</v>
      </c>
      <c r="J86" s="247">
        <f t="shared" si="3"/>
        <v>82.28</v>
      </c>
      <c r="K86" s="247">
        <v>70.38</v>
      </c>
      <c r="L86" s="247">
        <v>11.9</v>
      </c>
      <c r="M86" s="293">
        <f t="shared" si="4"/>
        <v>82.28</v>
      </c>
      <c r="N86" s="262"/>
      <c r="P86"/>
      <c r="Q86"/>
      <c r="R86"/>
      <c r="S86"/>
    </row>
    <row r="87" spans="1:19" s="1" customFormat="1">
      <c r="A87" s="50" t="s">
        <v>1014</v>
      </c>
      <c r="B87" s="72" t="s">
        <v>1015</v>
      </c>
      <c r="C87" s="72" t="s">
        <v>913</v>
      </c>
      <c r="D87" s="52" t="s">
        <v>598</v>
      </c>
      <c r="E87" s="247">
        <v>82.03</v>
      </c>
      <c r="F87" s="296">
        <v>0</v>
      </c>
      <c r="G87" s="52" t="s">
        <v>598</v>
      </c>
      <c r="H87" s="247">
        <v>11.9</v>
      </c>
      <c r="I87" s="296">
        <v>0</v>
      </c>
      <c r="J87" s="247">
        <f t="shared" si="3"/>
        <v>93.93</v>
      </c>
      <c r="K87" s="247">
        <v>82.03</v>
      </c>
      <c r="L87" s="247">
        <v>11.9</v>
      </c>
      <c r="M87" s="293">
        <f t="shared" si="4"/>
        <v>93.93</v>
      </c>
      <c r="N87" s="262"/>
      <c r="P87"/>
      <c r="Q87"/>
      <c r="R87"/>
      <c r="S87"/>
    </row>
    <row r="88" spans="1:19" s="1" customFormat="1">
      <c r="A88" s="50" t="s">
        <v>688</v>
      </c>
      <c r="B88" s="72" t="s">
        <v>85</v>
      </c>
      <c r="C88" s="72" t="s">
        <v>912</v>
      </c>
      <c r="D88" s="52" t="s">
        <v>598</v>
      </c>
      <c r="E88" s="247">
        <v>70.38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82.28</v>
      </c>
      <c r="K88" s="247">
        <v>70.38</v>
      </c>
      <c r="L88" s="247">
        <v>11.9</v>
      </c>
      <c r="M88" s="293">
        <f t="shared" si="4"/>
        <v>82.28</v>
      </c>
      <c r="N88" s="262"/>
      <c r="P88"/>
      <c r="Q88"/>
      <c r="R88"/>
      <c r="S88"/>
    </row>
    <row r="89" spans="1:19" s="1" customFormat="1">
      <c r="A89" s="50" t="s">
        <v>689</v>
      </c>
      <c r="B89" s="72" t="s">
        <v>128</v>
      </c>
      <c r="C89" s="72" t="s">
        <v>912</v>
      </c>
      <c r="D89" s="52" t="s">
        <v>598</v>
      </c>
      <c r="E89" s="247">
        <v>70.38</v>
      </c>
      <c r="F89" s="296">
        <v>0</v>
      </c>
      <c r="G89" s="52" t="s">
        <v>598</v>
      </c>
      <c r="H89" s="247">
        <v>11.9</v>
      </c>
      <c r="I89" s="296">
        <v>0</v>
      </c>
      <c r="J89" s="247">
        <f t="shared" si="3"/>
        <v>82.28</v>
      </c>
      <c r="K89" s="247">
        <v>70.38</v>
      </c>
      <c r="L89" s="247">
        <v>11.9</v>
      </c>
      <c r="M89" s="293">
        <f t="shared" si="4"/>
        <v>82.28</v>
      </c>
      <c r="N89" s="262"/>
      <c r="P89"/>
      <c r="Q89"/>
      <c r="R89"/>
      <c r="S89"/>
    </row>
    <row r="90" spans="1:19" s="1" customFormat="1" ht="29">
      <c r="A90" s="50" t="s">
        <v>690</v>
      </c>
      <c r="B90" s="71" t="s">
        <v>336</v>
      </c>
      <c r="C90" s="71" t="s">
        <v>912</v>
      </c>
      <c r="D90" s="52" t="s">
        <v>598</v>
      </c>
      <c r="E90" s="247">
        <v>70.38</v>
      </c>
      <c r="F90" s="296">
        <v>0</v>
      </c>
      <c r="G90" s="52" t="s">
        <v>598</v>
      </c>
      <c r="H90" s="247">
        <v>11.9</v>
      </c>
      <c r="I90" s="296">
        <v>0</v>
      </c>
      <c r="J90" s="247">
        <f t="shared" si="3"/>
        <v>82.28</v>
      </c>
      <c r="K90" s="247">
        <v>70.38</v>
      </c>
      <c r="L90" s="247">
        <v>11.9</v>
      </c>
      <c r="M90" s="293">
        <f t="shared" si="4"/>
        <v>82.28</v>
      </c>
      <c r="N90" s="262"/>
      <c r="P90"/>
      <c r="Q90"/>
      <c r="R90"/>
      <c r="S90"/>
    </row>
    <row r="91" spans="1:19" s="1" customFormat="1">
      <c r="A91" s="50" t="s">
        <v>1024</v>
      </c>
      <c r="B91" s="71" t="s">
        <v>1025</v>
      </c>
      <c r="C91" s="71" t="s">
        <v>913</v>
      </c>
      <c r="D91" s="52" t="s">
        <v>600</v>
      </c>
      <c r="E91" s="247">
        <v>82.03</v>
      </c>
      <c r="F91" s="296">
        <v>61.52</v>
      </c>
      <c r="G91" s="52" t="s">
        <v>599</v>
      </c>
      <c r="H91" s="247">
        <v>11.9</v>
      </c>
      <c r="I91" s="296">
        <v>21.41</v>
      </c>
      <c r="J91" s="247">
        <f t="shared" si="3"/>
        <v>176.86</v>
      </c>
      <c r="K91" s="247">
        <v>143.55000000000001</v>
      </c>
      <c r="L91" s="247">
        <v>33.31</v>
      </c>
      <c r="M91" s="293">
        <f t="shared" si="4"/>
        <v>176.86</v>
      </c>
      <c r="N91" s="262"/>
      <c r="P91"/>
      <c r="Q91"/>
      <c r="R91"/>
      <c r="S91"/>
    </row>
    <row r="92" spans="1:19" s="1" customFormat="1" ht="29">
      <c r="A92" s="50" t="s">
        <v>691</v>
      </c>
      <c r="B92" s="71" t="s">
        <v>333</v>
      </c>
      <c r="C92" s="71" t="s">
        <v>912</v>
      </c>
      <c r="D92" s="52" t="s">
        <v>598</v>
      </c>
      <c r="E92" s="247">
        <v>70.38</v>
      </c>
      <c r="F92" s="296">
        <v>0</v>
      </c>
      <c r="G92" s="52" t="s">
        <v>598</v>
      </c>
      <c r="H92" s="247">
        <v>11.9</v>
      </c>
      <c r="I92" s="296">
        <v>0</v>
      </c>
      <c r="J92" s="247">
        <f t="shared" si="3"/>
        <v>82.28</v>
      </c>
      <c r="K92" s="247">
        <v>70.38</v>
      </c>
      <c r="L92" s="247">
        <v>11.9</v>
      </c>
      <c r="M92" s="293">
        <f t="shared" si="4"/>
        <v>82.28</v>
      </c>
      <c r="N92" s="262"/>
      <c r="P92"/>
      <c r="Q92"/>
      <c r="R92"/>
      <c r="S92"/>
    </row>
    <row r="93" spans="1:19" s="1" customFormat="1">
      <c r="A93" s="50" t="s">
        <v>1016</v>
      </c>
      <c r="B93" s="71" t="s">
        <v>1017</v>
      </c>
      <c r="C93" s="71" t="s">
        <v>913</v>
      </c>
      <c r="D93" s="52" t="s">
        <v>598</v>
      </c>
      <c r="E93" s="247">
        <v>82.03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93.93</v>
      </c>
      <c r="K93" s="247">
        <v>82.03</v>
      </c>
      <c r="L93" s="247">
        <v>11.9</v>
      </c>
      <c r="M93" s="293">
        <f t="shared" si="4"/>
        <v>93.93</v>
      </c>
      <c r="N93" s="262"/>
      <c r="P93"/>
      <c r="Q93"/>
      <c r="R93"/>
      <c r="S93"/>
    </row>
    <row r="94" spans="1:19" s="1" customFormat="1">
      <c r="A94" s="50" t="s">
        <v>692</v>
      </c>
      <c r="B94" s="72" t="s">
        <v>46</v>
      </c>
      <c r="C94" s="72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1079</v>
      </c>
      <c r="B95" s="72" t="s">
        <v>1080</v>
      </c>
      <c r="C95" s="72" t="s">
        <v>915</v>
      </c>
      <c r="D95" s="52" t="s">
        <v>600</v>
      </c>
      <c r="E95" s="247">
        <v>82.03</v>
      </c>
      <c r="F95" s="296">
        <v>0</v>
      </c>
      <c r="G95" s="52" t="s">
        <v>598</v>
      </c>
      <c r="H95" s="247">
        <v>11.9</v>
      </c>
      <c r="I95" s="296">
        <v>0</v>
      </c>
      <c r="J95" s="247">
        <v>11.9</v>
      </c>
      <c r="K95" s="247">
        <v>82.03</v>
      </c>
      <c r="L95" s="247">
        <v>11.9</v>
      </c>
      <c r="M95" s="293">
        <f>K95+L95</f>
        <v>93.93</v>
      </c>
      <c r="N95" s="262"/>
      <c r="P95"/>
      <c r="Q95"/>
      <c r="R95"/>
      <c r="S95"/>
    </row>
    <row r="96" spans="1:19" s="1" customFormat="1" ht="29">
      <c r="A96" s="50" t="s">
        <v>693</v>
      </c>
      <c r="B96" s="71" t="s">
        <v>852</v>
      </c>
      <c r="C96" s="71" t="s">
        <v>912</v>
      </c>
      <c r="D96" s="52" t="s">
        <v>600</v>
      </c>
      <c r="E96" s="247">
        <v>70.38</v>
      </c>
      <c r="F96" s="296">
        <v>52.79</v>
      </c>
      <c r="G96" s="52" t="s">
        <v>600</v>
      </c>
      <c r="H96" s="247">
        <v>11.9</v>
      </c>
      <c r="I96" s="296">
        <v>8.92</v>
      </c>
      <c r="J96" s="247">
        <f t="shared" si="3"/>
        <v>143.98999999999998</v>
      </c>
      <c r="K96" s="247">
        <v>123.17</v>
      </c>
      <c r="L96" s="247">
        <v>20.82</v>
      </c>
      <c r="M96" s="293">
        <f t="shared" si="4"/>
        <v>143.99</v>
      </c>
      <c r="N96" s="262"/>
      <c r="P96"/>
      <c r="Q96"/>
      <c r="R96"/>
      <c r="S96"/>
    </row>
    <row r="97" spans="1:19" s="1" customFormat="1">
      <c r="A97" s="50" t="s">
        <v>694</v>
      </c>
      <c r="B97" s="72" t="s">
        <v>200</v>
      </c>
      <c r="C97" s="72" t="s">
        <v>913</v>
      </c>
      <c r="D97" s="52" t="s">
        <v>600</v>
      </c>
      <c r="E97" s="247">
        <v>82.03</v>
      </c>
      <c r="F97" s="296">
        <v>61.52</v>
      </c>
      <c r="G97" s="52" t="s">
        <v>600</v>
      </c>
      <c r="H97" s="247">
        <v>11.9</v>
      </c>
      <c r="I97" s="296">
        <v>8.92</v>
      </c>
      <c r="J97" s="247">
        <f t="shared" si="3"/>
        <v>164.37</v>
      </c>
      <c r="K97" s="247">
        <v>143.55000000000001</v>
      </c>
      <c r="L97" s="247">
        <v>20.82</v>
      </c>
      <c r="M97" s="293">
        <f t="shared" si="4"/>
        <v>164.37</v>
      </c>
      <c r="N97" s="262"/>
      <c r="P97"/>
      <c r="Q97"/>
      <c r="R97"/>
      <c r="S97"/>
    </row>
    <row r="98" spans="1:19" s="1" customFormat="1">
      <c r="A98" s="50" t="s">
        <v>1106</v>
      </c>
      <c r="B98" s="72" t="s">
        <v>1107</v>
      </c>
      <c r="C98" s="72" t="s">
        <v>1108</v>
      </c>
      <c r="D98" s="52"/>
      <c r="E98" s="247">
        <v>0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11.9</v>
      </c>
      <c r="K98" s="247">
        <v>0</v>
      </c>
      <c r="L98" s="247">
        <v>11.9</v>
      </c>
      <c r="M98" s="293">
        <f t="shared" si="4"/>
        <v>11.9</v>
      </c>
      <c r="N98" s="262"/>
      <c r="P98"/>
      <c r="Q98"/>
      <c r="R98"/>
      <c r="S98"/>
    </row>
    <row r="99" spans="1:19" s="1" customFormat="1">
      <c r="A99" s="50" t="s">
        <v>1057</v>
      </c>
      <c r="B99" s="72" t="s">
        <v>1058</v>
      </c>
      <c r="C99" s="72" t="s">
        <v>913</v>
      </c>
      <c r="D99" s="52" t="s">
        <v>598</v>
      </c>
      <c r="E99" s="247">
        <v>82.03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93.93</v>
      </c>
      <c r="K99" s="247">
        <v>82.03</v>
      </c>
      <c r="L99" s="247">
        <v>11.9</v>
      </c>
      <c r="M99" s="293">
        <f t="shared" si="4"/>
        <v>93.93</v>
      </c>
      <c r="N99" s="262"/>
      <c r="P99"/>
      <c r="Q99"/>
      <c r="R99"/>
      <c r="S99"/>
    </row>
    <row r="100" spans="1:19" s="1" customFormat="1">
      <c r="A100" s="50" t="s">
        <v>695</v>
      </c>
      <c r="B100" s="72" t="s">
        <v>434</v>
      </c>
      <c r="C100" s="72" t="s">
        <v>913</v>
      </c>
      <c r="D100" s="52" t="s">
        <v>598</v>
      </c>
      <c r="E100" s="247">
        <v>82.03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>SUM(E100:I100)</f>
        <v>93.93</v>
      </c>
      <c r="K100" s="247">
        <v>82.03</v>
      </c>
      <c r="L100" s="247">
        <v>11.9</v>
      </c>
      <c r="M100" s="293">
        <f>K100+L100</f>
        <v>93.93</v>
      </c>
      <c r="N100" s="262"/>
      <c r="P100"/>
      <c r="Q100"/>
      <c r="R100"/>
      <c r="S100"/>
    </row>
    <row r="101" spans="1:19" s="1" customFormat="1">
      <c r="A101" s="278" t="s">
        <v>1059</v>
      </c>
      <c r="B101" s="72" t="s">
        <v>1060</v>
      </c>
      <c r="C101" s="72" t="s">
        <v>913</v>
      </c>
      <c r="D101" s="52" t="s">
        <v>600</v>
      </c>
      <c r="E101" s="247">
        <v>82.03</v>
      </c>
      <c r="F101" s="296">
        <v>61.52</v>
      </c>
      <c r="G101" s="52" t="s">
        <v>600</v>
      </c>
      <c r="H101" s="247">
        <v>11.9</v>
      </c>
      <c r="I101" s="296">
        <v>0</v>
      </c>
      <c r="J101" s="247">
        <f t="shared" ref="J101:J112" si="7">SUM(E101:I101)</f>
        <v>155.45000000000002</v>
      </c>
      <c r="K101" s="247">
        <v>143.55000000000001</v>
      </c>
      <c r="L101" s="247">
        <v>11.9</v>
      </c>
      <c r="M101" s="293">
        <f t="shared" ref="M101:M112" si="8">K101+L101</f>
        <v>155.45000000000002</v>
      </c>
      <c r="N101" s="262"/>
      <c r="P101"/>
      <c r="Q101"/>
      <c r="R101"/>
      <c r="S101"/>
    </row>
    <row r="102" spans="1:19" s="1" customFormat="1">
      <c r="A102" s="50" t="s">
        <v>696</v>
      </c>
      <c r="B102" s="72" t="s">
        <v>524</v>
      </c>
      <c r="C102" s="72" t="s">
        <v>913</v>
      </c>
      <c r="D102" s="52" t="s">
        <v>598</v>
      </c>
      <c r="E102" s="247">
        <v>82.03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7"/>
        <v>93.93</v>
      </c>
      <c r="K102" s="247">
        <v>82.03</v>
      </c>
      <c r="L102" s="247">
        <v>11.9</v>
      </c>
      <c r="M102" s="293">
        <f t="shared" si="8"/>
        <v>93.93</v>
      </c>
      <c r="N102" s="262"/>
      <c r="P102"/>
      <c r="Q102"/>
      <c r="R102"/>
      <c r="S102"/>
    </row>
    <row r="103" spans="1:19" s="1" customFormat="1">
      <c r="A103" s="50" t="s">
        <v>697</v>
      </c>
      <c r="B103" s="72" t="s">
        <v>558</v>
      </c>
      <c r="C103" s="72" t="s">
        <v>912</v>
      </c>
      <c r="D103" s="52" t="s">
        <v>599</v>
      </c>
      <c r="E103" s="247">
        <v>70.38</v>
      </c>
      <c r="F103" s="296">
        <v>119.65</v>
      </c>
      <c r="G103" s="52" t="s">
        <v>599</v>
      </c>
      <c r="H103" s="247">
        <v>11.9</v>
      </c>
      <c r="I103" s="296">
        <v>21.41</v>
      </c>
      <c r="J103" s="247">
        <f t="shared" si="7"/>
        <v>223.34</v>
      </c>
      <c r="K103" s="247">
        <v>190.03</v>
      </c>
      <c r="L103" s="247">
        <v>33.31</v>
      </c>
      <c r="M103" s="293">
        <f t="shared" si="8"/>
        <v>223.34</v>
      </c>
      <c r="N103" s="262"/>
      <c r="P103"/>
      <c r="Q103"/>
      <c r="R103"/>
      <c r="S103"/>
    </row>
    <row r="104" spans="1:19" s="1" customFormat="1">
      <c r="A104" s="50" t="s">
        <v>930</v>
      </c>
      <c r="B104" s="72" t="s">
        <v>931</v>
      </c>
      <c r="C104" s="72" t="s">
        <v>913</v>
      </c>
      <c r="D104" s="52" t="s">
        <v>598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f t="shared" si="7"/>
        <v>93.93</v>
      </c>
      <c r="K104" s="247">
        <v>82.03</v>
      </c>
      <c r="L104" s="247">
        <v>11.9</v>
      </c>
      <c r="M104" s="293">
        <f t="shared" si="8"/>
        <v>93.93</v>
      </c>
      <c r="N104" s="262"/>
      <c r="P104"/>
      <c r="Q104"/>
      <c r="R104"/>
      <c r="S104"/>
    </row>
    <row r="105" spans="1:19">
      <c r="A105" s="50" t="s">
        <v>698</v>
      </c>
      <c r="B105" s="72" t="s">
        <v>201</v>
      </c>
      <c r="C105" s="72" t="s">
        <v>912</v>
      </c>
      <c r="D105" s="52" t="s">
        <v>598</v>
      </c>
      <c r="E105" s="247">
        <v>70.38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f t="shared" si="7"/>
        <v>82.28</v>
      </c>
      <c r="K105" s="247">
        <v>70.38</v>
      </c>
      <c r="L105" s="247">
        <v>11.9</v>
      </c>
      <c r="M105" s="293">
        <f t="shared" si="8"/>
        <v>82.28</v>
      </c>
      <c r="N105" s="262" t="s">
        <v>1110</v>
      </c>
    </row>
    <row r="106" spans="1:19">
      <c r="A106" s="50" t="s">
        <v>699</v>
      </c>
      <c r="B106" s="72" t="s">
        <v>202</v>
      </c>
      <c r="C106" s="72" t="s">
        <v>913</v>
      </c>
      <c r="D106" s="52" t="s">
        <v>599</v>
      </c>
      <c r="E106" s="247">
        <v>82.03</v>
      </c>
      <c r="F106" s="296">
        <v>139.44</v>
      </c>
      <c r="G106" s="52" t="s">
        <v>599</v>
      </c>
      <c r="H106" s="247">
        <v>11.9</v>
      </c>
      <c r="I106" s="296">
        <v>21.41</v>
      </c>
      <c r="J106" s="247">
        <f t="shared" si="7"/>
        <v>254.78</v>
      </c>
      <c r="K106" s="247">
        <v>221.47</v>
      </c>
      <c r="L106" s="247">
        <v>33.31</v>
      </c>
      <c r="M106" s="293">
        <f t="shared" si="8"/>
        <v>254.78</v>
      </c>
      <c r="N106" s="262"/>
    </row>
    <row r="107" spans="1:19">
      <c r="A107" s="50" t="s">
        <v>700</v>
      </c>
      <c r="B107" s="72" t="s">
        <v>473</v>
      </c>
      <c r="C107" s="72" t="s">
        <v>913</v>
      </c>
      <c r="D107" s="52" t="s">
        <v>598</v>
      </c>
      <c r="E107" s="247">
        <v>82.03</v>
      </c>
      <c r="F107" s="296">
        <v>0</v>
      </c>
      <c r="G107" s="52" t="s">
        <v>598</v>
      </c>
      <c r="H107" s="247">
        <v>11.9</v>
      </c>
      <c r="I107" s="296">
        <v>0</v>
      </c>
      <c r="J107" s="247">
        <f t="shared" si="7"/>
        <v>93.93</v>
      </c>
      <c r="K107" s="247">
        <v>82.03</v>
      </c>
      <c r="L107" s="247">
        <v>11.9</v>
      </c>
      <c r="M107" s="293">
        <f t="shared" si="8"/>
        <v>93.93</v>
      </c>
      <c r="N107" s="262"/>
    </row>
    <row r="108" spans="1:19">
      <c r="A108" s="50" t="s">
        <v>701</v>
      </c>
      <c r="B108" s="72" t="s">
        <v>559</v>
      </c>
      <c r="C108" s="72" t="s">
        <v>912</v>
      </c>
      <c r="D108" s="52" t="s">
        <v>599</v>
      </c>
      <c r="E108" s="247">
        <v>70.38</v>
      </c>
      <c r="F108" s="296">
        <v>119.65</v>
      </c>
      <c r="G108" s="52" t="s">
        <v>598</v>
      </c>
      <c r="H108" s="247">
        <v>11.9</v>
      </c>
      <c r="I108" s="296">
        <v>0</v>
      </c>
      <c r="J108" s="247">
        <f t="shared" si="7"/>
        <v>201.93</v>
      </c>
      <c r="K108" s="247">
        <v>190.03</v>
      </c>
      <c r="L108" s="247">
        <v>11.9</v>
      </c>
      <c r="M108" s="293">
        <f t="shared" si="8"/>
        <v>201.93</v>
      </c>
      <c r="N108" s="262"/>
    </row>
    <row r="109" spans="1:19">
      <c r="A109" s="50" t="s">
        <v>702</v>
      </c>
      <c r="B109" s="72" t="s">
        <v>161</v>
      </c>
      <c r="C109" s="72" t="s">
        <v>912</v>
      </c>
      <c r="D109" s="52" t="s">
        <v>598</v>
      </c>
      <c r="E109" s="247">
        <v>70.38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 t="shared" si="7"/>
        <v>82.28</v>
      </c>
      <c r="K109" s="247">
        <v>70.38</v>
      </c>
      <c r="L109" s="247">
        <v>11.9</v>
      </c>
      <c r="M109" s="293">
        <f t="shared" si="8"/>
        <v>82.28</v>
      </c>
      <c r="N109" s="262"/>
      <c r="P109" s="12"/>
    </row>
    <row r="110" spans="1:19">
      <c r="A110" s="50" t="s">
        <v>703</v>
      </c>
      <c r="B110" s="72" t="s">
        <v>86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8.92</v>
      </c>
      <c r="J110" s="247">
        <f t="shared" si="7"/>
        <v>164.37</v>
      </c>
      <c r="K110" s="247">
        <v>143.55000000000001</v>
      </c>
      <c r="L110" s="247">
        <v>20.82</v>
      </c>
      <c r="M110" s="293">
        <f t="shared" si="8"/>
        <v>164.37</v>
      </c>
      <c r="N110" s="262"/>
      <c r="P110" s="12"/>
    </row>
    <row r="111" spans="1:19">
      <c r="A111" s="50" t="s">
        <v>1002</v>
      </c>
      <c r="B111" s="72" t="s">
        <v>1003</v>
      </c>
      <c r="C111" s="72" t="s">
        <v>913</v>
      </c>
      <c r="D111" s="52" t="s">
        <v>598</v>
      </c>
      <c r="E111" s="247">
        <v>82.03</v>
      </c>
      <c r="F111" s="296">
        <v>0</v>
      </c>
      <c r="G111" s="52" t="s">
        <v>598</v>
      </c>
      <c r="H111" s="247">
        <v>11.9</v>
      </c>
      <c r="I111" s="296">
        <v>0</v>
      </c>
      <c r="J111" s="247">
        <f t="shared" si="7"/>
        <v>93.93</v>
      </c>
      <c r="K111" s="247">
        <v>82.03</v>
      </c>
      <c r="L111" s="247">
        <v>11.9</v>
      </c>
      <c r="M111" s="293">
        <f t="shared" si="8"/>
        <v>93.93</v>
      </c>
      <c r="N111" s="262"/>
      <c r="P111" s="12"/>
    </row>
    <row r="112" spans="1:19">
      <c r="A112" s="50" t="s">
        <v>704</v>
      </c>
      <c r="B112" s="72" t="s">
        <v>535</v>
      </c>
      <c r="C112" s="72" t="s">
        <v>912</v>
      </c>
      <c r="D112" s="52" t="s">
        <v>598</v>
      </c>
      <c r="E112" s="247">
        <v>70.38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7"/>
        <v>82.28</v>
      </c>
      <c r="K112" s="247">
        <v>70.38</v>
      </c>
      <c r="L112" s="247">
        <v>11.9</v>
      </c>
      <c r="M112" s="293">
        <f t="shared" si="8"/>
        <v>82.28</v>
      </c>
      <c r="N112" s="262"/>
      <c r="P112" s="12"/>
    </row>
    <row r="113" spans="1:16">
      <c r="A113" s="288"/>
      <c r="B113" s="345"/>
      <c r="C113" s="345"/>
      <c r="D113" s="290"/>
      <c r="E113" s="247"/>
      <c r="F113" s="247"/>
      <c r="G113" s="247"/>
      <c r="H113" s="247"/>
      <c r="I113" s="247"/>
      <c r="J113" s="247"/>
      <c r="K113" s="272"/>
      <c r="L113" s="247"/>
      <c r="M113" s="316"/>
      <c r="N113" s="262"/>
      <c r="P113" s="12"/>
    </row>
    <row r="114" spans="1:16" ht="16">
      <c r="A114" s="153"/>
      <c r="B114" s="153"/>
      <c r="C114" s="153"/>
      <c r="D114" s="281"/>
      <c r="E114" s="312">
        <f>SUM(E4:E112)</f>
        <v>8136.46</v>
      </c>
      <c r="F114" s="312">
        <f>SUM(F4:F112)</f>
        <v>4076.9300000000007</v>
      </c>
      <c r="G114" s="312"/>
      <c r="H114" s="312">
        <f t="shared" ref="H114:M114" si="9">SUM(H4:H112)</f>
        <v>1261.4000000000003</v>
      </c>
      <c r="I114" s="312">
        <f t="shared" si="9"/>
        <v>603.03000000000009</v>
      </c>
      <c r="J114" s="88">
        <f t="shared" si="9"/>
        <v>13995.790000000015</v>
      </c>
      <c r="K114" s="88">
        <f t="shared" si="9"/>
        <v>12213.389999999998</v>
      </c>
      <c r="L114" s="88">
        <f t="shared" si="9"/>
        <v>1864.4300000000012</v>
      </c>
      <c r="M114" s="88">
        <f t="shared" si="9"/>
        <v>14077.820000000016</v>
      </c>
      <c r="N114" s="298"/>
      <c r="P114" s="12"/>
    </row>
    <row r="115" spans="1:16">
      <c r="A115" s="149"/>
      <c r="B115" s="346"/>
      <c r="C115" s="360"/>
      <c r="L115" s="286"/>
      <c r="M115" s="275"/>
      <c r="N115" s="53"/>
    </row>
    <row r="116" spans="1:16">
      <c r="A116" s="50"/>
      <c r="B116" s="72"/>
      <c r="C116" s="72"/>
      <c r="D116" s="54"/>
      <c r="E116" s="76"/>
      <c r="F116" s="76"/>
      <c r="G116" s="76"/>
      <c r="H116" s="76"/>
      <c r="I116" s="76"/>
      <c r="J116" s="76"/>
      <c r="K116" s="76"/>
      <c r="L116" s="76"/>
      <c r="M116" s="76"/>
      <c r="N116" s="53"/>
    </row>
    <row r="117" spans="1:16" ht="16">
      <c r="A117" s="155"/>
      <c r="B117" s="398" t="s">
        <v>616</v>
      </c>
      <c r="C117" s="399"/>
      <c r="D117" s="400"/>
      <c r="E117" s="88">
        <v>0</v>
      </c>
      <c r="F117" s="88"/>
      <c r="G117" s="88"/>
      <c r="H117" s="88">
        <v>0</v>
      </c>
      <c r="I117" s="88"/>
      <c r="J117" s="88">
        <v>0</v>
      </c>
      <c r="K117" s="88"/>
      <c r="L117" s="88"/>
      <c r="M117" s="88"/>
      <c r="N117" s="89"/>
      <c r="P117" s="12"/>
    </row>
    <row r="118" spans="1:16" ht="16">
      <c r="A118" s="395"/>
      <c r="B118" s="395"/>
      <c r="C118" s="395"/>
      <c r="D118" s="395"/>
      <c r="E118" s="88">
        <f>E114+E117</f>
        <v>8136.46</v>
      </c>
      <c r="F118" s="88"/>
      <c r="G118" s="88"/>
      <c r="H118" s="88">
        <f>H114+H117</f>
        <v>1261.4000000000003</v>
      </c>
      <c r="I118" s="88"/>
      <c r="J118" s="88">
        <f>J114+J117</f>
        <v>13995.790000000015</v>
      </c>
      <c r="K118" s="88"/>
      <c r="L118" s="88"/>
      <c r="M118" s="88"/>
      <c r="N118" s="89"/>
      <c r="P118" s="12"/>
    </row>
    <row r="119" spans="1:16" ht="16">
      <c r="A119" s="401"/>
      <c r="B119" s="401"/>
      <c r="C119" s="401"/>
      <c r="D119" s="401"/>
      <c r="E119" s="90"/>
      <c r="F119" s="90"/>
      <c r="G119" s="90"/>
      <c r="H119" s="93"/>
      <c r="I119" s="93"/>
      <c r="J119" s="93"/>
      <c r="K119" s="93"/>
      <c r="L119" s="93"/>
      <c r="M119" s="93"/>
      <c r="N119" s="89"/>
    </row>
    <row r="120" spans="1:16" ht="16" customHeight="1">
      <c r="A120" s="402"/>
      <c r="B120" s="402"/>
      <c r="C120" s="402"/>
      <c r="D120" s="403"/>
      <c r="E120" s="247"/>
      <c r="F120" s="247"/>
      <c r="G120" s="247"/>
      <c r="H120" s="247"/>
      <c r="I120" s="247"/>
      <c r="J120" s="247"/>
      <c r="K120" s="331" t="s">
        <v>756</v>
      </c>
      <c r="L120" s="331" t="s">
        <v>757</v>
      </c>
      <c r="M120" s="247"/>
      <c r="N120" s="100"/>
    </row>
    <row r="121" spans="1:16" ht="16" customHeight="1">
      <c r="A121" s="278" t="s">
        <v>805</v>
      </c>
      <c r="B121" s="344" t="s">
        <v>843</v>
      </c>
      <c r="C121" s="344" t="s">
        <v>912</v>
      </c>
      <c r="D121" s="52" t="s">
        <v>598</v>
      </c>
      <c r="E121" s="247">
        <v>-70.38</v>
      </c>
      <c r="F121" s="296">
        <v>0</v>
      </c>
      <c r="G121" s="52" t="s">
        <v>598</v>
      </c>
      <c r="H121" s="247">
        <v>-11.9</v>
      </c>
      <c r="I121" s="296">
        <v>0</v>
      </c>
      <c r="J121" s="247">
        <f t="shared" ref="J121" si="10">SUM(E121:I121)</f>
        <v>-82.28</v>
      </c>
      <c r="K121" s="247">
        <v>-70.38</v>
      </c>
      <c r="L121" s="247">
        <v>-11.9</v>
      </c>
      <c r="M121" s="293">
        <f t="shared" ref="M121" si="11">K121+L121</f>
        <v>-82.28</v>
      </c>
      <c r="N121" s="262" t="s">
        <v>1035</v>
      </c>
    </row>
    <row r="122" spans="1:16" ht="16" customHeight="1">
      <c r="A122" s="278" t="s">
        <v>805</v>
      </c>
      <c r="B122" s="344" t="s">
        <v>843</v>
      </c>
      <c r="C122" s="344" t="s">
        <v>912</v>
      </c>
      <c r="D122" s="52" t="s">
        <v>598</v>
      </c>
      <c r="E122" s="247">
        <v>-70.38</v>
      </c>
      <c r="F122" s="296">
        <v>0</v>
      </c>
      <c r="G122" s="52" t="s">
        <v>598</v>
      </c>
      <c r="H122" s="247">
        <v>-11.9</v>
      </c>
      <c r="I122" s="296">
        <v>0</v>
      </c>
      <c r="J122" s="247">
        <f t="shared" ref="J122:J123" si="12">SUM(E122:I122)</f>
        <v>-82.28</v>
      </c>
      <c r="K122" s="247">
        <v>-70.38</v>
      </c>
      <c r="L122" s="247">
        <v>-11.9</v>
      </c>
      <c r="M122" s="293">
        <f t="shared" ref="M122:M123" si="13">K122+L122</f>
        <v>-82.28</v>
      </c>
      <c r="N122" s="262" t="s">
        <v>1035</v>
      </c>
    </row>
    <row r="123" spans="1:16" ht="16" customHeight="1">
      <c r="A123" s="278" t="s">
        <v>805</v>
      </c>
      <c r="B123" s="344" t="s">
        <v>843</v>
      </c>
      <c r="C123" s="344" t="s">
        <v>912</v>
      </c>
      <c r="D123" s="52" t="s">
        <v>598</v>
      </c>
      <c r="E123" s="247">
        <v>-70.38</v>
      </c>
      <c r="F123" s="296">
        <v>0</v>
      </c>
      <c r="G123" s="52" t="s">
        <v>598</v>
      </c>
      <c r="H123" s="247">
        <v>-11.9</v>
      </c>
      <c r="I123" s="296">
        <v>0</v>
      </c>
      <c r="J123" s="247">
        <f t="shared" si="12"/>
        <v>-82.28</v>
      </c>
      <c r="K123" s="247">
        <v>-70.38</v>
      </c>
      <c r="L123" s="247">
        <v>-11.9</v>
      </c>
      <c r="M123" s="293">
        <f t="shared" si="13"/>
        <v>-82.28</v>
      </c>
      <c r="N123" s="262" t="s">
        <v>1035</v>
      </c>
    </row>
    <row r="124" spans="1:16" ht="16" customHeight="1">
      <c r="A124" s="278" t="s">
        <v>1103</v>
      </c>
      <c r="B124" s="72" t="s">
        <v>1104</v>
      </c>
      <c r="C124" s="72" t="s">
        <v>912</v>
      </c>
      <c r="D124" s="52" t="s">
        <v>598</v>
      </c>
      <c r="E124" s="247">
        <v>70.38</v>
      </c>
      <c r="F124" s="296">
        <v>0</v>
      </c>
      <c r="G124" s="52" t="s">
        <v>598</v>
      </c>
      <c r="H124" s="247">
        <v>11.9</v>
      </c>
      <c r="I124" s="296">
        <v>0</v>
      </c>
      <c r="J124" s="247">
        <f>SUM(E124:I124)</f>
        <v>82.28</v>
      </c>
      <c r="K124" s="247">
        <v>70.38</v>
      </c>
      <c r="L124" s="247">
        <v>11.9</v>
      </c>
      <c r="M124" s="293">
        <f>K124+L124</f>
        <v>82.28</v>
      </c>
      <c r="N124" s="262" t="s">
        <v>1115</v>
      </c>
    </row>
    <row r="125" spans="1:16" ht="16" customHeight="1">
      <c r="A125" s="50" t="s">
        <v>879</v>
      </c>
      <c r="B125" s="72" t="s">
        <v>880</v>
      </c>
      <c r="C125" s="72" t="s">
        <v>912</v>
      </c>
      <c r="D125" s="52" t="s">
        <v>598</v>
      </c>
      <c r="E125" s="247">
        <v>-70.38</v>
      </c>
      <c r="F125" s="296">
        <v>0</v>
      </c>
      <c r="G125" s="52" t="s">
        <v>598</v>
      </c>
      <c r="H125" s="247">
        <v>-11.9</v>
      </c>
      <c r="I125" s="296">
        <v>0</v>
      </c>
      <c r="J125" s="247">
        <f t="shared" ref="J125:J129" si="14">SUM(E125:I125)</f>
        <v>-82.28</v>
      </c>
      <c r="K125" s="247">
        <v>-70.38</v>
      </c>
      <c r="L125" s="247">
        <v>-11.9</v>
      </c>
      <c r="M125" s="293">
        <f t="shared" ref="M125:M129" si="15">K125+L125</f>
        <v>-82.28</v>
      </c>
      <c r="N125" s="262" t="s">
        <v>1101</v>
      </c>
    </row>
    <row r="126" spans="1:16" ht="16" customHeight="1">
      <c r="A126" s="50" t="s">
        <v>879</v>
      </c>
      <c r="B126" s="72" t="s">
        <v>880</v>
      </c>
      <c r="C126" s="72" t="s">
        <v>912</v>
      </c>
      <c r="D126" s="52" t="s">
        <v>598</v>
      </c>
      <c r="E126" s="247">
        <v>-70.38</v>
      </c>
      <c r="F126" s="296">
        <v>0</v>
      </c>
      <c r="G126" s="52" t="s">
        <v>598</v>
      </c>
      <c r="H126" s="247">
        <v>-11.9</v>
      </c>
      <c r="I126" s="296">
        <v>0</v>
      </c>
      <c r="J126" s="247">
        <f t="shared" si="14"/>
        <v>-82.28</v>
      </c>
      <c r="K126" s="247">
        <v>-70.38</v>
      </c>
      <c r="L126" s="247">
        <v>-11.9</v>
      </c>
      <c r="M126" s="293">
        <f t="shared" si="15"/>
        <v>-82.28</v>
      </c>
      <c r="N126" s="262" t="s">
        <v>1101</v>
      </c>
    </row>
    <row r="127" spans="1:16" ht="16" customHeight="1">
      <c r="A127" s="50" t="s">
        <v>879</v>
      </c>
      <c r="B127" s="72" t="s">
        <v>880</v>
      </c>
      <c r="C127" s="72" t="s">
        <v>912</v>
      </c>
      <c r="D127" s="52" t="s">
        <v>598</v>
      </c>
      <c r="E127" s="247">
        <v>-70.38</v>
      </c>
      <c r="F127" s="296">
        <v>0</v>
      </c>
      <c r="G127" s="52" t="s">
        <v>598</v>
      </c>
      <c r="H127" s="247">
        <v>-11.9</v>
      </c>
      <c r="I127" s="296">
        <v>0</v>
      </c>
      <c r="J127" s="247">
        <f t="shared" si="14"/>
        <v>-82.28</v>
      </c>
      <c r="K127" s="247">
        <v>-70.38</v>
      </c>
      <c r="L127" s="247">
        <v>-11.9</v>
      </c>
      <c r="M127" s="293">
        <f t="shared" si="15"/>
        <v>-82.28</v>
      </c>
      <c r="N127" s="262" t="s">
        <v>1101</v>
      </c>
    </row>
    <row r="128" spans="1:16" ht="16" customHeight="1">
      <c r="A128" s="50" t="s">
        <v>879</v>
      </c>
      <c r="B128" s="72" t="s">
        <v>880</v>
      </c>
      <c r="C128" s="72" t="s">
        <v>912</v>
      </c>
      <c r="D128" s="52" t="s">
        <v>598</v>
      </c>
      <c r="E128" s="247">
        <v>-70.38</v>
      </c>
      <c r="F128" s="296">
        <v>0</v>
      </c>
      <c r="G128" s="52" t="s">
        <v>598</v>
      </c>
      <c r="H128" s="247">
        <v>-11.9</v>
      </c>
      <c r="I128" s="296">
        <v>0</v>
      </c>
      <c r="J128" s="247">
        <f t="shared" si="14"/>
        <v>-82.28</v>
      </c>
      <c r="K128" s="247">
        <v>-70.38</v>
      </c>
      <c r="L128" s="247">
        <v>-11.9</v>
      </c>
      <c r="M128" s="293">
        <f t="shared" si="15"/>
        <v>-82.28</v>
      </c>
      <c r="N128" s="262" t="s">
        <v>1101</v>
      </c>
    </row>
    <row r="129" spans="1:14" ht="16" customHeight="1">
      <c r="A129" s="50" t="s">
        <v>639</v>
      </c>
      <c r="B129" s="72" t="s">
        <v>92</v>
      </c>
      <c r="C129" s="72" t="s">
        <v>912</v>
      </c>
      <c r="D129" s="52" t="s">
        <v>599</v>
      </c>
      <c r="E129" s="247">
        <v>-70.38</v>
      </c>
      <c r="F129" s="296">
        <v>-119.65</v>
      </c>
      <c r="G129" s="52" t="s">
        <v>599</v>
      </c>
      <c r="H129" s="247">
        <v>-11.9</v>
      </c>
      <c r="I129" s="296">
        <v>-21.41</v>
      </c>
      <c r="J129" s="247">
        <f t="shared" si="14"/>
        <v>-223.34</v>
      </c>
      <c r="K129" s="247">
        <v>-190.03</v>
      </c>
      <c r="L129" s="247">
        <v>-33.31</v>
      </c>
      <c r="M129" s="293">
        <f t="shared" si="15"/>
        <v>-223.34</v>
      </c>
      <c r="N129" s="262" t="s">
        <v>1035</v>
      </c>
    </row>
    <row r="130" spans="1:14" ht="16" customHeight="1">
      <c r="A130" s="50" t="s">
        <v>639</v>
      </c>
      <c r="B130" s="72" t="s">
        <v>92</v>
      </c>
      <c r="C130" s="72" t="s">
        <v>912</v>
      </c>
      <c r="D130" s="52" t="s">
        <v>599</v>
      </c>
      <c r="E130" s="247">
        <v>-70.38</v>
      </c>
      <c r="F130" s="296">
        <v>-119.65</v>
      </c>
      <c r="G130" s="52" t="s">
        <v>599</v>
      </c>
      <c r="H130" s="247">
        <v>-11.9</v>
      </c>
      <c r="I130" s="296">
        <v>-21.41</v>
      </c>
      <c r="J130" s="247">
        <f t="shared" ref="J130" si="16">SUM(E130:I130)</f>
        <v>-223.34</v>
      </c>
      <c r="K130" s="247">
        <v>-190.03</v>
      </c>
      <c r="L130" s="247">
        <v>-33.31</v>
      </c>
      <c r="M130" s="293">
        <f t="shared" ref="M130" si="17">K130+L130</f>
        <v>-223.34</v>
      </c>
      <c r="N130" s="262" t="s">
        <v>1035</v>
      </c>
    </row>
    <row r="131" spans="1:14" ht="16" customHeight="1">
      <c r="A131" s="50" t="s">
        <v>639</v>
      </c>
      <c r="B131" s="72" t="s">
        <v>92</v>
      </c>
      <c r="C131" s="72" t="s">
        <v>912</v>
      </c>
      <c r="D131" s="52" t="s">
        <v>599</v>
      </c>
      <c r="E131" s="247">
        <v>-70.38</v>
      </c>
      <c r="F131" s="296">
        <v>-119.65</v>
      </c>
      <c r="G131" s="52" t="s">
        <v>599</v>
      </c>
      <c r="H131" s="247">
        <v>-11.9</v>
      </c>
      <c r="I131" s="296">
        <v>-21.41</v>
      </c>
      <c r="J131" s="247">
        <f t="shared" ref="J131:J132" si="18">SUM(E131:I131)</f>
        <v>-223.34</v>
      </c>
      <c r="K131" s="247">
        <v>-190.03</v>
      </c>
      <c r="L131" s="247">
        <v>-33.31</v>
      </c>
      <c r="M131" s="293">
        <f t="shared" ref="M131:M132" si="19">K131+L131</f>
        <v>-223.34</v>
      </c>
      <c r="N131" s="262" t="s">
        <v>1035</v>
      </c>
    </row>
    <row r="132" spans="1:14" ht="16" customHeight="1">
      <c r="A132" s="50" t="s">
        <v>650</v>
      </c>
      <c r="B132" s="72" t="s">
        <v>183</v>
      </c>
      <c r="C132" s="72" t="s">
        <v>912</v>
      </c>
      <c r="D132" s="52" t="s">
        <v>600</v>
      </c>
      <c r="E132" s="247">
        <v>-70.38</v>
      </c>
      <c r="F132" s="296">
        <v>-52.79</v>
      </c>
      <c r="G132" s="52" t="s">
        <v>600</v>
      </c>
      <c r="H132" s="247">
        <v>-11.9</v>
      </c>
      <c r="I132" s="296">
        <v>-8.92</v>
      </c>
      <c r="J132" s="247">
        <f t="shared" si="18"/>
        <v>-143.98999999999998</v>
      </c>
      <c r="K132" s="247">
        <v>-123.17</v>
      </c>
      <c r="L132" s="247">
        <v>-20.82</v>
      </c>
      <c r="M132" s="293">
        <f t="shared" si="19"/>
        <v>-143.99</v>
      </c>
      <c r="N132" s="262" t="s">
        <v>1035</v>
      </c>
    </row>
    <row r="133" spans="1:14" ht="16" customHeight="1">
      <c r="A133" s="50" t="s">
        <v>650</v>
      </c>
      <c r="B133" s="72" t="s">
        <v>183</v>
      </c>
      <c r="C133" s="72" t="s">
        <v>912</v>
      </c>
      <c r="D133" s="52" t="s">
        <v>600</v>
      </c>
      <c r="E133" s="247">
        <v>-70.38</v>
      </c>
      <c r="F133" s="296">
        <v>-52.79</v>
      </c>
      <c r="G133" s="52" t="s">
        <v>600</v>
      </c>
      <c r="H133" s="247">
        <v>-11.9</v>
      </c>
      <c r="I133" s="296">
        <v>-8.92</v>
      </c>
      <c r="J133" s="247">
        <f t="shared" ref="J133:J134" si="20">SUM(E133:I133)</f>
        <v>-143.98999999999998</v>
      </c>
      <c r="K133" s="247">
        <v>-123.17</v>
      </c>
      <c r="L133" s="247">
        <v>-20.82</v>
      </c>
      <c r="M133" s="293">
        <f t="shared" ref="M133:M134" si="21">K133+L133</f>
        <v>-143.99</v>
      </c>
      <c r="N133" s="262" t="s">
        <v>1035</v>
      </c>
    </row>
    <row r="134" spans="1:14" ht="16" customHeight="1">
      <c r="A134" s="278" t="s">
        <v>898</v>
      </c>
      <c r="B134" s="72" t="s">
        <v>899</v>
      </c>
      <c r="C134" s="72" t="s">
        <v>912</v>
      </c>
      <c r="D134" s="52" t="s">
        <v>599</v>
      </c>
      <c r="E134" s="247">
        <v>-70.38</v>
      </c>
      <c r="F134" s="296">
        <v>-119.65</v>
      </c>
      <c r="G134" s="52" t="s">
        <v>599</v>
      </c>
      <c r="H134" s="247">
        <v>-11.9</v>
      </c>
      <c r="I134" s="296">
        <v>-21.41</v>
      </c>
      <c r="J134" s="247">
        <f t="shared" si="20"/>
        <v>-223.34</v>
      </c>
      <c r="K134" s="247">
        <v>-190.03</v>
      </c>
      <c r="L134" s="247">
        <v>-33.31</v>
      </c>
      <c r="M134" s="293">
        <f t="shared" si="21"/>
        <v>-223.34</v>
      </c>
      <c r="N134" s="53" t="s">
        <v>1101</v>
      </c>
    </row>
    <row r="135" spans="1:14" ht="16" customHeight="1">
      <c r="A135" s="278" t="s">
        <v>898</v>
      </c>
      <c r="B135" s="72" t="s">
        <v>899</v>
      </c>
      <c r="C135" s="72" t="s">
        <v>912</v>
      </c>
      <c r="D135" s="52" t="s">
        <v>599</v>
      </c>
      <c r="E135" s="247">
        <v>-70.38</v>
      </c>
      <c r="F135" s="296">
        <v>-119.65</v>
      </c>
      <c r="G135" s="52" t="s">
        <v>599</v>
      </c>
      <c r="H135" s="247">
        <v>-11.9</v>
      </c>
      <c r="I135" s="296">
        <v>-21.41</v>
      </c>
      <c r="J135" s="247">
        <f t="shared" ref="J135:J138" si="22">SUM(E135:I135)</f>
        <v>-223.34</v>
      </c>
      <c r="K135" s="247">
        <v>-190.03</v>
      </c>
      <c r="L135" s="247">
        <v>-33.31</v>
      </c>
      <c r="M135" s="293">
        <f t="shared" ref="M135:M137" si="23">K135+L135</f>
        <v>-223.34</v>
      </c>
      <c r="N135" s="53" t="s">
        <v>1101</v>
      </c>
    </row>
    <row r="136" spans="1:14" ht="16" customHeight="1">
      <c r="A136" s="278" t="s">
        <v>898</v>
      </c>
      <c r="B136" s="72" t="s">
        <v>899</v>
      </c>
      <c r="C136" s="72" t="s">
        <v>912</v>
      </c>
      <c r="D136" s="52" t="s">
        <v>599</v>
      </c>
      <c r="E136" s="247">
        <v>-70.38</v>
      </c>
      <c r="F136" s="296">
        <v>-119.65</v>
      </c>
      <c r="G136" s="52" t="s">
        <v>599</v>
      </c>
      <c r="H136" s="247">
        <v>-11.9</v>
      </c>
      <c r="I136" s="296">
        <v>-21.41</v>
      </c>
      <c r="J136" s="247">
        <f t="shared" si="22"/>
        <v>-223.34</v>
      </c>
      <c r="K136" s="247">
        <v>-190.03</v>
      </c>
      <c r="L136" s="247">
        <v>-33.31</v>
      </c>
      <c r="M136" s="293">
        <f t="shared" si="23"/>
        <v>-223.34</v>
      </c>
      <c r="N136" s="53" t="s">
        <v>1101</v>
      </c>
    </row>
    <row r="137" spans="1:14" ht="16" customHeight="1">
      <c r="A137" s="278" t="s">
        <v>898</v>
      </c>
      <c r="B137" s="72" t="s">
        <v>899</v>
      </c>
      <c r="C137" s="72" t="s">
        <v>912</v>
      </c>
      <c r="D137" s="52" t="s">
        <v>599</v>
      </c>
      <c r="E137" s="247">
        <v>-70.38</v>
      </c>
      <c r="F137" s="296">
        <v>-119.65</v>
      </c>
      <c r="G137" s="52" t="s">
        <v>599</v>
      </c>
      <c r="H137" s="247">
        <v>-11.9</v>
      </c>
      <c r="I137" s="296">
        <v>-21.41</v>
      </c>
      <c r="J137" s="247">
        <f t="shared" si="22"/>
        <v>-223.34</v>
      </c>
      <c r="K137" s="247">
        <v>-190.03</v>
      </c>
      <c r="L137" s="247">
        <v>-33.31</v>
      </c>
      <c r="M137" s="293">
        <f t="shared" si="23"/>
        <v>-223.34</v>
      </c>
      <c r="N137" s="53" t="s">
        <v>1101</v>
      </c>
    </row>
    <row r="138" spans="1:14" ht="16" customHeight="1">
      <c r="A138" s="50" t="s">
        <v>664</v>
      </c>
      <c r="B138" s="72" t="s">
        <v>601</v>
      </c>
      <c r="C138" s="72" t="s">
        <v>915</v>
      </c>
      <c r="D138" s="52" t="s">
        <v>598</v>
      </c>
      <c r="E138" s="247">
        <v>-82.03</v>
      </c>
      <c r="F138" s="296">
        <v>0</v>
      </c>
      <c r="G138" s="52" t="s">
        <v>598</v>
      </c>
      <c r="H138" s="247">
        <v>-11.9</v>
      </c>
      <c r="I138" s="296">
        <v>0</v>
      </c>
      <c r="J138" s="247">
        <f t="shared" si="22"/>
        <v>-93.93</v>
      </c>
      <c r="K138" s="247">
        <v>-82.03</v>
      </c>
      <c r="L138" s="247">
        <v>-11.9</v>
      </c>
      <c r="M138" s="293">
        <f>K138+L138</f>
        <v>-93.93</v>
      </c>
      <c r="N138" s="262" t="s">
        <v>1035</v>
      </c>
    </row>
    <row r="139" spans="1:14" ht="16" customHeight="1">
      <c r="A139" s="50" t="s">
        <v>664</v>
      </c>
      <c r="B139" s="72" t="s">
        <v>601</v>
      </c>
      <c r="C139" s="72" t="s">
        <v>915</v>
      </c>
      <c r="D139" s="52" t="s">
        <v>598</v>
      </c>
      <c r="E139" s="247">
        <v>-82.03</v>
      </c>
      <c r="F139" s="296">
        <v>0</v>
      </c>
      <c r="G139" s="52" t="s">
        <v>598</v>
      </c>
      <c r="H139" s="247">
        <v>-11.9</v>
      </c>
      <c r="I139" s="296">
        <v>0</v>
      </c>
      <c r="J139" s="247">
        <f t="shared" ref="J139:J142" si="24">SUM(E139:I139)</f>
        <v>-93.93</v>
      </c>
      <c r="K139" s="247">
        <v>-82.03</v>
      </c>
      <c r="L139" s="247">
        <v>-11.9</v>
      </c>
      <c r="M139" s="293">
        <f>K139+L139</f>
        <v>-93.93</v>
      </c>
      <c r="N139" s="262" t="s">
        <v>1035</v>
      </c>
    </row>
    <row r="140" spans="1:14" ht="16" customHeight="1">
      <c r="A140" s="50" t="s">
        <v>664</v>
      </c>
      <c r="B140" s="72" t="s">
        <v>601</v>
      </c>
      <c r="C140" s="72" t="s">
        <v>915</v>
      </c>
      <c r="D140" s="52" t="s">
        <v>598</v>
      </c>
      <c r="E140" s="247">
        <v>-82.03</v>
      </c>
      <c r="F140" s="296">
        <v>0</v>
      </c>
      <c r="G140" s="52" t="s">
        <v>598</v>
      </c>
      <c r="H140" s="247">
        <v>-11.9</v>
      </c>
      <c r="I140" s="296">
        <v>0</v>
      </c>
      <c r="J140" s="247">
        <f t="shared" si="24"/>
        <v>-93.93</v>
      </c>
      <c r="K140" s="247">
        <v>-82.03</v>
      </c>
      <c r="L140" s="247">
        <v>-11.9</v>
      </c>
      <c r="M140" s="293">
        <f>K140+L140</f>
        <v>-93.93</v>
      </c>
      <c r="N140" s="262" t="s">
        <v>1035</v>
      </c>
    </row>
    <row r="141" spans="1:14" ht="16" customHeight="1">
      <c r="A141" s="50" t="s">
        <v>664</v>
      </c>
      <c r="B141" s="72" t="s">
        <v>601</v>
      </c>
      <c r="C141" s="72" t="s">
        <v>915</v>
      </c>
      <c r="D141" s="52" t="s">
        <v>598</v>
      </c>
      <c r="E141" s="247">
        <v>-82.03</v>
      </c>
      <c r="F141" s="296">
        <v>0</v>
      </c>
      <c r="G141" s="52" t="s">
        <v>598</v>
      </c>
      <c r="H141" s="247">
        <v>-11.9</v>
      </c>
      <c r="I141" s="296">
        <v>0</v>
      </c>
      <c r="J141" s="247">
        <f t="shared" si="24"/>
        <v>-93.93</v>
      </c>
      <c r="K141" s="247">
        <v>-82.03</v>
      </c>
      <c r="L141" s="247">
        <v>-11.9</v>
      </c>
      <c r="M141" s="293">
        <f>K141+L141</f>
        <v>-93.93</v>
      </c>
      <c r="N141" s="262" t="s">
        <v>1035</v>
      </c>
    </row>
    <row r="142" spans="1:14" ht="16" customHeight="1">
      <c r="A142" s="50" t="s">
        <v>1086</v>
      </c>
      <c r="B142" s="71" t="s">
        <v>1087</v>
      </c>
      <c r="C142" s="72" t="s">
        <v>912</v>
      </c>
      <c r="D142" s="52" t="s">
        <v>598</v>
      </c>
      <c r="E142" s="247">
        <v>-70.38</v>
      </c>
      <c r="F142" s="296">
        <v>0</v>
      </c>
      <c r="G142" s="52" t="s">
        <v>598</v>
      </c>
      <c r="H142" s="247">
        <v>-11.9</v>
      </c>
      <c r="I142" s="296">
        <v>0</v>
      </c>
      <c r="J142" s="247">
        <f t="shared" si="24"/>
        <v>-82.28</v>
      </c>
      <c r="K142" s="247">
        <v>-70.38</v>
      </c>
      <c r="L142" s="247">
        <v>-11.9</v>
      </c>
      <c r="M142" s="293">
        <f t="shared" ref="M142" si="25">K142+L142</f>
        <v>-82.28</v>
      </c>
      <c r="N142" s="262" t="s">
        <v>1105</v>
      </c>
    </row>
    <row r="143" spans="1:14" ht="16" customHeight="1">
      <c r="A143" s="50" t="s">
        <v>1086</v>
      </c>
      <c r="B143" s="71" t="s">
        <v>1087</v>
      </c>
      <c r="C143" s="72" t="s">
        <v>912</v>
      </c>
      <c r="D143" s="52" t="s">
        <v>598</v>
      </c>
      <c r="E143" s="247">
        <v>-70.38</v>
      </c>
      <c r="F143" s="296">
        <v>0</v>
      </c>
      <c r="G143" s="52" t="s">
        <v>598</v>
      </c>
      <c r="H143" s="247">
        <v>-11.9</v>
      </c>
      <c r="I143" s="296">
        <v>0</v>
      </c>
      <c r="J143" s="247">
        <f t="shared" ref="J143:J147" si="26">SUM(E143:I143)</f>
        <v>-82.28</v>
      </c>
      <c r="K143" s="247">
        <v>-70.38</v>
      </c>
      <c r="L143" s="247">
        <v>-11.9</v>
      </c>
      <c r="M143" s="293">
        <f t="shared" ref="M143:M147" si="27">K143+L143</f>
        <v>-82.28</v>
      </c>
      <c r="N143" s="262" t="s">
        <v>1105</v>
      </c>
    </row>
    <row r="144" spans="1:14" ht="16" customHeight="1">
      <c r="A144" s="50" t="s">
        <v>1086</v>
      </c>
      <c r="B144" s="71" t="s">
        <v>1087</v>
      </c>
      <c r="C144" s="72" t="s">
        <v>912</v>
      </c>
      <c r="D144" s="52" t="s">
        <v>598</v>
      </c>
      <c r="E144" s="247">
        <v>-70.38</v>
      </c>
      <c r="F144" s="296">
        <v>0</v>
      </c>
      <c r="G144" s="52" t="s">
        <v>598</v>
      </c>
      <c r="H144" s="247">
        <v>-11.9</v>
      </c>
      <c r="I144" s="296">
        <v>0</v>
      </c>
      <c r="J144" s="247">
        <f t="shared" si="26"/>
        <v>-82.28</v>
      </c>
      <c r="K144" s="247">
        <v>-70.38</v>
      </c>
      <c r="L144" s="247">
        <v>-11.9</v>
      </c>
      <c r="M144" s="293">
        <f t="shared" si="27"/>
        <v>-82.28</v>
      </c>
      <c r="N144" s="262" t="s">
        <v>1105</v>
      </c>
    </row>
    <row r="145" spans="1:14" ht="16" customHeight="1">
      <c r="A145" s="50" t="s">
        <v>1086</v>
      </c>
      <c r="B145" s="71" t="s">
        <v>1087</v>
      </c>
      <c r="C145" s="72" t="s">
        <v>916</v>
      </c>
      <c r="D145" s="52" t="s">
        <v>600</v>
      </c>
      <c r="E145" s="247">
        <v>70.38</v>
      </c>
      <c r="F145" s="296">
        <v>52.79</v>
      </c>
      <c r="G145" s="52" t="s">
        <v>600</v>
      </c>
      <c r="H145" s="247">
        <v>11.9</v>
      </c>
      <c r="I145" s="296">
        <v>8.92</v>
      </c>
      <c r="J145" s="247">
        <f t="shared" si="26"/>
        <v>143.98999999999998</v>
      </c>
      <c r="K145" s="247">
        <v>123.17</v>
      </c>
      <c r="L145" s="247">
        <v>20.82</v>
      </c>
      <c r="M145" s="293">
        <f t="shared" si="27"/>
        <v>143.99</v>
      </c>
      <c r="N145" s="262" t="s">
        <v>1105</v>
      </c>
    </row>
    <row r="146" spans="1:14" ht="16" customHeight="1">
      <c r="A146" s="50" t="s">
        <v>1086</v>
      </c>
      <c r="B146" s="71" t="s">
        <v>1087</v>
      </c>
      <c r="C146" s="72" t="s">
        <v>916</v>
      </c>
      <c r="D146" s="52" t="s">
        <v>600</v>
      </c>
      <c r="E146" s="247">
        <v>70.38</v>
      </c>
      <c r="F146" s="296">
        <v>52.79</v>
      </c>
      <c r="G146" s="52" t="s">
        <v>600</v>
      </c>
      <c r="H146" s="247">
        <v>11.9</v>
      </c>
      <c r="I146" s="296">
        <v>8.92</v>
      </c>
      <c r="J146" s="247">
        <f t="shared" si="26"/>
        <v>143.98999999999998</v>
      </c>
      <c r="K146" s="247">
        <v>123.17</v>
      </c>
      <c r="L146" s="247">
        <v>20.82</v>
      </c>
      <c r="M146" s="293">
        <f t="shared" si="27"/>
        <v>143.99</v>
      </c>
      <c r="N146" s="262" t="s">
        <v>1105</v>
      </c>
    </row>
    <row r="147" spans="1:14" ht="16" customHeight="1">
      <c r="A147" s="50" t="s">
        <v>1086</v>
      </c>
      <c r="B147" s="71" t="s">
        <v>1087</v>
      </c>
      <c r="C147" s="72" t="s">
        <v>916</v>
      </c>
      <c r="D147" s="52" t="s">
        <v>600</v>
      </c>
      <c r="E147" s="247">
        <v>70.38</v>
      </c>
      <c r="F147" s="296">
        <v>52.79</v>
      </c>
      <c r="G147" s="52" t="s">
        <v>600</v>
      </c>
      <c r="H147" s="247">
        <v>11.9</v>
      </c>
      <c r="I147" s="296">
        <v>8.92</v>
      </c>
      <c r="J147" s="247">
        <f t="shared" si="26"/>
        <v>143.98999999999998</v>
      </c>
      <c r="K147" s="247">
        <v>123.17</v>
      </c>
      <c r="L147" s="247">
        <v>20.82</v>
      </c>
      <c r="M147" s="293">
        <f t="shared" si="27"/>
        <v>143.99</v>
      </c>
      <c r="N147" s="262" t="s">
        <v>1105</v>
      </c>
    </row>
    <row r="148" spans="1:14" ht="16" customHeight="1">
      <c r="A148" s="50" t="s">
        <v>675</v>
      </c>
      <c r="B148" s="72" t="s">
        <v>587</v>
      </c>
      <c r="C148" s="72" t="s">
        <v>912</v>
      </c>
      <c r="D148" s="52" t="s">
        <v>600</v>
      </c>
      <c r="E148" s="247">
        <v>-70.38</v>
      </c>
      <c r="F148" s="296">
        <v>0</v>
      </c>
      <c r="G148" s="52" t="s">
        <v>598</v>
      </c>
      <c r="H148" s="247">
        <v>-11.9</v>
      </c>
      <c r="I148" s="296">
        <v>0</v>
      </c>
      <c r="J148" s="247">
        <f t="shared" ref="J148" si="28">SUM(E148:I148)</f>
        <v>-82.28</v>
      </c>
      <c r="K148" s="247">
        <v>-70.38</v>
      </c>
      <c r="L148" s="247">
        <v>-11.9</v>
      </c>
      <c r="M148" s="293">
        <f t="shared" ref="M148" si="29">K148+L148</f>
        <v>-82.28</v>
      </c>
      <c r="N148" s="262" t="s">
        <v>1101</v>
      </c>
    </row>
    <row r="149" spans="1:14" ht="16" customHeight="1">
      <c r="A149" s="50" t="s">
        <v>675</v>
      </c>
      <c r="B149" s="72" t="s">
        <v>587</v>
      </c>
      <c r="C149" s="72" t="s">
        <v>912</v>
      </c>
      <c r="D149" s="52" t="s">
        <v>600</v>
      </c>
      <c r="E149" s="247">
        <v>-70.38</v>
      </c>
      <c r="F149" s="296">
        <v>0</v>
      </c>
      <c r="G149" s="52" t="s">
        <v>598</v>
      </c>
      <c r="H149" s="247">
        <v>-11.9</v>
      </c>
      <c r="I149" s="296">
        <v>0</v>
      </c>
      <c r="J149" s="247">
        <f t="shared" ref="J149:J152" si="30">SUM(E149:I149)</f>
        <v>-82.28</v>
      </c>
      <c r="K149" s="247">
        <v>-70.38</v>
      </c>
      <c r="L149" s="247">
        <v>-11.9</v>
      </c>
      <c r="M149" s="293">
        <f t="shared" ref="M149:M152" si="31">K149+L149</f>
        <v>-82.28</v>
      </c>
      <c r="N149" s="262" t="s">
        <v>1101</v>
      </c>
    </row>
    <row r="150" spans="1:14" ht="16" customHeight="1">
      <c r="A150" s="50" t="s">
        <v>675</v>
      </c>
      <c r="B150" s="72" t="s">
        <v>587</v>
      </c>
      <c r="C150" s="72" t="s">
        <v>912</v>
      </c>
      <c r="D150" s="52" t="s">
        <v>600</v>
      </c>
      <c r="E150" s="247">
        <v>-70.38</v>
      </c>
      <c r="F150" s="296">
        <v>0</v>
      </c>
      <c r="G150" s="52" t="s">
        <v>598</v>
      </c>
      <c r="H150" s="247">
        <v>-11.9</v>
      </c>
      <c r="I150" s="296">
        <v>0</v>
      </c>
      <c r="J150" s="247">
        <f t="shared" si="30"/>
        <v>-82.28</v>
      </c>
      <c r="K150" s="247">
        <v>-70.38</v>
      </c>
      <c r="L150" s="247">
        <v>-11.9</v>
      </c>
      <c r="M150" s="293">
        <f t="shared" si="31"/>
        <v>-82.28</v>
      </c>
      <c r="N150" s="262" t="s">
        <v>1101</v>
      </c>
    </row>
    <row r="151" spans="1:14" ht="16" customHeight="1">
      <c r="A151" s="50" t="s">
        <v>675</v>
      </c>
      <c r="B151" s="72" t="s">
        <v>587</v>
      </c>
      <c r="C151" s="72" t="s">
        <v>912</v>
      </c>
      <c r="D151" s="52" t="s">
        <v>600</v>
      </c>
      <c r="E151" s="247">
        <v>-70.38</v>
      </c>
      <c r="F151" s="296">
        <v>0</v>
      </c>
      <c r="G151" s="52" t="s">
        <v>598</v>
      </c>
      <c r="H151" s="247">
        <v>-11.9</v>
      </c>
      <c r="I151" s="296">
        <v>0</v>
      </c>
      <c r="J151" s="247">
        <f t="shared" si="30"/>
        <v>-82.28</v>
      </c>
      <c r="K151" s="247">
        <v>-70.38</v>
      </c>
      <c r="L151" s="247">
        <v>-11.9</v>
      </c>
      <c r="M151" s="293">
        <f t="shared" si="31"/>
        <v>-82.28</v>
      </c>
      <c r="N151" s="262" t="s">
        <v>1101</v>
      </c>
    </row>
    <row r="152" spans="1:14" ht="16" customHeight="1">
      <c r="A152" s="43" t="s">
        <v>753</v>
      </c>
      <c r="B152" s="72" t="s">
        <v>752</v>
      </c>
      <c r="C152" s="72" t="s">
        <v>912</v>
      </c>
      <c r="D152" s="52" t="s">
        <v>598</v>
      </c>
      <c r="E152" s="247">
        <v>-70.38</v>
      </c>
      <c r="F152" s="296">
        <v>0</v>
      </c>
      <c r="G152" s="52" t="s">
        <v>598</v>
      </c>
      <c r="H152" s="247">
        <v>-11.9</v>
      </c>
      <c r="I152" s="296">
        <v>0</v>
      </c>
      <c r="J152" s="247">
        <f t="shared" si="30"/>
        <v>-82.28</v>
      </c>
      <c r="K152" s="247">
        <v>-70.38</v>
      </c>
      <c r="L152" s="247">
        <v>-11.9</v>
      </c>
      <c r="M152" s="293">
        <f t="shared" si="31"/>
        <v>-82.28</v>
      </c>
      <c r="N152" s="262" t="s">
        <v>1077</v>
      </c>
    </row>
    <row r="153" spans="1:14" ht="16" customHeight="1">
      <c r="A153" s="43" t="s">
        <v>753</v>
      </c>
      <c r="B153" s="72" t="s">
        <v>752</v>
      </c>
      <c r="C153" s="72" t="s">
        <v>912</v>
      </c>
      <c r="D153" s="52" t="s">
        <v>598</v>
      </c>
      <c r="E153" s="247">
        <v>-70.38</v>
      </c>
      <c r="F153" s="296">
        <v>0</v>
      </c>
      <c r="G153" s="52" t="s">
        <v>598</v>
      </c>
      <c r="H153" s="247">
        <v>-11.9</v>
      </c>
      <c r="I153" s="296">
        <v>0</v>
      </c>
      <c r="J153" s="247">
        <f t="shared" ref="J153:J155" si="32">SUM(E153:I153)</f>
        <v>-82.28</v>
      </c>
      <c r="K153" s="247">
        <v>-70.38</v>
      </c>
      <c r="L153" s="247">
        <v>-11.9</v>
      </c>
      <c r="M153" s="293">
        <f t="shared" ref="M153:M154" si="33">K153+L153</f>
        <v>-82.28</v>
      </c>
      <c r="N153" s="262" t="s">
        <v>1077</v>
      </c>
    </row>
    <row r="154" spans="1:14" ht="16" customHeight="1">
      <c r="A154" s="43" t="s">
        <v>753</v>
      </c>
      <c r="B154" s="72" t="s">
        <v>752</v>
      </c>
      <c r="C154" s="72" t="s">
        <v>912</v>
      </c>
      <c r="D154" s="52" t="s">
        <v>598</v>
      </c>
      <c r="E154" s="247">
        <v>-70.38</v>
      </c>
      <c r="F154" s="296">
        <v>0</v>
      </c>
      <c r="G154" s="52" t="s">
        <v>598</v>
      </c>
      <c r="H154" s="247">
        <v>-11.9</v>
      </c>
      <c r="I154" s="296">
        <v>0</v>
      </c>
      <c r="J154" s="247">
        <f t="shared" si="32"/>
        <v>-82.28</v>
      </c>
      <c r="K154" s="247">
        <v>-70.38</v>
      </c>
      <c r="L154" s="247">
        <v>-11.9</v>
      </c>
      <c r="M154" s="293">
        <f t="shared" si="33"/>
        <v>-82.28</v>
      </c>
      <c r="N154" s="262" t="s">
        <v>1077</v>
      </c>
    </row>
    <row r="155" spans="1:14" ht="16" customHeight="1">
      <c r="A155" s="50" t="s">
        <v>677</v>
      </c>
      <c r="B155" s="71" t="s">
        <v>851</v>
      </c>
      <c r="C155" s="71" t="s">
        <v>913</v>
      </c>
      <c r="D155" s="52" t="s">
        <v>598</v>
      </c>
      <c r="E155" s="247">
        <v>-82.03</v>
      </c>
      <c r="F155" s="296">
        <v>0</v>
      </c>
      <c r="G155" s="52" t="s">
        <v>598</v>
      </c>
      <c r="H155" s="247">
        <v>-11.9</v>
      </c>
      <c r="I155" s="296">
        <v>0</v>
      </c>
      <c r="J155" s="247">
        <f t="shared" si="32"/>
        <v>-93.93</v>
      </c>
      <c r="K155" s="247">
        <v>-82.03</v>
      </c>
      <c r="L155" s="247">
        <v>-11.9</v>
      </c>
      <c r="M155" s="293">
        <f>K155+L155</f>
        <v>-93.93</v>
      </c>
      <c r="N155" s="262" t="s">
        <v>1035</v>
      </c>
    </row>
    <row r="156" spans="1:14" ht="16" customHeight="1">
      <c r="A156" s="50" t="s">
        <v>677</v>
      </c>
      <c r="B156" s="71" t="s">
        <v>851</v>
      </c>
      <c r="C156" s="71" t="s">
        <v>913</v>
      </c>
      <c r="D156" s="52" t="s">
        <v>598</v>
      </c>
      <c r="E156" s="247">
        <v>-82.03</v>
      </c>
      <c r="F156" s="296">
        <v>0</v>
      </c>
      <c r="G156" s="52" t="s">
        <v>598</v>
      </c>
      <c r="H156" s="247">
        <v>-11.9</v>
      </c>
      <c r="I156" s="296">
        <v>0</v>
      </c>
      <c r="J156" s="247">
        <f t="shared" ref="J156:J158" si="34">SUM(E156:I156)</f>
        <v>-93.93</v>
      </c>
      <c r="K156" s="247">
        <v>-82.03</v>
      </c>
      <c r="L156" s="247">
        <v>-11.9</v>
      </c>
      <c r="M156" s="293">
        <f>K156+L156</f>
        <v>-93.93</v>
      </c>
      <c r="N156" s="262" t="s">
        <v>1035</v>
      </c>
    </row>
    <row r="157" spans="1:14" ht="16" customHeight="1">
      <c r="A157" s="50" t="s">
        <v>677</v>
      </c>
      <c r="B157" s="71" t="s">
        <v>851</v>
      </c>
      <c r="C157" s="71" t="s">
        <v>913</v>
      </c>
      <c r="D157" s="52" t="s">
        <v>598</v>
      </c>
      <c r="E157" s="247">
        <v>-82.03</v>
      </c>
      <c r="F157" s="296">
        <v>0</v>
      </c>
      <c r="G157" s="52" t="s">
        <v>598</v>
      </c>
      <c r="H157" s="247">
        <v>-11.9</v>
      </c>
      <c r="I157" s="296">
        <v>0</v>
      </c>
      <c r="J157" s="247">
        <f t="shared" si="34"/>
        <v>-93.93</v>
      </c>
      <c r="K157" s="247">
        <v>-82.03</v>
      </c>
      <c r="L157" s="247">
        <v>-11.9</v>
      </c>
      <c r="M157" s="293">
        <f>K157+L157</f>
        <v>-93.93</v>
      </c>
      <c r="N157" s="262" t="s">
        <v>1035</v>
      </c>
    </row>
    <row r="158" spans="1:14" ht="16" customHeight="1">
      <c r="A158" s="50" t="s">
        <v>677</v>
      </c>
      <c r="B158" s="71" t="s">
        <v>851</v>
      </c>
      <c r="C158" s="71" t="s">
        <v>913</v>
      </c>
      <c r="D158" s="52" t="s">
        <v>598</v>
      </c>
      <c r="E158" s="247">
        <v>-82.03</v>
      </c>
      <c r="F158" s="296">
        <v>0</v>
      </c>
      <c r="G158" s="52" t="s">
        <v>598</v>
      </c>
      <c r="H158" s="247">
        <v>-11.9</v>
      </c>
      <c r="I158" s="296">
        <v>0</v>
      </c>
      <c r="J158" s="247">
        <f t="shared" si="34"/>
        <v>-93.93</v>
      </c>
      <c r="K158" s="247">
        <v>-82.03</v>
      </c>
      <c r="L158" s="247">
        <v>-11.9</v>
      </c>
      <c r="M158" s="293">
        <f>K158+L158</f>
        <v>-93.93</v>
      </c>
      <c r="N158" s="262" t="s">
        <v>1035</v>
      </c>
    </row>
    <row r="159" spans="1:14" ht="16" customHeight="1">
      <c r="A159" s="372" t="s">
        <v>995</v>
      </c>
      <c r="B159" s="373" t="s">
        <v>996</v>
      </c>
      <c r="C159" s="373" t="s">
        <v>913</v>
      </c>
      <c r="D159" s="374" t="s">
        <v>600</v>
      </c>
      <c r="E159" s="375">
        <v>-82.03</v>
      </c>
      <c r="F159" s="376">
        <v>-61.52</v>
      </c>
      <c r="G159" s="374" t="s">
        <v>600</v>
      </c>
      <c r="H159" s="375">
        <v>-11.9</v>
      </c>
      <c r="I159" s="376">
        <v>-8.92</v>
      </c>
      <c r="J159" s="375">
        <v>-164.37</v>
      </c>
      <c r="K159" s="375">
        <v>-143.55000000000001</v>
      </c>
      <c r="L159" s="375">
        <v>-20.82</v>
      </c>
      <c r="M159" s="377">
        <v>-164.37</v>
      </c>
      <c r="N159" s="391" t="s">
        <v>1035</v>
      </c>
    </row>
    <row r="160" spans="1:14" ht="16" customHeight="1">
      <c r="A160" s="50" t="s">
        <v>1106</v>
      </c>
      <c r="B160" s="72" t="s">
        <v>1107</v>
      </c>
      <c r="C160" s="72" t="s">
        <v>1108</v>
      </c>
      <c r="D160" s="52"/>
      <c r="E160" s="247">
        <v>0</v>
      </c>
      <c r="F160" s="296">
        <v>0</v>
      </c>
      <c r="G160" s="52" t="s">
        <v>598</v>
      </c>
      <c r="H160" s="247">
        <v>11.9</v>
      </c>
      <c r="I160" s="296">
        <v>0</v>
      </c>
      <c r="J160" s="247">
        <f t="shared" ref="J160:J161" si="35">SUM(E160:I160)</f>
        <v>11.9</v>
      </c>
      <c r="K160" s="247">
        <v>0</v>
      </c>
      <c r="L160" s="247">
        <v>11.9</v>
      </c>
      <c r="M160" s="293">
        <f t="shared" ref="M160:M161" si="36">K160+L160</f>
        <v>11.9</v>
      </c>
      <c r="N160" s="262" t="s">
        <v>1074</v>
      </c>
    </row>
    <row r="161" spans="1:18" ht="16" customHeight="1">
      <c r="A161" s="50" t="s">
        <v>1106</v>
      </c>
      <c r="B161" s="72" t="s">
        <v>1107</v>
      </c>
      <c r="C161" s="72" t="s">
        <v>1108</v>
      </c>
      <c r="D161" s="52"/>
      <c r="E161" s="247">
        <v>0</v>
      </c>
      <c r="F161" s="296">
        <v>0</v>
      </c>
      <c r="G161" s="52" t="s">
        <v>598</v>
      </c>
      <c r="H161" s="247">
        <v>11.9</v>
      </c>
      <c r="I161" s="296">
        <v>0</v>
      </c>
      <c r="J161" s="247">
        <f t="shared" si="35"/>
        <v>11.9</v>
      </c>
      <c r="K161" s="247">
        <v>0</v>
      </c>
      <c r="L161" s="247">
        <v>11.9</v>
      </c>
      <c r="M161" s="293">
        <f t="shared" si="36"/>
        <v>11.9</v>
      </c>
      <c r="N161" s="262" t="s">
        <v>1074</v>
      </c>
    </row>
    <row r="162" spans="1:18" ht="16" customHeight="1">
      <c r="A162" s="278"/>
      <c r="B162" s="72"/>
      <c r="C162" s="72"/>
      <c r="D162" s="52"/>
      <c r="E162" s="247"/>
      <c r="F162" s="296"/>
      <c r="G162" s="52"/>
      <c r="H162" s="247"/>
      <c r="I162" s="296"/>
      <c r="J162" s="247"/>
      <c r="K162" s="247"/>
      <c r="L162" s="247"/>
      <c r="M162" s="293"/>
      <c r="N162" s="53"/>
    </row>
    <row r="163" spans="1:18" ht="16" customHeight="1">
      <c r="A163" s="278"/>
      <c r="B163" s="72"/>
      <c r="C163" s="72"/>
      <c r="D163" s="52"/>
      <c r="E163" s="247"/>
      <c r="F163" s="296"/>
      <c r="G163" s="52"/>
      <c r="H163" s="247"/>
      <c r="I163" s="296"/>
      <c r="J163" s="247"/>
      <c r="K163" s="247"/>
      <c r="L163" s="247"/>
      <c r="M163" s="293"/>
      <c r="N163" s="53"/>
    </row>
    <row r="164" spans="1:18" ht="16" customHeight="1">
      <c r="A164" s="50"/>
      <c r="B164" s="72"/>
      <c r="C164" s="72"/>
      <c r="D164" s="52"/>
      <c r="E164" s="247"/>
      <c r="F164" s="296"/>
      <c r="G164" s="52"/>
      <c r="H164" s="247"/>
      <c r="I164" s="296"/>
      <c r="J164" s="247"/>
      <c r="K164" s="247"/>
      <c r="L164" s="247"/>
      <c r="M164" s="293"/>
      <c r="N164" s="262"/>
    </row>
    <row r="165" spans="1:18" ht="16" customHeight="1">
      <c r="A165" s="50"/>
      <c r="B165" s="72"/>
      <c r="C165" s="72"/>
      <c r="D165" s="52"/>
      <c r="E165" s="247"/>
      <c r="F165" s="296"/>
      <c r="G165" s="52"/>
      <c r="H165" s="247"/>
      <c r="I165" s="296"/>
      <c r="J165" s="247"/>
      <c r="K165" s="247"/>
      <c r="L165" s="247"/>
      <c r="M165" s="293"/>
      <c r="N165" s="390"/>
    </row>
    <row r="166" spans="1:18" ht="16" customHeight="1">
      <c r="A166" s="50"/>
      <c r="B166" s="72"/>
      <c r="C166" s="72"/>
      <c r="D166" s="52"/>
      <c r="E166" s="247"/>
      <c r="F166" s="296"/>
      <c r="G166" s="52"/>
      <c r="H166" s="247"/>
      <c r="I166" s="296"/>
      <c r="J166" s="247"/>
      <c r="K166" s="247"/>
      <c r="L166" s="247"/>
      <c r="M166" s="293"/>
      <c r="N166" s="262"/>
    </row>
    <row r="167" spans="1:18" ht="16" customHeight="1">
      <c r="A167" s="50"/>
      <c r="B167" s="72"/>
      <c r="C167" s="72"/>
      <c r="D167" s="52"/>
      <c r="E167" s="247"/>
      <c r="F167" s="296"/>
      <c r="G167" s="52"/>
      <c r="H167" s="247"/>
      <c r="I167" s="296"/>
      <c r="J167" s="247"/>
      <c r="K167" s="247"/>
      <c r="L167" s="247"/>
      <c r="M167" s="293"/>
      <c r="N167" s="262"/>
    </row>
    <row r="168" spans="1:18" s="1" customFormat="1" ht="16">
      <c r="A168" s="404"/>
      <c r="B168" s="404"/>
      <c r="C168" s="404"/>
      <c r="D168" s="404"/>
      <c r="E168" s="256">
        <f>SUM(E121:E167)</f>
        <v>-2286.630000000001</v>
      </c>
      <c r="F168" s="256">
        <f>SUM(F121:F167)</f>
        <v>-846.28000000000009</v>
      </c>
      <c r="G168" s="381"/>
      <c r="H168" s="256">
        <f t="shared" ref="H168:M168" si="37">SUM(H121:H167)</f>
        <v>-345.09999999999991</v>
      </c>
      <c r="I168" s="256">
        <f t="shared" si="37"/>
        <v>-149.87000000000003</v>
      </c>
      <c r="J168" s="256">
        <f t="shared" si="37"/>
        <v>-3627.880000000001</v>
      </c>
      <c r="K168" s="256">
        <f t="shared" si="37"/>
        <v>-3132.9100000000026</v>
      </c>
      <c r="L168" s="256">
        <f t="shared" si="37"/>
        <v>-494.96999999999969</v>
      </c>
      <c r="M168" s="256">
        <f t="shared" si="37"/>
        <v>-3627.8800000000006</v>
      </c>
      <c r="N168" s="257"/>
      <c r="P168"/>
      <c r="Q168"/>
      <c r="R168"/>
    </row>
    <row r="169" spans="1:18" s="1" customFormat="1" ht="16">
      <c r="A169" s="318"/>
      <c r="B169" s="347"/>
      <c r="C169" s="347"/>
      <c r="D169" s="318"/>
      <c r="E169" s="256"/>
      <c r="F169" s="256"/>
      <c r="G169" s="381"/>
      <c r="H169" s="256"/>
      <c r="I169" s="256"/>
      <c r="J169" s="256"/>
      <c r="K169" s="256"/>
      <c r="L169" s="256"/>
      <c r="M169" s="256"/>
      <c r="N169" s="257"/>
      <c r="P169"/>
      <c r="Q169"/>
      <c r="R169"/>
    </row>
    <row r="170" spans="1:18" s="1" customFormat="1" ht="19">
      <c r="A170" s="393"/>
      <c r="B170" s="393"/>
      <c r="C170" s="393"/>
      <c r="D170" s="393"/>
      <c r="E170" s="90">
        <f>E118+E168</f>
        <v>5849.829999999999</v>
      </c>
      <c r="F170" s="90"/>
      <c r="G170" s="90"/>
      <c r="H170" s="90">
        <f>H118+H168</f>
        <v>916.30000000000041</v>
      </c>
      <c r="I170" s="90"/>
      <c r="J170" s="90">
        <f>M114+J168</f>
        <v>10449.940000000015</v>
      </c>
      <c r="K170" s="90"/>
      <c r="L170" s="90"/>
      <c r="M170" s="332">
        <f>M114+M168</f>
        <v>10449.940000000015</v>
      </c>
      <c r="N170" s="89" t="s">
        <v>795</v>
      </c>
      <c r="P170"/>
      <c r="Q170"/>
      <c r="R170"/>
    </row>
    <row r="171" spans="1:18" s="1" customFormat="1" ht="15" customHeight="1">
      <c r="A171" s="397"/>
      <c r="B171" s="397"/>
      <c r="C171" s="397"/>
      <c r="D171" s="397"/>
      <c r="E171" s="397"/>
      <c r="F171" s="397"/>
      <c r="G171" s="397"/>
      <c r="H171" s="397"/>
      <c r="I171" s="397"/>
      <c r="J171" s="397"/>
      <c r="K171" s="313"/>
      <c r="L171" s="313"/>
      <c r="M171" s="313"/>
      <c r="N171" s="143"/>
      <c r="P171"/>
      <c r="Q171"/>
      <c r="R171"/>
    </row>
    <row r="172" spans="1:18" s="1" customFormat="1" ht="16" customHeight="1">
      <c r="A172"/>
      <c r="B172"/>
      <c r="C172"/>
      <c r="E172"/>
      <c r="F172"/>
      <c r="G172"/>
      <c r="H172" t="s">
        <v>381</v>
      </c>
      <c r="I172" s="163" t="s">
        <v>871</v>
      </c>
      <c r="J172" s="260">
        <v>45958</v>
      </c>
      <c r="K172" s="314"/>
      <c r="L172" s="314"/>
      <c r="M172" s="314"/>
      <c r="N172"/>
      <c r="P172"/>
      <c r="Q172"/>
      <c r="R172"/>
    </row>
    <row r="173" spans="1:18" s="1" customFormat="1">
      <c r="A173"/>
      <c r="B173"/>
      <c r="C173"/>
      <c r="D173"/>
      <c r="E173"/>
      <c r="F173"/>
      <c r="G173"/>
      <c r="H173" s="12"/>
      <c r="I173" s="12"/>
      <c r="J173" s="12"/>
      <c r="K173" s="275"/>
      <c r="L173" s="275"/>
      <c r="M173" s="12"/>
      <c r="N173"/>
      <c r="P173"/>
      <c r="Q173"/>
      <c r="R173"/>
    </row>
    <row r="174" spans="1:18" s="1" customFormat="1">
      <c r="A174"/>
      <c r="B174"/>
      <c r="C174"/>
      <c r="D174"/>
      <c r="E174" s="315" t="s">
        <v>766</v>
      </c>
      <c r="F174" s="275">
        <f>F114+F168+I114+I168</f>
        <v>3683.8100000000009</v>
      </c>
      <c r="G174" s="275"/>
      <c r="H174" s="315" t="s">
        <v>767</v>
      </c>
      <c r="I174" s="275">
        <f>M114+M168-F174</f>
        <v>6766.1300000000138</v>
      </c>
      <c r="J174"/>
      <c r="K174" s="275"/>
      <c r="L174" s="275"/>
      <c r="M174" s="275"/>
      <c r="N174"/>
      <c r="P174"/>
      <c r="Q174"/>
      <c r="R174"/>
    </row>
    <row r="176" spans="1:18" s="1" customFormat="1">
      <c r="A176"/>
      <c r="B176"/>
      <c r="C176"/>
      <c r="D176"/>
      <c r="E176"/>
      <c r="F176"/>
      <c r="G176"/>
      <c r="H176"/>
      <c r="I176" s="275">
        <f>F174+I174</f>
        <v>10449.940000000015</v>
      </c>
      <c r="J176"/>
      <c r="K176" s="275"/>
      <c r="L176" s="275"/>
      <c r="M176"/>
      <c r="N176"/>
      <c r="P176"/>
      <c r="Q176"/>
      <c r="R176"/>
    </row>
    <row r="179" spans="9:9">
      <c r="I179" s="275"/>
    </row>
  </sheetData>
  <mergeCells count="7">
    <mergeCell ref="A171:J171"/>
    <mergeCell ref="B117:D117"/>
    <mergeCell ref="A118:D118"/>
    <mergeCell ref="A119:D119"/>
    <mergeCell ref="A120:D120"/>
    <mergeCell ref="A168:D168"/>
    <mergeCell ref="A170:D170"/>
  </mergeCells>
  <conditionalFormatting sqref="B22:C22">
    <cfRule type="duplicateValues" dxfId="1759" priority="12"/>
  </conditionalFormatting>
  <conditionalFormatting sqref="B56:C56">
    <cfRule type="duplicateValues" dxfId="1758" priority="10"/>
  </conditionalFormatting>
  <conditionalFormatting sqref="D174:D176 D178:D1048576 A174:C1048576">
    <cfRule type="duplicateValues" dxfId="1757" priority="13"/>
  </conditionalFormatting>
  <conditionalFormatting sqref="N5 N8:N60 N63:N120 N123:N133 N164:N169">
    <cfRule type="notContainsBlanks" dxfId="1756" priority="9">
      <formula>LEN(TRIM(N5))&gt;0</formula>
    </cfRule>
  </conditionalFormatting>
  <conditionalFormatting sqref="N138:N158">
    <cfRule type="notContainsBlanks" dxfId="1755" priority="3">
      <formula>LEN(TRIM(N138))&gt;0</formula>
    </cfRule>
  </conditionalFormatting>
  <conditionalFormatting sqref="N160:N161">
    <cfRule type="notContainsBlanks" dxfId="1754" priority="2">
      <formula>LEN(TRIM(N160))&gt;0</formula>
    </cfRule>
  </conditionalFormatting>
  <conditionalFormatting sqref="N171">
    <cfRule type="notContainsBlanks" dxfId="1753" priority="11">
      <formula>LEN(TRIM(N171))&gt;0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D4BF-6B27-7C4C-8740-62273F79AB33}">
  <dimension ref="A1:T156"/>
  <sheetViews>
    <sheetView topLeftCell="A118" zoomScale="150" zoomScaleNormal="150" workbookViewId="0">
      <selection activeCell="G13" sqref="G13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6" customWidth="1"/>
    <col min="15" max="15" width="2.1640625" style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45931</v>
      </c>
      <c r="M2" s="157">
        <v>45961</v>
      </c>
      <c r="N2" s="350" t="s">
        <v>69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70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71" si="1">K7+L7</f>
        <v>82.28</v>
      </c>
      <c r="N7" s="262" t="s">
        <v>1035</v>
      </c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625</v>
      </c>
      <c r="B11" s="72" t="s">
        <v>89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858</v>
      </c>
      <c r="B12" s="72" t="s">
        <v>859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708</v>
      </c>
      <c r="B13" s="72" t="s">
        <v>1065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50" t="s">
        <v>627</v>
      </c>
      <c r="B14" s="72" t="s">
        <v>575</v>
      </c>
      <c r="C14" s="72" t="s">
        <v>913</v>
      </c>
      <c r="D14" s="52" t="s">
        <v>598</v>
      </c>
      <c r="E14" s="247">
        <v>82.03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/>
      <c r="S14" s="53"/>
      <c r="T14" s="240"/>
    </row>
    <row r="15" spans="1:20" s="1" customFormat="1">
      <c r="A15" s="50" t="s">
        <v>628</v>
      </c>
      <c r="B15" s="72" t="s">
        <v>139</v>
      </c>
      <c r="C15" s="72" t="s">
        <v>912</v>
      </c>
      <c r="D15" s="52" t="s">
        <v>598</v>
      </c>
      <c r="E15" s="247">
        <v>70.38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50" t="s">
        <v>629</v>
      </c>
      <c r="B16" s="72" t="s">
        <v>170</v>
      </c>
      <c r="C16" s="72" t="s">
        <v>913</v>
      </c>
      <c r="D16" s="52" t="s">
        <v>599</v>
      </c>
      <c r="E16" s="247">
        <v>82.03</v>
      </c>
      <c r="F16" s="296">
        <v>139.44</v>
      </c>
      <c r="G16" s="52" t="s">
        <v>599</v>
      </c>
      <c r="H16" s="247">
        <v>11.9</v>
      </c>
      <c r="I16" s="296">
        <v>21.41</v>
      </c>
      <c r="J16" s="247">
        <f t="shared" si="0"/>
        <v>254.78</v>
      </c>
      <c r="K16" s="247">
        <v>221.47</v>
      </c>
      <c r="L16" s="247">
        <v>33.31</v>
      </c>
      <c r="M16" s="293">
        <f>K16+L16</f>
        <v>254.78</v>
      </c>
      <c r="N16" s="262"/>
      <c r="P16"/>
      <c r="Q16"/>
      <c r="R16"/>
      <c r="S16"/>
    </row>
    <row r="17" spans="1:19" s="1" customFormat="1">
      <c r="A17" s="50" t="s">
        <v>810</v>
      </c>
      <c r="B17" s="72" t="s">
        <v>809</v>
      </c>
      <c r="C17" s="72" t="s">
        <v>912</v>
      </c>
      <c r="D17" s="52" t="s">
        <v>598</v>
      </c>
      <c r="E17" s="247">
        <v>70.38</v>
      </c>
      <c r="F17" s="296">
        <v>0</v>
      </c>
      <c r="G17" s="52" t="s">
        <v>598</v>
      </c>
      <c r="H17" s="247">
        <v>11.9</v>
      </c>
      <c r="I17" s="296">
        <v>0</v>
      </c>
      <c r="J17" s="247">
        <f>SUM(E17:I17)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278" t="s">
        <v>731</v>
      </c>
      <c r="B18" s="72" t="s">
        <v>730</v>
      </c>
      <c r="C18" s="72" t="s">
        <v>913</v>
      </c>
      <c r="D18" s="52" t="s">
        <v>599</v>
      </c>
      <c r="E18" s="247">
        <v>82.03</v>
      </c>
      <c r="F18" s="296">
        <v>139.44</v>
      </c>
      <c r="G18" s="52" t="s">
        <v>599</v>
      </c>
      <c r="H18" s="247">
        <v>11.9</v>
      </c>
      <c r="I18" s="296">
        <v>21.41</v>
      </c>
      <c r="J18" s="247">
        <f>SUM(E18:I18)</f>
        <v>254.78</v>
      </c>
      <c r="K18" s="247">
        <v>221.47</v>
      </c>
      <c r="L18" s="247">
        <v>33.31</v>
      </c>
      <c r="M18" s="293">
        <f t="shared" si="1"/>
        <v>254.78</v>
      </c>
      <c r="N18" s="262"/>
      <c r="P18"/>
      <c r="Q18"/>
      <c r="R18"/>
      <c r="S18"/>
    </row>
    <row r="19" spans="1:19" s="1" customFormat="1">
      <c r="A19" s="278" t="s">
        <v>1039</v>
      </c>
      <c r="B19" s="72" t="s">
        <v>1040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1103</v>
      </c>
      <c r="B20" s="72" t="s">
        <v>1104</v>
      </c>
      <c r="C20" s="72" t="s">
        <v>912</v>
      </c>
      <c r="D20" s="52" t="s">
        <v>598</v>
      </c>
      <c r="E20" s="247"/>
      <c r="F20" s="296"/>
      <c r="G20" s="52"/>
      <c r="H20" s="247"/>
      <c r="I20" s="296"/>
      <c r="J20" s="247"/>
      <c r="K20" s="247"/>
      <c r="L20" s="247"/>
      <c r="M20" s="293"/>
      <c r="N20" s="262" t="s">
        <v>1074</v>
      </c>
      <c r="P20"/>
      <c r="Q20"/>
      <c r="R20"/>
      <c r="S20"/>
    </row>
    <row r="21" spans="1:19" s="1" customFormat="1">
      <c r="A21" s="278" t="s">
        <v>885</v>
      </c>
      <c r="B21" s="72" t="s">
        <v>886</v>
      </c>
      <c r="C21" s="72" t="s">
        <v>913</v>
      </c>
      <c r="D21" s="52" t="s">
        <v>600</v>
      </c>
      <c r="E21" s="247">
        <v>82.03</v>
      </c>
      <c r="F21" s="296">
        <v>61.52</v>
      </c>
      <c r="G21" s="52" t="s">
        <v>600</v>
      </c>
      <c r="H21" s="247">
        <v>11.9</v>
      </c>
      <c r="I21" s="296">
        <v>8.92</v>
      </c>
      <c r="J21" s="247">
        <f>SUM(E21:I21)</f>
        <v>164.37</v>
      </c>
      <c r="K21" s="247">
        <v>143.55000000000001</v>
      </c>
      <c r="L21" s="247">
        <v>20.82</v>
      </c>
      <c r="M21" s="293">
        <f>K21+L21</f>
        <v>164.37</v>
      </c>
      <c r="N21" s="262"/>
      <c r="P21"/>
      <c r="Q21"/>
      <c r="R21"/>
      <c r="S21"/>
    </row>
    <row r="22" spans="1:19">
      <c r="A22" s="50" t="s">
        <v>630</v>
      </c>
      <c r="B22" s="72" t="s">
        <v>11</v>
      </c>
      <c r="C22" s="72" t="s">
        <v>912</v>
      </c>
      <c r="D22" s="52" t="s">
        <v>600</v>
      </c>
      <c r="E22" s="247">
        <v>70.38</v>
      </c>
      <c r="F22" s="296">
        <v>52.79</v>
      </c>
      <c r="G22" s="52" t="s">
        <v>600</v>
      </c>
      <c r="H22" s="247">
        <v>11.9</v>
      </c>
      <c r="I22" s="296">
        <v>8.92</v>
      </c>
      <c r="J22" s="247">
        <f t="shared" ref="J22" si="2">SUM(E22:I22)</f>
        <v>143.98999999999998</v>
      </c>
      <c r="K22" s="247">
        <v>123.17</v>
      </c>
      <c r="L22" s="247">
        <v>20.82</v>
      </c>
      <c r="M22" s="293">
        <f t="shared" si="1"/>
        <v>143.99</v>
      </c>
      <c r="N22" s="262"/>
    </row>
    <row r="23" spans="1:19">
      <c r="A23" s="118" t="s">
        <v>631</v>
      </c>
      <c r="B23" s="72" t="s">
        <v>720</v>
      </c>
      <c r="C23" s="72" t="s">
        <v>913</v>
      </c>
      <c r="D23" s="52" t="s">
        <v>598</v>
      </c>
      <c r="E23" s="247">
        <v>82.03</v>
      </c>
      <c r="F23" s="296">
        <v>0</v>
      </c>
      <c r="G23" s="52" t="s">
        <v>598</v>
      </c>
      <c r="H23" s="247">
        <v>11.9</v>
      </c>
      <c r="I23" s="296">
        <v>0</v>
      </c>
      <c r="J23" s="247">
        <f t="shared" si="0"/>
        <v>93.93</v>
      </c>
      <c r="K23" s="247">
        <v>82.03</v>
      </c>
      <c r="L23" s="247">
        <v>11.9</v>
      </c>
      <c r="M23" s="293">
        <f t="shared" si="1"/>
        <v>93.93</v>
      </c>
      <c r="N23" s="262"/>
    </row>
    <row r="24" spans="1:19">
      <c r="A24" s="50" t="s">
        <v>632</v>
      </c>
      <c r="B24" s="72" t="s">
        <v>65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600</v>
      </c>
      <c r="H24" s="247">
        <v>11.9</v>
      </c>
      <c r="I24" s="296">
        <v>8.92</v>
      </c>
      <c r="J24" s="247">
        <f t="shared" si="0"/>
        <v>164.37</v>
      </c>
      <c r="K24" s="247">
        <v>143.55000000000001</v>
      </c>
      <c r="L24" s="247">
        <v>20.82</v>
      </c>
      <c r="M24" s="293">
        <f t="shared" si="1"/>
        <v>164.37</v>
      </c>
      <c r="N24" s="262"/>
    </row>
    <row r="25" spans="1:19">
      <c r="A25" s="50" t="s">
        <v>917</v>
      </c>
      <c r="B25" s="72" t="s">
        <v>918</v>
      </c>
      <c r="C25" s="72" t="s">
        <v>913</v>
      </c>
      <c r="D25" s="52" t="s">
        <v>600</v>
      </c>
      <c r="E25" s="247">
        <v>82.03</v>
      </c>
      <c r="F25" s="296">
        <v>61.52</v>
      </c>
      <c r="G25" s="52" t="s">
        <v>598</v>
      </c>
      <c r="H25" s="247">
        <v>11.9</v>
      </c>
      <c r="I25" s="296">
        <v>0</v>
      </c>
      <c r="J25" s="247">
        <f t="shared" si="0"/>
        <v>155.45000000000002</v>
      </c>
      <c r="K25" s="247">
        <v>143.55000000000001</v>
      </c>
      <c r="L25" s="247">
        <v>11.9</v>
      </c>
      <c r="M25" s="293">
        <f t="shared" si="1"/>
        <v>155.45000000000002</v>
      </c>
      <c r="N25" s="262"/>
    </row>
    <row r="26" spans="1:19" ht="29">
      <c r="A26" s="50" t="s">
        <v>633</v>
      </c>
      <c r="B26" s="71" t="s">
        <v>80</v>
      </c>
      <c r="C26" s="71" t="s">
        <v>912</v>
      </c>
      <c r="D26" s="52" t="s">
        <v>598</v>
      </c>
      <c r="E26" s="247">
        <v>70.38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82.28</v>
      </c>
      <c r="K26" s="247">
        <v>70.38</v>
      </c>
      <c r="L26" s="247">
        <v>11.9</v>
      </c>
      <c r="M26" s="293">
        <f t="shared" si="1"/>
        <v>82.28</v>
      </c>
      <c r="N26" s="262"/>
    </row>
    <row r="27" spans="1:19">
      <c r="A27" s="50" t="s">
        <v>887</v>
      </c>
      <c r="B27" s="71" t="s">
        <v>888</v>
      </c>
      <c r="C27" s="71" t="s">
        <v>913</v>
      </c>
      <c r="D27" s="52" t="s">
        <v>598</v>
      </c>
      <c r="E27" s="247">
        <v>82.03</v>
      </c>
      <c r="F27" s="296">
        <v>0</v>
      </c>
      <c r="G27" s="52" t="s">
        <v>598</v>
      </c>
      <c r="H27" s="247">
        <v>11.9</v>
      </c>
      <c r="I27" s="296">
        <v>0</v>
      </c>
      <c r="J27" s="247">
        <f t="shared" si="0"/>
        <v>93.93</v>
      </c>
      <c r="K27" s="247">
        <v>82.03</v>
      </c>
      <c r="L27" s="247">
        <v>11.9</v>
      </c>
      <c r="M27" s="293">
        <f t="shared" si="1"/>
        <v>93.93</v>
      </c>
      <c r="N27" s="262"/>
    </row>
    <row r="28" spans="1:19">
      <c r="A28" s="43" t="s">
        <v>781</v>
      </c>
      <c r="B28" s="71" t="s">
        <v>844</v>
      </c>
      <c r="C28" s="71" t="s">
        <v>913</v>
      </c>
      <c r="D28" s="52" t="s">
        <v>600</v>
      </c>
      <c r="E28" s="247">
        <v>82.03</v>
      </c>
      <c r="F28" s="296">
        <v>61.52</v>
      </c>
      <c r="G28" s="52" t="s">
        <v>600</v>
      </c>
      <c r="H28" s="247">
        <v>11.9</v>
      </c>
      <c r="I28" s="296">
        <v>8.92</v>
      </c>
      <c r="J28" s="247">
        <f t="shared" si="0"/>
        <v>164.37</v>
      </c>
      <c r="K28" s="247">
        <v>143.55000000000001</v>
      </c>
      <c r="L28" s="247">
        <v>20.82</v>
      </c>
      <c r="M28" s="293">
        <f t="shared" si="1"/>
        <v>164.37</v>
      </c>
      <c r="N28" s="262"/>
    </row>
    <row r="29" spans="1:19">
      <c r="A29" s="50" t="s">
        <v>635</v>
      </c>
      <c r="B29" s="72" t="s">
        <v>91</v>
      </c>
      <c r="C29" s="72" t="s">
        <v>912</v>
      </c>
      <c r="D29" s="52" t="s">
        <v>599</v>
      </c>
      <c r="E29" s="247">
        <v>70.38</v>
      </c>
      <c r="F29" s="296">
        <v>119.65</v>
      </c>
      <c r="G29" s="52" t="s">
        <v>599</v>
      </c>
      <c r="H29" s="247">
        <v>11.9</v>
      </c>
      <c r="I29" s="296">
        <v>21.41</v>
      </c>
      <c r="J29" s="247">
        <f t="shared" si="0"/>
        <v>223.34</v>
      </c>
      <c r="K29" s="247">
        <v>190.03</v>
      </c>
      <c r="L29" s="247">
        <v>33.31</v>
      </c>
      <c r="M29" s="293">
        <f t="shared" si="1"/>
        <v>223.34</v>
      </c>
      <c r="N29" s="262"/>
    </row>
    <row r="30" spans="1:19" ht="16" customHeight="1">
      <c r="A30" s="43">
        <v>1657</v>
      </c>
      <c r="B30" s="71" t="s">
        <v>845</v>
      </c>
      <c r="C30" s="71" t="s">
        <v>912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636</v>
      </c>
      <c r="B31" s="72" t="s">
        <v>771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/>
    </row>
    <row r="32" spans="1:19">
      <c r="A32" s="50" t="s">
        <v>879</v>
      </c>
      <c r="B32" s="72" t="s">
        <v>880</v>
      </c>
      <c r="C32" s="72" t="s">
        <v>912</v>
      </c>
      <c r="D32" s="52" t="s">
        <v>598</v>
      </c>
      <c r="E32" s="247">
        <v>70.38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82.28</v>
      </c>
      <c r="K32" s="247">
        <v>70.38</v>
      </c>
      <c r="L32" s="247">
        <v>11.9</v>
      </c>
      <c r="M32" s="293">
        <f t="shared" si="1"/>
        <v>82.28</v>
      </c>
      <c r="N32" s="262" t="s">
        <v>1101</v>
      </c>
    </row>
    <row r="33" spans="1:19">
      <c r="A33" s="50" t="s">
        <v>723</v>
      </c>
      <c r="B33" s="72" t="s">
        <v>722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638</v>
      </c>
      <c r="B34" s="72" t="s">
        <v>617</v>
      </c>
      <c r="C34" s="72" t="s">
        <v>913</v>
      </c>
      <c r="D34" s="52" t="s">
        <v>600</v>
      </c>
      <c r="E34" s="247">
        <v>82.03</v>
      </c>
      <c r="F34" s="296">
        <v>61.52</v>
      </c>
      <c r="G34" s="52" t="s">
        <v>600</v>
      </c>
      <c r="H34" s="247">
        <v>11.9</v>
      </c>
      <c r="I34" s="296">
        <v>8.92</v>
      </c>
      <c r="J34" s="247">
        <f t="shared" si="0"/>
        <v>164.37</v>
      </c>
      <c r="K34" s="247">
        <v>143.55000000000001</v>
      </c>
      <c r="L34" s="247">
        <v>20.82</v>
      </c>
      <c r="M34" s="293">
        <f t="shared" si="1"/>
        <v>164.37</v>
      </c>
      <c r="N34" s="262"/>
    </row>
    <row r="35" spans="1:19">
      <c r="A35" s="50" t="s">
        <v>1099</v>
      </c>
      <c r="B35" s="72" t="s">
        <v>1100</v>
      </c>
      <c r="C35" s="72" t="s">
        <v>913</v>
      </c>
      <c r="D35" s="52" t="s">
        <v>598</v>
      </c>
      <c r="E35" s="247">
        <v>82.03</v>
      </c>
      <c r="F35" s="296">
        <v>0</v>
      </c>
      <c r="G35" s="52"/>
      <c r="H35" s="247"/>
      <c r="I35" s="296"/>
      <c r="J35" s="247">
        <v>82.03</v>
      </c>
      <c r="K35" s="247">
        <v>82.03</v>
      </c>
      <c r="L35" s="247"/>
      <c r="M35" s="293">
        <v>82.03</v>
      </c>
      <c r="N35" s="262"/>
    </row>
    <row r="36" spans="1:19">
      <c r="A36" s="50" t="s">
        <v>639</v>
      </c>
      <c r="B36" s="72" t="s">
        <v>92</v>
      </c>
      <c r="C36" s="72" t="s">
        <v>912</v>
      </c>
      <c r="D36" s="52" t="s">
        <v>599</v>
      </c>
      <c r="E36" s="247">
        <v>70.38</v>
      </c>
      <c r="F36" s="296">
        <v>119.65</v>
      </c>
      <c r="G36" s="52" t="s">
        <v>599</v>
      </c>
      <c r="H36" s="247">
        <v>11.9</v>
      </c>
      <c r="I36" s="296">
        <v>21.41</v>
      </c>
      <c r="J36" s="247">
        <f t="shared" si="0"/>
        <v>223.34</v>
      </c>
      <c r="K36" s="247">
        <v>190.03</v>
      </c>
      <c r="L36" s="247">
        <v>33.31</v>
      </c>
      <c r="M36" s="293">
        <f t="shared" si="1"/>
        <v>223.34</v>
      </c>
      <c r="N36" s="262"/>
    </row>
    <row r="37" spans="1:19">
      <c r="A37" s="50" t="s">
        <v>889</v>
      </c>
      <c r="B37" s="72" t="s">
        <v>890</v>
      </c>
      <c r="C37" s="72" t="s">
        <v>912</v>
      </c>
      <c r="D37" s="52" t="s">
        <v>598</v>
      </c>
      <c r="E37" s="247">
        <v>70.38</v>
      </c>
      <c r="F37" s="296">
        <v>0</v>
      </c>
      <c r="G37" s="52" t="s">
        <v>598</v>
      </c>
      <c r="H37" s="247">
        <v>11.9</v>
      </c>
      <c r="I37" s="296">
        <v>0</v>
      </c>
      <c r="J37" s="247">
        <f t="shared" si="0"/>
        <v>82.28</v>
      </c>
      <c r="K37" s="247">
        <v>70.38</v>
      </c>
      <c r="L37" s="247">
        <v>11.9</v>
      </c>
      <c r="M37" s="293">
        <f t="shared" si="1"/>
        <v>82.28</v>
      </c>
      <c r="N37" s="262"/>
    </row>
    <row r="38" spans="1:19" ht="29">
      <c r="A38" s="50" t="s">
        <v>641</v>
      </c>
      <c r="B38" s="71" t="s">
        <v>846</v>
      </c>
      <c r="C38" s="71" t="s">
        <v>912</v>
      </c>
      <c r="D38" s="52" t="s">
        <v>600</v>
      </c>
      <c r="E38" s="247">
        <v>70.38</v>
      </c>
      <c r="F38" s="296">
        <v>52.79</v>
      </c>
      <c r="G38" s="52" t="s">
        <v>600</v>
      </c>
      <c r="H38" s="247">
        <v>11.9</v>
      </c>
      <c r="I38" s="296">
        <v>8.92</v>
      </c>
      <c r="J38" s="247">
        <f t="shared" si="0"/>
        <v>143.98999999999998</v>
      </c>
      <c r="K38" s="247">
        <v>123.17</v>
      </c>
      <c r="L38" s="247">
        <v>20.82</v>
      </c>
      <c r="M38" s="293">
        <f t="shared" si="1"/>
        <v>143.99</v>
      </c>
      <c r="N38" s="262"/>
      <c r="R38" t="s">
        <v>318</v>
      </c>
    </row>
    <row r="39" spans="1:19">
      <c r="A39" s="50" t="s">
        <v>1044</v>
      </c>
      <c r="B39" s="71" t="s">
        <v>1045</v>
      </c>
      <c r="C39" s="71" t="s">
        <v>913</v>
      </c>
      <c r="D39" s="52" t="s">
        <v>600</v>
      </c>
      <c r="E39" s="247">
        <v>82.03</v>
      </c>
      <c r="F39" s="296">
        <v>61.52</v>
      </c>
      <c r="G39" s="52" t="s">
        <v>600</v>
      </c>
      <c r="H39" s="247">
        <v>0</v>
      </c>
      <c r="I39" s="296">
        <v>0</v>
      </c>
      <c r="J39" s="247">
        <f t="shared" si="0"/>
        <v>143.55000000000001</v>
      </c>
      <c r="K39" s="247">
        <v>143.55000000000001</v>
      </c>
      <c r="L39" s="247">
        <v>0</v>
      </c>
      <c r="M39" s="293">
        <f t="shared" si="1"/>
        <v>143.55000000000001</v>
      </c>
      <c r="N39" s="262"/>
    </row>
    <row r="40" spans="1:19">
      <c r="A40" s="50" t="s">
        <v>642</v>
      </c>
      <c r="B40" s="72" t="s">
        <v>549</v>
      </c>
      <c r="C40" s="72" t="s">
        <v>913</v>
      </c>
      <c r="D40" s="52" t="s">
        <v>599</v>
      </c>
      <c r="E40" s="247">
        <v>82.03</v>
      </c>
      <c r="F40" s="296">
        <v>139.44</v>
      </c>
      <c r="G40" s="52" t="s">
        <v>599</v>
      </c>
      <c r="H40" s="247">
        <v>11.9</v>
      </c>
      <c r="I40" s="296">
        <v>21.41</v>
      </c>
      <c r="J40" s="247">
        <f t="shared" si="0"/>
        <v>254.78</v>
      </c>
      <c r="K40" s="247">
        <v>221.47</v>
      </c>
      <c r="L40" s="247">
        <v>33.31</v>
      </c>
      <c r="M40" s="293">
        <f t="shared" si="1"/>
        <v>254.78</v>
      </c>
      <c r="N40" s="262"/>
    </row>
    <row r="41" spans="1:19">
      <c r="A41" s="50" t="s">
        <v>784</v>
      </c>
      <c r="B41" s="72" t="s">
        <v>785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</row>
    <row r="42" spans="1:19" s="1" customFormat="1">
      <c r="A42" s="50" t="s">
        <v>644</v>
      </c>
      <c r="B42" s="72" t="s">
        <v>407</v>
      </c>
      <c r="C42" s="72" t="s">
        <v>913</v>
      </c>
      <c r="D42" s="52" t="s">
        <v>598</v>
      </c>
      <c r="E42" s="247">
        <v>82.03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93.93</v>
      </c>
      <c r="K42" s="247">
        <v>82.03</v>
      </c>
      <c r="L42" s="247">
        <v>11.9</v>
      </c>
      <c r="M42" s="293">
        <f t="shared" si="1"/>
        <v>93.93</v>
      </c>
      <c r="N42" s="262"/>
      <c r="P42"/>
      <c r="Q42"/>
      <c r="R42"/>
      <c r="S42"/>
    </row>
    <row r="43" spans="1:19" s="1" customFormat="1">
      <c r="A43" s="50" t="s">
        <v>860</v>
      </c>
      <c r="B43" s="72" t="s">
        <v>862</v>
      </c>
      <c r="C43" s="72" t="s">
        <v>912</v>
      </c>
      <c r="D43" s="52" t="s">
        <v>598</v>
      </c>
      <c r="E43" s="247">
        <v>70.38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82.28</v>
      </c>
      <c r="K43" s="247">
        <v>70.38</v>
      </c>
      <c r="L43" s="247">
        <v>11.9</v>
      </c>
      <c r="M43" s="293">
        <f t="shared" si="1"/>
        <v>82.28</v>
      </c>
      <c r="N43" s="262"/>
      <c r="P43"/>
      <c r="Q43"/>
      <c r="R43"/>
      <c r="S43"/>
    </row>
    <row r="44" spans="1:19" s="1" customFormat="1">
      <c r="A44" s="50" t="s">
        <v>1021</v>
      </c>
      <c r="B44" s="72" t="s">
        <v>1022</v>
      </c>
      <c r="C44" s="72" t="s">
        <v>913</v>
      </c>
      <c r="D44" s="52" t="s">
        <v>600</v>
      </c>
      <c r="E44" s="247">
        <v>82.03</v>
      </c>
      <c r="F44" s="296">
        <v>61.52</v>
      </c>
      <c r="G44" s="52" t="s">
        <v>600</v>
      </c>
      <c r="H44" s="247">
        <v>11.9</v>
      </c>
      <c r="I44" s="296">
        <v>8.92</v>
      </c>
      <c r="J44" s="247">
        <f t="shared" si="0"/>
        <v>164.37</v>
      </c>
      <c r="K44" s="247">
        <v>143.55000000000001</v>
      </c>
      <c r="L44" s="247">
        <v>20.82</v>
      </c>
      <c r="M44" s="293">
        <f t="shared" si="1"/>
        <v>164.37</v>
      </c>
      <c r="N44" s="262"/>
      <c r="P44"/>
      <c r="Q44"/>
      <c r="R44"/>
      <c r="S44"/>
    </row>
    <row r="45" spans="1:19" s="1" customFormat="1">
      <c r="A45" s="50" t="s">
        <v>705</v>
      </c>
      <c r="B45" s="72" t="s">
        <v>43</v>
      </c>
      <c r="C45" s="72" t="s">
        <v>915</v>
      </c>
      <c r="D45" s="52" t="s">
        <v>598</v>
      </c>
      <c r="E45" s="247">
        <v>82.03</v>
      </c>
      <c r="F45" s="296">
        <v>0</v>
      </c>
      <c r="G45" s="52" t="s">
        <v>598</v>
      </c>
      <c r="H45" s="247">
        <v>11.9</v>
      </c>
      <c r="I45" s="296">
        <v>0</v>
      </c>
      <c r="J45" s="247">
        <f t="shared" si="0"/>
        <v>93.93</v>
      </c>
      <c r="K45" s="247">
        <v>82.03</v>
      </c>
      <c r="L45" s="247">
        <v>11.9</v>
      </c>
      <c r="M45" s="293">
        <f t="shared" si="1"/>
        <v>93.93</v>
      </c>
      <c r="N45" s="262"/>
      <c r="P45"/>
      <c r="Q45"/>
      <c r="R45"/>
      <c r="S45"/>
    </row>
    <row r="46" spans="1:19" s="1" customFormat="1" ht="29">
      <c r="A46" s="50" t="s">
        <v>706</v>
      </c>
      <c r="B46" s="71" t="s">
        <v>327</v>
      </c>
      <c r="C46" s="71" t="s">
        <v>912</v>
      </c>
      <c r="D46" s="52" t="s">
        <v>600</v>
      </c>
      <c r="E46" s="247">
        <v>70.38</v>
      </c>
      <c r="F46" s="296">
        <v>52.79</v>
      </c>
      <c r="G46" s="52" t="s">
        <v>600</v>
      </c>
      <c r="H46" s="247">
        <v>11.9</v>
      </c>
      <c r="I46" s="296">
        <v>8.92</v>
      </c>
      <c r="J46" s="247">
        <f t="shared" si="0"/>
        <v>143.98999999999998</v>
      </c>
      <c r="K46" s="247">
        <v>123.17</v>
      </c>
      <c r="L46" s="247">
        <v>20.82</v>
      </c>
      <c r="M46" s="293">
        <f t="shared" si="1"/>
        <v>143.99</v>
      </c>
      <c r="N46" s="262"/>
      <c r="P46"/>
      <c r="Q46"/>
      <c r="R46"/>
      <c r="S46"/>
    </row>
    <row r="47" spans="1:19" s="1" customFormat="1">
      <c r="A47" s="50" t="s">
        <v>645</v>
      </c>
      <c r="B47" s="72" t="s">
        <v>358</v>
      </c>
      <c r="C47" s="72" t="s">
        <v>912</v>
      </c>
      <c r="D47" s="52" t="s">
        <v>599</v>
      </c>
      <c r="E47" s="247">
        <v>70.38</v>
      </c>
      <c r="F47" s="296">
        <v>119.65</v>
      </c>
      <c r="G47" s="52" t="s">
        <v>599</v>
      </c>
      <c r="H47" s="247">
        <v>11.9</v>
      </c>
      <c r="I47" s="296">
        <v>21.41</v>
      </c>
      <c r="J47" s="247">
        <f t="shared" si="0"/>
        <v>223.34</v>
      </c>
      <c r="K47" s="247">
        <v>190.03</v>
      </c>
      <c r="L47" s="247">
        <v>33.31</v>
      </c>
      <c r="M47" s="293">
        <f t="shared" si="1"/>
        <v>223.34</v>
      </c>
      <c r="N47" s="262"/>
      <c r="P47"/>
      <c r="Q47"/>
      <c r="R47"/>
      <c r="S47"/>
    </row>
    <row r="48" spans="1:19" s="1" customFormat="1">
      <c r="A48" s="50" t="s">
        <v>646</v>
      </c>
      <c r="B48" s="72" t="s">
        <v>551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>K48+L48</f>
        <v>82.28</v>
      </c>
      <c r="N48" s="262"/>
      <c r="P48"/>
      <c r="Q48"/>
      <c r="R48"/>
      <c r="S48"/>
    </row>
    <row r="49" spans="1:19" s="1" customFormat="1">
      <c r="A49" s="50" t="s">
        <v>648</v>
      </c>
      <c r="B49" s="72" t="s">
        <v>23</v>
      </c>
      <c r="C49" s="72" t="s">
        <v>912</v>
      </c>
      <c r="D49" s="52" t="s">
        <v>598</v>
      </c>
      <c r="E49" s="247">
        <v>70.38</v>
      </c>
      <c r="F49" s="296">
        <v>0</v>
      </c>
      <c r="G49" s="52" t="s">
        <v>598</v>
      </c>
      <c r="H49" s="247">
        <v>11.9</v>
      </c>
      <c r="I49" s="296">
        <v>0</v>
      </c>
      <c r="J49" s="247">
        <f t="shared" si="0"/>
        <v>82.28</v>
      </c>
      <c r="K49" s="247">
        <v>70.38</v>
      </c>
      <c r="L49" s="247">
        <v>11.9</v>
      </c>
      <c r="M49" s="293">
        <f t="shared" si="1"/>
        <v>82.28</v>
      </c>
      <c r="N49" s="262"/>
      <c r="P49"/>
      <c r="Q49"/>
      <c r="R49"/>
      <c r="S49"/>
    </row>
    <row r="50" spans="1:19" s="1" customFormat="1">
      <c r="A50" s="50" t="s">
        <v>649</v>
      </c>
      <c r="B50" s="72" t="s">
        <v>93</v>
      </c>
      <c r="C50" s="72" t="s">
        <v>912</v>
      </c>
      <c r="D50" s="52" t="s">
        <v>599</v>
      </c>
      <c r="E50" s="247">
        <v>70.38</v>
      </c>
      <c r="F50" s="296">
        <v>119.65</v>
      </c>
      <c r="G50" s="52" t="s">
        <v>599</v>
      </c>
      <c r="H50" s="247">
        <v>11.9</v>
      </c>
      <c r="I50" s="296">
        <v>21.41</v>
      </c>
      <c r="J50" s="247">
        <f t="shared" si="0"/>
        <v>223.34</v>
      </c>
      <c r="K50" s="247">
        <v>190.03</v>
      </c>
      <c r="L50" s="247">
        <v>33.31</v>
      </c>
      <c r="M50" s="293">
        <f t="shared" si="1"/>
        <v>223.34</v>
      </c>
      <c r="N50" s="262"/>
      <c r="P50"/>
      <c r="Q50"/>
      <c r="R50"/>
      <c r="S50"/>
    </row>
    <row r="51" spans="1:19" s="1" customFormat="1">
      <c r="A51" s="50" t="s">
        <v>650</v>
      </c>
      <c r="B51" s="72" t="s">
        <v>183</v>
      </c>
      <c r="C51" s="72" t="s">
        <v>912</v>
      </c>
      <c r="D51" s="52" t="s">
        <v>600</v>
      </c>
      <c r="E51" s="247">
        <v>70.38</v>
      </c>
      <c r="F51" s="296">
        <v>52.79</v>
      </c>
      <c r="G51" s="52" t="s">
        <v>600</v>
      </c>
      <c r="H51" s="247">
        <v>11.9</v>
      </c>
      <c r="I51" s="296">
        <v>8.92</v>
      </c>
      <c r="J51" s="247">
        <f t="shared" si="0"/>
        <v>143.98999999999998</v>
      </c>
      <c r="K51" s="247">
        <v>123.17</v>
      </c>
      <c r="L51" s="247">
        <v>20.82</v>
      </c>
      <c r="M51" s="293">
        <f t="shared" si="1"/>
        <v>143.99</v>
      </c>
      <c r="N51" s="262" t="s">
        <v>1035</v>
      </c>
      <c r="P51"/>
      <c r="Q51"/>
      <c r="R51"/>
      <c r="S51"/>
    </row>
    <row r="52" spans="1:19" s="1" customFormat="1" ht="29">
      <c r="A52" s="50" t="s">
        <v>651</v>
      </c>
      <c r="B52" s="71" t="s">
        <v>453</v>
      </c>
      <c r="C52" s="71" t="s">
        <v>916</v>
      </c>
      <c r="D52" s="52" t="s">
        <v>599</v>
      </c>
      <c r="E52" s="247">
        <v>70.38</v>
      </c>
      <c r="F52" s="296">
        <v>119.65</v>
      </c>
      <c r="G52" s="52" t="s">
        <v>599</v>
      </c>
      <c r="H52" s="247">
        <v>11.9</v>
      </c>
      <c r="I52" s="296">
        <v>21.41</v>
      </c>
      <c r="J52" s="247">
        <f t="shared" si="0"/>
        <v>223.34</v>
      </c>
      <c r="K52" s="247">
        <v>190.03</v>
      </c>
      <c r="L52" s="247">
        <v>33.31</v>
      </c>
      <c r="M52" s="293">
        <f>K52+L52</f>
        <v>223.34</v>
      </c>
      <c r="N52" s="262"/>
      <c r="P52"/>
      <c r="Q52"/>
      <c r="R52"/>
      <c r="S52"/>
    </row>
    <row r="53" spans="1:19" s="1" customFormat="1">
      <c r="A53" s="50" t="s">
        <v>864</v>
      </c>
      <c r="B53" s="71" t="s">
        <v>865</v>
      </c>
      <c r="C53" s="71" t="s">
        <v>915</v>
      </c>
      <c r="D53" s="52" t="s">
        <v>866</v>
      </c>
      <c r="E53" s="247">
        <v>82.03</v>
      </c>
      <c r="F53" s="296">
        <v>0</v>
      </c>
      <c r="G53" s="52" t="s">
        <v>598</v>
      </c>
      <c r="H53" s="247">
        <v>11.9</v>
      </c>
      <c r="I53" s="296">
        <v>0</v>
      </c>
      <c r="J53" s="247">
        <f>SUM(E53:I53)</f>
        <v>93.93</v>
      </c>
      <c r="K53" s="247">
        <v>82.03</v>
      </c>
      <c r="L53" s="247">
        <v>11.9</v>
      </c>
      <c r="M53" s="293">
        <f>K53+L53</f>
        <v>93.93</v>
      </c>
      <c r="N53" s="262"/>
      <c r="P53"/>
      <c r="Q53"/>
      <c r="R53"/>
      <c r="S53"/>
    </row>
    <row r="54" spans="1:19" s="1" customFormat="1">
      <c r="A54" s="50" t="s">
        <v>652</v>
      </c>
      <c r="B54" s="72" t="s">
        <v>134</v>
      </c>
      <c r="C54" s="72" t="s">
        <v>912</v>
      </c>
      <c r="D54" s="52" t="s">
        <v>598</v>
      </c>
      <c r="E54" s="247">
        <v>70.38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82.28</v>
      </c>
      <c r="K54" s="247">
        <v>70.38</v>
      </c>
      <c r="L54" s="247">
        <v>11.9</v>
      </c>
      <c r="M54" s="293">
        <f t="shared" si="1"/>
        <v>82.28</v>
      </c>
      <c r="N54" s="262"/>
      <c r="P54"/>
      <c r="Q54"/>
      <c r="R54"/>
      <c r="S54"/>
    </row>
    <row r="55" spans="1:19" s="1" customFormat="1">
      <c r="A55" s="50" t="s">
        <v>653</v>
      </c>
      <c r="B55" s="72" t="s">
        <v>59</v>
      </c>
      <c r="C55" s="72" t="s">
        <v>913</v>
      </c>
      <c r="D55" s="52" t="s">
        <v>598</v>
      </c>
      <c r="E55" s="247">
        <v>82.03</v>
      </c>
      <c r="F55" s="296">
        <v>0</v>
      </c>
      <c r="G55" s="52" t="s">
        <v>598</v>
      </c>
      <c r="H55" s="247">
        <v>11.9</v>
      </c>
      <c r="I55" s="296">
        <v>0</v>
      </c>
      <c r="J55" s="247">
        <f t="shared" si="0"/>
        <v>93.93</v>
      </c>
      <c r="K55" s="247">
        <v>82.03</v>
      </c>
      <c r="L55" s="247">
        <v>11.9</v>
      </c>
      <c r="M55" s="293">
        <f t="shared" si="1"/>
        <v>93.93</v>
      </c>
      <c r="N55" s="262"/>
      <c r="P55"/>
      <c r="Q55"/>
      <c r="R55"/>
      <c r="S55"/>
    </row>
    <row r="56" spans="1:19" s="1" customFormat="1">
      <c r="A56" s="50" t="s">
        <v>654</v>
      </c>
      <c r="B56" s="72" t="s">
        <v>563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21.41</v>
      </c>
      <c r="J56" s="247">
        <f t="shared" si="0"/>
        <v>254.78</v>
      </c>
      <c r="K56" s="247">
        <v>221.47</v>
      </c>
      <c r="L56" s="247">
        <v>33.31</v>
      </c>
      <c r="M56" s="293">
        <f t="shared" si="1"/>
        <v>254.78</v>
      </c>
      <c r="N56" s="262"/>
      <c r="P56"/>
      <c r="Q56"/>
      <c r="R56"/>
      <c r="S56"/>
    </row>
    <row r="57" spans="1:19" s="1" customFormat="1">
      <c r="A57" s="50" t="s">
        <v>893</v>
      </c>
      <c r="B57" s="72" t="s">
        <v>894</v>
      </c>
      <c r="C57" s="72" t="s">
        <v>913</v>
      </c>
      <c r="D57" s="52" t="s">
        <v>599</v>
      </c>
      <c r="E57" s="247">
        <v>82.03</v>
      </c>
      <c r="F57" s="296">
        <v>139.44</v>
      </c>
      <c r="G57" s="52" t="s">
        <v>599</v>
      </c>
      <c r="H57" s="247">
        <v>11.9</v>
      </c>
      <c r="I57" s="296">
        <v>0</v>
      </c>
      <c r="J57" s="247">
        <f t="shared" si="0"/>
        <v>233.37</v>
      </c>
      <c r="K57" s="247">
        <v>221.47</v>
      </c>
      <c r="L57" s="247">
        <v>11.9</v>
      </c>
      <c r="M57" s="293">
        <f>K57+L57</f>
        <v>233.37</v>
      </c>
      <c r="N57" s="262"/>
      <c r="P57"/>
      <c r="Q57"/>
      <c r="R57"/>
      <c r="S57"/>
    </row>
    <row r="58" spans="1:19" s="1" customFormat="1" ht="29">
      <c r="A58" s="50" t="s">
        <v>655</v>
      </c>
      <c r="B58" s="71" t="s">
        <v>847</v>
      </c>
      <c r="C58" s="71" t="s">
        <v>916</v>
      </c>
      <c r="D58" s="52" t="s">
        <v>600</v>
      </c>
      <c r="E58" s="247">
        <v>70.38</v>
      </c>
      <c r="F58" s="296">
        <v>52.79</v>
      </c>
      <c r="G58" s="52" t="s">
        <v>600</v>
      </c>
      <c r="H58" s="247">
        <v>11.9</v>
      </c>
      <c r="I58" s="296">
        <v>8.92</v>
      </c>
      <c r="J58" s="247">
        <f t="shared" si="0"/>
        <v>143.98999999999998</v>
      </c>
      <c r="K58" s="247">
        <v>123.17</v>
      </c>
      <c r="L58" s="247">
        <v>20.82</v>
      </c>
      <c r="M58" s="293">
        <f t="shared" si="1"/>
        <v>143.99</v>
      </c>
      <c r="N58" s="262"/>
      <c r="P58"/>
      <c r="Q58"/>
      <c r="R58"/>
      <c r="S58"/>
    </row>
    <row r="59" spans="1:19" s="1" customFormat="1" ht="16" customHeight="1">
      <c r="A59" s="118" t="s">
        <v>656</v>
      </c>
      <c r="B59" s="72" t="s">
        <v>306</v>
      </c>
      <c r="C59" s="72" t="s">
        <v>912</v>
      </c>
      <c r="D59" s="52" t="s">
        <v>598</v>
      </c>
      <c r="E59" s="247">
        <v>70.38</v>
      </c>
      <c r="F59" s="296">
        <v>0</v>
      </c>
      <c r="G59" s="52" t="s">
        <v>598</v>
      </c>
      <c r="H59" s="247">
        <v>11.9</v>
      </c>
      <c r="I59" s="296">
        <v>0</v>
      </c>
      <c r="J59" s="247">
        <f t="shared" si="0"/>
        <v>82.28</v>
      </c>
      <c r="K59" s="247">
        <v>70.38</v>
      </c>
      <c r="L59" s="247">
        <v>11.9</v>
      </c>
      <c r="M59" s="293">
        <f t="shared" si="1"/>
        <v>82.28</v>
      </c>
      <c r="N59" s="262"/>
      <c r="P59"/>
      <c r="Q59"/>
      <c r="R59"/>
      <c r="S59"/>
    </row>
    <row r="60" spans="1:19" s="1" customFormat="1">
      <c r="A60" s="50" t="s">
        <v>657</v>
      </c>
      <c r="B60" s="72" t="s">
        <v>203</v>
      </c>
      <c r="C60" s="72" t="s">
        <v>912</v>
      </c>
      <c r="D60" s="52" t="s">
        <v>600</v>
      </c>
      <c r="E60" s="247">
        <v>70.38</v>
      </c>
      <c r="F60" s="296">
        <v>52.79</v>
      </c>
      <c r="G60" s="52" t="s">
        <v>598</v>
      </c>
      <c r="H60" s="247">
        <v>11.9</v>
      </c>
      <c r="I60" s="296">
        <v>0</v>
      </c>
      <c r="J60" s="247">
        <f t="shared" si="0"/>
        <v>135.07</v>
      </c>
      <c r="K60" s="247">
        <v>123.17</v>
      </c>
      <c r="L60" s="247">
        <v>11.9</v>
      </c>
      <c r="M60" s="293">
        <f t="shared" si="1"/>
        <v>135.07</v>
      </c>
      <c r="N60" s="262"/>
      <c r="P60"/>
      <c r="Q60"/>
      <c r="R60"/>
      <c r="S60"/>
    </row>
    <row r="61" spans="1:19" ht="29">
      <c r="A61" s="50" t="s">
        <v>659</v>
      </c>
      <c r="B61" s="71" t="s">
        <v>848</v>
      </c>
      <c r="C61" s="71" t="s">
        <v>916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>
      <c r="A62" s="50" t="s">
        <v>660</v>
      </c>
      <c r="B62" s="72" t="s">
        <v>123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599</v>
      </c>
      <c r="H62" s="247">
        <v>11.9</v>
      </c>
      <c r="I62" s="296">
        <v>21.41</v>
      </c>
      <c r="J62" s="247">
        <f t="shared" si="0"/>
        <v>223.34</v>
      </c>
      <c r="K62" s="247">
        <v>190.03</v>
      </c>
      <c r="L62" s="247">
        <v>33.31</v>
      </c>
      <c r="M62" s="293">
        <f t="shared" si="1"/>
        <v>223.34</v>
      </c>
      <c r="N62" s="262"/>
    </row>
    <row r="63" spans="1:19" ht="29">
      <c r="A63" s="50" t="s">
        <v>661</v>
      </c>
      <c r="B63" s="71" t="s">
        <v>346</v>
      </c>
      <c r="C63" s="71" t="s">
        <v>912</v>
      </c>
      <c r="D63" s="52" t="s">
        <v>599</v>
      </c>
      <c r="E63" s="247">
        <v>82.03</v>
      </c>
      <c r="F63" s="296">
        <v>139.44</v>
      </c>
      <c r="G63" s="52" t="s">
        <v>599</v>
      </c>
      <c r="H63" s="247">
        <v>11.9</v>
      </c>
      <c r="I63" s="296">
        <v>21.41</v>
      </c>
      <c r="J63" s="247">
        <f t="shared" si="0"/>
        <v>254.78</v>
      </c>
      <c r="K63" s="247">
        <v>221.47</v>
      </c>
      <c r="L63" s="247">
        <v>33.31</v>
      </c>
      <c r="M63" s="293">
        <f>K63+L63</f>
        <v>254.78</v>
      </c>
      <c r="N63" s="262"/>
    </row>
    <row r="64" spans="1:19">
      <c r="A64" s="278" t="s">
        <v>742</v>
      </c>
      <c r="B64" s="72" t="s">
        <v>737</v>
      </c>
      <c r="C64" s="72" t="s">
        <v>912</v>
      </c>
      <c r="D64" s="52" t="s">
        <v>598</v>
      </c>
      <c r="E64" s="247">
        <v>70.38</v>
      </c>
      <c r="F64" s="296">
        <v>0</v>
      </c>
      <c r="G64" s="52" t="s">
        <v>598</v>
      </c>
      <c r="H64" s="247">
        <v>11.9</v>
      </c>
      <c r="I64" s="296">
        <v>0</v>
      </c>
      <c r="J64" s="247">
        <f t="shared" si="0"/>
        <v>82.28</v>
      </c>
      <c r="K64" s="247">
        <v>70.38</v>
      </c>
      <c r="L64" s="247">
        <v>11.9</v>
      </c>
      <c r="M64" s="293">
        <f t="shared" si="1"/>
        <v>82.28</v>
      </c>
      <c r="N64" s="53"/>
    </row>
    <row r="65" spans="1:19">
      <c r="A65" s="278" t="s">
        <v>933</v>
      </c>
      <c r="B65" s="72" t="s">
        <v>897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600</v>
      </c>
      <c r="H65" s="247">
        <v>11.9</v>
      </c>
      <c r="I65" s="296">
        <v>8.92</v>
      </c>
      <c r="J65" s="247">
        <f t="shared" si="0"/>
        <v>210.85</v>
      </c>
      <c r="K65" s="247">
        <v>190.03</v>
      </c>
      <c r="L65" s="247">
        <v>20.82</v>
      </c>
      <c r="M65" s="293">
        <f t="shared" si="1"/>
        <v>210.85</v>
      </c>
      <c r="N65" s="53"/>
    </row>
    <row r="66" spans="1:19">
      <c r="A66" s="278" t="s">
        <v>898</v>
      </c>
      <c r="B66" s="72" t="s">
        <v>899</v>
      </c>
      <c r="C66" s="72" t="s">
        <v>912</v>
      </c>
      <c r="D66" s="52" t="s">
        <v>599</v>
      </c>
      <c r="E66" s="247">
        <v>70.38</v>
      </c>
      <c r="F66" s="296">
        <v>119.65</v>
      </c>
      <c r="G66" s="52" t="s">
        <v>599</v>
      </c>
      <c r="H66" s="247">
        <v>11.9</v>
      </c>
      <c r="I66" s="296">
        <v>21.41</v>
      </c>
      <c r="J66" s="247">
        <f t="shared" si="0"/>
        <v>223.34</v>
      </c>
      <c r="K66" s="247">
        <v>190.03</v>
      </c>
      <c r="L66" s="247">
        <v>33.31</v>
      </c>
      <c r="M66" s="293">
        <f t="shared" si="1"/>
        <v>223.34</v>
      </c>
      <c r="N66" s="53" t="s">
        <v>1101</v>
      </c>
    </row>
    <row r="67" spans="1:19" s="42" customFormat="1" ht="16" customHeight="1">
      <c r="A67" s="50" t="s">
        <v>664</v>
      </c>
      <c r="B67" s="72" t="s">
        <v>601</v>
      </c>
      <c r="C67" s="72" t="s">
        <v>915</v>
      </c>
      <c r="D67" s="52" t="s">
        <v>598</v>
      </c>
      <c r="E67" s="247">
        <v>82.03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93.93</v>
      </c>
      <c r="K67" s="247">
        <v>82.03</v>
      </c>
      <c r="L67" s="247">
        <v>11.9</v>
      </c>
      <c r="M67" s="293">
        <f>K67+L67</f>
        <v>93.93</v>
      </c>
      <c r="N67" s="262" t="s">
        <v>1035</v>
      </c>
      <c r="O67" s="1"/>
    </row>
    <row r="68" spans="1:19" s="42" customFormat="1">
      <c r="A68" s="50" t="s">
        <v>665</v>
      </c>
      <c r="B68" s="72" t="s">
        <v>378</v>
      </c>
      <c r="C68" s="72" t="s">
        <v>912</v>
      </c>
      <c r="D68" s="52" t="s">
        <v>600</v>
      </c>
      <c r="E68" s="247">
        <v>70.38</v>
      </c>
      <c r="F68" s="296">
        <v>52.79</v>
      </c>
      <c r="G68" s="52" t="s">
        <v>600</v>
      </c>
      <c r="H68" s="247">
        <v>11.9</v>
      </c>
      <c r="I68" s="296">
        <v>8.92</v>
      </c>
      <c r="J68" s="247">
        <f t="shared" si="0"/>
        <v>143.98999999999998</v>
      </c>
      <c r="K68" s="247">
        <v>123.17</v>
      </c>
      <c r="L68" s="247">
        <v>20.82</v>
      </c>
      <c r="M68" s="293">
        <f t="shared" si="1"/>
        <v>143.99</v>
      </c>
      <c r="N68" s="262"/>
      <c r="O68" s="1"/>
    </row>
    <row r="69" spans="1:19" s="42" customFormat="1">
      <c r="A69" s="50" t="s">
        <v>413</v>
      </c>
      <c r="B69" s="72" t="s">
        <v>196</v>
      </c>
      <c r="C69" s="359" t="s">
        <v>913</v>
      </c>
      <c r="D69" s="151" t="s">
        <v>598</v>
      </c>
      <c r="E69" s="247">
        <v>82.03</v>
      </c>
      <c r="F69" s="296">
        <v>0</v>
      </c>
      <c r="G69" s="151" t="s">
        <v>598</v>
      </c>
      <c r="H69" s="247">
        <v>11.9</v>
      </c>
      <c r="I69" s="296">
        <v>0</v>
      </c>
      <c r="J69" s="247">
        <f t="shared" si="0"/>
        <v>93.93</v>
      </c>
      <c r="K69" s="247">
        <v>82.03</v>
      </c>
      <c r="L69" s="247">
        <v>11.9</v>
      </c>
      <c r="M69" s="293">
        <f t="shared" si="1"/>
        <v>93.93</v>
      </c>
      <c r="N69" s="262"/>
      <c r="O69" s="1"/>
    </row>
    <row r="70" spans="1:19">
      <c r="A70" s="50" t="s">
        <v>666</v>
      </c>
      <c r="B70" s="72" t="s">
        <v>215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0"/>
        <v>93.93</v>
      </c>
      <c r="K70" s="247">
        <v>82.03</v>
      </c>
      <c r="L70" s="247">
        <v>11.9</v>
      </c>
      <c r="M70" s="293">
        <f t="shared" si="1"/>
        <v>93.93</v>
      </c>
      <c r="N70" s="264"/>
    </row>
    <row r="71" spans="1:19">
      <c r="A71" s="50" t="s">
        <v>667</v>
      </c>
      <c r="B71" s="72" t="s">
        <v>586</v>
      </c>
      <c r="C71" s="72" t="s">
        <v>913</v>
      </c>
      <c r="D71" s="52" t="s">
        <v>598</v>
      </c>
      <c r="E71" s="247">
        <v>82.03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ref="J71:J108" si="3">SUM(E71:I71)</f>
        <v>93.93</v>
      </c>
      <c r="K71" s="247">
        <v>82.03</v>
      </c>
      <c r="L71" s="247">
        <v>11.9</v>
      </c>
      <c r="M71" s="293">
        <f t="shared" si="1"/>
        <v>93.93</v>
      </c>
      <c r="N71" s="264"/>
    </row>
    <row r="72" spans="1:19">
      <c r="A72" s="50" t="s">
        <v>669</v>
      </c>
      <c r="B72" s="72" t="s">
        <v>83</v>
      </c>
      <c r="C72" s="72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ref="M72:M108" si="4">K72+L72</f>
        <v>82.28</v>
      </c>
      <c r="N72" s="262"/>
    </row>
    <row r="73" spans="1:19" ht="29">
      <c r="A73" s="50" t="s">
        <v>707</v>
      </c>
      <c r="B73" s="71" t="s">
        <v>458</v>
      </c>
      <c r="C73" s="71" t="s">
        <v>912</v>
      </c>
      <c r="D73" s="52" t="s">
        <v>598</v>
      </c>
      <c r="E73" s="247">
        <v>70.38</v>
      </c>
      <c r="F73" s="296">
        <v>0</v>
      </c>
      <c r="G73" s="52" t="s">
        <v>598</v>
      </c>
      <c r="H73" s="247">
        <v>11.9</v>
      </c>
      <c r="I73" s="296">
        <v>0</v>
      </c>
      <c r="J73" s="247">
        <f t="shared" si="3"/>
        <v>82.28</v>
      </c>
      <c r="K73" s="247">
        <v>70.38</v>
      </c>
      <c r="L73" s="247">
        <v>11.9</v>
      </c>
      <c r="M73" s="293">
        <f t="shared" si="4"/>
        <v>82.28</v>
      </c>
      <c r="N73" s="262"/>
    </row>
    <row r="74" spans="1:19" ht="29">
      <c r="A74" s="50" t="s">
        <v>902</v>
      </c>
      <c r="B74" s="71" t="s">
        <v>903</v>
      </c>
      <c r="C74" s="71" t="s">
        <v>912</v>
      </c>
      <c r="D74" s="52" t="s">
        <v>599</v>
      </c>
      <c r="E74" s="247">
        <v>70.38</v>
      </c>
      <c r="F74" s="296">
        <v>119.65</v>
      </c>
      <c r="G74" s="52" t="s">
        <v>599</v>
      </c>
      <c r="H74" s="247">
        <v>11.9</v>
      </c>
      <c r="I74" s="296">
        <v>21.41</v>
      </c>
      <c r="J74" s="247">
        <f t="shared" si="3"/>
        <v>223.34</v>
      </c>
      <c r="K74" s="247">
        <v>190.03</v>
      </c>
      <c r="L74" s="247">
        <v>33.31</v>
      </c>
      <c r="M74" s="293">
        <f t="shared" si="4"/>
        <v>223.34</v>
      </c>
      <c r="N74" s="262"/>
    </row>
    <row r="75" spans="1:19" s="1" customFormat="1">
      <c r="A75" s="278" t="s">
        <v>744</v>
      </c>
      <c r="B75" s="72" t="s">
        <v>523</v>
      </c>
      <c r="C75" s="71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 t="shared" si="4"/>
        <v>93.93</v>
      </c>
      <c r="N75" s="262"/>
      <c r="P75"/>
      <c r="Q75"/>
      <c r="R75"/>
      <c r="S75"/>
    </row>
    <row r="76" spans="1:19" s="1" customFormat="1" ht="16" customHeight="1">
      <c r="A76" s="50" t="s">
        <v>671</v>
      </c>
      <c r="B76" s="71" t="s">
        <v>927</v>
      </c>
      <c r="C76" s="71" t="s">
        <v>913</v>
      </c>
      <c r="D76" s="52" t="s">
        <v>600</v>
      </c>
      <c r="E76" s="247">
        <v>82.03</v>
      </c>
      <c r="F76" s="296">
        <v>61.52</v>
      </c>
      <c r="G76" s="52" t="s">
        <v>600</v>
      </c>
      <c r="H76" s="247">
        <v>11.9</v>
      </c>
      <c r="I76" s="296">
        <v>8.92</v>
      </c>
      <c r="J76" s="247">
        <f t="shared" si="3"/>
        <v>164.37</v>
      </c>
      <c r="K76" s="247">
        <v>143.55000000000001</v>
      </c>
      <c r="L76" s="247">
        <v>20.82</v>
      </c>
      <c r="M76" s="293">
        <f t="shared" si="4"/>
        <v>164.37</v>
      </c>
      <c r="N76" s="262"/>
      <c r="P76"/>
      <c r="Q76"/>
      <c r="R76"/>
      <c r="S76"/>
    </row>
    <row r="77" spans="1:19" s="1" customFormat="1" ht="28">
      <c r="A77" s="50" t="s">
        <v>672</v>
      </c>
      <c r="B77" s="363" t="s">
        <v>857</v>
      </c>
      <c r="C77" s="71" t="s">
        <v>913</v>
      </c>
      <c r="D77" s="52" t="s">
        <v>599</v>
      </c>
      <c r="E77" s="247">
        <v>82.03</v>
      </c>
      <c r="F77" s="296">
        <v>139.44</v>
      </c>
      <c r="G77" s="52" t="s">
        <v>599</v>
      </c>
      <c r="H77" s="247">
        <v>11.9</v>
      </c>
      <c r="I77" s="296">
        <v>21.41</v>
      </c>
      <c r="J77" s="247">
        <f t="shared" si="3"/>
        <v>254.78</v>
      </c>
      <c r="K77" s="247">
        <v>221.47</v>
      </c>
      <c r="L77" s="247">
        <v>33.31</v>
      </c>
      <c r="M77" s="293">
        <f t="shared" si="4"/>
        <v>254.78</v>
      </c>
      <c r="N77" s="262"/>
      <c r="P77"/>
      <c r="Q77"/>
      <c r="R77"/>
      <c r="S77"/>
    </row>
    <row r="78" spans="1:19" s="1" customFormat="1" ht="29">
      <c r="A78" s="50" t="s">
        <v>673</v>
      </c>
      <c r="B78" s="71" t="s">
        <v>850</v>
      </c>
      <c r="C78" s="71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 ht="29">
      <c r="A79" s="50" t="s">
        <v>1086</v>
      </c>
      <c r="B79" s="71" t="s">
        <v>1087</v>
      </c>
      <c r="C79" s="72" t="s">
        <v>912</v>
      </c>
      <c r="D79" s="52" t="s">
        <v>598</v>
      </c>
      <c r="E79" s="247">
        <v>70.38</v>
      </c>
      <c r="F79" s="296">
        <v>0</v>
      </c>
      <c r="G79" s="52" t="s">
        <v>598</v>
      </c>
      <c r="H79" s="247">
        <v>11.9</v>
      </c>
      <c r="I79" s="296">
        <v>0</v>
      </c>
      <c r="J79" s="247">
        <f t="shared" si="3"/>
        <v>82.28</v>
      </c>
      <c r="K79" s="247">
        <v>70.38</v>
      </c>
      <c r="L79" s="247">
        <v>11.9</v>
      </c>
      <c r="M79" s="293">
        <f>SUM(K79:L79)</f>
        <v>82.28</v>
      </c>
      <c r="N79" s="262" t="s">
        <v>1105</v>
      </c>
      <c r="P79"/>
      <c r="Q79"/>
      <c r="R79"/>
      <c r="S79"/>
    </row>
    <row r="80" spans="1:19" s="1" customFormat="1">
      <c r="A80" s="50" t="s">
        <v>675</v>
      </c>
      <c r="B80" s="72" t="s">
        <v>587</v>
      </c>
      <c r="C80" s="72" t="s">
        <v>912</v>
      </c>
      <c r="D80" s="52" t="s">
        <v>600</v>
      </c>
      <c r="E80" s="247">
        <v>70.38</v>
      </c>
      <c r="F80" s="296">
        <v>0</v>
      </c>
      <c r="G80" s="52" t="s">
        <v>598</v>
      </c>
      <c r="H80" s="247">
        <v>11.9</v>
      </c>
      <c r="I80" s="296">
        <v>0</v>
      </c>
      <c r="J80" s="247">
        <f t="shared" si="3"/>
        <v>82.28</v>
      </c>
      <c r="K80" s="247">
        <v>70.38</v>
      </c>
      <c r="L80" s="247">
        <v>11.9</v>
      </c>
      <c r="M80" s="293">
        <f t="shared" ref="M80" si="5">K80+L80</f>
        <v>82.28</v>
      </c>
      <c r="N80" s="262" t="s">
        <v>1101</v>
      </c>
      <c r="O80" s="1" t="s">
        <v>318</v>
      </c>
      <c r="P80"/>
      <c r="Q80"/>
      <c r="R80"/>
      <c r="S80"/>
    </row>
    <row r="81" spans="1:19" s="1" customFormat="1">
      <c r="A81" s="43" t="s">
        <v>753</v>
      </c>
      <c r="B81" s="72" t="s">
        <v>752</v>
      </c>
      <c r="C81" s="72" t="s">
        <v>912</v>
      </c>
      <c r="D81" s="52" t="s">
        <v>598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si="3"/>
        <v>82.28</v>
      </c>
      <c r="K81" s="247">
        <v>70.38</v>
      </c>
      <c r="L81" s="247">
        <v>11.9</v>
      </c>
      <c r="M81" s="293">
        <f t="shared" si="4"/>
        <v>82.28</v>
      </c>
      <c r="N81" s="262" t="s">
        <v>1077</v>
      </c>
      <c r="P81"/>
      <c r="Q81"/>
      <c r="R81"/>
      <c r="S81"/>
    </row>
    <row r="82" spans="1:19" s="1" customFormat="1">
      <c r="A82" s="50" t="s">
        <v>676</v>
      </c>
      <c r="B82" s="72" t="s">
        <v>557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/>
      <c r="P82"/>
      <c r="Q82"/>
      <c r="R82"/>
      <c r="S82"/>
    </row>
    <row r="83" spans="1:19" s="1" customFormat="1" ht="29">
      <c r="A83" s="50" t="s">
        <v>677</v>
      </c>
      <c r="B83" s="71" t="s">
        <v>851</v>
      </c>
      <c r="C83" s="71" t="s">
        <v>913</v>
      </c>
      <c r="D83" s="52" t="s">
        <v>598</v>
      </c>
      <c r="E83" s="247">
        <v>82.03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93.93</v>
      </c>
      <c r="K83" s="247">
        <v>82.03</v>
      </c>
      <c r="L83" s="247">
        <v>11.9</v>
      </c>
      <c r="M83" s="293">
        <f t="shared" si="4"/>
        <v>93.93</v>
      </c>
      <c r="N83" s="262" t="s">
        <v>1035</v>
      </c>
      <c r="P83"/>
      <c r="Q83"/>
      <c r="R83"/>
      <c r="S83"/>
    </row>
    <row r="84" spans="1:19" s="1" customFormat="1">
      <c r="A84" s="50" t="s">
        <v>987</v>
      </c>
      <c r="B84" s="71" t="s">
        <v>988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/>
      <c r="P84"/>
      <c r="Q84"/>
      <c r="R84"/>
      <c r="S84"/>
    </row>
    <row r="85" spans="1:19" s="1" customFormat="1">
      <c r="A85" s="50" t="s">
        <v>678</v>
      </c>
      <c r="B85" s="72" t="s">
        <v>341</v>
      </c>
      <c r="C85" s="72" t="s">
        <v>916</v>
      </c>
      <c r="D85" s="52" t="s">
        <v>600</v>
      </c>
      <c r="E85" s="247">
        <v>70.38</v>
      </c>
      <c r="F85" s="296">
        <v>52.79</v>
      </c>
      <c r="G85" s="52" t="s">
        <v>600</v>
      </c>
      <c r="H85" s="247">
        <v>11.9</v>
      </c>
      <c r="I85" s="296">
        <v>8.92</v>
      </c>
      <c r="J85" s="247">
        <f t="shared" si="3"/>
        <v>143.98999999999998</v>
      </c>
      <c r="K85" s="247">
        <v>123.17</v>
      </c>
      <c r="L85" s="247">
        <v>20.82</v>
      </c>
      <c r="M85" s="293">
        <f t="shared" si="4"/>
        <v>143.99</v>
      </c>
      <c r="N85" s="262"/>
      <c r="P85"/>
      <c r="Q85"/>
      <c r="R85"/>
      <c r="S85"/>
    </row>
    <row r="86" spans="1:19" s="1" customFormat="1">
      <c r="A86" s="50" t="s">
        <v>679</v>
      </c>
      <c r="B86" s="72" t="s">
        <v>32</v>
      </c>
      <c r="C86" s="72" t="s">
        <v>912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680</v>
      </c>
      <c r="B87" s="72" t="s">
        <v>137</v>
      </c>
      <c r="C87" s="72" t="s">
        <v>912</v>
      </c>
      <c r="D87" s="52" t="s">
        <v>598</v>
      </c>
      <c r="E87" s="247">
        <v>70.38</v>
      </c>
      <c r="F87" s="296">
        <v>0</v>
      </c>
      <c r="G87" s="52" t="s">
        <v>598</v>
      </c>
      <c r="H87" s="247">
        <v>11.9</v>
      </c>
      <c r="I87" s="296">
        <v>0</v>
      </c>
      <c r="J87" s="247">
        <f t="shared" si="3"/>
        <v>82.28</v>
      </c>
      <c r="K87" s="247">
        <v>70.38</v>
      </c>
      <c r="L87" s="247">
        <v>11.9</v>
      </c>
      <c r="M87" s="293">
        <f t="shared" si="4"/>
        <v>82.28</v>
      </c>
      <c r="N87" s="262"/>
      <c r="P87"/>
      <c r="Q87"/>
      <c r="R87"/>
      <c r="S87"/>
    </row>
    <row r="88" spans="1:19" s="1" customFormat="1">
      <c r="A88" s="50" t="s">
        <v>977</v>
      </c>
      <c r="B88" s="72" t="s">
        <v>978</v>
      </c>
      <c r="C88" s="72" t="s">
        <v>913</v>
      </c>
      <c r="D88" s="52" t="s">
        <v>928</v>
      </c>
      <c r="E88" s="247">
        <v>82.03</v>
      </c>
      <c r="F88" s="296"/>
      <c r="G88" s="52" t="s">
        <v>600</v>
      </c>
      <c r="H88" s="247">
        <v>11.9</v>
      </c>
      <c r="I88" s="296">
        <v>8.92</v>
      </c>
      <c r="J88" s="247">
        <f t="shared" si="3"/>
        <v>102.85000000000001</v>
      </c>
      <c r="K88" s="247">
        <v>82.03</v>
      </c>
      <c r="L88" s="247">
        <v>20.82</v>
      </c>
      <c r="M88" s="293">
        <f t="shared" si="4"/>
        <v>102.85</v>
      </c>
      <c r="N88" s="262"/>
      <c r="P88"/>
      <c r="Q88"/>
      <c r="R88"/>
      <c r="S88"/>
    </row>
    <row r="89" spans="1:19" s="1" customFormat="1" ht="29">
      <c r="A89" s="50" t="s">
        <v>681</v>
      </c>
      <c r="B89" s="71" t="s">
        <v>362</v>
      </c>
      <c r="C89" s="71" t="s">
        <v>916</v>
      </c>
      <c r="D89" s="52" t="s">
        <v>600</v>
      </c>
      <c r="E89" s="247">
        <v>70.38</v>
      </c>
      <c r="F89" s="296">
        <v>52.79</v>
      </c>
      <c r="G89" s="52" t="s">
        <v>600</v>
      </c>
      <c r="H89" s="247">
        <v>11.9</v>
      </c>
      <c r="I89" s="296">
        <v>8.92</v>
      </c>
      <c r="J89" s="247">
        <f t="shared" si="3"/>
        <v>143.98999999999998</v>
      </c>
      <c r="K89" s="247">
        <v>123.17</v>
      </c>
      <c r="L89" s="247">
        <v>20.82</v>
      </c>
      <c r="M89" s="293">
        <f t="shared" si="4"/>
        <v>143.99</v>
      </c>
      <c r="N89" s="262"/>
      <c r="P89"/>
      <c r="Q89"/>
      <c r="R89"/>
      <c r="S89"/>
    </row>
    <row r="90" spans="1:19" s="1" customFormat="1">
      <c r="A90" s="50" t="s">
        <v>683</v>
      </c>
      <c r="B90" s="72" t="s">
        <v>126</v>
      </c>
      <c r="C90" s="72" t="s">
        <v>913</v>
      </c>
      <c r="D90" s="52" t="s">
        <v>600</v>
      </c>
      <c r="E90" s="247">
        <v>82.03</v>
      </c>
      <c r="F90" s="296">
        <v>61.52</v>
      </c>
      <c r="G90" s="52" t="s">
        <v>599</v>
      </c>
      <c r="H90" s="247">
        <v>11.9</v>
      </c>
      <c r="I90" s="296">
        <v>21.41</v>
      </c>
      <c r="J90" s="247">
        <f t="shared" si="3"/>
        <v>176.86</v>
      </c>
      <c r="K90" s="247">
        <v>143.55000000000001</v>
      </c>
      <c r="L90" s="247">
        <v>33.31</v>
      </c>
      <c r="M90" s="293">
        <f t="shared" si="4"/>
        <v>176.86</v>
      </c>
      <c r="N90" s="262"/>
      <c r="P90"/>
      <c r="Q90"/>
      <c r="R90"/>
      <c r="S90"/>
    </row>
    <row r="91" spans="1:19" s="1" customFormat="1">
      <c r="A91" s="50" t="s">
        <v>995</v>
      </c>
      <c r="B91" s="72" t="s">
        <v>996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600</v>
      </c>
      <c r="H91" s="247">
        <v>11.9</v>
      </c>
      <c r="I91" s="296">
        <v>8.92</v>
      </c>
      <c r="J91" s="247">
        <f t="shared" si="3"/>
        <v>164.37</v>
      </c>
      <c r="K91" s="247">
        <v>143.55000000000001</v>
      </c>
      <c r="L91" s="247">
        <v>20.82</v>
      </c>
      <c r="M91" s="293">
        <f t="shared" si="4"/>
        <v>164.37</v>
      </c>
      <c r="N91" s="262" t="s">
        <v>1035</v>
      </c>
      <c r="P91"/>
      <c r="Q91"/>
      <c r="R91"/>
      <c r="S91"/>
    </row>
    <row r="92" spans="1:19" s="1" customFormat="1" ht="17" customHeight="1">
      <c r="A92" s="50" t="s">
        <v>684</v>
      </c>
      <c r="B92" s="72" t="s">
        <v>35</v>
      </c>
      <c r="C92" s="72" t="s">
        <v>916</v>
      </c>
      <c r="D92" s="52" t="s">
        <v>598</v>
      </c>
      <c r="E92" s="247">
        <v>70.38</v>
      </c>
      <c r="F92" s="296">
        <v>0</v>
      </c>
      <c r="G92" s="52" t="s">
        <v>598</v>
      </c>
      <c r="H92" s="247">
        <v>11.9</v>
      </c>
      <c r="I92" s="296">
        <v>0</v>
      </c>
      <c r="J92" s="247">
        <f t="shared" si="3"/>
        <v>82.28</v>
      </c>
      <c r="K92" s="247">
        <v>70.38</v>
      </c>
      <c r="L92" s="247">
        <v>11.9</v>
      </c>
      <c r="M92" s="293">
        <f t="shared" si="4"/>
        <v>82.28</v>
      </c>
      <c r="N92" s="266"/>
      <c r="P92"/>
      <c r="Q92"/>
      <c r="R92"/>
      <c r="S92"/>
    </row>
    <row r="93" spans="1:19" s="1" customFormat="1">
      <c r="A93" s="50" t="s">
        <v>685</v>
      </c>
      <c r="B93" s="72" t="s">
        <v>433</v>
      </c>
      <c r="C93" s="72" t="s">
        <v>913</v>
      </c>
      <c r="D93" s="52" t="s">
        <v>598</v>
      </c>
      <c r="E93" s="247">
        <v>82.03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93.93</v>
      </c>
      <c r="K93" s="247">
        <v>82.03</v>
      </c>
      <c r="L93" s="247">
        <v>11.9</v>
      </c>
      <c r="M93" s="293">
        <f t="shared" si="4"/>
        <v>93.93</v>
      </c>
      <c r="N93" s="262"/>
      <c r="P93"/>
      <c r="Q93"/>
      <c r="R93"/>
      <c r="S93"/>
    </row>
    <row r="94" spans="1:19" s="1" customFormat="1">
      <c r="A94" s="50" t="s">
        <v>686</v>
      </c>
      <c r="B94" s="72" t="s">
        <v>339</v>
      </c>
      <c r="C94" s="72" t="s">
        <v>912</v>
      </c>
      <c r="D94" s="52" t="s">
        <v>600</v>
      </c>
      <c r="E94" s="247">
        <v>70.38</v>
      </c>
      <c r="F94" s="296">
        <v>52.79</v>
      </c>
      <c r="G94" s="52" t="s">
        <v>600</v>
      </c>
      <c r="H94" s="247">
        <v>11.9</v>
      </c>
      <c r="I94" s="296">
        <v>8.92</v>
      </c>
      <c r="J94" s="247">
        <f t="shared" si="3"/>
        <v>143.98999999999998</v>
      </c>
      <c r="K94" s="247">
        <v>123.17</v>
      </c>
      <c r="L94" s="247">
        <v>20.82</v>
      </c>
      <c r="M94" s="293">
        <f t="shared" si="4"/>
        <v>143.99</v>
      </c>
      <c r="N94" s="262"/>
      <c r="P94"/>
      <c r="Q94"/>
      <c r="R94"/>
      <c r="S94"/>
    </row>
    <row r="95" spans="1:19" s="1" customFormat="1">
      <c r="A95" s="50" t="s">
        <v>687</v>
      </c>
      <c r="B95" s="72" t="s">
        <v>50</v>
      </c>
      <c r="C95" s="72" t="s">
        <v>912</v>
      </c>
      <c r="D95" s="52" t="s">
        <v>598</v>
      </c>
      <c r="E95" s="247">
        <v>70.38</v>
      </c>
      <c r="F95" s="296">
        <v>0</v>
      </c>
      <c r="G95" s="52" t="s">
        <v>598</v>
      </c>
      <c r="H95" s="247">
        <v>11.9</v>
      </c>
      <c r="I95" s="296">
        <v>0</v>
      </c>
      <c r="J95" s="247">
        <f t="shared" si="3"/>
        <v>82.28</v>
      </c>
      <c r="K95" s="247">
        <v>70.38</v>
      </c>
      <c r="L95" s="247">
        <v>11.9</v>
      </c>
      <c r="M95" s="293">
        <f t="shared" si="4"/>
        <v>82.28</v>
      </c>
      <c r="N95" s="262"/>
      <c r="P95"/>
      <c r="Q95"/>
      <c r="R95"/>
      <c r="S95"/>
    </row>
    <row r="96" spans="1:19" s="1" customFormat="1">
      <c r="A96" s="50" t="s">
        <v>1014</v>
      </c>
      <c r="B96" s="72" t="s">
        <v>1015</v>
      </c>
      <c r="C96" s="72" t="s">
        <v>913</v>
      </c>
      <c r="D96" s="52" t="s">
        <v>598</v>
      </c>
      <c r="E96" s="247">
        <v>82.03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93.93</v>
      </c>
      <c r="K96" s="247">
        <v>82.03</v>
      </c>
      <c r="L96" s="247">
        <v>11.9</v>
      </c>
      <c r="M96" s="293">
        <f t="shared" si="4"/>
        <v>93.93</v>
      </c>
      <c r="N96" s="262"/>
      <c r="P96"/>
      <c r="Q96"/>
      <c r="R96"/>
      <c r="S96"/>
    </row>
    <row r="97" spans="1:19" s="1" customFormat="1">
      <c r="A97" s="50" t="s">
        <v>688</v>
      </c>
      <c r="B97" s="72" t="s">
        <v>85</v>
      </c>
      <c r="C97" s="72" t="s">
        <v>912</v>
      </c>
      <c r="D97" s="52" t="s">
        <v>598</v>
      </c>
      <c r="E97" s="247">
        <v>70.38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82.28</v>
      </c>
      <c r="K97" s="247">
        <v>70.38</v>
      </c>
      <c r="L97" s="247">
        <v>11.9</v>
      </c>
      <c r="M97" s="293">
        <f t="shared" si="4"/>
        <v>82.28</v>
      </c>
      <c r="N97" s="262"/>
      <c r="P97"/>
      <c r="Q97"/>
      <c r="R97"/>
      <c r="S97"/>
    </row>
    <row r="98" spans="1:19" s="1" customFormat="1">
      <c r="A98" s="50" t="s">
        <v>689</v>
      </c>
      <c r="B98" s="72" t="s">
        <v>128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 ht="29">
      <c r="A99" s="50" t="s">
        <v>690</v>
      </c>
      <c r="B99" s="71" t="s">
        <v>336</v>
      </c>
      <c r="C99" s="71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>
      <c r="A100" s="50" t="s">
        <v>1024</v>
      </c>
      <c r="B100" s="71" t="s">
        <v>1025</v>
      </c>
      <c r="C100" s="71" t="s">
        <v>913</v>
      </c>
      <c r="D100" s="52" t="s">
        <v>600</v>
      </c>
      <c r="E100" s="247">
        <v>82.03</v>
      </c>
      <c r="F100" s="296">
        <v>61.52</v>
      </c>
      <c r="G100" s="52" t="s">
        <v>599</v>
      </c>
      <c r="H100" s="247">
        <v>11.9</v>
      </c>
      <c r="I100" s="296">
        <v>21.41</v>
      </c>
      <c r="J100" s="247">
        <f t="shared" si="3"/>
        <v>176.86</v>
      </c>
      <c r="K100" s="247">
        <v>143.55000000000001</v>
      </c>
      <c r="L100" s="247">
        <v>33.31</v>
      </c>
      <c r="M100" s="293">
        <f t="shared" si="4"/>
        <v>176.86</v>
      </c>
      <c r="N100" s="262"/>
      <c r="P100"/>
      <c r="Q100"/>
      <c r="R100"/>
      <c r="S100"/>
    </row>
    <row r="101" spans="1:19" s="1" customFormat="1" ht="29">
      <c r="A101" s="50" t="s">
        <v>691</v>
      </c>
      <c r="B101" s="71" t="s">
        <v>333</v>
      </c>
      <c r="C101" s="71" t="s">
        <v>912</v>
      </c>
      <c r="D101" s="52" t="s">
        <v>598</v>
      </c>
      <c r="E101" s="247">
        <v>70.38</v>
      </c>
      <c r="F101" s="296">
        <v>0</v>
      </c>
      <c r="G101" s="52" t="s">
        <v>598</v>
      </c>
      <c r="H101" s="247">
        <v>11.9</v>
      </c>
      <c r="I101" s="296">
        <v>0</v>
      </c>
      <c r="J101" s="247">
        <f t="shared" si="3"/>
        <v>82.28</v>
      </c>
      <c r="K101" s="247">
        <v>70.38</v>
      </c>
      <c r="L101" s="247">
        <v>11.9</v>
      </c>
      <c r="M101" s="293">
        <f t="shared" si="4"/>
        <v>82.28</v>
      </c>
      <c r="N101" s="262"/>
      <c r="P101"/>
      <c r="Q101"/>
      <c r="R101"/>
      <c r="S101"/>
    </row>
    <row r="102" spans="1:19" s="1" customFormat="1">
      <c r="A102" s="50" t="s">
        <v>1016</v>
      </c>
      <c r="B102" s="71" t="s">
        <v>1017</v>
      </c>
      <c r="C102" s="71" t="s">
        <v>913</v>
      </c>
      <c r="D102" s="52" t="s">
        <v>598</v>
      </c>
      <c r="E102" s="247">
        <v>82.03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93.93</v>
      </c>
      <c r="K102" s="247">
        <v>82.03</v>
      </c>
      <c r="L102" s="247">
        <v>11.9</v>
      </c>
      <c r="M102" s="293">
        <f t="shared" si="4"/>
        <v>93.93</v>
      </c>
      <c r="N102" s="262"/>
      <c r="P102"/>
      <c r="Q102"/>
      <c r="R102"/>
      <c r="S102"/>
    </row>
    <row r="103" spans="1:19" s="1" customFormat="1">
      <c r="A103" s="50" t="s">
        <v>692</v>
      </c>
      <c r="B103" s="72" t="s">
        <v>46</v>
      </c>
      <c r="C103" s="72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1079</v>
      </c>
      <c r="B104" s="72" t="s">
        <v>1080</v>
      </c>
      <c r="C104" s="72" t="s">
        <v>915</v>
      </c>
      <c r="D104" s="52" t="s">
        <v>600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v>11.9</v>
      </c>
      <c r="K104" s="247">
        <v>82.03</v>
      </c>
      <c r="L104" s="247">
        <v>11.9</v>
      </c>
      <c r="M104" s="293">
        <f>K104+L104</f>
        <v>93.93</v>
      </c>
      <c r="N104" s="262"/>
      <c r="P104"/>
      <c r="Q104"/>
      <c r="R104"/>
      <c r="S104"/>
    </row>
    <row r="105" spans="1:19" s="1" customFormat="1" ht="29">
      <c r="A105" s="50" t="s">
        <v>693</v>
      </c>
      <c r="B105" s="71" t="s">
        <v>852</v>
      </c>
      <c r="C105" s="71" t="s">
        <v>912</v>
      </c>
      <c r="D105" s="52" t="s">
        <v>600</v>
      </c>
      <c r="E105" s="247">
        <v>70.38</v>
      </c>
      <c r="F105" s="296">
        <v>52.79</v>
      </c>
      <c r="G105" s="52" t="s">
        <v>600</v>
      </c>
      <c r="H105" s="247">
        <v>11.9</v>
      </c>
      <c r="I105" s="296">
        <v>8.92</v>
      </c>
      <c r="J105" s="247">
        <f t="shared" si="3"/>
        <v>143.98999999999998</v>
      </c>
      <c r="K105" s="247">
        <v>123.17</v>
      </c>
      <c r="L105" s="247">
        <v>20.82</v>
      </c>
      <c r="M105" s="293">
        <f t="shared" si="4"/>
        <v>143.99</v>
      </c>
      <c r="N105" s="262"/>
      <c r="P105"/>
      <c r="Q105"/>
      <c r="R105"/>
      <c r="S105"/>
    </row>
    <row r="106" spans="1:19" s="1" customFormat="1">
      <c r="A106" s="50" t="s">
        <v>694</v>
      </c>
      <c r="B106" s="72" t="s">
        <v>200</v>
      </c>
      <c r="C106" s="72" t="s">
        <v>913</v>
      </c>
      <c r="D106" s="52" t="s">
        <v>600</v>
      </c>
      <c r="E106" s="247">
        <v>82.03</v>
      </c>
      <c r="F106" s="296">
        <v>61.52</v>
      </c>
      <c r="G106" s="52" t="s">
        <v>600</v>
      </c>
      <c r="H106" s="247">
        <v>11.9</v>
      </c>
      <c r="I106" s="296">
        <v>8.92</v>
      </c>
      <c r="J106" s="247">
        <f t="shared" si="3"/>
        <v>164.37</v>
      </c>
      <c r="K106" s="247">
        <v>143.55000000000001</v>
      </c>
      <c r="L106" s="247">
        <v>20.82</v>
      </c>
      <c r="M106" s="293">
        <f t="shared" si="4"/>
        <v>164.37</v>
      </c>
      <c r="N106" s="262"/>
      <c r="P106"/>
      <c r="Q106"/>
      <c r="R106"/>
      <c r="S106"/>
    </row>
    <row r="107" spans="1:19" s="1" customFormat="1">
      <c r="A107" s="50" t="s">
        <v>1106</v>
      </c>
      <c r="B107" s="72" t="s">
        <v>1107</v>
      </c>
      <c r="C107" s="72" t="s">
        <v>1108</v>
      </c>
      <c r="D107" s="52"/>
      <c r="E107" s="247"/>
      <c r="F107" s="296"/>
      <c r="G107" s="52"/>
      <c r="H107" s="247"/>
      <c r="I107" s="296"/>
      <c r="J107" s="247"/>
      <c r="K107" s="247"/>
      <c r="L107" s="247"/>
      <c r="M107" s="293"/>
      <c r="N107" s="262" t="s">
        <v>1109</v>
      </c>
      <c r="P107"/>
      <c r="Q107"/>
      <c r="R107"/>
      <c r="S107"/>
    </row>
    <row r="108" spans="1:19" s="1" customFormat="1">
      <c r="A108" s="50" t="s">
        <v>1057</v>
      </c>
      <c r="B108" s="72" t="s">
        <v>1058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3"/>
        <v>93.93</v>
      </c>
      <c r="K108" s="247">
        <v>82.03</v>
      </c>
      <c r="L108" s="247">
        <v>11.9</v>
      </c>
      <c r="M108" s="293">
        <f t="shared" si="4"/>
        <v>93.93</v>
      </c>
      <c r="N108" s="262"/>
      <c r="P108"/>
      <c r="Q108"/>
      <c r="R108"/>
      <c r="S108"/>
    </row>
    <row r="109" spans="1:19" s="1" customFormat="1">
      <c r="A109" s="50" t="s">
        <v>695</v>
      </c>
      <c r="B109" s="72" t="s">
        <v>434</v>
      </c>
      <c r="C109" s="72" t="s">
        <v>913</v>
      </c>
      <c r="D109" s="52" t="s">
        <v>598</v>
      </c>
      <c r="E109" s="247">
        <v>82.03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>SUM(E109:I109)</f>
        <v>93.93</v>
      </c>
      <c r="K109" s="247">
        <v>82.03</v>
      </c>
      <c r="L109" s="247">
        <v>11.9</v>
      </c>
      <c r="M109" s="293">
        <f>K109+L109</f>
        <v>93.93</v>
      </c>
      <c r="N109" s="262"/>
      <c r="P109"/>
      <c r="Q109"/>
      <c r="R109"/>
      <c r="S109"/>
    </row>
    <row r="110" spans="1:19" s="1" customFormat="1">
      <c r="A110" s="278" t="s">
        <v>1059</v>
      </c>
      <c r="B110" s="72" t="s">
        <v>1060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0</v>
      </c>
      <c r="J110" s="247">
        <f t="shared" ref="J110:J121" si="6">SUM(E110:I110)</f>
        <v>155.45000000000002</v>
      </c>
      <c r="K110" s="247">
        <v>143.55000000000001</v>
      </c>
      <c r="L110" s="247">
        <v>11.9</v>
      </c>
      <c r="M110" s="293">
        <f t="shared" ref="M110:M121" si="7">K110+L110</f>
        <v>155.45000000000002</v>
      </c>
      <c r="N110" s="262"/>
      <c r="P110"/>
      <c r="Q110"/>
      <c r="R110"/>
      <c r="S110"/>
    </row>
    <row r="111" spans="1:19" s="1" customFormat="1">
      <c r="A111" s="50" t="s">
        <v>696</v>
      </c>
      <c r="B111" s="72" t="s">
        <v>524</v>
      </c>
      <c r="C111" s="72" t="s">
        <v>913</v>
      </c>
      <c r="D111" s="52" t="s">
        <v>598</v>
      </c>
      <c r="E111" s="247">
        <v>82.03</v>
      </c>
      <c r="F111" s="296">
        <v>0</v>
      </c>
      <c r="G111" s="52" t="s">
        <v>598</v>
      </c>
      <c r="H111" s="247">
        <v>11.9</v>
      </c>
      <c r="I111" s="296">
        <v>0</v>
      </c>
      <c r="J111" s="247">
        <f t="shared" si="6"/>
        <v>93.93</v>
      </c>
      <c r="K111" s="247">
        <v>82.03</v>
      </c>
      <c r="L111" s="247">
        <v>11.9</v>
      </c>
      <c r="M111" s="293">
        <f t="shared" si="7"/>
        <v>93.93</v>
      </c>
      <c r="N111" s="262"/>
      <c r="P111"/>
      <c r="Q111"/>
      <c r="R111"/>
      <c r="S111"/>
    </row>
    <row r="112" spans="1:19" s="1" customFormat="1">
      <c r="A112" s="50" t="s">
        <v>697</v>
      </c>
      <c r="B112" s="72" t="s">
        <v>558</v>
      </c>
      <c r="C112" s="72" t="s">
        <v>912</v>
      </c>
      <c r="D112" s="52" t="s">
        <v>599</v>
      </c>
      <c r="E112" s="247">
        <v>70.38</v>
      </c>
      <c r="F112" s="296">
        <v>119.65</v>
      </c>
      <c r="G112" s="52" t="s">
        <v>599</v>
      </c>
      <c r="H112" s="247">
        <v>11.9</v>
      </c>
      <c r="I112" s="296">
        <v>21.41</v>
      </c>
      <c r="J112" s="247">
        <f t="shared" si="6"/>
        <v>223.34</v>
      </c>
      <c r="K112" s="247">
        <v>190.03</v>
      </c>
      <c r="L112" s="247">
        <v>33.31</v>
      </c>
      <c r="M112" s="293">
        <f t="shared" si="7"/>
        <v>223.34</v>
      </c>
      <c r="N112" s="262"/>
      <c r="P112"/>
      <c r="Q112"/>
      <c r="R112"/>
      <c r="S112"/>
    </row>
    <row r="113" spans="1:19" s="1" customFormat="1">
      <c r="A113" s="50" t="s">
        <v>930</v>
      </c>
      <c r="B113" s="72" t="s">
        <v>931</v>
      </c>
      <c r="C113" s="72" t="s">
        <v>913</v>
      </c>
      <c r="D113" s="52" t="s">
        <v>598</v>
      </c>
      <c r="E113" s="247">
        <v>82.03</v>
      </c>
      <c r="F113" s="296">
        <v>0</v>
      </c>
      <c r="G113" s="52" t="s">
        <v>598</v>
      </c>
      <c r="H113" s="247">
        <v>11.9</v>
      </c>
      <c r="I113" s="296">
        <v>0</v>
      </c>
      <c r="J113" s="247">
        <f t="shared" si="6"/>
        <v>93.93</v>
      </c>
      <c r="K113" s="247">
        <v>82.03</v>
      </c>
      <c r="L113" s="247">
        <v>11.9</v>
      </c>
      <c r="M113" s="293">
        <f t="shared" si="7"/>
        <v>93.93</v>
      </c>
      <c r="N113" s="262"/>
      <c r="P113"/>
      <c r="Q113"/>
      <c r="R113"/>
      <c r="S113"/>
    </row>
    <row r="114" spans="1:19">
      <c r="A114" s="50" t="s">
        <v>698</v>
      </c>
      <c r="B114" s="72" t="s">
        <v>201</v>
      </c>
      <c r="C114" s="72" t="s">
        <v>912</v>
      </c>
      <c r="D114" s="52" t="s">
        <v>598</v>
      </c>
      <c r="E114" s="247">
        <v>70.38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6"/>
        <v>82.28</v>
      </c>
      <c r="K114" s="247">
        <v>70.38</v>
      </c>
      <c r="L114" s="247">
        <v>11.9</v>
      </c>
      <c r="M114" s="293">
        <f t="shared" si="7"/>
        <v>82.28</v>
      </c>
      <c r="N114" s="262" t="s">
        <v>1110</v>
      </c>
    </row>
    <row r="115" spans="1:19">
      <c r="A115" s="50" t="s">
        <v>699</v>
      </c>
      <c r="B115" s="72" t="s">
        <v>202</v>
      </c>
      <c r="C115" s="72" t="s">
        <v>913</v>
      </c>
      <c r="D115" s="52" t="s">
        <v>599</v>
      </c>
      <c r="E115" s="247">
        <v>82.03</v>
      </c>
      <c r="F115" s="296">
        <v>139.44</v>
      </c>
      <c r="G115" s="52" t="s">
        <v>599</v>
      </c>
      <c r="H115" s="247">
        <v>11.9</v>
      </c>
      <c r="I115" s="296">
        <v>21.41</v>
      </c>
      <c r="J115" s="247">
        <f t="shared" si="6"/>
        <v>254.78</v>
      </c>
      <c r="K115" s="247">
        <v>221.47</v>
      </c>
      <c r="L115" s="247">
        <v>33.31</v>
      </c>
      <c r="M115" s="293">
        <f t="shared" si="7"/>
        <v>254.78</v>
      </c>
      <c r="N115" s="262"/>
    </row>
    <row r="116" spans="1:19">
      <c r="A116" s="50" t="s">
        <v>700</v>
      </c>
      <c r="B116" s="72" t="s">
        <v>473</v>
      </c>
      <c r="C116" s="72" t="s">
        <v>913</v>
      </c>
      <c r="D116" s="52" t="s">
        <v>598</v>
      </c>
      <c r="E116" s="247">
        <v>82.03</v>
      </c>
      <c r="F116" s="296">
        <v>0</v>
      </c>
      <c r="G116" s="52" t="s">
        <v>598</v>
      </c>
      <c r="H116" s="247">
        <v>11.9</v>
      </c>
      <c r="I116" s="296">
        <v>0</v>
      </c>
      <c r="J116" s="247">
        <f t="shared" si="6"/>
        <v>93.93</v>
      </c>
      <c r="K116" s="247">
        <v>82.03</v>
      </c>
      <c r="L116" s="247">
        <v>11.9</v>
      </c>
      <c r="M116" s="293">
        <f t="shared" si="7"/>
        <v>93.93</v>
      </c>
      <c r="N116" s="262"/>
    </row>
    <row r="117" spans="1:19">
      <c r="A117" s="50" t="s">
        <v>701</v>
      </c>
      <c r="B117" s="72" t="s">
        <v>559</v>
      </c>
      <c r="C117" s="72" t="s">
        <v>912</v>
      </c>
      <c r="D117" s="52" t="s">
        <v>599</v>
      </c>
      <c r="E117" s="247">
        <v>70.38</v>
      </c>
      <c r="F117" s="296">
        <v>119.65</v>
      </c>
      <c r="G117" s="52" t="s">
        <v>598</v>
      </c>
      <c r="H117" s="247">
        <v>11.9</v>
      </c>
      <c r="I117" s="296">
        <v>0</v>
      </c>
      <c r="J117" s="247">
        <f t="shared" si="6"/>
        <v>201.93</v>
      </c>
      <c r="K117" s="247">
        <v>190.03</v>
      </c>
      <c r="L117" s="247">
        <v>11.9</v>
      </c>
      <c r="M117" s="293">
        <f t="shared" si="7"/>
        <v>201.93</v>
      </c>
      <c r="N117" s="262"/>
    </row>
    <row r="118" spans="1:19">
      <c r="A118" s="50" t="s">
        <v>702</v>
      </c>
      <c r="B118" s="72" t="s">
        <v>161</v>
      </c>
      <c r="C118" s="72" t="s">
        <v>912</v>
      </c>
      <c r="D118" s="52" t="s">
        <v>598</v>
      </c>
      <c r="E118" s="247">
        <v>70.38</v>
      </c>
      <c r="F118" s="296">
        <v>0</v>
      </c>
      <c r="G118" s="52" t="s">
        <v>598</v>
      </c>
      <c r="H118" s="247">
        <v>11.9</v>
      </c>
      <c r="I118" s="296">
        <v>0</v>
      </c>
      <c r="J118" s="247">
        <f t="shared" si="6"/>
        <v>82.28</v>
      </c>
      <c r="K118" s="247">
        <v>70.38</v>
      </c>
      <c r="L118" s="247">
        <v>11.9</v>
      </c>
      <c r="M118" s="293">
        <f t="shared" si="7"/>
        <v>82.28</v>
      </c>
      <c r="N118" s="262"/>
      <c r="P118" s="12"/>
    </row>
    <row r="119" spans="1:19">
      <c r="A119" s="50" t="s">
        <v>703</v>
      </c>
      <c r="B119" s="72" t="s">
        <v>86</v>
      </c>
      <c r="C119" s="72" t="s">
        <v>913</v>
      </c>
      <c r="D119" s="52" t="s">
        <v>600</v>
      </c>
      <c r="E119" s="247">
        <v>82.03</v>
      </c>
      <c r="F119" s="296">
        <v>61.52</v>
      </c>
      <c r="G119" s="52" t="s">
        <v>600</v>
      </c>
      <c r="H119" s="247">
        <v>11.9</v>
      </c>
      <c r="I119" s="296">
        <v>8.92</v>
      </c>
      <c r="J119" s="247">
        <f t="shared" si="6"/>
        <v>164.37</v>
      </c>
      <c r="K119" s="247">
        <v>143.55000000000001</v>
      </c>
      <c r="L119" s="247">
        <v>20.82</v>
      </c>
      <c r="M119" s="293">
        <f t="shared" si="7"/>
        <v>164.37</v>
      </c>
      <c r="N119" s="262"/>
      <c r="P119" s="12"/>
    </row>
    <row r="120" spans="1:19">
      <c r="A120" s="50" t="s">
        <v>1002</v>
      </c>
      <c r="B120" s="72" t="s">
        <v>1003</v>
      </c>
      <c r="C120" s="72" t="s">
        <v>913</v>
      </c>
      <c r="D120" s="52" t="s">
        <v>598</v>
      </c>
      <c r="E120" s="247">
        <v>82.03</v>
      </c>
      <c r="F120" s="296">
        <v>0</v>
      </c>
      <c r="G120" s="52" t="s">
        <v>598</v>
      </c>
      <c r="H120" s="247">
        <v>11.9</v>
      </c>
      <c r="I120" s="296">
        <v>0</v>
      </c>
      <c r="J120" s="247">
        <f t="shared" si="6"/>
        <v>93.93</v>
      </c>
      <c r="K120" s="247">
        <v>82.03</v>
      </c>
      <c r="L120" s="247">
        <v>11.9</v>
      </c>
      <c r="M120" s="293">
        <f t="shared" si="7"/>
        <v>93.93</v>
      </c>
      <c r="N120" s="262"/>
      <c r="P120" s="12"/>
    </row>
    <row r="121" spans="1:19">
      <c r="A121" s="50" t="s">
        <v>704</v>
      </c>
      <c r="B121" s="72" t="s">
        <v>535</v>
      </c>
      <c r="C121" s="72" t="s">
        <v>912</v>
      </c>
      <c r="D121" s="52" t="s">
        <v>598</v>
      </c>
      <c r="E121" s="247">
        <v>70.38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6"/>
        <v>82.28</v>
      </c>
      <c r="K121" s="247">
        <v>70.38</v>
      </c>
      <c r="L121" s="247">
        <v>11.9</v>
      </c>
      <c r="M121" s="293">
        <f t="shared" si="7"/>
        <v>82.28</v>
      </c>
      <c r="N121" s="262" t="s">
        <v>1035</v>
      </c>
      <c r="P121" s="12"/>
    </row>
    <row r="122" spans="1:19">
      <c r="A122" s="288"/>
      <c r="B122" s="345"/>
      <c r="C122" s="345"/>
      <c r="D122" s="290"/>
      <c r="E122" s="247"/>
      <c r="F122" s="247"/>
      <c r="G122" s="247"/>
      <c r="H122" s="247"/>
      <c r="I122" s="247"/>
      <c r="J122" s="247"/>
      <c r="K122" s="272"/>
      <c r="L122" s="247"/>
      <c r="M122" s="316"/>
      <c r="N122" s="262"/>
      <c r="P122" s="12"/>
    </row>
    <row r="123" spans="1:19" ht="16">
      <c r="A123" s="153"/>
      <c r="B123" s="153"/>
      <c r="C123" s="153"/>
      <c r="D123" s="281"/>
      <c r="E123" s="312">
        <f>SUM(E4:E121)</f>
        <v>8804.83</v>
      </c>
      <c r="F123" s="312">
        <f>SUM(F4:F121)</f>
        <v>4377.75</v>
      </c>
      <c r="G123" s="312"/>
      <c r="H123" s="312">
        <f t="shared" ref="H123:M123" si="8">SUM(H4:H121)</f>
        <v>1356.600000000001</v>
      </c>
      <c r="I123" s="312">
        <f t="shared" si="8"/>
        <v>654.76999999999987</v>
      </c>
      <c r="J123" s="88">
        <f t="shared" si="8"/>
        <v>15111.92000000002</v>
      </c>
      <c r="K123" s="88">
        <f t="shared" si="8"/>
        <v>13182.579999999994</v>
      </c>
      <c r="L123" s="88">
        <f t="shared" si="8"/>
        <v>2011.3700000000017</v>
      </c>
      <c r="M123" s="88">
        <f t="shared" si="8"/>
        <v>15193.950000000021</v>
      </c>
      <c r="N123" s="298"/>
      <c r="P123" s="12"/>
    </row>
    <row r="124" spans="1:19">
      <c r="A124" s="149"/>
      <c r="B124" s="346"/>
      <c r="C124" s="360"/>
      <c r="L124" s="286"/>
      <c r="M124" s="275"/>
      <c r="N124" s="53"/>
    </row>
    <row r="125" spans="1:19">
      <c r="A125" s="50"/>
      <c r="B125" s="72"/>
      <c r="C125" s="72"/>
      <c r="D125" s="54"/>
      <c r="E125" s="76"/>
      <c r="F125" s="76"/>
      <c r="G125" s="76"/>
      <c r="H125" s="76"/>
      <c r="I125" s="76"/>
      <c r="J125" s="76"/>
      <c r="K125" s="76"/>
      <c r="L125" s="76"/>
      <c r="M125" s="76"/>
      <c r="N125" s="53"/>
    </row>
    <row r="126" spans="1:19" ht="16">
      <c r="A126" s="155"/>
      <c r="B126" s="398" t="s">
        <v>616</v>
      </c>
      <c r="C126" s="399"/>
      <c r="D126" s="400"/>
      <c r="E126" s="88">
        <v>0</v>
      </c>
      <c r="F126" s="88"/>
      <c r="G126" s="88"/>
      <c r="H126" s="88">
        <v>0</v>
      </c>
      <c r="I126" s="88"/>
      <c r="J126" s="88">
        <v>0</v>
      </c>
      <c r="K126" s="88"/>
      <c r="L126" s="88"/>
      <c r="M126" s="88"/>
      <c r="N126" s="89"/>
      <c r="P126" s="12"/>
    </row>
    <row r="127" spans="1:19" ht="16">
      <c r="A127" s="395"/>
      <c r="B127" s="395"/>
      <c r="C127" s="395"/>
      <c r="D127" s="395"/>
      <c r="E127" s="88">
        <f>E123+E126</f>
        <v>8804.83</v>
      </c>
      <c r="F127" s="88"/>
      <c r="G127" s="88"/>
      <c r="H127" s="88">
        <f>H123+H126</f>
        <v>1356.600000000001</v>
      </c>
      <c r="I127" s="88"/>
      <c r="J127" s="88">
        <f>J123+J126</f>
        <v>15111.92000000002</v>
      </c>
      <c r="K127" s="88"/>
      <c r="L127" s="88"/>
      <c r="M127" s="88"/>
      <c r="N127" s="89"/>
      <c r="P127" s="12"/>
    </row>
    <row r="128" spans="1:19" ht="16">
      <c r="A128" s="401"/>
      <c r="B128" s="401"/>
      <c r="C128" s="401"/>
      <c r="D128" s="401"/>
      <c r="E128" s="90"/>
      <c r="F128" s="90"/>
      <c r="G128" s="90"/>
      <c r="H128" s="93"/>
      <c r="I128" s="93"/>
      <c r="J128" s="93"/>
      <c r="K128" s="93"/>
      <c r="L128" s="93"/>
      <c r="M128" s="93"/>
      <c r="N128" s="89"/>
    </row>
    <row r="129" spans="1:14" ht="16" customHeight="1">
      <c r="A129" s="402"/>
      <c r="B129" s="402"/>
      <c r="C129" s="402"/>
      <c r="D129" s="403"/>
      <c r="E129" s="247"/>
      <c r="F129" s="247"/>
      <c r="G129" s="247"/>
      <c r="H129" s="247"/>
      <c r="I129" s="247"/>
      <c r="J129" s="247"/>
      <c r="K129" s="331" t="s">
        <v>756</v>
      </c>
      <c r="L129" s="331" t="s">
        <v>757</v>
      </c>
      <c r="M129" s="247"/>
      <c r="N129" s="100"/>
    </row>
    <row r="130" spans="1:14" ht="16" customHeight="1">
      <c r="A130" s="50" t="s">
        <v>637</v>
      </c>
      <c r="B130" s="72" t="s">
        <v>405</v>
      </c>
      <c r="C130" s="72" t="s">
        <v>915</v>
      </c>
      <c r="D130" s="52" t="s">
        <v>598</v>
      </c>
      <c r="E130" s="247">
        <v>-82.03</v>
      </c>
      <c r="F130" s="296">
        <v>0</v>
      </c>
      <c r="G130" s="52" t="s">
        <v>598</v>
      </c>
      <c r="H130" s="247">
        <v>-11.9</v>
      </c>
      <c r="I130" s="296">
        <v>0</v>
      </c>
      <c r="J130" s="247">
        <f>SUM(E130:I130)</f>
        <v>-93.93</v>
      </c>
      <c r="K130" s="247">
        <v>-82.03</v>
      </c>
      <c r="L130" s="247">
        <v>-11.9</v>
      </c>
      <c r="M130" s="293">
        <f t="shared" ref="M130" si="9">K130+L130</f>
        <v>-93.93</v>
      </c>
      <c r="N130" s="262" t="s">
        <v>1111</v>
      </c>
    </row>
    <row r="131" spans="1:14" ht="16" customHeight="1">
      <c r="A131" s="50" t="s">
        <v>637</v>
      </c>
      <c r="B131" s="72" t="s">
        <v>405</v>
      </c>
      <c r="C131" s="72" t="s">
        <v>915</v>
      </c>
      <c r="D131" s="52" t="s">
        <v>598</v>
      </c>
      <c r="E131" s="247">
        <v>-82.03</v>
      </c>
      <c r="F131" s="296">
        <v>0</v>
      </c>
      <c r="G131" s="52" t="s">
        <v>598</v>
      </c>
      <c r="H131" s="247">
        <v>-11.9</v>
      </c>
      <c r="I131" s="296">
        <v>0</v>
      </c>
      <c r="J131" s="247">
        <f>SUM(E131:I131)</f>
        <v>-93.93</v>
      </c>
      <c r="K131" s="247">
        <v>-82.03</v>
      </c>
      <c r="L131" s="247">
        <v>-11.9</v>
      </c>
      <c r="M131" s="293">
        <f t="shared" ref="M131:M134" si="10">K131+L131</f>
        <v>-93.93</v>
      </c>
      <c r="N131" s="262"/>
    </row>
    <row r="132" spans="1:14" ht="16" customHeight="1">
      <c r="A132" s="50" t="s">
        <v>637</v>
      </c>
      <c r="B132" s="72" t="s">
        <v>405</v>
      </c>
      <c r="C132" s="72" t="s">
        <v>915</v>
      </c>
      <c r="D132" s="52" t="s">
        <v>598</v>
      </c>
      <c r="E132" s="247">
        <v>-82.03</v>
      </c>
      <c r="F132" s="296">
        <v>0</v>
      </c>
      <c r="G132" s="52" t="s">
        <v>598</v>
      </c>
      <c r="H132" s="247">
        <v>-11.9</v>
      </c>
      <c r="I132" s="296">
        <v>0</v>
      </c>
      <c r="J132" s="247">
        <f>SUM(E132:I132)</f>
        <v>-93.93</v>
      </c>
      <c r="K132" s="247">
        <v>-82.03</v>
      </c>
      <c r="L132" s="247">
        <v>-11.9</v>
      </c>
      <c r="M132" s="293">
        <f t="shared" si="10"/>
        <v>-93.93</v>
      </c>
      <c r="N132" s="262"/>
    </row>
    <row r="133" spans="1:14" ht="16" customHeight="1">
      <c r="A133" s="50" t="s">
        <v>674</v>
      </c>
      <c r="B133" s="72" t="s">
        <v>369</v>
      </c>
      <c r="C133" s="72" t="s">
        <v>915</v>
      </c>
      <c r="D133" s="52" t="s">
        <v>600</v>
      </c>
      <c r="E133" s="247">
        <v>-82.03</v>
      </c>
      <c r="F133" s="296">
        <v>-61.52</v>
      </c>
      <c r="G133" s="52" t="s">
        <v>600</v>
      </c>
      <c r="H133" s="247">
        <v>-11.9</v>
      </c>
      <c r="I133" s="296">
        <v>-8.92</v>
      </c>
      <c r="J133" s="247">
        <f t="shared" ref="J133:J134" si="11">SUM(E133:I133)</f>
        <v>-164.37</v>
      </c>
      <c r="K133" s="247">
        <v>-143.55000000000001</v>
      </c>
      <c r="L133" s="247">
        <v>-20.82</v>
      </c>
      <c r="M133" s="293">
        <f t="shared" si="10"/>
        <v>-164.37</v>
      </c>
      <c r="N133" s="262" t="s">
        <v>1112</v>
      </c>
    </row>
    <row r="134" spans="1:14" ht="16" customHeight="1">
      <c r="A134" s="278" t="s">
        <v>998</v>
      </c>
      <c r="B134" s="72" t="s">
        <v>999</v>
      </c>
      <c r="C134" s="72" t="s">
        <v>912</v>
      </c>
      <c r="D134" s="52" t="s">
        <v>928</v>
      </c>
      <c r="E134" s="247">
        <v>-70.38</v>
      </c>
      <c r="F134" s="296">
        <v>0</v>
      </c>
      <c r="G134" s="52" t="s">
        <v>928</v>
      </c>
      <c r="H134" s="247">
        <v>-11.9</v>
      </c>
      <c r="I134" s="296">
        <v>0</v>
      </c>
      <c r="J134" s="247">
        <f t="shared" si="11"/>
        <v>-82.28</v>
      </c>
      <c r="K134" s="247">
        <v>-70.38</v>
      </c>
      <c r="L134" s="247">
        <v>-11.9</v>
      </c>
      <c r="M134" s="293">
        <f t="shared" si="10"/>
        <v>-82.28</v>
      </c>
      <c r="N134" s="262"/>
    </row>
    <row r="135" spans="1:14" ht="16" customHeight="1">
      <c r="A135" s="278" t="s">
        <v>998</v>
      </c>
      <c r="B135" s="72" t="s">
        <v>999</v>
      </c>
      <c r="C135" s="72" t="s">
        <v>912</v>
      </c>
      <c r="D135" s="52" t="s">
        <v>928</v>
      </c>
      <c r="E135" s="247">
        <v>-70.38</v>
      </c>
      <c r="F135" s="296">
        <v>0</v>
      </c>
      <c r="G135" s="52" t="s">
        <v>928</v>
      </c>
      <c r="H135" s="247">
        <v>-11.9</v>
      </c>
      <c r="I135" s="296">
        <v>0</v>
      </c>
      <c r="J135" s="247">
        <f t="shared" ref="J135" si="12">SUM(E135:I135)</f>
        <v>-82.28</v>
      </c>
      <c r="K135" s="247">
        <v>-70.38</v>
      </c>
      <c r="L135" s="247">
        <v>-11.9</v>
      </c>
      <c r="M135" s="293">
        <f t="shared" ref="M135" si="13">K135+L135</f>
        <v>-82.28</v>
      </c>
      <c r="N135" s="262"/>
    </row>
    <row r="136" spans="1:14" ht="16" customHeight="1">
      <c r="A136" s="50"/>
      <c r="B136" s="72"/>
      <c r="C136" s="72"/>
      <c r="D136" s="52"/>
      <c r="E136" s="247"/>
      <c r="F136" s="296"/>
      <c r="G136" s="52"/>
      <c r="H136" s="247"/>
      <c r="I136" s="296"/>
      <c r="J136" s="247"/>
      <c r="K136" s="247"/>
      <c r="L136" s="247"/>
      <c r="M136" s="293"/>
      <c r="N136" s="262"/>
    </row>
    <row r="137" spans="1:14" ht="16" customHeight="1">
      <c r="A137" s="50"/>
      <c r="B137" s="72"/>
      <c r="C137" s="72"/>
      <c r="D137" s="52"/>
      <c r="E137" s="247"/>
      <c r="F137" s="296"/>
      <c r="G137" s="52"/>
      <c r="H137" s="247"/>
      <c r="I137" s="296"/>
      <c r="J137" s="247"/>
      <c r="K137" s="247"/>
      <c r="L137" s="247"/>
      <c r="M137" s="293"/>
      <c r="N137" s="262"/>
    </row>
    <row r="138" spans="1:14" ht="16" customHeight="1">
      <c r="A138" s="50"/>
      <c r="B138" s="72"/>
      <c r="C138" s="72"/>
      <c r="D138" s="52"/>
      <c r="E138" s="247"/>
      <c r="F138" s="296"/>
      <c r="G138" s="52"/>
      <c r="H138" s="247"/>
      <c r="I138" s="296"/>
      <c r="J138" s="247"/>
      <c r="K138" s="247"/>
      <c r="L138" s="247"/>
      <c r="M138" s="293"/>
      <c r="N138" s="262"/>
    </row>
    <row r="139" spans="1:14" ht="16" customHeight="1">
      <c r="A139" s="50"/>
      <c r="B139" s="72"/>
      <c r="C139" s="72"/>
      <c r="D139" s="52"/>
      <c r="E139" s="247"/>
      <c r="F139" s="296"/>
      <c r="G139" s="52"/>
      <c r="H139" s="247"/>
      <c r="I139" s="296"/>
      <c r="J139" s="247"/>
      <c r="K139" s="247"/>
      <c r="L139" s="247"/>
      <c r="M139" s="293"/>
      <c r="N139" s="262"/>
    </row>
    <row r="140" spans="1:14" ht="16" customHeight="1">
      <c r="A140" s="50"/>
      <c r="B140" s="72"/>
      <c r="C140" s="72"/>
      <c r="D140" s="52"/>
      <c r="E140" s="247"/>
      <c r="F140" s="296"/>
      <c r="G140" s="52"/>
      <c r="H140" s="247"/>
      <c r="I140" s="296"/>
      <c r="J140" s="247"/>
      <c r="K140" s="247"/>
      <c r="L140" s="247"/>
      <c r="M140" s="293"/>
      <c r="N140" s="262"/>
    </row>
    <row r="141" spans="1:14" ht="16" customHeight="1">
      <c r="A141" s="50"/>
      <c r="B141" s="72"/>
      <c r="C141" s="72"/>
      <c r="D141" s="52"/>
      <c r="E141" s="247"/>
      <c r="F141" s="296"/>
      <c r="G141" s="52"/>
      <c r="H141" s="247"/>
      <c r="I141" s="296"/>
      <c r="J141" s="247"/>
      <c r="K141" s="247"/>
      <c r="L141" s="247"/>
      <c r="M141" s="293"/>
      <c r="N141" s="262"/>
    </row>
    <row r="142" spans="1:14" ht="16" customHeight="1">
      <c r="A142" s="50"/>
      <c r="B142" s="72"/>
      <c r="C142" s="72"/>
      <c r="D142" s="52"/>
      <c r="E142" s="247"/>
      <c r="F142" s="296"/>
      <c r="G142" s="52"/>
      <c r="H142" s="247"/>
      <c r="I142" s="296"/>
      <c r="J142" s="247"/>
      <c r="K142" s="247"/>
      <c r="L142" s="247"/>
      <c r="M142" s="293"/>
      <c r="N142" s="390"/>
    </row>
    <row r="143" spans="1:14" ht="16" customHeight="1">
      <c r="A143" s="50"/>
      <c r="B143" s="72"/>
      <c r="C143" s="72"/>
      <c r="D143" s="52"/>
      <c r="E143" s="247"/>
      <c r="F143" s="296"/>
      <c r="G143" s="52"/>
      <c r="H143" s="247"/>
      <c r="I143" s="296"/>
      <c r="J143" s="247"/>
      <c r="K143" s="247"/>
      <c r="L143" s="247"/>
      <c r="M143" s="293"/>
      <c r="N143" s="262"/>
    </row>
    <row r="144" spans="1:14" ht="16" customHeight="1">
      <c r="A144" s="50"/>
      <c r="B144" s="72"/>
      <c r="C144" s="72"/>
      <c r="D144" s="52"/>
      <c r="E144" s="247"/>
      <c r="F144" s="296"/>
      <c r="G144" s="52"/>
      <c r="H144" s="247"/>
      <c r="I144" s="296"/>
      <c r="J144" s="247"/>
      <c r="K144" s="247"/>
      <c r="L144" s="247"/>
      <c r="M144" s="293"/>
      <c r="N144" s="262"/>
    </row>
    <row r="145" spans="1:18" s="1" customFormat="1" ht="16">
      <c r="A145" s="404"/>
      <c r="B145" s="404"/>
      <c r="C145" s="404"/>
      <c r="D145" s="404"/>
      <c r="E145" s="256">
        <f>SUM(E130:E144)</f>
        <v>-468.88</v>
      </c>
      <c r="F145" s="256">
        <f>SUM(F130:F144)</f>
        <v>-61.52</v>
      </c>
      <c r="G145" s="381"/>
      <c r="H145" s="256">
        <f t="shared" ref="H145:M145" si="14">SUM(H130:H144)</f>
        <v>-71.400000000000006</v>
      </c>
      <c r="I145" s="256">
        <f t="shared" si="14"/>
        <v>-8.92</v>
      </c>
      <c r="J145" s="256">
        <f t="shared" si="14"/>
        <v>-610.72</v>
      </c>
      <c r="K145" s="256">
        <f t="shared" si="14"/>
        <v>-530.4</v>
      </c>
      <c r="L145" s="256">
        <f t="shared" si="14"/>
        <v>-80.320000000000007</v>
      </c>
      <c r="M145" s="256">
        <f t="shared" si="14"/>
        <v>-610.72</v>
      </c>
      <c r="N145" s="257"/>
      <c r="P145"/>
      <c r="Q145"/>
      <c r="R145"/>
    </row>
    <row r="146" spans="1:18" s="1" customFormat="1" ht="16">
      <c r="A146" s="318"/>
      <c r="B146" s="347"/>
      <c r="C146" s="347"/>
      <c r="D146" s="318"/>
      <c r="E146" s="256"/>
      <c r="F146" s="256"/>
      <c r="G146" s="381"/>
      <c r="H146" s="256"/>
      <c r="I146" s="256"/>
      <c r="J146" s="256"/>
      <c r="K146" s="256"/>
      <c r="L146" s="256"/>
      <c r="M146" s="256"/>
      <c r="N146" s="257"/>
      <c r="P146"/>
      <c r="Q146"/>
      <c r="R146"/>
    </row>
    <row r="147" spans="1:18" s="1" customFormat="1" ht="19">
      <c r="A147" s="393"/>
      <c r="B147" s="393"/>
      <c r="C147" s="393"/>
      <c r="D147" s="393"/>
      <c r="E147" s="90">
        <f>E127+E145</f>
        <v>8335.9500000000007</v>
      </c>
      <c r="F147" s="90"/>
      <c r="G147" s="90"/>
      <c r="H147" s="90">
        <f>H127+H145</f>
        <v>1285.200000000001</v>
      </c>
      <c r="I147" s="90"/>
      <c r="J147" s="90">
        <f>M123+J145</f>
        <v>14583.230000000021</v>
      </c>
      <c r="K147" s="90"/>
      <c r="L147" s="90"/>
      <c r="M147" s="332">
        <f>M123+M145</f>
        <v>14583.230000000021</v>
      </c>
      <c r="N147" s="89" t="s">
        <v>795</v>
      </c>
      <c r="P147"/>
      <c r="Q147"/>
      <c r="R147"/>
    </row>
    <row r="148" spans="1:18" s="1" customFormat="1" ht="15" customHeight="1">
      <c r="A148" s="397"/>
      <c r="B148" s="397"/>
      <c r="C148" s="397"/>
      <c r="D148" s="397"/>
      <c r="E148" s="397"/>
      <c r="F148" s="397"/>
      <c r="G148" s="397"/>
      <c r="H148" s="397"/>
      <c r="I148" s="397"/>
      <c r="J148" s="397"/>
      <c r="K148" s="313"/>
      <c r="L148" s="313"/>
      <c r="M148" s="313"/>
      <c r="N148" s="143"/>
      <c r="P148"/>
      <c r="Q148"/>
      <c r="R148"/>
    </row>
    <row r="149" spans="1:18" s="1" customFormat="1" ht="16" customHeight="1">
      <c r="A149"/>
      <c r="B149"/>
      <c r="C149"/>
      <c r="E149"/>
      <c r="F149"/>
      <c r="G149"/>
      <c r="H149" t="s">
        <v>381</v>
      </c>
      <c r="I149" s="163" t="s">
        <v>871</v>
      </c>
      <c r="J149" s="260" t="s">
        <v>1113</v>
      </c>
      <c r="K149" s="314"/>
      <c r="L149" s="314"/>
      <c r="M149" s="314"/>
      <c r="N149"/>
      <c r="P149"/>
      <c r="Q149"/>
      <c r="R149"/>
    </row>
    <row r="150" spans="1:18" s="1" customFormat="1">
      <c r="A150"/>
      <c r="B150"/>
      <c r="C150"/>
      <c r="D150"/>
      <c r="E150"/>
      <c r="F150"/>
      <c r="G150"/>
      <c r="H150" s="12"/>
      <c r="I150" s="12"/>
      <c r="J150" s="12"/>
      <c r="K150" s="275"/>
      <c r="L150" s="275"/>
      <c r="M150" s="12"/>
      <c r="N150"/>
      <c r="P150"/>
      <c r="Q150"/>
      <c r="R150"/>
    </row>
    <row r="151" spans="1:18" s="1" customFormat="1">
      <c r="A151"/>
      <c r="B151"/>
      <c r="C151"/>
      <c r="D151"/>
      <c r="E151" s="315" t="s">
        <v>766</v>
      </c>
      <c r="F151" s="275">
        <f>F123+F145+I123+I145</f>
        <v>4962.079999999999</v>
      </c>
      <c r="G151" s="275"/>
      <c r="H151" s="315" t="s">
        <v>767</v>
      </c>
      <c r="I151" s="275">
        <f>M123+M145-F151</f>
        <v>9621.1500000000233</v>
      </c>
      <c r="J151"/>
      <c r="K151" s="275"/>
      <c r="L151" s="275"/>
      <c r="M151" s="275"/>
      <c r="N151"/>
      <c r="P151"/>
      <c r="Q151"/>
      <c r="R151"/>
    </row>
    <row r="153" spans="1:18" s="1" customFormat="1">
      <c r="A153"/>
      <c r="B153"/>
      <c r="C153"/>
      <c r="D153"/>
      <c r="E153"/>
      <c r="F153"/>
      <c r="G153"/>
      <c r="H153"/>
      <c r="I153" s="275">
        <f>F151+I151</f>
        <v>14583.230000000021</v>
      </c>
      <c r="J153"/>
      <c r="K153" s="275"/>
      <c r="L153" s="275"/>
      <c r="M153"/>
      <c r="N153"/>
      <c r="P153"/>
      <c r="Q153"/>
      <c r="R153"/>
    </row>
    <row r="156" spans="1:18">
      <c r="I156" s="275"/>
    </row>
  </sheetData>
  <mergeCells count="7">
    <mergeCell ref="A148:J148"/>
    <mergeCell ref="B126:D126"/>
    <mergeCell ref="A127:D127"/>
    <mergeCell ref="A128:D128"/>
    <mergeCell ref="A129:D129"/>
    <mergeCell ref="A145:D145"/>
    <mergeCell ref="A147:D147"/>
  </mergeCells>
  <conditionalFormatting sqref="B23:C23">
    <cfRule type="duplicateValues" dxfId="1752" priority="4"/>
  </conditionalFormatting>
  <conditionalFormatting sqref="B59:C59">
    <cfRule type="duplicateValues" dxfId="1751" priority="2"/>
  </conditionalFormatting>
  <conditionalFormatting sqref="D151:D153 D155:D1048576 A151:C1048576">
    <cfRule type="duplicateValues" dxfId="1750" priority="5"/>
  </conditionalFormatting>
  <conditionalFormatting sqref="N5 N9:N63 N67:N146">
    <cfRule type="notContainsBlanks" dxfId="1749" priority="1">
      <formula>LEN(TRIM(N5))&gt;0</formula>
    </cfRule>
  </conditionalFormatting>
  <conditionalFormatting sqref="N148">
    <cfRule type="notContainsBlanks" dxfId="1748" priority="3">
      <formula>LEN(TRIM(N148))&gt;0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3504-B932-AD4A-B9D5-23512B0F2858}">
  <dimension ref="A1:T150"/>
  <sheetViews>
    <sheetView topLeftCell="A125" zoomScale="150" zoomScaleNormal="150" workbookViewId="0">
      <selection activeCell="D17" sqref="D17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8.1640625" customWidth="1"/>
    <col min="15" max="15" width="41.5" style="1" bestFit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45870</v>
      </c>
      <c r="M2" s="157">
        <v>45900</v>
      </c>
      <c r="N2" s="350" t="s">
        <v>1006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70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71" si="1">K7+L7</f>
        <v>82.28</v>
      </c>
      <c r="N7" s="262" t="s">
        <v>1035</v>
      </c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625</v>
      </c>
      <c r="B11" s="72" t="s">
        <v>89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858</v>
      </c>
      <c r="B12" s="72" t="s">
        <v>859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708</v>
      </c>
      <c r="B13" s="72" t="s">
        <v>1065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50" t="s">
        <v>627</v>
      </c>
      <c r="B14" s="72" t="s">
        <v>575</v>
      </c>
      <c r="C14" s="72" t="s">
        <v>913</v>
      </c>
      <c r="D14" s="52" t="s">
        <v>598</v>
      </c>
      <c r="E14" s="247">
        <v>82.03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/>
      <c r="S14" s="53"/>
      <c r="T14" s="240"/>
    </row>
    <row r="15" spans="1:20" s="1" customFormat="1">
      <c r="A15" s="50" t="s">
        <v>628</v>
      </c>
      <c r="B15" s="72" t="s">
        <v>139</v>
      </c>
      <c r="C15" s="72" t="s">
        <v>912</v>
      </c>
      <c r="D15" s="52" t="s">
        <v>598</v>
      </c>
      <c r="E15" s="247">
        <v>70.38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50" t="s">
        <v>629</v>
      </c>
      <c r="B16" s="72" t="s">
        <v>170</v>
      </c>
      <c r="C16" s="72" t="s">
        <v>913</v>
      </c>
      <c r="D16" s="52" t="s">
        <v>599</v>
      </c>
      <c r="E16" s="247">
        <v>82.03</v>
      </c>
      <c r="F16" s="296">
        <v>139.44</v>
      </c>
      <c r="G16" s="52" t="s">
        <v>599</v>
      </c>
      <c r="H16" s="247">
        <v>11.9</v>
      </c>
      <c r="I16" s="296">
        <v>21.41</v>
      </c>
      <c r="J16" s="247">
        <f t="shared" si="0"/>
        <v>254.78</v>
      </c>
      <c r="K16" s="247">
        <v>221.47</v>
      </c>
      <c r="L16" s="247">
        <v>33.31</v>
      </c>
      <c r="M16" s="293">
        <f>K16+L16</f>
        <v>254.78</v>
      </c>
      <c r="N16" s="262"/>
      <c r="P16"/>
      <c r="Q16"/>
      <c r="R16"/>
      <c r="S16"/>
    </row>
    <row r="17" spans="1:19" s="1" customFormat="1">
      <c r="A17" s="50" t="s">
        <v>810</v>
      </c>
      <c r="B17" s="72" t="s">
        <v>809</v>
      </c>
      <c r="C17" s="72" t="s">
        <v>912</v>
      </c>
      <c r="D17" s="52" t="s">
        <v>598</v>
      </c>
      <c r="E17" s="247">
        <v>70.38</v>
      </c>
      <c r="F17" s="296">
        <v>0</v>
      </c>
      <c r="G17" s="52" t="s">
        <v>598</v>
      </c>
      <c r="H17" s="247">
        <v>11.9</v>
      </c>
      <c r="I17" s="296">
        <v>0</v>
      </c>
      <c r="J17" s="247">
        <f>SUM(E17:I17)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278" t="s">
        <v>731</v>
      </c>
      <c r="B18" s="72" t="s">
        <v>730</v>
      </c>
      <c r="C18" s="72" t="s">
        <v>913</v>
      </c>
      <c r="D18" s="52" t="s">
        <v>599</v>
      </c>
      <c r="E18" s="247">
        <v>82.03</v>
      </c>
      <c r="F18" s="296">
        <v>139.44</v>
      </c>
      <c r="G18" s="52" t="s">
        <v>599</v>
      </c>
      <c r="H18" s="247">
        <v>11.9</v>
      </c>
      <c r="I18" s="296">
        <v>21.41</v>
      </c>
      <c r="J18" s="247">
        <f>SUM(E18:I18)</f>
        <v>254.78</v>
      </c>
      <c r="K18" s="247">
        <v>221.47</v>
      </c>
      <c r="L18" s="247">
        <v>33.31</v>
      </c>
      <c r="M18" s="293">
        <f t="shared" si="1"/>
        <v>254.78</v>
      </c>
      <c r="N18" s="262"/>
      <c r="P18"/>
      <c r="Q18"/>
      <c r="R18"/>
      <c r="S18"/>
    </row>
    <row r="19" spans="1:19" s="1" customFormat="1">
      <c r="A19" s="278" t="s">
        <v>1039</v>
      </c>
      <c r="B19" s="72" t="s">
        <v>1040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0</v>
      </c>
      <c r="J24" s="247">
        <f t="shared" si="0"/>
        <v>155.45000000000002</v>
      </c>
      <c r="K24" s="247">
        <v>143.55000000000001</v>
      </c>
      <c r="L24" s="247">
        <v>11.9</v>
      </c>
      <c r="M24" s="293">
        <f t="shared" si="1"/>
        <v>155.45000000000002</v>
      </c>
      <c r="N24" s="262"/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599</v>
      </c>
      <c r="E28" s="247">
        <v>70.38</v>
      </c>
      <c r="F28" s="296">
        <v>119.65</v>
      </c>
      <c r="G28" s="52" t="s">
        <v>599</v>
      </c>
      <c r="H28" s="247">
        <v>11.9</v>
      </c>
      <c r="I28" s="296">
        <v>21.41</v>
      </c>
      <c r="J28" s="247">
        <f t="shared" si="0"/>
        <v>223.34</v>
      </c>
      <c r="K28" s="247">
        <v>190.03</v>
      </c>
      <c r="L28" s="247">
        <v>33.31</v>
      </c>
      <c r="M28" s="293">
        <f t="shared" si="1"/>
        <v>223.34</v>
      </c>
      <c r="N28" s="262"/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637</v>
      </c>
      <c r="B31" s="72" t="s">
        <v>405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 t="s">
        <v>1035</v>
      </c>
    </row>
    <row r="32" spans="1:19">
      <c r="A32" s="50" t="s">
        <v>879</v>
      </c>
      <c r="B32" s="72" t="s">
        <v>880</v>
      </c>
      <c r="C32" s="72" t="s">
        <v>912</v>
      </c>
      <c r="D32" s="52" t="s">
        <v>598</v>
      </c>
      <c r="E32" s="247">
        <v>70.38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82.28</v>
      </c>
      <c r="K32" s="247">
        <v>70.38</v>
      </c>
      <c r="L32" s="247">
        <v>11.9</v>
      </c>
      <c r="M32" s="293">
        <f t="shared" si="1"/>
        <v>82.28</v>
      </c>
      <c r="N32" s="262" t="s">
        <v>1101</v>
      </c>
    </row>
    <row r="33" spans="1:19">
      <c r="A33" s="50" t="s">
        <v>723</v>
      </c>
      <c r="B33" s="72" t="s">
        <v>722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638</v>
      </c>
      <c r="B34" s="72" t="s">
        <v>617</v>
      </c>
      <c r="C34" s="72" t="s">
        <v>913</v>
      </c>
      <c r="D34" s="52" t="s">
        <v>600</v>
      </c>
      <c r="E34" s="247">
        <v>82.03</v>
      </c>
      <c r="F34" s="296">
        <v>61.52</v>
      </c>
      <c r="G34" s="52" t="s">
        <v>600</v>
      </c>
      <c r="H34" s="247">
        <v>11.9</v>
      </c>
      <c r="I34" s="296">
        <v>8.92</v>
      </c>
      <c r="J34" s="247">
        <f t="shared" si="0"/>
        <v>164.37</v>
      </c>
      <c r="K34" s="247">
        <v>143.55000000000001</v>
      </c>
      <c r="L34" s="247">
        <v>20.82</v>
      </c>
      <c r="M34" s="293">
        <f t="shared" si="1"/>
        <v>164.37</v>
      </c>
      <c r="N34" s="262"/>
    </row>
    <row r="35" spans="1:19">
      <c r="A35" s="50" t="s">
        <v>1099</v>
      </c>
      <c r="B35" s="72" t="s">
        <v>1100</v>
      </c>
      <c r="C35" s="72" t="s">
        <v>913</v>
      </c>
      <c r="D35" s="52" t="s">
        <v>598</v>
      </c>
      <c r="E35" s="247">
        <v>82.03</v>
      </c>
      <c r="F35" s="296">
        <v>0</v>
      </c>
      <c r="G35" s="52"/>
      <c r="H35" s="247"/>
      <c r="I35" s="296"/>
      <c r="J35" s="247">
        <v>82.03</v>
      </c>
      <c r="K35" s="247">
        <v>82.03</v>
      </c>
      <c r="L35" s="247"/>
      <c r="M35" s="293">
        <v>82.03</v>
      </c>
      <c r="N35" s="262"/>
    </row>
    <row r="36" spans="1:19">
      <c r="A36" s="50" t="s">
        <v>639</v>
      </c>
      <c r="B36" s="72" t="s">
        <v>92</v>
      </c>
      <c r="C36" s="72" t="s">
        <v>912</v>
      </c>
      <c r="D36" s="52" t="s">
        <v>599</v>
      </c>
      <c r="E36" s="247">
        <v>70.38</v>
      </c>
      <c r="F36" s="296">
        <v>119.65</v>
      </c>
      <c r="G36" s="52" t="s">
        <v>599</v>
      </c>
      <c r="H36" s="247">
        <v>11.9</v>
      </c>
      <c r="I36" s="296">
        <v>21.41</v>
      </c>
      <c r="J36" s="247">
        <f t="shared" si="0"/>
        <v>223.34</v>
      </c>
      <c r="K36" s="247">
        <v>190.03</v>
      </c>
      <c r="L36" s="247">
        <v>33.31</v>
      </c>
      <c r="M36" s="293">
        <f t="shared" si="1"/>
        <v>223.34</v>
      </c>
      <c r="N36" s="262"/>
    </row>
    <row r="37" spans="1:19">
      <c r="A37" s="50" t="s">
        <v>889</v>
      </c>
      <c r="B37" s="72" t="s">
        <v>890</v>
      </c>
      <c r="C37" s="72" t="s">
        <v>912</v>
      </c>
      <c r="D37" s="52" t="s">
        <v>598</v>
      </c>
      <c r="E37" s="247">
        <v>70.38</v>
      </c>
      <c r="F37" s="296">
        <v>0</v>
      </c>
      <c r="G37" s="52" t="s">
        <v>598</v>
      </c>
      <c r="H37" s="247">
        <v>11.9</v>
      </c>
      <c r="I37" s="296">
        <v>0</v>
      </c>
      <c r="J37" s="247">
        <f t="shared" si="0"/>
        <v>82.28</v>
      </c>
      <c r="K37" s="247">
        <v>70.38</v>
      </c>
      <c r="L37" s="247">
        <v>11.9</v>
      </c>
      <c r="M37" s="293">
        <f t="shared" si="1"/>
        <v>82.28</v>
      </c>
      <c r="N37" s="262"/>
    </row>
    <row r="38" spans="1:19" ht="29">
      <c r="A38" s="50" t="s">
        <v>641</v>
      </c>
      <c r="B38" s="71" t="s">
        <v>846</v>
      </c>
      <c r="C38" s="71" t="s">
        <v>912</v>
      </c>
      <c r="D38" s="52" t="s">
        <v>600</v>
      </c>
      <c r="E38" s="247">
        <v>70.38</v>
      </c>
      <c r="F38" s="296">
        <v>52.79</v>
      </c>
      <c r="G38" s="52" t="s">
        <v>600</v>
      </c>
      <c r="H38" s="247">
        <v>11.9</v>
      </c>
      <c r="I38" s="296">
        <v>8.92</v>
      </c>
      <c r="J38" s="247">
        <f t="shared" si="0"/>
        <v>143.98999999999998</v>
      </c>
      <c r="K38" s="247">
        <v>123.17</v>
      </c>
      <c r="L38" s="247">
        <v>20.82</v>
      </c>
      <c r="M38" s="293">
        <f t="shared" si="1"/>
        <v>143.99</v>
      </c>
      <c r="N38" s="262"/>
      <c r="R38" t="s">
        <v>318</v>
      </c>
    </row>
    <row r="39" spans="1:19">
      <c r="A39" s="50" t="s">
        <v>1044</v>
      </c>
      <c r="B39" s="71" t="s">
        <v>1045</v>
      </c>
      <c r="C39" s="71" t="s">
        <v>913</v>
      </c>
      <c r="D39" s="52" t="s">
        <v>600</v>
      </c>
      <c r="E39" s="247">
        <v>82.03</v>
      </c>
      <c r="F39" s="296">
        <v>61.52</v>
      </c>
      <c r="G39" s="52" t="s">
        <v>600</v>
      </c>
      <c r="H39" s="247">
        <v>0</v>
      </c>
      <c r="I39" s="296">
        <v>0</v>
      </c>
      <c r="J39" s="247">
        <f t="shared" si="0"/>
        <v>143.55000000000001</v>
      </c>
      <c r="K39" s="247">
        <v>143.55000000000001</v>
      </c>
      <c r="L39" s="247">
        <v>0</v>
      </c>
      <c r="M39" s="293">
        <f t="shared" si="1"/>
        <v>143.55000000000001</v>
      </c>
      <c r="N39" s="262"/>
    </row>
    <row r="40" spans="1:19">
      <c r="A40" s="50" t="s">
        <v>642</v>
      </c>
      <c r="B40" s="72" t="s">
        <v>549</v>
      </c>
      <c r="C40" s="72" t="s">
        <v>913</v>
      </c>
      <c r="D40" s="52" t="s">
        <v>599</v>
      </c>
      <c r="E40" s="247">
        <v>82.03</v>
      </c>
      <c r="F40" s="296">
        <v>139.44</v>
      </c>
      <c r="G40" s="52" t="s">
        <v>599</v>
      </c>
      <c r="H40" s="247">
        <v>11.9</v>
      </c>
      <c r="I40" s="296">
        <v>21.41</v>
      </c>
      <c r="J40" s="247">
        <f t="shared" si="0"/>
        <v>254.78</v>
      </c>
      <c r="K40" s="247">
        <v>221.47</v>
      </c>
      <c r="L40" s="247">
        <v>33.31</v>
      </c>
      <c r="M40" s="293">
        <f t="shared" si="1"/>
        <v>254.78</v>
      </c>
      <c r="N40" s="262"/>
    </row>
    <row r="41" spans="1:19">
      <c r="A41" s="50" t="s">
        <v>784</v>
      </c>
      <c r="B41" s="72" t="s">
        <v>785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</row>
    <row r="42" spans="1:19" s="1" customFormat="1">
      <c r="A42" s="50" t="s">
        <v>644</v>
      </c>
      <c r="B42" s="72" t="s">
        <v>407</v>
      </c>
      <c r="C42" s="72" t="s">
        <v>913</v>
      </c>
      <c r="D42" s="52" t="s">
        <v>598</v>
      </c>
      <c r="E42" s="247">
        <v>82.03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93.93</v>
      </c>
      <c r="K42" s="247">
        <v>82.03</v>
      </c>
      <c r="L42" s="247">
        <v>11.9</v>
      </c>
      <c r="M42" s="293">
        <f t="shared" si="1"/>
        <v>93.93</v>
      </c>
      <c r="N42" s="262"/>
      <c r="P42"/>
      <c r="Q42"/>
      <c r="R42"/>
      <c r="S42"/>
    </row>
    <row r="43" spans="1:19" s="1" customFormat="1">
      <c r="A43" s="50" t="s">
        <v>860</v>
      </c>
      <c r="B43" s="72" t="s">
        <v>862</v>
      </c>
      <c r="C43" s="72" t="s">
        <v>912</v>
      </c>
      <c r="D43" s="52" t="s">
        <v>598</v>
      </c>
      <c r="E43" s="247">
        <v>70.38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82.28</v>
      </c>
      <c r="K43" s="247">
        <v>70.38</v>
      </c>
      <c r="L43" s="247">
        <v>11.9</v>
      </c>
      <c r="M43" s="293">
        <f t="shared" si="1"/>
        <v>82.28</v>
      </c>
      <c r="N43" s="262"/>
      <c r="P43"/>
      <c r="Q43"/>
      <c r="R43"/>
      <c r="S43"/>
    </row>
    <row r="44" spans="1:19" s="1" customFormat="1">
      <c r="A44" s="50" t="s">
        <v>1021</v>
      </c>
      <c r="B44" s="72" t="s">
        <v>1022</v>
      </c>
      <c r="C44" s="72" t="s">
        <v>913</v>
      </c>
      <c r="D44" s="52" t="s">
        <v>600</v>
      </c>
      <c r="E44" s="247">
        <v>82.03</v>
      </c>
      <c r="F44" s="296">
        <v>61.52</v>
      </c>
      <c r="G44" s="52" t="s">
        <v>600</v>
      </c>
      <c r="H44" s="247">
        <v>11.9</v>
      </c>
      <c r="I44" s="296">
        <v>8.92</v>
      </c>
      <c r="J44" s="247">
        <f t="shared" si="0"/>
        <v>164.37</v>
      </c>
      <c r="K44" s="247">
        <v>143.55000000000001</v>
      </c>
      <c r="L44" s="247">
        <v>20.82</v>
      </c>
      <c r="M44" s="293">
        <f t="shared" si="1"/>
        <v>164.37</v>
      </c>
      <c r="N44" s="262"/>
      <c r="P44"/>
      <c r="Q44"/>
      <c r="R44"/>
      <c r="S44"/>
    </row>
    <row r="45" spans="1:19" s="1" customFormat="1">
      <c r="A45" s="50" t="s">
        <v>705</v>
      </c>
      <c r="B45" s="72" t="s">
        <v>43</v>
      </c>
      <c r="C45" s="72" t="s">
        <v>915</v>
      </c>
      <c r="D45" s="52" t="s">
        <v>598</v>
      </c>
      <c r="E45" s="247">
        <v>82.03</v>
      </c>
      <c r="F45" s="296">
        <v>0</v>
      </c>
      <c r="G45" s="52" t="s">
        <v>598</v>
      </c>
      <c r="H45" s="247">
        <v>11.9</v>
      </c>
      <c r="I45" s="296">
        <v>0</v>
      </c>
      <c r="J45" s="247">
        <f t="shared" si="0"/>
        <v>93.93</v>
      </c>
      <c r="K45" s="247">
        <v>82.03</v>
      </c>
      <c r="L45" s="247">
        <v>11.9</v>
      </c>
      <c r="M45" s="293">
        <f t="shared" si="1"/>
        <v>93.93</v>
      </c>
      <c r="N45" s="262"/>
      <c r="P45"/>
      <c r="Q45"/>
      <c r="R45"/>
      <c r="S45"/>
    </row>
    <row r="46" spans="1:19" s="1" customFormat="1" ht="29">
      <c r="A46" s="50" t="s">
        <v>706</v>
      </c>
      <c r="B46" s="71" t="s">
        <v>327</v>
      </c>
      <c r="C46" s="71" t="s">
        <v>912</v>
      </c>
      <c r="D46" s="52" t="s">
        <v>600</v>
      </c>
      <c r="E46" s="247">
        <v>70.38</v>
      </c>
      <c r="F46" s="296">
        <v>52.79</v>
      </c>
      <c r="G46" s="52" t="s">
        <v>600</v>
      </c>
      <c r="H46" s="247">
        <v>11.9</v>
      </c>
      <c r="I46" s="296">
        <v>8.92</v>
      </c>
      <c r="J46" s="247">
        <f t="shared" si="0"/>
        <v>143.98999999999998</v>
      </c>
      <c r="K46" s="247">
        <v>123.17</v>
      </c>
      <c r="L46" s="247">
        <v>20.82</v>
      </c>
      <c r="M46" s="293">
        <f t="shared" si="1"/>
        <v>143.99</v>
      </c>
      <c r="N46" s="262"/>
      <c r="P46"/>
      <c r="Q46"/>
      <c r="R46"/>
      <c r="S46"/>
    </row>
    <row r="47" spans="1:19" s="1" customFormat="1">
      <c r="A47" s="50" t="s">
        <v>645</v>
      </c>
      <c r="B47" s="72" t="s">
        <v>358</v>
      </c>
      <c r="C47" s="72" t="s">
        <v>912</v>
      </c>
      <c r="D47" s="52" t="s">
        <v>599</v>
      </c>
      <c r="E47" s="247">
        <v>70.38</v>
      </c>
      <c r="F47" s="296">
        <v>119.65</v>
      </c>
      <c r="G47" s="52" t="s">
        <v>599</v>
      </c>
      <c r="H47" s="247">
        <v>11.9</v>
      </c>
      <c r="I47" s="296">
        <v>21.41</v>
      </c>
      <c r="J47" s="247">
        <f t="shared" si="0"/>
        <v>223.34</v>
      </c>
      <c r="K47" s="247">
        <v>190.03</v>
      </c>
      <c r="L47" s="247">
        <v>33.31</v>
      </c>
      <c r="M47" s="293">
        <f t="shared" si="1"/>
        <v>223.34</v>
      </c>
      <c r="N47" s="262"/>
      <c r="P47"/>
      <c r="Q47"/>
      <c r="R47"/>
      <c r="S47"/>
    </row>
    <row r="48" spans="1:19" s="1" customFormat="1">
      <c r="A48" s="50" t="s">
        <v>646</v>
      </c>
      <c r="B48" s="72" t="s">
        <v>551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>K48+L48</f>
        <v>82.28</v>
      </c>
      <c r="N48" s="262"/>
      <c r="P48"/>
      <c r="Q48"/>
      <c r="R48"/>
      <c r="S48"/>
    </row>
    <row r="49" spans="1:19" s="1" customFormat="1">
      <c r="A49" s="50" t="s">
        <v>648</v>
      </c>
      <c r="B49" s="72" t="s">
        <v>23</v>
      </c>
      <c r="C49" s="72" t="s">
        <v>912</v>
      </c>
      <c r="D49" s="52" t="s">
        <v>598</v>
      </c>
      <c r="E49" s="247">
        <v>70.38</v>
      </c>
      <c r="F49" s="296">
        <v>0</v>
      </c>
      <c r="G49" s="52" t="s">
        <v>598</v>
      </c>
      <c r="H49" s="247">
        <v>11.9</v>
      </c>
      <c r="I49" s="296">
        <v>0</v>
      </c>
      <c r="J49" s="247">
        <f t="shared" si="0"/>
        <v>82.28</v>
      </c>
      <c r="K49" s="247">
        <v>70.38</v>
      </c>
      <c r="L49" s="247">
        <v>11.9</v>
      </c>
      <c r="M49" s="293">
        <f t="shared" si="1"/>
        <v>82.28</v>
      </c>
      <c r="N49" s="262"/>
      <c r="P49"/>
      <c r="Q49"/>
      <c r="R49"/>
      <c r="S49"/>
    </row>
    <row r="50" spans="1:19" s="1" customFormat="1">
      <c r="A50" s="50" t="s">
        <v>649</v>
      </c>
      <c r="B50" s="72" t="s">
        <v>93</v>
      </c>
      <c r="C50" s="72" t="s">
        <v>912</v>
      </c>
      <c r="D50" s="52" t="s">
        <v>599</v>
      </c>
      <c r="E50" s="247">
        <v>70.38</v>
      </c>
      <c r="F50" s="296">
        <v>119.65</v>
      </c>
      <c r="G50" s="52" t="s">
        <v>599</v>
      </c>
      <c r="H50" s="247">
        <v>11.9</v>
      </c>
      <c r="I50" s="296">
        <v>21.41</v>
      </c>
      <c r="J50" s="247">
        <f t="shared" si="0"/>
        <v>223.34</v>
      </c>
      <c r="K50" s="247">
        <v>190.03</v>
      </c>
      <c r="L50" s="247">
        <v>33.31</v>
      </c>
      <c r="M50" s="293">
        <f t="shared" si="1"/>
        <v>223.34</v>
      </c>
      <c r="N50" s="262"/>
      <c r="P50"/>
      <c r="Q50"/>
      <c r="R50"/>
      <c r="S50"/>
    </row>
    <row r="51" spans="1:19" s="1" customFormat="1">
      <c r="A51" s="50" t="s">
        <v>650</v>
      </c>
      <c r="B51" s="72" t="s">
        <v>183</v>
      </c>
      <c r="C51" s="72" t="s">
        <v>912</v>
      </c>
      <c r="D51" s="52" t="s">
        <v>600</v>
      </c>
      <c r="E51" s="247">
        <v>70.38</v>
      </c>
      <c r="F51" s="296">
        <v>52.79</v>
      </c>
      <c r="G51" s="52" t="s">
        <v>600</v>
      </c>
      <c r="H51" s="247">
        <v>11.9</v>
      </c>
      <c r="I51" s="296">
        <v>8.92</v>
      </c>
      <c r="J51" s="247">
        <f t="shared" si="0"/>
        <v>143.98999999999998</v>
      </c>
      <c r="K51" s="247">
        <v>123.17</v>
      </c>
      <c r="L51" s="247">
        <v>20.82</v>
      </c>
      <c r="M51" s="293">
        <f t="shared" si="1"/>
        <v>143.99</v>
      </c>
      <c r="N51" s="262"/>
      <c r="P51"/>
      <c r="Q51"/>
      <c r="R51"/>
      <c r="S51"/>
    </row>
    <row r="52" spans="1:19" s="1" customFormat="1" ht="29">
      <c r="A52" s="50" t="s">
        <v>651</v>
      </c>
      <c r="B52" s="71" t="s">
        <v>453</v>
      </c>
      <c r="C52" s="71" t="s">
        <v>916</v>
      </c>
      <c r="D52" s="52" t="s">
        <v>599</v>
      </c>
      <c r="E52" s="247">
        <v>70.38</v>
      </c>
      <c r="F52" s="296">
        <v>119.65</v>
      </c>
      <c r="G52" s="52" t="s">
        <v>599</v>
      </c>
      <c r="H52" s="247">
        <v>11.9</v>
      </c>
      <c r="I52" s="296">
        <v>21.41</v>
      </c>
      <c r="J52" s="247">
        <f t="shared" si="0"/>
        <v>223.34</v>
      </c>
      <c r="K52" s="247">
        <v>190.03</v>
      </c>
      <c r="L52" s="247">
        <v>33.31</v>
      </c>
      <c r="M52" s="293">
        <f>K52+L52</f>
        <v>223.34</v>
      </c>
      <c r="N52" s="262"/>
      <c r="P52"/>
      <c r="Q52"/>
      <c r="R52"/>
      <c r="S52"/>
    </row>
    <row r="53" spans="1:19" s="1" customFormat="1">
      <c r="A53" s="50" t="s">
        <v>864</v>
      </c>
      <c r="B53" s="71" t="s">
        <v>865</v>
      </c>
      <c r="C53" s="71" t="s">
        <v>915</v>
      </c>
      <c r="D53" s="52" t="s">
        <v>866</v>
      </c>
      <c r="E53" s="247">
        <v>82.03</v>
      </c>
      <c r="F53" s="296">
        <v>0</v>
      </c>
      <c r="G53" s="52" t="s">
        <v>598</v>
      </c>
      <c r="H53" s="247">
        <v>11.9</v>
      </c>
      <c r="I53" s="296">
        <v>0</v>
      </c>
      <c r="J53" s="247">
        <f>SUM(E53:I53)</f>
        <v>93.93</v>
      </c>
      <c r="K53" s="247">
        <v>82.03</v>
      </c>
      <c r="L53" s="247">
        <v>11.9</v>
      </c>
      <c r="M53" s="293">
        <f>K53+L53</f>
        <v>93.93</v>
      </c>
      <c r="N53" s="262"/>
      <c r="P53"/>
      <c r="Q53"/>
      <c r="R53"/>
      <c r="S53"/>
    </row>
    <row r="54" spans="1:19" s="1" customFormat="1">
      <c r="A54" s="50" t="s">
        <v>652</v>
      </c>
      <c r="B54" s="72" t="s">
        <v>134</v>
      </c>
      <c r="C54" s="72" t="s">
        <v>912</v>
      </c>
      <c r="D54" s="52" t="s">
        <v>598</v>
      </c>
      <c r="E54" s="247">
        <v>70.38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82.28</v>
      </c>
      <c r="K54" s="247">
        <v>70.38</v>
      </c>
      <c r="L54" s="247">
        <v>11.9</v>
      </c>
      <c r="M54" s="293">
        <f t="shared" si="1"/>
        <v>82.28</v>
      </c>
      <c r="N54" s="262"/>
      <c r="P54"/>
      <c r="Q54"/>
      <c r="R54"/>
      <c r="S54"/>
    </row>
    <row r="55" spans="1:19" s="1" customFormat="1">
      <c r="A55" s="50" t="s">
        <v>653</v>
      </c>
      <c r="B55" s="72" t="s">
        <v>59</v>
      </c>
      <c r="C55" s="72" t="s">
        <v>913</v>
      </c>
      <c r="D55" s="52" t="s">
        <v>598</v>
      </c>
      <c r="E55" s="247">
        <v>82.03</v>
      </c>
      <c r="F55" s="296">
        <v>0</v>
      </c>
      <c r="G55" s="52" t="s">
        <v>598</v>
      </c>
      <c r="H55" s="247">
        <v>11.9</v>
      </c>
      <c r="I55" s="296">
        <v>0</v>
      </c>
      <c r="J55" s="247">
        <f t="shared" si="0"/>
        <v>93.93</v>
      </c>
      <c r="K55" s="247">
        <v>82.03</v>
      </c>
      <c r="L55" s="247">
        <v>11.9</v>
      </c>
      <c r="M55" s="293">
        <f t="shared" si="1"/>
        <v>93.93</v>
      </c>
      <c r="N55" s="262"/>
      <c r="P55"/>
      <c r="Q55"/>
      <c r="R55"/>
      <c r="S55"/>
    </row>
    <row r="56" spans="1:19" s="1" customFormat="1">
      <c r="A56" s="50" t="s">
        <v>654</v>
      </c>
      <c r="B56" s="72" t="s">
        <v>563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21.41</v>
      </c>
      <c r="J56" s="247">
        <f t="shared" si="0"/>
        <v>254.78</v>
      </c>
      <c r="K56" s="247">
        <v>221.47</v>
      </c>
      <c r="L56" s="247">
        <v>33.31</v>
      </c>
      <c r="M56" s="293">
        <f t="shared" si="1"/>
        <v>254.78</v>
      </c>
      <c r="N56" s="262"/>
      <c r="P56"/>
      <c r="Q56"/>
      <c r="R56"/>
      <c r="S56"/>
    </row>
    <row r="57" spans="1:19" s="1" customFormat="1">
      <c r="A57" s="50" t="s">
        <v>893</v>
      </c>
      <c r="B57" s="72" t="s">
        <v>894</v>
      </c>
      <c r="C57" s="72" t="s">
        <v>913</v>
      </c>
      <c r="D57" s="52" t="s">
        <v>599</v>
      </c>
      <c r="E57" s="247">
        <v>82.03</v>
      </c>
      <c r="F57" s="296">
        <v>139.44</v>
      </c>
      <c r="G57" s="52" t="s">
        <v>599</v>
      </c>
      <c r="H57" s="247">
        <v>11.9</v>
      </c>
      <c r="I57" s="296">
        <v>0</v>
      </c>
      <c r="J57" s="247">
        <f t="shared" si="0"/>
        <v>233.37</v>
      </c>
      <c r="K57" s="247">
        <v>221.47</v>
      </c>
      <c r="L57" s="247">
        <v>11.9</v>
      </c>
      <c r="M57" s="293">
        <f>K57+L57</f>
        <v>233.37</v>
      </c>
      <c r="N57" s="262"/>
      <c r="P57"/>
      <c r="Q57"/>
      <c r="R57"/>
      <c r="S57"/>
    </row>
    <row r="58" spans="1:19" s="1" customFormat="1" ht="29">
      <c r="A58" s="50" t="s">
        <v>655</v>
      </c>
      <c r="B58" s="71" t="s">
        <v>847</v>
      </c>
      <c r="C58" s="71" t="s">
        <v>916</v>
      </c>
      <c r="D58" s="52" t="s">
        <v>600</v>
      </c>
      <c r="E58" s="247">
        <v>70.38</v>
      </c>
      <c r="F58" s="296">
        <v>52.79</v>
      </c>
      <c r="G58" s="52" t="s">
        <v>600</v>
      </c>
      <c r="H58" s="247">
        <v>11.9</v>
      </c>
      <c r="I58" s="296">
        <v>8.92</v>
      </c>
      <c r="J58" s="247">
        <f t="shared" si="0"/>
        <v>143.98999999999998</v>
      </c>
      <c r="K58" s="247">
        <v>123.17</v>
      </c>
      <c r="L58" s="247">
        <v>20.82</v>
      </c>
      <c r="M58" s="293">
        <f t="shared" si="1"/>
        <v>143.99</v>
      </c>
      <c r="N58" s="262"/>
      <c r="P58"/>
      <c r="Q58"/>
      <c r="R58"/>
      <c r="S58"/>
    </row>
    <row r="59" spans="1:19" s="1" customFormat="1" ht="16" customHeight="1">
      <c r="A59" s="118" t="s">
        <v>656</v>
      </c>
      <c r="B59" s="72" t="s">
        <v>306</v>
      </c>
      <c r="C59" s="72" t="s">
        <v>912</v>
      </c>
      <c r="D59" s="52" t="s">
        <v>598</v>
      </c>
      <c r="E59" s="247">
        <v>70.38</v>
      </c>
      <c r="F59" s="296">
        <v>0</v>
      </c>
      <c r="G59" s="52" t="s">
        <v>598</v>
      </c>
      <c r="H59" s="247">
        <v>11.9</v>
      </c>
      <c r="I59" s="296">
        <v>0</v>
      </c>
      <c r="J59" s="247">
        <f t="shared" si="0"/>
        <v>82.28</v>
      </c>
      <c r="K59" s="247">
        <v>70.38</v>
      </c>
      <c r="L59" s="247">
        <v>11.9</v>
      </c>
      <c r="M59" s="293">
        <f t="shared" si="1"/>
        <v>82.28</v>
      </c>
      <c r="N59" s="262"/>
      <c r="P59"/>
      <c r="Q59"/>
      <c r="R59"/>
      <c r="S59"/>
    </row>
    <row r="60" spans="1:19" s="1" customFormat="1">
      <c r="A60" s="50" t="s">
        <v>657</v>
      </c>
      <c r="B60" s="72" t="s">
        <v>203</v>
      </c>
      <c r="C60" s="72" t="s">
        <v>912</v>
      </c>
      <c r="D60" s="52" t="s">
        <v>600</v>
      </c>
      <c r="E60" s="247">
        <v>70.38</v>
      </c>
      <c r="F60" s="296">
        <v>52.79</v>
      </c>
      <c r="G60" s="52" t="s">
        <v>598</v>
      </c>
      <c r="H60" s="247">
        <v>11.9</v>
      </c>
      <c r="I60" s="296">
        <v>0</v>
      </c>
      <c r="J60" s="247">
        <f t="shared" si="0"/>
        <v>135.07</v>
      </c>
      <c r="K60" s="247">
        <v>123.17</v>
      </c>
      <c r="L60" s="247">
        <v>11.9</v>
      </c>
      <c r="M60" s="293">
        <f t="shared" si="1"/>
        <v>135.07</v>
      </c>
      <c r="N60" s="262"/>
      <c r="P60"/>
      <c r="Q60"/>
      <c r="R60"/>
      <c r="S60"/>
    </row>
    <row r="61" spans="1:19" ht="29">
      <c r="A61" s="50" t="s">
        <v>659</v>
      </c>
      <c r="B61" s="71" t="s">
        <v>848</v>
      </c>
      <c r="C61" s="71" t="s">
        <v>916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>
      <c r="A62" s="50" t="s">
        <v>660</v>
      </c>
      <c r="B62" s="72" t="s">
        <v>123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599</v>
      </c>
      <c r="H62" s="247">
        <v>11.9</v>
      </c>
      <c r="I62" s="296">
        <v>21.41</v>
      </c>
      <c r="J62" s="247">
        <f t="shared" si="0"/>
        <v>223.34</v>
      </c>
      <c r="K62" s="247">
        <v>190.03</v>
      </c>
      <c r="L62" s="247">
        <v>33.31</v>
      </c>
      <c r="M62" s="293">
        <f t="shared" si="1"/>
        <v>223.34</v>
      </c>
      <c r="N62" s="262"/>
    </row>
    <row r="63" spans="1:19" ht="29">
      <c r="A63" s="50" t="s">
        <v>661</v>
      </c>
      <c r="B63" s="71" t="s">
        <v>346</v>
      </c>
      <c r="C63" s="71" t="s">
        <v>912</v>
      </c>
      <c r="D63" s="52" t="s">
        <v>599</v>
      </c>
      <c r="E63" s="247">
        <v>82.03</v>
      </c>
      <c r="F63" s="296">
        <v>139.44</v>
      </c>
      <c r="G63" s="52" t="s">
        <v>599</v>
      </c>
      <c r="H63" s="247">
        <v>11.9</v>
      </c>
      <c r="I63" s="296">
        <v>21.41</v>
      </c>
      <c r="J63" s="247">
        <f t="shared" si="0"/>
        <v>254.78</v>
      </c>
      <c r="K63" s="247">
        <v>221.47</v>
      </c>
      <c r="L63" s="247">
        <v>33.31</v>
      </c>
      <c r="M63" s="293">
        <f>K63+L63</f>
        <v>254.78</v>
      </c>
      <c r="N63" s="262"/>
    </row>
    <row r="64" spans="1:19">
      <c r="A64" s="278" t="s">
        <v>742</v>
      </c>
      <c r="B64" s="72" t="s">
        <v>737</v>
      </c>
      <c r="C64" s="72" t="s">
        <v>912</v>
      </c>
      <c r="D64" s="52" t="s">
        <v>598</v>
      </c>
      <c r="E64" s="247">
        <v>70.38</v>
      </c>
      <c r="F64" s="296">
        <v>0</v>
      </c>
      <c r="G64" s="52" t="s">
        <v>598</v>
      </c>
      <c r="H64" s="247">
        <v>11.9</v>
      </c>
      <c r="I64" s="296">
        <v>0</v>
      </c>
      <c r="J64" s="247">
        <f t="shared" si="0"/>
        <v>82.28</v>
      </c>
      <c r="K64" s="247">
        <v>70.38</v>
      </c>
      <c r="L64" s="247">
        <v>11.9</v>
      </c>
      <c r="M64" s="293">
        <f t="shared" si="1"/>
        <v>82.28</v>
      </c>
      <c r="N64" s="53"/>
    </row>
    <row r="65" spans="1:19">
      <c r="A65" s="278" t="s">
        <v>933</v>
      </c>
      <c r="B65" s="72" t="s">
        <v>897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600</v>
      </c>
      <c r="H65" s="247">
        <v>11.9</v>
      </c>
      <c r="I65" s="296">
        <v>8.92</v>
      </c>
      <c r="J65" s="247">
        <f t="shared" si="0"/>
        <v>210.85</v>
      </c>
      <c r="K65" s="247">
        <v>190.03</v>
      </c>
      <c r="L65" s="247">
        <v>20.82</v>
      </c>
      <c r="M65" s="293">
        <f t="shared" si="1"/>
        <v>210.85</v>
      </c>
      <c r="N65" s="53"/>
    </row>
    <row r="66" spans="1:19">
      <c r="A66" s="278" t="s">
        <v>898</v>
      </c>
      <c r="B66" s="72" t="s">
        <v>899</v>
      </c>
      <c r="C66" s="72" t="s">
        <v>912</v>
      </c>
      <c r="D66" s="52" t="s">
        <v>599</v>
      </c>
      <c r="E66" s="247">
        <v>70.38</v>
      </c>
      <c r="F66" s="296">
        <v>119.65</v>
      </c>
      <c r="G66" s="52" t="s">
        <v>599</v>
      </c>
      <c r="H66" s="247">
        <v>11.9</v>
      </c>
      <c r="I66" s="296">
        <v>21.41</v>
      </c>
      <c r="J66" s="247">
        <f t="shared" si="0"/>
        <v>223.34</v>
      </c>
      <c r="K66" s="247">
        <v>190.03</v>
      </c>
      <c r="L66" s="247">
        <v>33.31</v>
      </c>
      <c r="M66" s="293">
        <f t="shared" si="1"/>
        <v>223.34</v>
      </c>
      <c r="N66" s="53" t="s">
        <v>1101</v>
      </c>
    </row>
    <row r="67" spans="1:19" s="42" customFormat="1" ht="16" customHeight="1">
      <c r="A67" s="50" t="s">
        <v>664</v>
      </c>
      <c r="B67" s="72" t="s">
        <v>601</v>
      </c>
      <c r="C67" s="72" t="s">
        <v>915</v>
      </c>
      <c r="D67" s="52" t="s">
        <v>598</v>
      </c>
      <c r="E67" s="247">
        <v>82.03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93.93</v>
      </c>
      <c r="K67" s="247">
        <v>82.03</v>
      </c>
      <c r="L67" s="247">
        <v>11.9</v>
      </c>
      <c r="M67" s="293">
        <f>K67+L67</f>
        <v>93.93</v>
      </c>
      <c r="N67" s="262" t="s">
        <v>1035</v>
      </c>
      <c r="O67" s="1"/>
    </row>
    <row r="68" spans="1:19" s="42" customFormat="1">
      <c r="A68" s="50" t="s">
        <v>665</v>
      </c>
      <c r="B68" s="72" t="s">
        <v>378</v>
      </c>
      <c r="C68" s="72" t="s">
        <v>912</v>
      </c>
      <c r="D68" s="52" t="s">
        <v>600</v>
      </c>
      <c r="E68" s="247">
        <v>70.38</v>
      </c>
      <c r="F68" s="296">
        <v>52.79</v>
      </c>
      <c r="G68" s="52" t="s">
        <v>600</v>
      </c>
      <c r="H68" s="247">
        <v>11.9</v>
      </c>
      <c r="I68" s="296">
        <v>8.92</v>
      </c>
      <c r="J68" s="247">
        <f t="shared" si="0"/>
        <v>143.98999999999998</v>
      </c>
      <c r="K68" s="247">
        <v>123.17</v>
      </c>
      <c r="L68" s="247">
        <v>20.82</v>
      </c>
      <c r="M68" s="293">
        <f t="shared" si="1"/>
        <v>143.99</v>
      </c>
      <c r="N68" s="262"/>
      <c r="O68" s="1"/>
    </row>
    <row r="69" spans="1:19" s="42" customFormat="1">
      <c r="A69" s="50" t="s">
        <v>413</v>
      </c>
      <c r="B69" s="72" t="s">
        <v>196</v>
      </c>
      <c r="C69" s="359" t="s">
        <v>913</v>
      </c>
      <c r="D69" s="151" t="s">
        <v>598</v>
      </c>
      <c r="E69" s="247">
        <v>82.03</v>
      </c>
      <c r="F69" s="296">
        <v>0</v>
      </c>
      <c r="G69" s="151" t="s">
        <v>598</v>
      </c>
      <c r="H69" s="247">
        <v>11.9</v>
      </c>
      <c r="I69" s="296">
        <v>0</v>
      </c>
      <c r="J69" s="247">
        <f t="shared" si="0"/>
        <v>93.93</v>
      </c>
      <c r="K69" s="247">
        <v>82.03</v>
      </c>
      <c r="L69" s="247">
        <v>11.9</v>
      </c>
      <c r="M69" s="293">
        <f t="shared" si="1"/>
        <v>93.93</v>
      </c>
      <c r="N69" s="262"/>
      <c r="O69" s="1"/>
    </row>
    <row r="70" spans="1:19">
      <c r="A70" s="50" t="s">
        <v>666</v>
      </c>
      <c r="B70" s="72" t="s">
        <v>215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0"/>
        <v>93.93</v>
      </c>
      <c r="K70" s="247">
        <v>82.03</v>
      </c>
      <c r="L70" s="247">
        <v>11.9</v>
      </c>
      <c r="M70" s="293">
        <f t="shared" si="1"/>
        <v>93.93</v>
      </c>
      <c r="N70" s="264"/>
    </row>
    <row r="71" spans="1:19">
      <c r="A71" s="50" t="s">
        <v>667</v>
      </c>
      <c r="B71" s="72" t="s">
        <v>586</v>
      </c>
      <c r="C71" s="72" t="s">
        <v>913</v>
      </c>
      <c r="D71" s="52" t="s">
        <v>598</v>
      </c>
      <c r="E71" s="247">
        <v>82.03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ref="J71:J108" si="3">SUM(E71:I71)</f>
        <v>93.93</v>
      </c>
      <c r="K71" s="247">
        <v>82.03</v>
      </c>
      <c r="L71" s="247">
        <v>11.9</v>
      </c>
      <c r="M71" s="293">
        <f t="shared" si="1"/>
        <v>93.93</v>
      </c>
      <c r="N71" s="264"/>
    </row>
    <row r="72" spans="1:19">
      <c r="A72" s="50" t="s">
        <v>669</v>
      </c>
      <c r="B72" s="72" t="s">
        <v>83</v>
      </c>
      <c r="C72" s="72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ref="M72:M108" si="4">K72+L72</f>
        <v>82.28</v>
      </c>
      <c r="N72" s="262"/>
    </row>
    <row r="73" spans="1:19" ht="29">
      <c r="A73" s="50" t="s">
        <v>707</v>
      </c>
      <c r="B73" s="71" t="s">
        <v>458</v>
      </c>
      <c r="C73" s="71" t="s">
        <v>912</v>
      </c>
      <c r="D73" s="52" t="s">
        <v>598</v>
      </c>
      <c r="E73" s="247">
        <v>70.38</v>
      </c>
      <c r="F73" s="296">
        <v>0</v>
      </c>
      <c r="G73" s="52" t="s">
        <v>598</v>
      </c>
      <c r="H73" s="247">
        <v>11.9</v>
      </c>
      <c r="I73" s="296">
        <v>0</v>
      </c>
      <c r="J73" s="247">
        <f t="shared" si="3"/>
        <v>82.28</v>
      </c>
      <c r="K73" s="247">
        <v>70.38</v>
      </c>
      <c r="L73" s="247">
        <v>11.9</v>
      </c>
      <c r="M73" s="293">
        <f t="shared" si="4"/>
        <v>82.28</v>
      </c>
      <c r="N73" s="262"/>
    </row>
    <row r="74" spans="1:19" ht="29">
      <c r="A74" s="50" t="s">
        <v>902</v>
      </c>
      <c r="B74" s="71" t="s">
        <v>903</v>
      </c>
      <c r="C74" s="71" t="s">
        <v>912</v>
      </c>
      <c r="D74" s="52" t="s">
        <v>599</v>
      </c>
      <c r="E74" s="247">
        <v>70.38</v>
      </c>
      <c r="F74" s="296">
        <v>119.65</v>
      </c>
      <c r="G74" s="52" t="s">
        <v>599</v>
      </c>
      <c r="H74" s="247">
        <v>11.9</v>
      </c>
      <c r="I74" s="296">
        <v>21.41</v>
      </c>
      <c r="J74" s="247">
        <f t="shared" si="3"/>
        <v>223.34</v>
      </c>
      <c r="K74" s="247">
        <v>190.03</v>
      </c>
      <c r="L74" s="247">
        <v>33.31</v>
      </c>
      <c r="M74" s="293">
        <f t="shared" si="4"/>
        <v>223.34</v>
      </c>
      <c r="N74" s="262"/>
    </row>
    <row r="75" spans="1:19" s="1" customFormat="1">
      <c r="A75" s="278" t="s">
        <v>744</v>
      </c>
      <c r="B75" s="72" t="s">
        <v>523</v>
      </c>
      <c r="C75" s="71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 t="shared" si="4"/>
        <v>93.93</v>
      </c>
      <c r="N75" s="262"/>
      <c r="P75"/>
      <c r="Q75"/>
      <c r="R75"/>
      <c r="S75"/>
    </row>
    <row r="76" spans="1:19" s="1" customFormat="1" ht="16" customHeight="1">
      <c r="A76" s="50" t="s">
        <v>671</v>
      </c>
      <c r="B76" s="71" t="s">
        <v>927</v>
      </c>
      <c r="C76" s="71" t="s">
        <v>913</v>
      </c>
      <c r="D76" s="52" t="s">
        <v>600</v>
      </c>
      <c r="E76" s="247">
        <v>82.03</v>
      </c>
      <c r="F76" s="296">
        <v>61.52</v>
      </c>
      <c r="G76" s="52" t="s">
        <v>600</v>
      </c>
      <c r="H76" s="247">
        <v>11.9</v>
      </c>
      <c r="I76" s="296">
        <v>8.92</v>
      </c>
      <c r="J76" s="247">
        <f t="shared" si="3"/>
        <v>164.37</v>
      </c>
      <c r="K76" s="247">
        <v>143.55000000000001</v>
      </c>
      <c r="L76" s="247">
        <v>20.82</v>
      </c>
      <c r="M76" s="293">
        <f t="shared" si="4"/>
        <v>164.37</v>
      </c>
      <c r="N76" s="262"/>
      <c r="P76"/>
      <c r="Q76"/>
      <c r="R76"/>
      <c r="S76"/>
    </row>
    <row r="77" spans="1:19" s="1" customFormat="1" ht="28">
      <c r="A77" s="50" t="s">
        <v>672</v>
      </c>
      <c r="B77" s="363" t="s">
        <v>857</v>
      </c>
      <c r="C77" s="71" t="s">
        <v>913</v>
      </c>
      <c r="D77" s="52" t="s">
        <v>599</v>
      </c>
      <c r="E77" s="247">
        <v>82.03</v>
      </c>
      <c r="F77" s="296">
        <v>139.44</v>
      </c>
      <c r="G77" s="52" t="s">
        <v>599</v>
      </c>
      <c r="H77" s="247">
        <v>11.9</v>
      </c>
      <c r="I77" s="296">
        <v>21.41</v>
      </c>
      <c r="J77" s="247">
        <f t="shared" si="3"/>
        <v>254.78</v>
      </c>
      <c r="K77" s="247">
        <v>221.47</v>
      </c>
      <c r="L77" s="247">
        <v>33.31</v>
      </c>
      <c r="M77" s="293">
        <f t="shared" si="4"/>
        <v>254.78</v>
      </c>
      <c r="N77" s="262"/>
      <c r="P77"/>
      <c r="Q77"/>
      <c r="R77"/>
      <c r="S77"/>
    </row>
    <row r="78" spans="1:19" s="1" customFormat="1" ht="29">
      <c r="A78" s="50" t="s">
        <v>673</v>
      </c>
      <c r="B78" s="71" t="s">
        <v>850</v>
      </c>
      <c r="C78" s="71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674</v>
      </c>
      <c r="B79" s="72" t="s">
        <v>369</v>
      </c>
      <c r="C79" s="72" t="s">
        <v>915</v>
      </c>
      <c r="D79" s="52" t="s">
        <v>600</v>
      </c>
      <c r="E79" s="247">
        <v>82.03</v>
      </c>
      <c r="F79" s="296">
        <v>61.52</v>
      </c>
      <c r="G79" s="52" t="s">
        <v>600</v>
      </c>
      <c r="H79" s="247">
        <v>11.9</v>
      </c>
      <c r="I79" s="296">
        <v>8.92</v>
      </c>
      <c r="J79" s="247">
        <f t="shared" si="3"/>
        <v>164.37</v>
      </c>
      <c r="K79" s="247">
        <v>143.55000000000001</v>
      </c>
      <c r="L79" s="247">
        <v>20.82</v>
      </c>
      <c r="M79" s="293">
        <f t="shared" si="4"/>
        <v>164.37</v>
      </c>
      <c r="N79" s="262"/>
      <c r="P79"/>
      <c r="Q79"/>
      <c r="R79"/>
      <c r="S79"/>
    </row>
    <row r="80" spans="1:19" s="1" customFormat="1" ht="29">
      <c r="A80" s="50" t="s">
        <v>1086</v>
      </c>
      <c r="B80" s="71" t="s">
        <v>1087</v>
      </c>
      <c r="C80" s="72" t="s">
        <v>912</v>
      </c>
      <c r="D80" s="52" t="s">
        <v>598</v>
      </c>
      <c r="E80" s="247">
        <v>70.38</v>
      </c>
      <c r="F80" s="296">
        <v>0</v>
      </c>
      <c r="G80" s="52" t="s">
        <v>598</v>
      </c>
      <c r="H80" s="247">
        <v>11.9</v>
      </c>
      <c r="I80" s="296">
        <v>0</v>
      </c>
      <c r="J80" s="247">
        <f t="shared" si="3"/>
        <v>82.28</v>
      </c>
      <c r="K80" s="247">
        <v>70.38</v>
      </c>
      <c r="L80" s="247">
        <v>11.9</v>
      </c>
      <c r="M80" s="293">
        <f>SUM(K80:L80)</f>
        <v>82.28</v>
      </c>
      <c r="N80" s="262"/>
      <c r="P80"/>
      <c r="Q80"/>
      <c r="R80"/>
      <c r="S80"/>
    </row>
    <row r="81" spans="1:19" s="1" customFormat="1">
      <c r="A81" s="50" t="s">
        <v>675</v>
      </c>
      <c r="B81" s="72" t="s">
        <v>587</v>
      </c>
      <c r="C81" s="72" t="s">
        <v>912</v>
      </c>
      <c r="D81" s="52" t="s">
        <v>600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si="3"/>
        <v>82.28</v>
      </c>
      <c r="K81" s="247">
        <v>70.38</v>
      </c>
      <c r="L81" s="247">
        <v>11.9</v>
      </c>
      <c r="M81" s="293">
        <f t="shared" ref="M81" si="5">K81+L81</f>
        <v>82.28</v>
      </c>
      <c r="N81" s="262"/>
      <c r="O81" s="1" t="s">
        <v>318</v>
      </c>
      <c r="P81"/>
      <c r="Q81"/>
      <c r="R81"/>
      <c r="S81"/>
    </row>
    <row r="82" spans="1:19" s="1" customFormat="1">
      <c r="A82" s="43" t="s">
        <v>753</v>
      </c>
      <c r="B82" s="72" t="s">
        <v>752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 t="s">
        <v>1077</v>
      </c>
      <c r="P82"/>
      <c r="Q82"/>
      <c r="R82"/>
      <c r="S82"/>
    </row>
    <row r="83" spans="1:19" s="1" customFormat="1">
      <c r="A83" s="50" t="s">
        <v>676</v>
      </c>
      <c r="B83" s="72" t="s">
        <v>557</v>
      </c>
      <c r="C83" s="72" t="s">
        <v>912</v>
      </c>
      <c r="D83" s="52" t="s">
        <v>598</v>
      </c>
      <c r="E83" s="247">
        <v>70.38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82.28</v>
      </c>
      <c r="K83" s="247">
        <v>70.38</v>
      </c>
      <c r="L83" s="247">
        <v>11.9</v>
      </c>
      <c r="M83" s="293">
        <f t="shared" si="4"/>
        <v>82.28</v>
      </c>
      <c r="N83" s="262"/>
      <c r="P83"/>
      <c r="Q83"/>
      <c r="R83"/>
      <c r="S83"/>
    </row>
    <row r="84" spans="1:19" s="1" customFormat="1" ht="29">
      <c r="A84" s="50" t="s">
        <v>677</v>
      </c>
      <c r="B84" s="71" t="s">
        <v>851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 t="s">
        <v>1035</v>
      </c>
      <c r="P84"/>
      <c r="Q84"/>
      <c r="R84"/>
      <c r="S84"/>
    </row>
    <row r="85" spans="1:19" s="1" customFormat="1">
      <c r="A85" s="50" t="s">
        <v>987</v>
      </c>
      <c r="B85" s="71" t="s">
        <v>988</v>
      </c>
      <c r="C85" s="71" t="s">
        <v>913</v>
      </c>
      <c r="D85" s="52" t="s">
        <v>598</v>
      </c>
      <c r="E85" s="247">
        <v>82.03</v>
      </c>
      <c r="F85" s="296">
        <v>0</v>
      </c>
      <c r="G85" s="52" t="s">
        <v>598</v>
      </c>
      <c r="H85" s="247">
        <v>11.9</v>
      </c>
      <c r="I85" s="296">
        <v>0</v>
      </c>
      <c r="J85" s="247">
        <f t="shared" si="3"/>
        <v>93.93</v>
      </c>
      <c r="K85" s="247">
        <v>82.03</v>
      </c>
      <c r="L85" s="247">
        <v>11.9</v>
      </c>
      <c r="M85" s="293">
        <f t="shared" si="4"/>
        <v>93.93</v>
      </c>
      <c r="N85" s="262"/>
      <c r="P85"/>
      <c r="Q85"/>
      <c r="R85"/>
      <c r="S85"/>
    </row>
    <row r="86" spans="1:19" s="1" customFormat="1">
      <c r="A86" s="50" t="s">
        <v>678</v>
      </c>
      <c r="B86" s="72" t="s">
        <v>341</v>
      </c>
      <c r="C86" s="72" t="s">
        <v>916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679</v>
      </c>
      <c r="B87" s="72" t="s">
        <v>32</v>
      </c>
      <c r="C87" s="72" t="s">
        <v>912</v>
      </c>
      <c r="D87" s="52" t="s">
        <v>600</v>
      </c>
      <c r="E87" s="247">
        <v>70.38</v>
      </c>
      <c r="F87" s="296">
        <v>52.79</v>
      </c>
      <c r="G87" s="52" t="s">
        <v>600</v>
      </c>
      <c r="H87" s="247">
        <v>11.9</v>
      </c>
      <c r="I87" s="296">
        <v>8.92</v>
      </c>
      <c r="J87" s="247">
        <f t="shared" si="3"/>
        <v>143.98999999999998</v>
      </c>
      <c r="K87" s="247">
        <v>123.17</v>
      </c>
      <c r="L87" s="247">
        <v>20.82</v>
      </c>
      <c r="M87" s="293">
        <f t="shared" si="4"/>
        <v>143.99</v>
      </c>
      <c r="N87" s="262"/>
      <c r="P87"/>
      <c r="Q87"/>
      <c r="R87"/>
      <c r="S87"/>
    </row>
    <row r="88" spans="1:19" s="1" customFormat="1">
      <c r="A88" s="50" t="s">
        <v>680</v>
      </c>
      <c r="B88" s="72" t="s">
        <v>137</v>
      </c>
      <c r="C88" s="72" t="s">
        <v>912</v>
      </c>
      <c r="D88" s="52" t="s">
        <v>598</v>
      </c>
      <c r="E88" s="247">
        <v>70.38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82.28</v>
      </c>
      <c r="K88" s="247">
        <v>70.38</v>
      </c>
      <c r="L88" s="247">
        <v>11.9</v>
      </c>
      <c r="M88" s="293">
        <f t="shared" si="4"/>
        <v>82.28</v>
      </c>
      <c r="N88" s="262"/>
      <c r="P88"/>
      <c r="Q88"/>
      <c r="R88"/>
      <c r="S88"/>
    </row>
    <row r="89" spans="1:19" s="1" customFormat="1">
      <c r="A89" s="50" t="s">
        <v>977</v>
      </c>
      <c r="B89" s="72" t="s">
        <v>978</v>
      </c>
      <c r="C89" s="72" t="s">
        <v>913</v>
      </c>
      <c r="D89" s="52" t="s">
        <v>928</v>
      </c>
      <c r="E89" s="247">
        <v>82.03</v>
      </c>
      <c r="F89" s="296"/>
      <c r="G89" s="52" t="s">
        <v>600</v>
      </c>
      <c r="H89" s="247">
        <v>11.9</v>
      </c>
      <c r="I89" s="296">
        <v>8.92</v>
      </c>
      <c r="J89" s="247">
        <f t="shared" si="3"/>
        <v>102.85000000000001</v>
      </c>
      <c r="K89" s="247">
        <v>82.03</v>
      </c>
      <c r="L89" s="247">
        <v>20.82</v>
      </c>
      <c r="M89" s="293">
        <f t="shared" si="4"/>
        <v>102.85</v>
      </c>
      <c r="N89" s="262"/>
      <c r="P89"/>
      <c r="Q89"/>
      <c r="R89"/>
      <c r="S89"/>
    </row>
    <row r="90" spans="1:19" s="1" customFormat="1" ht="29">
      <c r="A90" s="50" t="s">
        <v>681</v>
      </c>
      <c r="B90" s="71" t="s">
        <v>362</v>
      </c>
      <c r="C90" s="71" t="s">
        <v>916</v>
      </c>
      <c r="D90" s="52" t="s">
        <v>600</v>
      </c>
      <c r="E90" s="247">
        <v>70.38</v>
      </c>
      <c r="F90" s="296">
        <v>52.79</v>
      </c>
      <c r="G90" s="52" t="s">
        <v>600</v>
      </c>
      <c r="H90" s="247">
        <v>11.9</v>
      </c>
      <c r="I90" s="296">
        <v>8.92</v>
      </c>
      <c r="J90" s="247">
        <f t="shared" si="3"/>
        <v>143.98999999999998</v>
      </c>
      <c r="K90" s="247">
        <v>123.17</v>
      </c>
      <c r="L90" s="247">
        <v>20.82</v>
      </c>
      <c r="M90" s="293">
        <f t="shared" si="4"/>
        <v>143.99</v>
      </c>
      <c r="N90" s="262"/>
      <c r="P90"/>
      <c r="Q90"/>
      <c r="R90"/>
      <c r="S90"/>
    </row>
    <row r="91" spans="1:19" s="1" customFormat="1">
      <c r="A91" s="50" t="s">
        <v>683</v>
      </c>
      <c r="B91" s="72" t="s">
        <v>126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599</v>
      </c>
      <c r="H91" s="247">
        <v>11.9</v>
      </c>
      <c r="I91" s="296">
        <v>21.41</v>
      </c>
      <c r="J91" s="247">
        <f t="shared" si="3"/>
        <v>176.86</v>
      </c>
      <c r="K91" s="247">
        <v>143.55000000000001</v>
      </c>
      <c r="L91" s="247">
        <v>33.31</v>
      </c>
      <c r="M91" s="293">
        <f t="shared" si="4"/>
        <v>176.86</v>
      </c>
      <c r="N91" s="262"/>
      <c r="P91"/>
      <c r="Q91"/>
      <c r="R91"/>
      <c r="S91"/>
    </row>
    <row r="92" spans="1:19" s="1" customFormat="1">
      <c r="A92" s="50" t="s">
        <v>995</v>
      </c>
      <c r="B92" s="72" t="s">
        <v>996</v>
      </c>
      <c r="C92" s="72" t="s">
        <v>913</v>
      </c>
      <c r="D92" s="52" t="s">
        <v>600</v>
      </c>
      <c r="E92" s="247">
        <v>82.03</v>
      </c>
      <c r="F92" s="296">
        <v>61.52</v>
      </c>
      <c r="G92" s="52" t="s">
        <v>600</v>
      </c>
      <c r="H92" s="247">
        <v>11.9</v>
      </c>
      <c r="I92" s="296">
        <v>8.92</v>
      </c>
      <c r="J92" s="247">
        <f t="shared" si="3"/>
        <v>164.37</v>
      </c>
      <c r="K92" s="247">
        <v>143.55000000000001</v>
      </c>
      <c r="L92" s="247">
        <v>20.82</v>
      </c>
      <c r="M92" s="293">
        <f t="shared" si="4"/>
        <v>164.37</v>
      </c>
      <c r="N92" s="262"/>
      <c r="P92"/>
      <c r="Q92"/>
      <c r="R92"/>
      <c r="S92"/>
    </row>
    <row r="93" spans="1:19" s="1" customFormat="1" ht="17" customHeight="1">
      <c r="A93" s="50" t="s">
        <v>684</v>
      </c>
      <c r="B93" s="72" t="s">
        <v>35</v>
      </c>
      <c r="C93" s="72" t="s">
        <v>916</v>
      </c>
      <c r="D93" s="52" t="s">
        <v>598</v>
      </c>
      <c r="E93" s="247">
        <v>70.38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82.28</v>
      </c>
      <c r="K93" s="247">
        <v>70.38</v>
      </c>
      <c r="L93" s="247">
        <v>11.9</v>
      </c>
      <c r="M93" s="293">
        <f t="shared" si="4"/>
        <v>82.28</v>
      </c>
      <c r="N93" s="266"/>
      <c r="P93"/>
      <c r="Q93"/>
      <c r="R93"/>
      <c r="S93"/>
    </row>
    <row r="94" spans="1:19" s="1" customFormat="1">
      <c r="A94" s="50" t="s">
        <v>685</v>
      </c>
      <c r="B94" s="72" t="s">
        <v>433</v>
      </c>
      <c r="C94" s="72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686</v>
      </c>
      <c r="B95" s="72" t="s">
        <v>339</v>
      </c>
      <c r="C95" s="72" t="s">
        <v>912</v>
      </c>
      <c r="D95" s="52" t="s">
        <v>600</v>
      </c>
      <c r="E95" s="247">
        <v>70.38</v>
      </c>
      <c r="F95" s="296">
        <v>52.79</v>
      </c>
      <c r="G95" s="52" t="s">
        <v>600</v>
      </c>
      <c r="H95" s="247">
        <v>11.9</v>
      </c>
      <c r="I95" s="296">
        <v>8.92</v>
      </c>
      <c r="J95" s="247">
        <f t="shared" si="3"/>
        <v>143.98999999999998</v>
      </c>
      <c r="K95" s="247">
        <v>123.17</v>
      </c>
      <c r="L95" s="247">
        <v>20.82</v>
      </c>
      <c r="M95" s="293">
        <f t="shared" si="4"/>
        <v>143.99</v>
      </c>
      <c r="N95" s="262"/>
      <c r="P95"/>
      <c r="Q95"/>
      <c r="R95"/>
      <c r="S95"/>
    </row>
    <row r="96" spans="1:19" s="1" customFormat="1">
      <c r="A96" s="50" t="s">
        <v>687</v>
      </c>
      <c r="B96" s="72" t="s">
        <v>50</v>
      </c>
      <c r="C96" s="72" t="s">
        <v>912</v>
      </c>
      <c r="D96" s="52" t="s">
        <v>598</v>
      </c>
      <c r="E96" s="247">
        <v>70.38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82.28</v>
      </c>
      <c r="K96" s="247">
        <v>70.38</v>
      </c>
      <c r="L96" s="247">
        <v>11.9</v>
      </c>
      <c r="M96" s="293">
        <f t="shared" si="4"/>
        <v>82.28</v>
      </c>
      <c r="N96" s="262"/>
      <c r="P96"/>
      <c r="Q96"/>
      <c r="R96"/>
      <c r="S96"/>
    </row>
    <row r="97" spans="1:19" s="1" customFormat="1">
      <c r="A97" s="50" t="s">
        <v>1014</v>
      </c>
      <c r="B97" s="72" t="s">
        <v>1015</v>
      </c>
      <c r="C97" s="72" t="s">
        <v>913</v>
      </c>
      <c r="D97" s="52" t="s">
        <v>598</v>
      </c>
      <c r="E97" s="247">
        <v>82.03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93.93</v>
      </c>
      <c r="K97" s="247">
        <v>82.03</v>
      </c>
      <c r="L97" s="247">
        <v>11.9</v>
      </c>
      <c r="M97" s="293">
        <f t="shared" si="4"/>
        <v>93.93</v>
      </c>
      <c r="N97" s="262"/>
      <c r="P97"/>
      <c r="Q97"/>
      <c r="R97"/>
      <c r="S97"/>
    </row>
    <row r="98" spans="1:19" s="1" customFormat="1">
      <c r="A98" s="50" t="s">
        <v>688</v>
      </c>
      <c r="B98" s="72" t="s">
        <v>85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>
      <c r="A99" s="50" t="s">
        <v>689</v>
      </c>
      <c r="B99" s="72" t="s">
        <v>128</v>
      </c>
      <c r="C99" s="72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 ht="29">
      <c r="A100" s="50" t="s">
        <v>690</v>
      </c>
      <c r="B100" s="71" t="s">
        <v>336</v>
      </c>
      <c r="C100" s="71" t="s">
        <v>912</v>
      </c>
      <c r="D100" s="52" t="s">
        <v>598</v>
      </c>
      <c r="E100" s="247">
        <v>70.38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 t="shared" si="3"/>
        <v>82.28</v>
      </c>
      <c r="K100" s="247">
        <v>70.38</v>
      </c>
      <c r="L100" s="247">
        <v>11.9</v>
      </c>
      <c r="M100" s="293">
        <f t="shared" si="4"/>
        <v>82.28</v>
      </c>
      <c r="N100" s="262"/>
      <c r="P100"/>
      <c r="Q100"/>
      <c r="R100"/>
      <c r="S100"/>
    </row>
    <row r="101" spans="1:19" s="1" customFormat="1">
      <c r="A101" s="50" t="s">
        <v>1024</v>
      </c>
      <c r="B101" s="71" t="s">
        <v>1025</v>
      </c>
      <c r="C101" s="71" t="s">
        <v>913</v>
      </c>
      <c r="D101" s="52" t="s">
        <v>600</v>
      </c>
      <c r="E101" s="247">
        <v>82.03</v>
      </c>
      <c r="F101" s="296">
        <v>61.52</v>
      </c>
      <c r="G101" s="52" t="s">
        <v>599</v>
      </c>
      <c r="H101" s="247">
        <v>11.9</v>
      </c>
      <c r="I101" s="296">
        <v>21.41</v>
      </c>
      <c r="J101" s="247">
        <f t="shared" si="3"/>
        <v>176.86</v>
      </c>
      <c r="K101" s="247">
        <v>143.55000000000001</v>
      </c>
      <c r="L101" s="247">
        <v>33.31</v>
      </c>
      <c r="M101" s="293">
        <f t="shared" si="4"/>
        <v>176.86</v>
      </c>
      <c r="N101" s="262"/>
      <c r="P101"/>
      <c r="Q101"/>
      <c r="R101"/>
      <c r="S101"/>
    </row>
    <row r="102" spans="1:19" s="1" customFormat="1" ht="29">
      <c r="A102" s="50" t="s">
        <v>691</v>
      </c>
      <c r="B102" s="71" t="s">
        <v>333</v>
      </c>
      <c r="C102" s="71" t="s">
        <v>912</v>
      </c>
      <c r="D102" s="52" t="s">
        <v>598</v>
      </c>
      <c r="E102" s="247">
        <v>70.38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82.28</v>
      </c>
      <c r="K102" s="247">
        <v>70.38</v>
      </c>
      <c r="L102" s="247">
        <v>11.9</v>
      </c>
      <c r="M102" s="293">
        <f t="shared" si="4"/>
        <v>82.28</v>
      </c>
      <c r="N102" s="262"/>
      <c r="P102"/>
      <c r="Q102"/>
      <c r="R102"/>
      <c r="S102"/>
    </row>
    <row r="103" spans="1:19" s="1" customFormat="1">
      <c r="A103" s="50" t="s">
        <v>1016</v>
      </c>
      <c r="B103" s="71" t="s">
        <v>1017</v>
      </c>
      <c r="C103" s="71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692</v>
      </c>
      <c r="B104" s="72" t="s">
        <v>46</v>
      </c>
      <c r="C104" s="72" t="s">
        <v>913</v>
      </c>
      <c r="D104" s="52" t="s">
        <v>598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f t="shared" si="3"/>
        <v>93.93</v>
      </c>
      <c r="K104" s="247">
        <v>82.03</v>
      </c>
      <c r="L104" s="247">
        <v>11.9</v>
      </c>
      <c r="M104" s="293">
        <f t="shared" si="4"/>
        <v>93.93</v>
      </c>
      <c r="N104" s="262"/>
      <c r="P104"/>
      <c r="Q104"/>
      <c r="R104"/>
      <c r="S104"/>
    </row>
    <row r="105" spans="1:19" s="1" customFormat="1">
      <c r="A105" s="50" t="s">
        <v>1079</v>
      </c>
      <c r="B105" s="72" t="s">
        <v>1080</v>
      </c>
      <c r="C105" s="72" t="s">
        <v>915</v>
      </c>
      <c r="D105" s="52" t="s">
        <v>600</v>
      </c>
      <c r="E105" s="247">
        <v>82.03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v>11.9</v>
      </c>
      <c r="K105" s="247">
        <v>82.03</v>
      </c>
      <c r="L105" s="247">
        <v>11.9</v>
      </c>
      <c r="M105" s="293">
        <f>K105+L105</f>
        <v>93.93</v>
      </c>
      <c r="N105" s="262"/>
      <c r="P105"/>
      <c r="Q105"/>
      <c r="R105"/>
      <c r="S105"/>
    </row>
    <row r="106" spans="1:19" s="1" customFormat="1" ht="29">
      <c r="A106" s="50" t="s">
        <v>693</v>
      </c>
      <c r="B106" s="71" t="s">
        <v>852</v>
      </c>
      <c r="C106" s="71" t="s">
        <v>912</v>
      </c>
      <c r="D106" s="52" t="s">
        <v>600</v>
      </c>
      <c r="E106" s="247">
        <v>70.38</v>
      </c>
      <c r="F106" s="296">
        <v>52.79</v>
      </c>
      <c r="G106" s="52" t="s">
        <v>600</v>
      </c>
      <c r="H106" s="247">
        <v>11.9</v>
      </c>
      <c r="I106" s="296">
        <v>8.92</v>
      </c>
      <c r="J106" s="247">
        <f t="shared" si="3"/>
        <v>143.98999999999998</v>
      </c>
      <c r="K106" s="247">
        <v>123.17</v>
      </c>
      <c r="L106" s="247">
        <v>20.82</v>
      </c>
      <c r="M106" s="293">
        <f t="shared" si="4"/>
        <v>143.99</v>
      </c>
      <c r="N106" s="262"/>
      <c r="P106"/>
      <c r="Q106"/>
      <c r="R106"/>
      <c r="S106"/>
    </row>
    <row r="107" spans="1:19" s="1" customFormat="1">
      <c r="A107" s="50" t="s">
        <v>694</v>
      </c>
      <c r="B107" s="72" t="s">
        <v>200</v>
      </c>
      <c r="C107" s="72" t="s">
        <v>913</v>
      </c>
      <c r="D107" s="52" t="s">
        <v>600</v>
      </c>
      <c r="E107" s="247">
        <v>82.03</v>
      </c>
      <c r="F107" s="296">
        <v>61.52</v>
      </c>
      <c r="G107" s="52" t="s">
        <v>600</v>
      </c>
      <c r="H107" s="247">
        <v>11.9</v>
      </c>
      <c r="I107" s="296">
        <v>8.92</v>
      </c>
      <c r="J107" s="247">
        <f t="shared" si="3"/>
        <v>164.37</v>
      </c>
      <c r="K107" s="247">
        <v>143.55000000000001</v>
      </c>
      <c r="L107" s="247">
        <v>20.82</v>
      </c>
      <c r="M107" s="293">
        <f t="shared" si="4"/>
        <v>164.37</v>
      </c>
      <c r="N107" s="262"/>
      <c r="P107"/>
      <c r="Q107"/>
      <c r="R107"/>
      <c r="S107"/>
    </row>
    <row r="108" spans="1:19" s="1" customFormat="1">
      <c r="A108" s="50" t="s">
        <v>1057</v>
      </c>
      <c r="B108" s="72" t="s">
        <v>1058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3"/>
        <v>93.93</v>
      </c>
      <c r="K108" s="247">
        <v>82.03</v>
      </c>
      <c r="L108" s="247">
        <v>11.9</v>
      </c>
      <c r="M108" s="293">
        <f t="shared" si="4"/>
        <v>93.93</v>
      </c>
      <c r="N108" s="262"/>
      <c r="P108"/>
      <c r="Q108"/>
      <c r="R108"/>
      <c r="S108"/>
    </row>
    <row r="109" spans="1:19" s="1" customFormat="1">
      <c r="A109" s="50" t="s">
        <v>695</v>
      </c>
      <c r="B109" s="72" t="s">
        <v>434</v>
      </c>
      <c r="C109" s="72" t="s">
        <v>913</v>
      </c>
      <c r="D109" s="52" t="s">
        <v>598</v>
      </c>
      <c r="E109" s="247">
        <v>82.03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>SUM(E109:I109)</f>
        <v>93.93</v>
      </c>
      <c r="K109" s="247">
        <v>82.03</v>
      </c>
      <c r="L109" s="247">
        <v>11.9</v>
      </c>
      <c r="M109" s="293">
        <f>K109+L109</f>
        <v>93.93</v>
      </c>
      <c r="N109" s="262"/>
      <c r="P109"/>
      <c r="Q109"/>
      <c r="R109"/>
      <c r="S109"/>
    </row>
    <row r="110" spans="1:19" s="1" customFormat="1">
      <c r="A110" s="278" t="s">
        <v>1059</v>
      </c>
      <c r="B110" s="72" t="s">
        <v>1060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0</v>
      </c>
      <c r="J110" s="247">
        <f t="shared" ref="J110:J122" si="6">SUM(E110:I110)</f>
        <v>155.45000000000002</v>
      </c>
      <c r="K110" s="247">
        <v>143.55000000000001</v>
      </c>
      <c r="L110" s="247">
        <v>11.9</v>
      </c>
      <c r="M110" s="293">
        <f t="shared" ref="M110:M122" si="7">K110+L110</f>
        <v>155.45000000000002</v>
      </c>
      <c r="N110" s="262"/>
      <c r="P110"/>
      <c r="Q110"/>
      <c r="R110"/>
      <c r="S110"/>
    </row>
    <row r="111" spans="1:19" s="1" customFormat="1">
      <c r="A111" s="278" t="s">
        <v>998</v>
      </c>
      <c r="B111" s="72" t="s">
        <v>999</v>
      </c>
      <c r="C111" s="72" t="s">
        <v>912</v>
      </c>
      <c r="D111" s="52" t="s">
        <v>928</v>
      </c>
      <c r="E111" s="247">
        <v>70.38</v>
      </c>
      <c r="F111" s="296">
        <v>0</v>
      </c>
      <c r="G111" s="52" t="s">
        <v>928</v>
      </c>
      <c r="H111" s="247">
        <v>11.9</v>
      </c>
      <c r="I111" s="296">
        <v>0</v>
      </c>
      <c r="J111" s="247">
        <f t="shared" si="6"/>
        <v>82.28</v>
      </c>
      <c r="K111" s="247">
        <v>70.38</v>
      </c>
      <c r="L111" s="247">
        <v>11.9</v>
      </c>
      <c r="M111" s="293">
        <f t="shared" si="7"/>
        <v>82.28</v>
      </c>
      <c r="N111" s="262"/>
      <c r="P111"/>
      <c r="Q111"/>
      <c r="R111"/>
      <c r="S111"/>
    </row>
    <row r="112" spans="1:19" s="1" customFormat="1">
      <c r="A112" s="50" t="s">
        <v>696</v>
      </c>
      <c r="B112" s="72" t="s">
        <v>524</v>
      </c>
      <c r="C112" s="72" t="s">
        <v>913</v>
      </c>
      <c r="D112" s="52" t="s">
        <v>598</v>
      </c>
      <c r="E112" s="247">
        <v>82.03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6"/>
        <v>93.93</v>
      </c>
      <c r="K112" s="247">
        <v>82.03</v>
      </c>
      <c r="L112" s="247">
        <v>11.9</v>
      </c>
      <c r="M112" s="293">
        <f t="shared" si="7"/>
        <v>93.93</v>
      </c>
      <c r="N112" s="262"/>
      <c r="P112"/>
      <c r="Q112"/>
      <c r="R112"/>
      <c r="S112"/>
    </row>
    <row r="113" spans="1:19" s="1" customFormat="1">
      <c r="A113" s="50" t="s">
        <v>697</v>
      </c>
      <c r="B113" s="72" t="s">
        <v>558</v>
      </c>
      <c r="C113" s="72" t="s">
        <v>912</v>
      </c>
      <c r="D113" s="52" t="s">
        <v>599</v>
      </c>
      <c r="E113" s="247">
        <v>70.38</v>
      </c>
      <c r="F113" s="296">
        <v>119.65</v>
      </c>
      <c r="G113" s="52" t="s">
        <v>599</v>
      </c>
      <c r="H113" s="247">
        <v>11.9</v>
      </c>
      <c r="I113" s="296">
        <v>21.41</v>
      </c>
      <c r="J113" s="247">
        <f t="shared" si="6"/>
        <v>223.34</v>
      </c>
      <c r="K113" s="247">
        <v>190.03</v>
      </c>
      <c r="L113" s="247">
        <v>33.31</v>
      </c>
      <c r="M113" s="293">
        <f t="shared" si="7"/>
        <v>223.34</v>
      </c>
      <c r="N113" s="262"/>
      <c r="P113"/>
      <c r="Q113"/>
      <c r="R113"/>
      <c r="S113"/>
    </row>
    <row r="114" spans="1:19" s="1" customFormat="1">
      <c r="A114" s="50" t="s">
        <v>930</v>
      </c>
      <c r="B114" s="72" t="s">
        <v>931</v>
      </c>
      <c r="C114" s="72" t="s">
        <v>913</v>
      </c>
      <c r="D114" s="52" t="s">
        <v>598</v>
      </c>
      <c r="E114" s="247">
        <v>82.03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6"/>
        <v>93.93</v>
      </c>
      <c r="K114" s="247">
        <v>82.03</v>
      </c>
      <c r="L114" s="247">
        <v>11.9</v>
      </c>
      <c r="M114" s="293">
        <f t="shared" si="7"/>
        <v>93.93</v>
      </c>
      <c r="N114" s="262"/>
      <c r="P114"/>
      <c r="Q114"/>
      <c r="R114"/>
      <c r="S114"/>
    </row>
    <row r="115" spans="1:19">
      <c r="A115" s="50" t="s">
        <v>698</v>
      </c>
      <c r="B115" s="72" t="s">
        <v>201</v>
      </c>
      <c r="C115" s="72" t="s">
        <v>912</v>
      </c>
      <c r="D115" s="52" t="s">
        <v>598</v>
      </c>
      <c r="E115" s="247">
        <v>70.38</v>
      </c>
      <c r="F115" s="296">
        <v>0</v>
      </c>
      <c r="G115" s="52" t="s">
        <v>598</v>
      </c>
      <c r="H115" s="247">
        <v>11.9</v>
      </c>
      <c r="I115" s="296">
        <v>0</v>
      </c>
      <c r="J115" s="247">
        <f t="shared" si="6"/>
        <v>82.28</v>
      </c>
      <c r="K115" s="247">
        <v>70.38</v>
      </c>
      <c r="L115" s="247">
        <v>11.9</v>
      </c>
      <c r="M115" s="293">
        <f t="shared" si="7"/>
        <v>82.28</v>
      </c>
      <c r="N115" s="262"/>
    </row>
    <row r="116" spans="1:19">
      <c r="A116" s="50" t="s">
        <v>699</v>
      </c>
      <c r="B116" s="72" t="s">
        <v>202</v>
      </c>
      <c r="C116" s="72" t="s">
        <v>913</v>
      </c>
      <c r="D116" s="52" t="s">
        <v>599</v>
      </c>
      <c r="E116" s="247">
        <v>82.03</v>
      </c>
      <c r="F116" s="296">
        <v>139.44</v>
      </c>
      <c r="G116" s="52" t="s">
        <v>599</v>
      </c>
      <c r="H116" s="247">
        <v>11.9</v>
      </c>
      <c r="I116" s="296">
        <v>21.41</v>
      </c>
      <c r="J116" s="247">
        <f t="shared" si="6"/>
        <v>254.78</v>
      </c>
      <c r="K116" s="247">
        <v>221.47</v>
      </c>
      <c r="L116" s="247">
        <v>33.31</v>
      </c>
      <c r="M116" s="293">
        <f t="shared" si="7"/>
        <v>254.78</v>
      </c>
      <c r="N116" s="262"/>
    </row>
    <row r="117" spans="1:19">
      <c r="A117" s="50" t="s">
        <v>700</v>
      </c>
      <c r="B117" s="72" t="s">
        <v>473</v>
      </c>
      <c r="C117" s="72" t="s">
        <v>913</v>
      </c>
      <c r="D117" s="52" t="s">
        <v>598</v>
      </c>
      <c r="E117" s="247">
        <v>82.03</v>
      </c>
      <c r="F117" s="296">
        <v>0</v>
      </c>
      <c r="G117" s="52" t="s">
        <v>598</v>
      </c>
      <c r="H117" s="247">
        <v>11.9</v>
      </c>
      <c r="I117" s="296">
        <v>0</v>
      </c>
      <c r="J117" s="247">
        <f t="shared" si="6"/>
        <v>93.93</v>
      </c>
      <c r="K117" s="247">
        <v>82.03</v>
      </c>
      <c r="L117" s="247">
        <v>11.9</v>
      </c>
      <c r="M117" s="293">
        <f t="shared" si="7"/>
        <v>93.93</v>
      </c>
      <c r="N117" s="262"/>
    </row>
    <row r="118" spans="1:19">
      <c r="A118" s="50" t="s">
        <v>701</v>
      </c>
      <c r="B118" s="72" t="s">
        <v>559</v>
      </c>
      <c r="C118" s="72" t="s">
        <v>912</v>
      </c>
      <c r="D118" s="52" t="s">
        <v>599</v>
      </c>
      <c r="E118" s="247">
        <v>70.38</v>
      </c>
      <c r="F118" s="296">
        <v>119.65</v>
      </c>
      <c r="G118" s="52" t="s">
        <v>598</v>
      </c>
      <c r="H118" s="247">
        <v>11.9</v>
      </c>
      <c r="I118" s="296">
        <v>0</v>
      </c>
      <c r="J118" s="247">
        <f t="shared" si="6"/>
        <v>201.93</v>
      </c>
      <c r="K118" s="247">
        <v>190.03</v>
      </c>
      <c r="L118" s="247">
        <v>11.9</v>
      </c>
      <c r="M118" s="293">
        <f t="shared" si="7"/>
        <v>201.93</v>
      </c>
      <c r="N118" s="262"/>
    </row>
    <row r="119" spans="1:19">
      <c r="A119" s="50" t="s">
        <v>702</v>
      </c>
      <c r="B119" s="72" t="s">
        <v>161</v>
      </c>
      <c r="C119" s="72" t="s">
        <v>912</v>
      </c>
      <c r="D119" s="52" t="s">
        <v>598</v>
      </c>
      <c r="E119" s="247">
        <v>70.38</v>
      </c>
      <c r="F119" s="296">
        <v>0</v>
      </c>
      <c r="G119" s="52" t="s">
        <v>598</v>
      </c>
      <c r="H119" s="247">
        <v>11.9</v>
      </c>
      <c r="I119" s="296">
        <v>0</v>
      </c>
      <c r="J119" s="247">
        <f t="shared" si="6"/>
        <v>82.28</v>
      </c>
      <c r="K119" s="247">
        <v>70.38</v>
      </c>
      <c r="L119" s="247">
        <v>11.9</v>
      </c>
      <c r="M119" s="293">
        <f t="shared" si="7"/>
        <v>82.28</v>
      </c>
      <c r="N119" s="262"/>
      <c r="P119" s="12"/>
    </row>
    <row r="120" spans="1:19">
      <c r="A120" s="50" t="s">
        <v>703</v>
      </c>
      <c r="B120" s="72" t="s">
        <v>86</v>
      </c>
      <c r="C120" s="72" t="s">
        <v>913</v>
      </c>
      <c r="D120" s="52" t="s">
        <v>600</v>
      </c>
      <c r="E120" s="247">
        <v>82.03</v>
      </c>
      <c r="F120" s="296">
        <v>61.52</v>
      </c>
      <c r="G120" s="52" t="s">
        <v>600</v>
      </c>
      <c r="H120" s="247">
        <v>11.9</v>
      </c>
      <c r="I120" s="296">
        <v>8.92</v>
      </c>
      <c r="J120" s="247">
        <f t="shared" si="6"/>
        <v>164.37</v>
      </c>
      <c r="K120" s="247">
        <v>143.55000000000001</v>
      </c>
      <c r="L120" s="247">
        <v>20.82</v>
      </c>
      <c r="M120" s="293">
        <f t="shared" si="7"/>
        <v>164.37</v>
      </c>
      <c r="N120" s="262"/>
      <c r="P120" s="12"/>
    </row>
    <row r="121" spans="1:19">
      <c r="A121" s="50" t="s">
        <v>1002</v>
      </c>
      <c r="B121" s="72" t="s">
        <v>1003</v>
      </c>
      <c r="C121" s="72" t="s">
        <v>913</v>
      </c>
      <c r="D121" s="52" t="s">
        <v>598</v>
      </c>
      <c r="E121" s="247">
        <v>82.03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6"/>
        <v>93.93</v>
      </c>
      <c r="K121" s="247">
        <v>82.03</v>
      </c>
      <c r="L121" s="247">
        <v>11.9</v>
      </c>
      <c r="M121" s="293">
        <f t="shared" si="7"/>
        <v>93.93</v>
      </c>
      <c r="N121" s="262"/>
      <c r="P121" s="12"/>
    </row>
    <row r="122" spans="1:19">
      <c r="A122" s="50" t="s">
        <v>704</v>
      </c>
      <c r="B122" s="72" t="s">
        <v>535</v>
      </c>
      <c r="C122" s="72" t="s">
        <v>912</v>
      </c>
      <c r="D122" s="52" t="s">
        <v>598</v>
      </c>
      <c r="E122" s="247">
        <v>70.38</v>
      </c>
      <c r="F122" s="296">
        <v>0</v>
      </c>
      <c r="G122" s="52" t="s">
        <v>598</v>
      </c>
      <c r="H122" s="247">
        <v>11.9</v>
      </c>
      <c r="I122" s="296">
        <v>0</v>
      </c>
      <c r="J122" s="247">
        <f t="shared" si="6"/>
        <v>82.28</v>
      </c>
      <c r="K122" s="247">
        <v>70.38</v>
      </c>
      <c r="L122" s="247">
        <v>11.9</v>
      </c>
      <c r="M122" s="293">
        <f t="shared" si="7"/>
        <v>82.28</v>
      </c>
      <c r="N122" s="262" t="s">
        <v>1035</v>
      </c>
      <c r="P122" s="12"/>
    </row>
    <row r="123" spans="1:19">
      <c r="A123" s="288"/>
      <c r="B123" s="345"/>
      <c r="C123" s="345"/>
      <c r="D123" s="290"/>
      <c r="E123" s="247"/>
      <c r="F123" s="247"/>
      <c r="G123" s="247"/>
      <c r="H123" s="247"/>
      <c r="I123" s="247"/>
      <c r="J123" s="247"/>
      <c r="K123" s="272"/>
      <c r="L123" s="247"/>
      <c r="M123" s="316"/>
      <c r="N123" s="262"/>
      <c r="P123" s="12"/>
    </row>
    <row r="124" spans="1:19" ht="16">
      <c r="A124" s="153"/>
      <c r="B124" s="153"/>
      <c r="C124" s="153"/>
      <c r="D124" s="281"/>
      <c r="E124" s="312">
        <f>SUM(E4:E122)</f>
        <v>9039.27</v>
      </c>
      <c r="F124" s="312">
        <f>SUM(F4:F122)</f>
        <v>4439.2699999999995</v>
      </c>
      <c r="G124" s="312"/>
      <c r="H124" s="312">
        <f t="shared" ref="H124:M124" si="8">SUM(H4:H122)</f>
        <v>1392.3000000000013</v>
      </c>
      <c r="I124" s="312">
        <f t="shared" si="8"/>
        <v>663.68999999999983</v>
      </c>
      <c r="J124" s="88">
        <f t="shared" si="8"/>
        <v>15452.500000000022</v>
      </c>
      <c r="K124" s="88">
        <f t="shared" si="8"/>
        <v>13478.539999999994</v>
      </c>
      <c r="L124" s="88">
        <f t="shared" si="8"/>
        <v>2055.9900000000016</v>
      </c>
      <c r="M124" s="88">
        <f t="shared" si="8"/>
        <v>15534.530000000022</v>
      </c>
      <c r="N124" s="298"/>
      <c r="P124" s="12"/>
    </row>
    <row r="125" spans="1:19">
      <c r="A125" s="149"/>
      <c r="B125" s="346"/>
      <c r="C125" s="360"/>
      <c r="L125" s="286"/>
      <c r="M125" s="275"/>
      <c r="N125" s="53"/>
    </row>
    <row r="126" spans="1:19">
      <c r="A126" s="50"/>
      <c r="B126" s="72"/>
      <c r="C126" s="72"/>
      <c r="D126" s="54"/>
      <c r="E126" s="76"/>
      <c r="F126" s="76"/>
      <c r="G126" s="76"/>
      <c r="H126" s="76"/>
      <c r="I126" s="76"/>
      <c r="J126" s="76"/>
      <c r="K126" s="76"/>
      <c r="L126" s="76"/>
      <c r="M126" s="76"/>
      <c r="N126" s="53"/>
    </row>
    <row r="127" spans="1:19" ht="16">
      <c r="A127" s="155"/>
      <c r="B127" s="398" t="s">
        <v>616</v>
      </c>
      <c r="C127" s="399"/>
      <c r="D127" s="400"/>
      <c r="E127" s="88">
        <v>0</v>
      </c>
      <c r="F127" s="88"/>
      <c r="G127" s="379"/>
      <c r="H127" s="88">
        <v>0</v>
      </c>
      <c r="I127" s="88"/>
      <c r="J127" s="88">
        <v>0</v>
      </c>
      <c r="K127" s="88"/>
      <c r="L127" s="88"/>
      <c r="M127" s="88"/>
      <c r="N127" s="89"/>
      <c r="P127" s="12"/>
    </row>
    <row r="128" spans="1:19" ht="16">
      <c r="A128" s="395"/>
      <c r="B128" s="395"/>
      <c r="C128" s="395"/>
      <c r="D128" s="395"/>
      <c r="E128" s="88">
        <f>E124+E127</f>
        <v>9039.27</v>
      </c>
      <c r="F128" s="88"/>
      <c r="G128" s="379"/>
      <c r="H128" s="88">
        <f>H124+H127</f>
        <v>1392.3000000000013</v>
      </c>
      <c r="I128" s="88"/>
      <c r="J128" s="88">
        <f>J124+J127</f>
        <v>15452.500000000022</v>
      </c>
      <c r="K128" s="88"/>
      <c r="L128" s="88"/>
      <c r="M128" s="88"/>
      <c r="N128" s="89"/>
      <c r="P128" s="12"/>
    </row>
    <row r="129" spans="1:18" ht="16">
      <c r="A129" s="401"/>
      <c r="B129" s="401"/>
      <c r="C129" s="401"/>
      <c r="D129" s="401"/>
      <c r="E129" s="90"/>
      <c r="F129" s="90"/>
      <c r="G129" s="380"/>
      <c r="H129" s="93"/>
      <c r="I129" s="93"/>
      <c r="J129" s="93"/>
      <c r="K129" s="93"/>
      <c r="L129" s="93"/>
      <c r="M129" s="93"/>
      <c r="N129" s="89"/>
    </row>
    <row r="130" spans="1:18" ht="16" customHeight="1">
      <c r="A130" s="402"/>
      <c r="B130" s="402"/>
      <c r="C130" s="402"/>
      <c r="D130" s="403"/>
      <c r="E130" s="247"/>
      <c r="F130" s="247"/>
      <c r="G130" s="247"/>
      <c r="H130" s="247"/>
      <c r="I130" s="247"/>
      <c r="J130" s="247"/>
      <c r="K130" s="331" t="s">
        <v>756</v>
      </c>
      <c r="L130" s="331" t="s">
        <v>757</v>
      </c>
      <c r="M130" s="247"/>
      <c r="N130" s="100"/>
    </row>
    <row r="131" spans="1:18" ht="16" customHeight="1">
      <c r="A131" s="50" t="s">
        <v>1099</v>
      </c>
      <c r="B131" s="72" t="s">
        <v>1100</v>
      </c>
      <c r="C131" s="72" t="s">
        <v>913</v>
      </c>
      <c r="D131" s="52" t="s">
        <v>598</v>
      </c>
      <c r="E131" s="247">
        <v>410.15</v>
      </c>
      <c r="F131" s="296">
        <v>0</v>
      </c>
      <c r="G131" s="52"/>
      <c r="H131" s="247"/>
      <c r="I131" s="296"/>
      <c r="J131" s="247">
        <v>410.15</v>
      </c>
      <c r="K131" s="247">
        <v>410.15</v>
      </c>
      <c r="L131" s="247"/>
      <c r="M131" s="293">
        <v>410.15</v>
      </c>
      <c r="N131" s="262" t="s">
        <v>1102</v>
      </c>
    </row>
    <row r="132" spans="1:18" ht="16" customHeight="1">
      <c r="A132" s="50"/>
      <c r="B132" s="71"/>
      <c r="C132" s="72"/>
      <c r="D132" s="52"/>
      <c r="E132" s="247"/>
      <c r="F132" s="296"/>
      <c r="G132" s="52"/>
      <c r="H132" s="247"/>
      <c r="I132" s="296"/>
      <c r="J132" s="247"/>
      <c r="K132" s="247"/>
      <c r="L132" s="247"/>
      <c r="M132" s="293"/>
      <c r="N132" s="262"/>
    </row>
    <row r="133" spans="1:18" ht="16" customHeight="1">
      <c r="A133" s="50"/>
      <c r="B133" s="72"/>
      <c r="C133" s="72"/>
      <c r="D133" s="52"/>
      <c r="E133" s="247"/>
      <c r="F133" s="296"/>
      <c r="G133" s="52"/>
      <c r="H133" s="247"/>
      <c r="I133" s="296"/>
      <c r="J133" s="247"/>
      <c r="K133" s="247"/>
      <c r="L133" s="247"/>
      <c r="M133" s="293"/>
      <c r="N133" s="262"/>
    </row>
    <row r="134" spans="1:18" ht="16" customHeight="1">
      <c r="A134" s="50"/>
      <c r="B134" s="72"/>
      <c r="C134" s="72"/>
      <c r="D134" s="52"/>
      <c r="E134" s="247"/>
      <c r="F134" s="296"/>
      <c r="G134" s="52"/>
      <c r="H134" s="247"/>
      <c r="I134" s="296"/>
      <c r="J134" s="247"/>
      <c r="K134" s="247"/>
      <c r="L134" s="247"/>
      <c r="M134" s="293"/>
      <c r="N134" s="262"/>
    </row>
    <row r="135" spans="1:18" ht="16" customHeight="1">
      <c r="A135" s="50"/>
      <c r="B135" s="72"/>
      <c r="C135" s="72"/>
      <c r="D135" s="52"/>
      <c r="E135" s="247"/>
      <c r="F135" s="296"/>
      <c r="G135" s="52"/>
      <c r="H135" s="247"/>
      <c r="I135" s="296"/>
      <c r="J135" s="247"/>
      <c r="K135" s="247"/>
      <c r="L135" s="247"/>
      <c r="M135" s="293"/>
      <c r="N135" s="262"/>
    </row>
    <row r="136" spans="1:18" ht="16" customHeight="1">
      <c r="A136" s="50"/>
      <c r="B136" s="72"/>
      <c r="C136" s="72"/>
      <c r="D136" s="52"/>
      <c r="E136" s="247"/>
      <c r="F136" s="296"/>
      <c r="G136" s="52"/>
      <c r="H136" s="247"/>
      <c r="I136" s="296"/>
      <c r="J136" s="247"/>
      <c r="K136" s="247"/>
      <c r="L136" s="247"/>
      <c r="M136" s="293"/>
      <c r="N136" s="390"/>
    </row>
    <row r="137" spans="1:18" ht="16" customHeight="1">
      <c r="A137" s="50"/>
      <c r="B137" s="72"/>
      <c r="C137" s="72"/>
      <c r="D137" s="52"/>
      <c r="E137" s="247"/>
      <c r="F137" s="296"/>
      <c r="G137" s="52"/>
      <c r="H137" s="247"/>
      <c r="I137" s="296"/>
      <c r="J137" s="247"/>
      <c r="K137" s="247"/>
      <c r="L137" s="247"/>
      <c r="M137" s="293"/>
      <c r="N137" s="262"/>
    </row>
    <row r="138" spans="1:18" ht="16" customHeight="1">
      <c r="A138" s="50"/>
      <c r="B138" s="72"/>
      <c r="C138" s="72"/>
      <c r="D138" s="52"/>
      <c r="E138" s="247"/>
      <c r="F138" s="296"/>
      <c r="G138" s="52"/>
      <c r="H138" s="247"/>
      <c r="I138" s="296"/>
      <c r="J138" s="247"/>
      <c r="K138" s="247"/>
      <c r="L138" s="247"/>
      <c r="M138" s="293"/>
      <c r="N138" s="262"/>
    </row>
    <row r="139" spans="1:18" s="1" customFormat="1" ht="16">
      <c r="A139" s="404"/>
      <c r="B139" s="404"/>
      <c r="C139" s="404"/>
      <c r="D139" s="404"/>
      <c r="E139" s="256">
        <f>SUM(E131:E138)</f>
        <v>410.15</v>
      </c>
      <c r="F139" s="256">
        <f>SUM(F131:F138)</f>
        <v>0</v>
      </c>
      <c r="G139" s="381"/>
      <c r="H139" s="256">
        <f t="shared" ref="H139:M139" si="9">SUM(H131:H138)</f>
        <v>0</v>
      </c>
      <c r="I139" s="256">
        <f t="shared" si="9"/>
        <v>0</v>
      </c>
      <c r="J139" s="256">
        <f t="shared" si="9"/>
        <v>410.15</v>
      </c>
      <c r="K139" s="256">
        <f t="shared" si="9"/>
        <v>410.15</v>
      </c>
      <c r="L139" s="256">
        <f t="shared" si="9"/>
        <v>0</v>
      </c>
      <c r="M139" s="256">
        <f t="shared" si="9"/>
        <v>410.15</v>
      </c>
      <c r="N139" s="257"/>
      <c r="P139"/>
      <c r="Q139"/>
      <c r="R139"/>
    </row>
    <row r="140" spans="1:18" s="1" customFormat="1" ht="16">
      <c r="A140" s="318"/>
      <c r="B140" s="347"/>
      <c r="C140" s="347"/>
      <c r="D140" s="318"/>
      <c r="E140" s="256"/>
      <c r="F140" s="256"/>
      <c r="G140" s="381"/>
      <c r="H140" s="256"/>
      <c r="I140" s="256"/>
      <c r="J140" s="256"/>
      <c r="K140" s="256"/>
      <c r="L140" s="256"/>
      <c r="M140" s="256"/>
      <c r="N140" s="257"/>
      <c r="P140"/>
      <c r="Q140"/>
      <c r="R140"/>
    </row>
    <row r="141" spans="1:18" s="1" customFormat="1" ht="19">
      <c r="A141" s="393"/>
      <c r="B141" s="393"/>
      <c r="C141" s="393"/>
      <c r="D141" s="393"/>
      <c r="E141" s="90">
        <f>E128+E139</f>
        <v>9449.42</v>
      </c>
      <c r="F141" s="90"/>
      <c r="G141" s="90"/>
      <c r="H141" s="90">
        <f>H128+H139</f>
        <v>1392.3000000000013</v>
      </c>
      <c r="I141" s="90"/>
      <c r="J141" s="90">
        <f>M124+J139</f>
        <v>15944.680000000022</v>
      </c>
      <c r="K141" s="90"/>
      <c r="L141" s="90"/>
      <c r="M141" s="332">
        <f>M124+M139</f>
        <v>15944.680000000022</v>
      </c>
      <c r="N141" s="89" t="s">
        <v>795</v>
      </c>
      <c r="P141"/>
      <c r="Q141"/>
      <c r="R141"/>
    </row>
    <row r="142" spans="1:18" s="1" customFormat="1" ht="15" customHeight="1">
      <c r="A142" s="397"/>
      <c r="B142" s="397"/>
      <c r="C142" s="397"/>
      <c r="D142" s="397"/>
      <c r="E142" s="397"/>
      <c r="F142" s="397"/>
      <c r="G142" s="397"/>
      <c r="H142" s="397"/>
      <c r="I142" s="397"/>
      <c r="J142" s="397"/>
      <c r="K142" s="313"/>
      <c r="L142" s="313"/>
      <c r="M142" s="313"/>
      <c r="N142" s="143"/>
      <c r="P142"/>
      <c r="Q142"/>
      <c r="R142"/>
    </row>
    <row r="143" spans="1:18" s="1" customFormat="1" ht="16" customHeight="1">
      <c r="A143"/>
      <c r="B143"/>
      <c r="C143"/>
      <c r="E143"/>
      <c r="F143"/>
      <c r="G143"/>
      <c r="H143" t="s">
        <v>381</v>
      </c>
      <c r="I143" s="163" t="s">
        <v>871</v>
      </c>
      <c r="J143" s="260">
        <v>45853</v>
      </c>
      <c r="K143" s="314"/>
      <c r="L143" s="314"/>
      <c r="M143" s="314"/>
      <c r="N143"/>
      <c r="P143"/>
      <c r="Q143"/>
      <c r="R143"/>
    </row>
    <row r="144" spans="1:18" s="1" customFormat="1">
      <c r="A144"/>
      <c r="B144"/>
      <c r="C144"/>
      <c r="D144"/>
      <c r="E144"/>
      <c r="F144"/>
      <c r="G144"/>
      <c r="H144" s="12"/>
      <c r="I144" s="12"/>
      <c r="J144" s="12"/>
      <c r="K144" s="275"/>
      <c r="L144" s="275"/>
      <c r="M144" s="12"/>
      <c r="N144"/>
      <c r="P144"/>
      <c r="Q144"/>
      <c r="R144"/>
    </row>
    <row r="145" spans="1:18" s="1" customFormat="1">
      <c r="A145"/>
      <c r="B145"/>
      <c r="C145"/>
      <c r="D145"/>
      <c r="E145" s="315" t="s">
        <v>766</v>
      </c>
      <c r="F145" s="275">
        <f>F124+F139+I124+I139</f>
        <v>5102.9599999999991</v>
      </c>
      <c r="G145" s="275"/>
      <c r="H145" s="315" t="s">
        <v>767</v>
      </c>
      <c r="I145" s="275">
        <f>M124+M139-F145</f>
        <v>10841.720000000023</v>
      </c>
      <c r="J145"/>
      <c r="K145" s="275"/>
      <c r="L145" s="275"/>
      <c r="M145" s="275"/>
      <c r="N145"/>
      <c r="P145"/>
      <c r="Q145"/>
      <c r="R145"/>
    </row>
    <row r="147" spans="1:18" s="1" customFormat="1">
      <c r="A147"/>
      <c r="B147"/>
      <c r="C147"/>
      <c r="D147"/>
      <c r="E147"/>
      <c r="F147"/>
      <c r="G147"/>
      <c r="H147"/>
      <c r="I147" s="275">
        <f>F145+I145</f>
        <v>15944.680000000022</v>
      </c>
      <c r="J147"/>
      <c r="K147" s="275"/>
      <c r="L147" s="275"/>
      <c r="M147"/>
      <c r="N147"/>
      <c r="P147"/>
      <c r="Q147"/>
      <c r="R147"/>
    </row>
    <row r="150" spans="1:18">
      <c r="I150" s="275"/>
    </row>
  </sheetData>
  <mergeCells count="7">
    <mergeCell ref="A142:J142"/>
    <mergeCell ref="B127:D127"/>
    <mergeCell ref="A128:D128"/>
    <mergeCell ref="A129:D129"/>
    <mergeCell ref="A130:D130"/>
    <mergeCell ref="A139:D139"/>
    <mergeCell ref="A141:D141"/>
  </mergeCells>
  <conditionalFormatting sqref="B22:C22">
    <cfRule type="duplicateValues" dxfId="1747" priority="4"/>
  </conditionalFormatting>
  <conditionalFormatting sqref="B59:C59">
    <cfRule type="duplicateValues" dxfId="1746" priority="2"/>
  </conditionalFormatting>
  <conditionalFormatting sqref="D145:D147 D149:D1048576 A145:C1048576">
    <cfRule type="duplicateValues" dxfId="1745" priority="5"/>
  </conditionalFormatting>
  <conditionalFormatting sqref="N5 N9:N63 N67:N140">
    <cfRule type="notContainsBlanks" dxfId="1744" priority="1">
      <formula>LEN(TRIM(N5))&gt;0</formula>
    </cfRule>
  </conditionalFormatting>
  <conditionalFormatting sqref="N142">
    <cfRule type="notContainsBlanks" dxfId="1743" priority="3">
      <formula>LEN(TRIM(N142))&gt;0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499D-59D3-BE40-ACD2-D68F894ECEFB}">
  <dimension ref="A1:T150"/>
  <sheetViews>
    <sheetView topLeftCell="A125" zoomScale="150" zoomScaleNormal="150" workbookViewId="0">
      <selection activeCell="H127" sqref="H127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8.1640625" customWidth="1"/>
    <col min="15" max="15" width="41.5" style="1" bestFit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45870</v>
      </c>
      <c r="M2" s="157">
        <v>45900</v>
      </c>
      <c r="N2" s="350" t="s">
        <v>1006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70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71" si="1">K7+L7</f>
        <v>82.28</v>
      </c>
      <c r="N7" s="262" t="s">
        <v>1035</v>
      </c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625</v>
      </c>
      <c r="B11" s="72" t="s">
        <v>89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858</v>
      </c>
      <c r="B12" s="72" t="s">
        <v>859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708</v>
      </c>
      <c r="B13" s="72" t="s">
        <v>1065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50" t="s">
        <v>627</v>
      </c>
      <c r="B14" s="72" t="s">
        <v>575</v>
      </c>
      <c r="C14" s="72" t="s">
        <v>913</v>
      </c>
      <c r="D14" s="52" t="s">
        <v>598</v>
      </c>
      <c r="E14" s="247">
        <v>82.03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/>
      <c r="S14" s="53"/>
      <c r="T14" s="240"/>
    </row>
    <row r="15" spans="1:20" s="1" customFormat="1">
      <c r="A15" s="50" t="s">
        <v>628</v>
      </c>
      <c r="B15" s="72" t="s">
        <v>139</v>
      </c>
      <c r="C15" s="72" t="s">
        <v>912</v>
      </c>
      <c r="D15" s="52" t="s">
        <v>598</v>
      </c>
      <c r="E15" s="247">
        <v>70.38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50" t="s">
        <v>629</v>
      </c>
      <c r="B16" s="72" t="s">
        <v>170</v>
      </c>
      <c r="C16" s="72" t="s">
        <v>913</v>
      </c>
      <c r="D16" s="52" t="s">
        <v>599</v>
      </c>
      <c r="E16" s="247">
        <v>82.03</v>
      </c>
      <c r="F16" s="296">
        <v>139.44</v>
      </c>
      <c r="G16" s="52" t="s">
        <v>599</v>
      </c>
      <c r="H16" s="247">
        <v>11.9</v>
      </c>
      <c r="I16" s="296">
        <v>21.41</v>
      </c>
      <c r="J16" s="247">
        <f t="shared" si="0"/>
        <v>254.78</v>
      </c>
      <c r="K16" s="247">
        <v>221.47</v>
      </c>
      <c r="L16" s="247">
        <v>33.31</v>
      </c>
      <c r="M16" s="293">
        <f>K16+L16</f>
        <v>254.78</v>
      </c>
      <c r="N16" s="262"/>
      <c r="P16"/>
      <c r="Q16"/>
      <c r="R16"/>
      <c r="S16"/>
    </row>
    <row r="17" spans="1:19" s="1" customFormat="1">
      <c r="A17" s="50" t="s">
        <v>810</v>
      </c>
      <c r="B17" s="72" t="s">
        <v>809</v>
      </c>
      <c r="C17" s="72" t="s">
        <v>912</v>
      </c>
      <c r="D17" s="52" t="s">
        <v>598</v>
      </c>
      <c r="E17" s="247">
        <v>70.38</v>
      </c>
      <c r="F17" s="296">
        <v>0</v>
      </c>
      <c r="G17" s="52" t="s">
        <v>598</v>
      </c>
      <c r="H17" s="247">
        <v>11.9</v>
      </c>
      <c r="I17" s="296">
        <v>0</v>
      </c>
      <c r="J17" s="247">
        <f>SUM(E17:I17)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278" t="s">
        <v>731</v>
      </c>
      <c r="B18" s="72" t="s">
        <v>730</v>
      </c>
      <c r="C18" s="72" t="s">
        <v>913</v>
      </c>
      <c r="D18" s="52" t="s">
        <v>599</v>
      </c>
      <c r="E18" s="247">
        <v>82.03</v>
      </c>
      <c r="F18" s="296">
        <v>139.44</v>
      </c>
      <c r="G18" s="52" t="s">
        <v>599</v>
      </c>
      <c r="H18" s="247">
        <v>11.9</v>
      </c>
      <c r="I18" s="296">
        <v>21.41</v>
      </c>
      <c r="J18" s="247">
        <f>SUM(E18:I18)</f>
        <v>254.78</v>
      </c>
      <c r="K18" s="247">
        <v>221.47</v>
      </c>
      <c r="L18" s="247">
        <v>33.31</v>
      </c>
      <c r="M18" s="293">
        <f t="shared" si="1"/>
        <v>254.78</v>
      </c>
      <c r="N18" s="262"/>
      <c r="P18"/>
      <c r="Q18"/>
      <c r="R18"/>
      <c r="S18"/>
    </row>
    <row r="19" spans="1:19" s="1" customFormat="1">
      <c r="A19" s="278" t="s">
        <v>1039</v>
      </c>
      <c r="B19" s="72" t="s">
        <v>1040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0</v>
      </c>
      <c r="J24" s="247">
        <f t="shared" si="0"/>
        <v>155.45000000000002</v>
      </c>
      <c r="K24" s="247">
        <v>143.55000000000001</v>
      </c>
      <c r="L24" s="247">
        <v>11.9</v>
      </c>
      <c r="M24" s="293">
        <f t="shared" si="1"/>
        <v>155.45000000000002</v>
      </c>
      <c r="N24" s="262"/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599</v>
      </c>
      <c r="E28" s="247">
        <v>70.38</v>
      </c>
      <c r="F28" s="296">
        <v>119.65</v>
      </c>
      <c r="G28" s="52" t="s">
        <v>599</v>
      </c>
      <c r="H28" s="247">
        <v>11.9</v>
      </c>
      <c r="I28" s="296">
        <v>21.41</v>
      </c>
      <c r="J28" s="247">
        <f t="shared" si="0"/>
        <v>223.34</v>
      </c>
      <c r="K28" s="247">
        <v>190.03</v>
      </c>
      <c r="L28" s="247">
        <v>33.31</v>
      </c>
      <c r="M28" s="293">
        <f t="shared" si="1"/>
        <v>223.34</v>
      </c>
      <c r="N28" s="262"/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637</v>
      </c>
      <c r="B31" s="72" t="s">
        <v>405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 t="s">
        <v>1035</v>
      </c>
    </row>
    <row r="32" spans="1:19">
      <c r="A32" s="50" t="s">
        <v>879</v>
      </c>
      <c r="B32" s="72" t="s">
        <v>880</v>
      </c>
      <c r="C32" s="72" t="s">
        <v>912</v>
      </c>
      <c r="D32" s="52" t="s">
        <v>598</v>
      </c>
      <c r="E32" s="247">
        <v>70.38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82.28</v>
      </c>
      <c r="K32" s="247">
        <v>70.38</v>
      </c>
      <c r="L32" s="247">
        <v>11.9</v>
      </c>
      <c r="M32" s="293">
        <f t="shared" si="1"/>
        <v>82.28</v>
      </c>
      <c r="N32" s="262" t="s">
        <v>1101</v>
      </c>
    </row>
    <row r="33" spans="1:19">
      <c r="A33" s="50" t="s">
        <v>723</v>
      </c>
      <c r="B33" s="72" t="s">
        <v>722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638</v>
      </c>
      <c r="B34" s="72" t="s">
        <v>617</v>
      </c>
      <c r="C34" s="72" t="s">
        <v>913</v>
      </c>
      <c r="D34" s="52" t="s">
        <v>600</v>
      </c>
      <c r="E34" s="247">
        <v>82.03</v>
      </c>
      <c r="F34" s="296">
        <v>61.52</v>
      </c>
      <c r="G34" s="52" t="s">
        <v>600</v>
      </c>
      <c r="H34" s="247">
        <v>11.9</v>
      </c>
      <c r="I34" s="296">
        <v>8.92</v>
      </c>
      <c r="J34" s="247">
        <f t="shared" si="0"/>
        <v>164.37</v>
      </c>
      <c r="K34" s="247">
        <v>143.55000000000001</v>
      </c>
      <c r="L34" s="247">
        <v>20.82</v>
      </c>
      <c r="M34" s="293">
        <f t="shared" si="1"/>
        <v>164.37</v>
      </c>
      <c r="N34" s="262"/>
    </row>
    <row r="35" spans="1:19">
      <c r="A35" s="50" t="s">
        <v>1099</v>
      </c>
      <c r="B35" s="72" t="s">
        <v>1100</v>
      </c>
      <c r="C35" s="72" t="s">
        <v>913</v>
      </c>
      <c r="D35" s="52" t="s">
        <v>598</v>
      </c>
      <c r="E35" s="247"/>
      <c r="F35" s="296"/>
      <c r="G35" s="52"/>
      <c r="H35" s="247"/>
      <c r="I35" s="296"/>
      <c r="J35" s="247"/>
      <c r="K35" s="247"/>
      <c r="L35" s="247"/>
      <c r="M35" s="293"/>
      <c r="N35" s="262" t="s">
        <v>1088</v>
      </c>
    </row>
    <row r="36" spans="1:19">
      <c r="A36" s="50" t="s">
        <v>639</v>
      </c>
      <c r="B36" s="72" t="s">
        <v>92</v>
      </c>
      <c r="C36" s="72" t="s">
        <v>912</v>
      </c>
      <c r="D36" s="52" t="s">
        <v>599</v>
      </c>
      <c r="E36" s="247">
        <v>70.38</v>
      </c>
      <c r="F36" s="296">
        <v>119.65</v>
      </c>
      <c r="G36" s="52" t="s">
        <v>599</v>
      </c>
      <c r="H36" s="247">
        <v>11.9</v>
      </c>
      <c r="I36" s="296">
        <v>21.41</v>
      </c>
      <c r="J36" s="247">
        <f t="shared" si="0"/>
        <v>223.34</v>
      </c>
      <c r="K36" s="247">
        <v>190.03</v>
      </c>
      <c r="L36" s="247">
        <v>33.31</v>
      </c>
      <c r="M36" s="293">
        <f t="shared" si="1"/>
        <v>223.34</v>
      </c>
      <c r="N36" s="262"/>
    </row>
    <row r="37" spans="1:19">
      <c r="A37" s="50" t="s">
        <v>889</v>
      </c>
      <c r="B37" s="72" t="s">
        <v>890</v>
      </c>
      <c r="C37" s="72" t="s">
        <v>912</v>
      </c>
      <c r="D37" s="52" t="s">
        <v>598</v>
      </c>
      <c r="E37" s="247">
        <v>70.38</v>
      </c>
      <c r="F37" s="296">
        <v>0</v>
      </c>
      <c r="G37" s="52" t="s">
        <v>598</v>
      </c>
      <c r="H37" s="247">
        <v>11.9</v>
      </c>
      <c r="I37" s="296">
        <v>0</v>
      </c>
      <c r="J37" s="247">
        <f t="shared" si="0"/>
        <v>82.28</v>
      </c>
      <c r="K37" s="247">
        <v>70.38</v>
      </c>
      <c r="L37" s="247">
        <v>11.9</v>
      </c>
      <c r="M37" s="293">
        <f t="shared" si="1"/>
        <v>82.28</v>
      </c>
      <c r="N37" s="262"/>
    </row>
    <row r="38" spans="1:19" ht="29">
      <c r="A38" s="50" t="s">
        <v>641</v>
      </c>
      <c r="B38" s="71" t="s">
        <v>846</v>
      </c>
      <c r="C38" s="71" t="s">
        <v>912</v>
      </c>
      <c r="D38" s="52" t="s">
        <v>600</v>
      </c>
      <c r="E38" s="247">
        <v>70.38</v>
      </c>
      <c r="F38" s="296">
        <v>52.79</v>
      </c>
      <c r="G38" s="52" t="s">
        <v>600</v>
      </c>
      <c r="H38" s="247">
        <v>11.9</v>
      </c>
      <c r="I38" s="296">
        <v>8.92</v>
      </c>
      <c r="J38" s="247">
        <f t="shared" si="0"/>
        <v>143.98999999999998</v>
      </c>
      <c r="K38" s="247">
        <v>123.17</v>
      </c>
      <c r="L38" s="247">
        <v>20.82</v>
      </c>
      <c r="M38" s="293">
        <f t="shared" si="1"/>
        <v>143.99</v>
      </c>
      <c r="N38" s="262"/>
      <c r="R38" t="s">
        <v>318</v>
      </c>
    </row>
    <row r="39" spans="1:19">
      <c r="A39" s="50" t="s">
        <v>1044</v>
      </c>
      <c r="B39" s="71" t="s">
        <v>1045</v>
      </c>
      <c r="C39" s="71" t="s">
        <v>913</v>
      </c>
      <c r="D39" s="52" t="s">
        <v>600</v>
      </c>
      <c r="E39" s="247">
        <v>82.03</v>
      </c>
      <c r="F39" s="296">
        <v>61.52</v>
      </c>
      <c r="G39" s="52" t="s">
        <v>600</v>
      </c>
      <c r="H39" s="247">
        <v>0</v>
      </c>
      <c r="I39" s="296">
        <v>0</v>
      </c>
      <c r="J39" s="247">
        <f t="shared" si="0"/>
        <v>143.55000000000001</v>
      </c>
      <c r="K39" s="247">
        <v>143.55000000000001</v>
      </c>
      <c r="L39" s="247">
        <v>0</v>
      </c>
      <c r="M39" s="293">
        <f t="shared" si="1"/>
        <v>143.55000000000001</v>
      </c>
      <c r="N39" s="262"/>
    </row>
    <row r="40" spans="1:19">
      <c r="A40" s="50" t="s">
        <v>642</v>
      </c>
      <c r="B40" s="72" t="s">
        <v>549</v>
      </c>
      <c r="C40" s="72" t="s">
        <v>913</v>
      </c>
      <c r="D40" s="52" t="s">
        <v>599</v>
      </c>
      <c r="E40" s="247">
        <v>82.03</v>
      </c>
      <c r="F40" s="296">
        <v>139.44</v>
      </c>
      <c r="G40" s="52" t="s">
        <v>599</v>
      </c>
      <c r="H40" s="247">
        <v>11.9</v>
      </c>
      <c r="I40" s="296">
        <v>21.41</v>
      </c>
      <c r="J40" s="247">
        <f t="shared" si="0"/>
        <v>254.78</v>
      </c>
      <c r="K40" s="247">
        <v>221.47</v>
      </c>
      <c r="L40" s="247">
        <v>33.31</v>
      </c>
      <c r="M40" s="293">
        <f t="shared" si="1"/>
        <v>254.78</v>
      </c>
      <c r="N40" s="262"/>
    </row>
    <row r="41" spans="1:19">
      <c r="A41" s="50" t="s">
        <v>784</v>
      </c>
      <c r="B41" s="72" t="s">
        <v>785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</row>
    <row r="42" spans="1:19" s="1" customFormat="1">
      <c r="A42" s="50" t="s">
        <v>644</v>
      </c>
      <c r="B42" s="72" t="s">
        <v>407</v>
      </c>
      <c r="C42" s="72" t="s">
        <v>913</v>
      </c>
      <c r="D42" s="52" t="s">
        <v>598</v>
      </c>
      <c r="E42" s="247">
        <v>82.03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93.93</v>
      </c>
      <c r="K42" s="247">
        <v>82.03</v>
      </c>
      <c r="L42" s="247">
        <v>11.9</v>
      </c>
      <c r="M42" s="293">
        <f t="shared" si="1"/>
        <v>93.93</v>
      </c>
      <c r="N42" s="262"/>
      <c r="P42"/>
      <c r="Q42"/>
      <c r="R42"/>
      <c r="S42"/>
    </row>
    <row r="43" spans="1:19" s="1" customFormat="1">
      <c r="A43" s="50" t="s">
        <v>860</v>
      </c>
      <c r="B43" s="72" t="s">
        <v>862</v>
      </c>
      <c r="C43" s="72" t="s">
        <v>912</v>
      </c>
      <c r="D43" s="52" t="s">
        <v>598</v>
      </c>
      <c r="E43" s="247">
        <v>70.38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82.28</v>
      </c>
      <c r="K43" s="247">
        <v>70.38</v>
      </c>
      <c r="L43" s="247">
        <v>11.9</v>
      </c>
      <c r="M43" s="293">
        <f t="shared" si="1"/>
        <v>82.28</v>
      </c>
      <c r="N43" s="262"/>
      <c r="P43"/>
      <c r="Q43"/>
      <c r="R43"/>
      <c r="S43"/>
    </row>
    <row r="44" spans="1:19" s="1" customFormat="1">
      <c r="A44" s="50" t="s">
        <v>1021</v>
      </c>
      <c r="B44" s="72" t="s">
        <v>1022</v>
      </c>
      <c r="C44" s="72" t="s">
        <v>913</v>
      </c>
      <c r="D44" s="52" t="s">
        <v>600</v>
      </c>
      <c r="E44" s="247">
        <v>82.03</v>
      </c>
      <c r="F44" s="296">
        <v>61.52</v>
      </c>
      <c r="G44" s="52" t="s">
        <v>600</v>
      </c>
      <c r="H44" s="247">
        <v>11.9</v>
      </c>
      <c r="I44" s="296">
        <v>8.92</v>
      </c>
      <c r="J44" s="247">
        <f t="shared" si="0"/>
        <v>164.37</v>
      </c>
      <c r="K44" s="247">
        <v>143.55000000000001</v>
      </c>
      <c r="L44" s="247">
        <v>20.82</v>
      </c>
      <c r="M44" s="293">
        <f t="shared" si="1"/>
        <v>164.37</v>
      </c>
      <c r="N44" s="262"/>
      <c r="P44"/>
      <c r="Q44"/>
      <c r="R44"/>
      <c r="S44"/>
    </row>
    <row r="45" spans="1:19" s="1" customFormat="1">
      <c r="A45" s="50" t="s">
        <v>705</v>
      </c>
      <c r="B45" s="72" t="s">
        <v>43</v>
      </c>
      <c r="C45" s="72" t="s">
        <v>915</v>
      </c>
      <c r="D45" s="52" t="s">
        <v>598</v>
      </c>
      <c r="E45" s="247">
        <v>82.03</v>
      </c>
      <c r="F45" s="296">
        <v>0</v>
      </c>
      <c r="G45" s="52" t="s">
        <v>598</v>
      </c>
      <c r="H45" s="247">
        <v>11.9</v>
      </c>
      <c r="I45" s="296">
        <v>0</v>
      </c>
      <c r="J45" s="247">
        <f t="shared" si="0"/>
        <v>93.93</v>
      </c>
      <c r="K45" s="247">
        <v>82.03</v>
      </c>
      <c r="L45" s="247">
        <v>11.9</v>
      </c>
      <c r="M45" s="293">
        <f t="shared" si="1"/>
        <v>93.93</v>
      </c>
      <c r="N45" s="262"/>
      <c r="P45"/>
      <c r="Q45"/>
      <c r="R45"/>
      <c r="S45"/>
    </row>
    <row r="46" spans="1:19" s="1" customFormat="1" ht="29">
      <c r="A46" s="50" t="s">
        <v>706</v>
      </c>
      <c r="B46" s="71" t="s">
        <v>327</v>
      </c>
      <c r="C46" s="71" t="s">
        <v>912</v>
      </c>
      <c r="D46" s="52" t="s">
        <v>600</v>
      </c>
      <c r="E46" s="247">
        <v>70.38</v>
      </c>
      <c r="F46" s="296">
        <v>52.79</v>
      </c>
      <c r="G46" s="52" t="s">
        <v>600</v>
      </c>
      <c r="H46" s="247">
        <v>11.9</v>
      </c>
      <c r="I46" s="296">
        <v>8.92</v>
      </c>
      <c r="J46" s="247">
        <f t="shared" si="0"/>
        <v>143.98999999999998</v>
      </c>
      <c r="K46" s="247">
        <v>123.17</v>
      </c>
      <c r="L46" s="247">
        <v>20.82</v>
      </c>
      <c r="M46" s="293">
        <f t="shared" si="1"/>
        <v>143.99</v>
      </c>
      <c r="N46" s="262"/>
      <c r="P46"/>
      <c r="Q46"/>
      <c r="R46"/>
      <c r="S46"/>
    </row>
    <row r="47" spans="1:19" s="1" customFormat="1">
      <c r="A47" s="50" t="s">
        <v>645</v>
      </c>
      <c r="B47" s="72" t="s">
        <v>358</v>
      </c>
      <c r="C47" s="72" t="s">
        <v>912</v>
      </c>
      <c r="D47" s="52" t="s">
        <v>599</v>
      </c>
      <c r="E47" s="247">
        <v>70.38</v>
      </c>
      <c r="F47" s="296">
        <v>119.65</v>
      </c>
      <c r="G47" s="52" t="s">
        <v>599</v>
      </c>
      <c r="H47" s="247">
        <v>11.9</v>
      </c>
      <c r="I47" s="296">
        <v>21.41</v>
      </c>
      <c r="J47" s="247">
        <f t="shared" si="0"/>
        <v>223.34</v>
      </c>
      <c r="K47" s="247">
        <v>190.03</v>
      </c>
      <c r="L47" s="247">
        <v>33.31</v>
      </c>
      <c r="M47" s="293">
        <f t="shared" si="1"/>
        <v>223.34</v>
      </c>
      <c r="N47" s="262"/>
      <c r="P47"/>
      <c r="Q47"/>
      <c r="R47"/>
      <c r="S47"/>
    </row>
    <row r="48" spans="1:19" s="1" customFormat="1">
      <c r="A48" s="50" t="s">
        <v>646</v>
      </c>
      <c r="B48" s="72" t="s">
        <v>551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>K48+L48</f>
        <v>82.28</v>
      </c>
      <c r="N48" s="262"/>
      <c r="P48"/>
      <c r="Q48"/>
      <c r="R48"/>
      <c r="S48"/>
    </row>
    <row r="49" spans="1:19" s="1" customFormat="1">
      <c r="A49" s="50" t="s">
        <v>648</v>
      </c>
      <c r="B49" s="72" t="s">
        <v>23</v>
      </c>
      <c r="C49" s="72" t="s">
        <v>912</v>
      </c>
      <c r="D49" s="52" t="s">
        <v>598</v>
      </c>
      <c r="E49" s="247">
        <v>70.38</v>
      </c>
      <c r="F49" s="296">
        <v>0</v>
      </c>
      <c r="G49" s="52" t="s">
        <v>598</v>
      </c>
      <c r="H49" s="247">
        <v>11.9</v>
      </c>
      <c r="I49" s="296">
        <v>0</v>
      </c>
      <c r="J49" s="247">
        <f t="shared" si="0"/>
        <v>82.28</v>
      </c>
      <c r="K49" s="247">
        <v>70.38</v>
      </c>
      <c r="L49" s="247">
        <v>11.9</v>
      </c>
      <c r="M49" s="293">
        <f t="shared" si="1"/>
        <v>82.28</v>
      </c>
      <c r="N49" s="262"/>
      <c r="P49"/>
      <c r="Q49"/>
      <c r="R49"/>
      <c r="S49"/>
    </row>
    <row r="50" spans="1:19" s="1" customFormat="1">
      <c r="A50" s="50" t="s">
        <v>649</v>
      </c>
      <c r="B50" s="72" t="s">
        <v>93</v>
      </c>
      <c r="C50" s="72" t="s">
        <v>912</v>
      </c>
      <c r="D50" s="52" t="s">
        <v>599</v>
      </c>
      <c r="E50" s="247">
        <v>70.38</v>
      </c>
      <c r="F50" s="296">
        <v>119.65</v>
      </c>
      <c r="G50" s="52" t="s">
        <v>599</v>
      </c>
      <c r="H50" s="247">
        <v>11.9</v>
      </c>
      <c r="I50" s="296">
        <v>21.41</v>
      </c>
      <c r="J50" s="247">
        <f t="shared" si="0"/>
        <v>223.34</v>
      </c>
      <c r="K50" s="247">
        <v>190.03</v>
      </c>
      <c r="L50" s="247">
        <v>33.31</v>
      </c>
      <c r="M50" s="293">
        <f t="shared" si="1"/>
        <v>223.34</v>
      </c>
      <c r="N50" s="262"/>
      <c r="P50"/>
      <c r="Q50"/>
      <c r="R50"/>
      <c r="S50"/>
    </row>
    <row r="51" spans="1:19" s="1" customFormat="1">
      <c r="A51" s="50" t="s">
        <v>650</v>
      </c>
      <c r="B51" s="72" t="s">
        <v>183</v>
      </c>
      <c r="C51" s="72" t="s">
        <v>912</v>
      </c>
      <c r="D51" s="52" t="s">
        <v>600</v>
      </c>
      <c r="E51" s="247">
        <v>70.38</v>
      </c>
      <c r="F51" s="296">
        <v>52.79</v>
      </c>
      <c r="G51" s="52" t="s">
        <v>600</v>
      </c>
      <c r="H51" s="247">
        <v>11.9</v>
      </c>
      <c r="I51" s="296">
        <v>8.92</v>
      </c>
      <c r="J51" s="247">
        <f t="shared" si="0"/>
        <v>143.98999999999998</v>
      </c>
      <c r="K51" s="247">
        <v>123.17</v>
      </c>
      <c r="L51" s="247">
        <v>20.82</v>
      </c>
      <c r="M51" s="293">
        <f t="shared" si="1"/>
        <v>143.99</v>
      </c>
      <c r="N51" s="262"/>
      <c r="P51"/>
      <c r="Q51"/>
      <c r="R51"/>
      <c r="S51"/>
    </row>
    <row r="52" spans="1:19" s="1" customFormat="1" ht="29">
      <c r="A52" s="50" t="s">
        <v>651</v>
      </c>
      <c r="B52" s="71" t="s">
        <v>453</v>
      </c>
      <c r="C52" s="71" t="s">
        <v>916</v>
      </c>
      <c r="D52" s="52" t="s">
        <v>599</v>
      </c>
      <c r="E52" s="247">
        <v>70.38</v>
      </c>
      <c r="F52" s="296">
        <v>119.65</v>
      </c>
      <c r="G52" s="52" t="s">
        <v>599</v>
      </c>
      <c r="H52" s="247">
        <v>11.9</v>
      </c>
      <c r="I52" s="296">
        <v>21.41</v>
      </c>
      <c r="J52" s="247">
        <f t="shared" si="0"/>
        <v>223.34</v>
      </c>
      <c r="K52" s="247">
        <v>190.03</v>
      </c>
      <c r="L52" s="247">
        <v>33.31</v>
      </c>
      <c r="M52" s="293">
        <f>K52+L52</f>
        <v>223.34</v>
      </c>
      <c r="N52" s="262"/>
      <c r="P52"/>
      <c r="Q52"/>
      <c r="R52"/>
      <c r="S52"/>
    </row>
    <row r="53" spans="1:19" s="1" customFormat="1">
      <c r="A53" s="50" t="s">
        <v>864</v>
      </c>
      <c r="B53" s="71" t="s">
        <v>865</v>
      </c>
      <c r="C53" s="71" t="s">
        <v>915</v>
      </c>
      <c r="D53" s="52" t="s">
        <v>866</v>
      </c>
      <c r="E53" s="247">
        <v>82.03</v>
      </c>
      <c r="F53" s="296">
        <v>0</v>
      </c>
      <c r="G53" s="52" t="s">
        <v>598</v>
      </c>
      <c r="H53" s="247">
        <v>11.9</v>
      </c>
      <c r="I53" s="296">
        <v>0</v>
      </c>
      <c r="J53" s="247">
        <f>SUM(E53:I53)</f>
        <v>93.93</v>
      </c>
      <c r="K53" s="247">
        <v>82.03</v>
      </c>
      <c r="L53" s="247">
        <v>11.9</v>
      </c>
      <c r="M53" s="293">
        <f>K53+L53</f>
        <v>93.93</v>
      </c>
      <c r="N53" s="262"/>
      <c r="P53"/>
      <c r="Q53"/>
      <c r="R53"/>
      <c r="S53"/>
    </row>
    <row r="54" spans="1:19" s="1" customFormat="1">
      <c r="A54" s="50" t="s">
        <v>652</v>
      </c>
      <c r="B54" s="72" t="s">
        <v>134</v>
      </c>
      <c r="C54" s="72" t="s">
        <v>912</v>
      </c>
      <c r="D54" s="52" t="s">
        <v>598</v>
      </c>
      <c r="E54" s="247">
        <v>70.38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82.28</v>
      </c>
      <c r="K54" s="247">
        <v>70.38</v>
      </c>
      <c r="L54" s="247">
        <v>11.9</v>
      </c>
      <c r="M54" s="293">
        <f t="shared" si="1"/>
        <v>82.28</v>
      </c>
      <c r="N54" s="262"/>
      <c r="P54"/>
      <c r="Q54"/>
      <c r="R54"/>
      <c r="S54"/>
    </row>
    <row r="55" spans="1:19" s="1" customFormat="1">
      <c r="A55" s="50" t="s">
        <v>653</v>
      </c>
      <c r="B55" s="72" t="s">
        <v>59</v>
      </c>
      <c r="C55" s="72" t="s">
        <v>913</v>
      </c>
      <c r="D55" s="52" t="s">
        <v>598</v>
      </c>
      <c r="E55" s="247">
        <v>82.03</v>
      </c>
      <c r="F55" s="296">
        <v>0</v>
      </c>
      <c r="G55" s="52" t="s">
        <v>598</v>
      </c>
      <c r="H55" s="247">
        <v>11.9</v>
      </c>
      <c r="I55" s="296">
        <v>0</v>
      </c>
      <c r="J55" s="247">
        <f t="shared" si="0"/>
        <v>93.93</v>
      </c>
      <c r="K55" s="247">
        <v>82.03</v>
      </c>
      <c r="L55" s="247">
        <v>11.9</v>
      </c>
      <c r="M55" s="293">
        <f t="shared" si="1"/>
        <v>93.93</v>
      </c>
      <c r="N55" s="262"/>
      <c r="P55"/>
      <c r="Q55"/>
      <c r="R55"/>
      <c r="S55"/>
    </row>
    <row r="56" spans="1:19" s="1" customFormat="1">
      <c r="A56" s="50" t="s">
        <v>654</v>
      </c>
      <c r="B56" s="72" t="s">
        <v>563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21.41</v>
      </c>
      <c r="J56" s="247">
        <f t="shared" si="0"/>
        <v>254.78</v>
      </c>
      <c r="K56" s="247">
        <v>221.47</v>
      </c>
      <c r="L56" s="247">
        <v>33.31</v>
      </c>
      <c r="M56" s="293">
        <f t="shared" si="1"/>
        <v>254.78</v>
      </c>
      <c r="N56" s="262"/>
      <c r="P56"/>
      <c r="Q56"/>
      <c r="R56"/>
      <c r="S56"/>
    </row>
    <row r="57" spans="1:19" s="1" customFormat="1">
      <c r="A57" s="50" t="s">
        <v>893</v>
      </c>
      <c r="B57" s="72" t="s">
        <v>894</v>
      </c>
      <c r="C57" s="72" t="s">
        <v>913</v>
      </c>
      <c r="D57" s="52" t="s">
        <v>599</v>
      </c>
      <c r="E57" s="247">
        <v>82.03</v>
      </c>
      <c r="F57" s="296">
        <v>139.44</v>
      </c>
      <c r="G57" s="52" t="s">
        <v>599</v>
      </c>
      <c r="H57" s="247">
        <v>11.9</v>
      </c>
      <c r="I57" s="296">
        <v>0</v>
      </c>
      <c r="J57" s="247">
        <f t="shared" si="0"/>
        <v>233.37</v>
      </c>
      <c r="K57" s="247">
        <v>221.47</v>
      </c>
      <c r="L57" s="247">
        <v>11.9</v>
      </c>
      <c r="M57" s="293">
        <f>K57+L57</f>
        <v>233.37</v>
      </c>
      <c r="N57" s="262"/>
      <c r="P57"/>
      <c r="Q57"/>
      <c r="R57"/>
      <c r="S57"/>
    </row>
    <row r="58" spans="1:19" s="1" customFormat="1" ht="29">
      <c r="A58" s="50" t="s">
        <v>655</v>
      </c>
      <c r="B58" s="71" t="s">
        <v>847</v>
      </c>
      <c r="C58" s="71" t="s">
        <v>916</v>
      </c>
      <c r="D58" s="52" t="s">
        <v>600</v>
      </c>
      <c r="E58" s="247">
        <v>70.38</v>
      </c>
      <c r="F58" s="296">
        <v>52.79</v>
      </c>
      <c r="G58" s="52" t="s">
        <v>600</v>
      </c>
      <c r="H58" s="247">
        <v>11.9</v>
      </c>
      <c r="I58" s="296">
        <v>8.92</v>
      </c>
      <c r="J58" s="247">
        <f t="shared" si="0"/>
        <v>143.98999999999998</v>
      </c>
      <c r="K58" s="247">
        <v>123.17</v>
      </c>
      <c r="L58" s="247">
        <v>20.82</v>
      </c>
      <c r="M58" s="293">
        <f t="shared" si="1"/>
        <v>143.99</v>
      </c>
      <c r="N58" s="262"/>
      <c r="P58"/>
      <c r="Q58"/>
      <c r="R58"/>
      <c r="S58"/>
    </row>
    <row r="59" spans="1:19" s="1" customFormat="1" ht="16" customHeight="1">
      <c r="A59" s="118" t="s">
        <v>656</v>
      </c>
      <c r="B59" s="72" t="s">
        <v>306</v>
      </c>
      <c r="C59" s="72" t="s">
        <v>912</v>
      </c>
      <c r="D59" s="52" t="s">
        <v>598</v>
      </c>
      <c r="E59" s="247">
        <v>70.38</v>
      </c>
      <c r="F59" s="296">
        <v>0</v>
      </c>
      <c r="G59" s="52" t="s">
        <v>598</v>
      </c>
      <c r="H59" s="247">
        <v>11.9</v>
      </c>
      <c r="I59" s="296">
        <v>0</v>
      </c>
      <c r="J59" s="247">
        <f t="shared" si="0"/>
        <v>82.28</v>
      </c>
      <c r="K59" s="247">
        <v>70.38</v>
      </c>
      <c r="L59" s="247">
        <v>11.9</v>
      </c>
      <c r="M59" s="293">
        <f t="shared" si="1"/>
        <v>82.28</v>
      </c>
      <c r="N59" s="262"/>
      <c r="P59"/>
      <c r="Q59"/>
      <c r="R59"/>
      <c r="S59"/>
    </row>
    <row r="60" spans="1:19" s="1" customFormat="1">
      <c r="A60" s="50" t="s">
        <v>657</v>
      </c>
      <c r="B60" s="72" t="s">
        <v>203</v>
      </c>
      <c r="C60" s="72" t="s">
        <v>912</v>
      </c>
      <c r="D60" s="52" t="s">
        <v>600</v>
      </c>
      <c r="E60" s="247">
        <v>70.38</v>
      </c>
      <c r="F60" s="296">
        <v>52.79</v>
      </c>
      <c r="G60" s="52" t="s">
        <v>598</v>
      </c>
      <c r="H60" s="247">
        <v>11.9</v>
      </c>
      <c r="I60" s="296">
        <v>0</v>
      </c>
      <c r="J60" s="247">
        <f t="shared" si="0"/>
        <v>135.07</v>
      </c>
      <c r="K60" s="247">
        <v>123.17</v>
      </c>
      <c r="L60" s="247">
        <v>11.9</v>
      </c>
      <c r="M60" s="293">
        <f t="shared" si="1"/>
        <v>135.07</v>
      </c>
      <c r="N60" s="262"/>
      <c r="P60"/>
      <c r="Q60"/>
      <c r="R60"/>
      <c r="S60"/>
    </row>
    <row r="61" spans="1:19" ht="29">
      <c r="A61" s="50" t="s">
        <v>659</v>
      </c>
      <c r="B61" s="71" t="s">
        <v>848</v>
      </c>
      <c r="C61" s="71" t="s">
        <v>916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>
      <c r="A62" s="50" t="s">
        <v>660</v>
      </c>
      <c r="B62" s="72" t="s">
        <v>123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599</v>
      </c>
      <c r="H62" s="247">
        <v>11.9</v>
      </c>
      <c r="I62" s="296">
        <v>21.41</v>
      </c>
      <c r="J62" s="247">
        <f t="shared" si="0"/>
        <v>223.34</v>
      </c>
      <c r="K62" s="247">
        <v>190.03</v>
      </c>
      <c r="L62" s="247">
        <v>33.31</v>
      </c>
      <c r="M62" s="293">
        <f t="shared" si="1"/>
        <v>223.34</v>
      </c>
      <c r="N62" s="262"/>
    </row>
    <row r="63" spans="1:19" ht="29">
      <c r="A63" s="50" t="s">
        <v>661</v>
      </c>
      <c r="B63" s="71" t="s">
        <v>346</v>
      </c>
      <c r="C63" s="71" t="s">
        <v>912</v>
      </c>
      <c r="D63" s="52" t="s">
        <v>599</v>
      </c>
      <c r="E63" s="247">
        <v>82.03</v>
      </c>
      <c r="F63" s="296">
        <v>139.44</v>
      </c>
      <c r="G63" s="52" t="s">
        <v>599</v>
      </c>
      <c r="H63" s="247">
        <v>11.9</v>
      </c>
      <c r="I63" s="296">
        <v>21.41</v>
      </c>
      <c r="J63" s="247">
        <f t="shared" si="0"/>
        <v>254.78</v>
      </c>
      <c r="K63" s="247">
        <v>221.47</v>
      </c>
      <c r="L63" s="247">
        <v>33.31</v>
      </c>
      <c r="M63" s="293">
        <f>K63+L63</f>
        <v>254.78</v>
      </c>
      <c r="N63" s="262"/>
    </row>
    <row r="64" spans="1:19">
      <c r="A64" s="278" t="s">
        <v>742</v>
      </c>
      <c r="B64" s="72" t="s">
        <v>737</v>
      </c>
      <c r="C64" s="72" t="s">
        <v>912</v>
      </c>
      <c r="D64" s="52" t="s">
        <v>598</v>
      </c>
      <c r="E64" s="247">
        <v>70.38</v>
      </c>
      <c r="F64" s="296">
        <v>0</v>
      </c>
      <c r="G64" s="52" t="s">
        <v>598</v>
      </c>
      <c r="H64" s="247">
        <v>11.9</v>
      </c>
      <c r="I64" s="296">
        <v>0</v>
      </c>
      <c r="J64" s="247">
        <f t="shared" si="0"/>
        <v>82.28</v>
      </c>
      <c r="K64" s="247">
        <v>70.38</v>
      </c>
      <c r="L64" s="247">
        <v>11.9</v>
      </c>
      <c r="M64" s="293">
        <f t="shared" si="1"/>
        <v>82.28</v>
      </c>
      <c r="N64" s="53"/>
    </row>
    <row r="65" spans="1:19">
      <c r="A65" s="278" t="s">
        <v>933</v>
      </c>
      <c r="B65" s="72" t="s">
        <v>897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600</v>
      </c>
      <c r="H65" s="247">
        <v>11.9</v>
      </c>
      <c r="I65" s="296">
        <v>8.92</v>
      </c>
      <c r="J65" s="247">
        <f t="shared" si="0"/>
        <v>210.85</v>
      </c>
      <c r="K65" s="247">
        <v>190.03</v>
      </c>
      <c r="L65" s="247">
        <v>20.82</v>
      </c>
      <c r="M65" s="293">
        <f t="shared" si="1"/>
        <v>210.85</v>
      </c>
      <c r="N65" s="53"/>
    </row>
    <row r="66" spans="1:19">
      <c r="A66" s="278" t="s">
        <v>898</v>
      </c>
      <c r="B66" s="72" t="s">
        <v>899</v>
      </c>
      <c r="C66" s="72" t="s">
        <v>912</v>
      </c>
      <c r="D66" s="52" t="s">
        <v>599</v>
      </c>
      <c r="E66" s="247">
        <v>70.38</v>
      </c>
      <c r="F66" s="296">
        <v>119.65</v>
      </c>
      <c r="G66" s="52" t="s">
        <v>599</v>
      </c>
      <c r="H66" s="247">
        <v>11.9</v>
      </c>
      <c r="I66" s="296">
        <v>21.41</v>
      </c>
      <c r="J66" s="247">
        <f t="shared" si="0"/>
        <v>223.34</v>
      </c>
      <c r="K66" s="247">
        <v>190.03</v>
      </c>
      <c r="L66" s="247">
        <v>33.31</v>
      </c>
      <c r="M66" s="293">
        <f t="shared" si="1"/>
        <v>223.34</v>
      </c>
      <c r="N66" s="53" t="s">
        <v>1101</v>
      </c>
    </row>
    <row r="67" spans="1:19" s="42" customFormat="1" ht="16" customHeight="1">
      <c r="A67" s="50" t="s">
        <v>664</v>
      </c>
      <c r="B67" s="72" t="s">
        <v>601</v>
      </c>
      <c r="C67" s="72" t="s">
        <v>915</v>
      </c>
      <c r="D67" s="52" t="s">
        <v>598</v>
      </c>
      <c r="E67" s="247">
        <v>82.03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93.93</v>
      </c>
      <c r="K67" s="247">
        <v>82.03</v>
      </c>
      <c r="L67" s="247">
        <v>11.9</v>
      </c>
      <c r="M67" s="293">
        <f>K67+L67</f>
        <v>93.93</v>
      </c>
      <c r="N67" s="262" t="s">
        <v>1035</v>
      </c>
      <c r="O67" s="1"/>
    </row>
    <row r="68" spans="1:19" s="42" customFormat="1">
      <c r="A68" s="50" t="s">
        <v>665</v>
      </c>
      <c r="B68" s="72" t="s">
        <v>378</v>
      </c>
      <c r="C68" s="72" t="s">
        <v>912</v>
      </c>
      <c r="D68" s="52" t="s">
        <v>600</v>
      </c>
      <c r="E68" s="247">
        <v>70.38</v>
      </c>
      <c r="F68" s="296">
        <v>52.79</v>
      </c>
      <c r="G68" s="52" t="s">
        <v>600</v>
      </c>
      <c r="H68" s="247">
        <v>11.9</v>
      </c>
      <c r="I68" s="296">
        <v>8.92</v>
      </c>
      <c r="J68" s="247">
        <f t="shared" si="0"/>
        <v>143.98999999999998</v>
      </c>
      <c r="K68" s="247">
        <v>123.17</v>
      </c>
      <c r="L68" s="247">
        <v>20.82</v>
      </c>
      <c r="M68" s="293">
        <f t="shared" si="1"/>
        <v>143.99</v>
      </c>
      <c r="N68" s="262"/>
      <c r="O68" s="1"/>
    </row>
    <row r="69" spans="1:19" s="42" customFormat="1">
      <c r="A69" s="50" t="s">
        <v>413</v>
      </c>
      <c r="B69" s="72" t="s">
        <v>196</v>
      </c>
      <c r="C69" s="359" t="s">
        <v>913</v>
      </c>
      <c r="D69" s="151" t="s">
        <v>598</v>
      </c>
      <c r="E69" s="247">
        <v>82.03</v>
      </c>
      <c r="F69" s="296">
        <v>0</v>
      </c>
      <c r="G69" s="151" t="s">
        <v>598</v>
      </c>
      <c r="H69" s="247">
        <v>11.9</v>
      </c>
      <c r="I69" s="296">
        <v>0</v>
      </c>
      <c r="J69" s="247">
        <f t="shared" si="0"/>
        <v>93.93</v>
      </c>
      <c r="K69" s="247">
        <v>82.03</v>
      </c>
      <c r="L69" s="247">
        <v>11.9</v>
      </c>
      <c r="M69" s="293">
        <f t="shared" si="1"/>
        <v>93.93</v>
      </c>
      <c r="N69" s="262"/>
      <c r="O69" s="1"/>
    </row>
    <row r="70" spans="1:19">
      <c r="A70" s="50" t="s">
        <v>666</v>
      </c>
      <c r="B70" s="72" t="s">
        <v>215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0"/>
        <v>93.93</v>
      </c>
      <c r="K70" s="247">
        <v>82.03</v>
      </c>
      <c r="L70" s="247">
        <v>11.9</v>
      </c>
      <c r="M70" s="293">
        <f t="shared" si="1"/>
        <v>93.93</v>
      </c>
      <c r="N70" s="264"/>
    </row>
    <row r="71" spans="1:19">
      <c r="A71" s="50" t="s">
        <v>667</v>
      </c>
      <c r="B71" s="72" t="s">
        <v>586</v>
      </c>
      <c r="C71" s="72" t="s">
        <v>913</v>
      </c>
      <c r="D71" s="52" t="s">
        <v>598</v>
      </c>
      <c r="E71" s="247">
        <v>82.03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ref="J71:J108" si="3">SUM(E71:I71)</f>
        <v>93.93</v>
      </c>
      <c r="K71" s="247">
        <v>82.03</v>
      </c>
      <c r="L71" s="247">
        <v>11.9</v>
      </c>
      <c r="M71" s="293">
        <f t="shared" si="1"/>
        <v>93.93</v>
      </c>
      <c r="N71" s="264"/>
    </row>
    <row r="72" spans="1:19">
      <c r="A72" s="50" t="s">
        <v>669</v>
      </c>
      <c r="B72" s="72" t="s">
        <v>83</v>
      </c>
      <c r="C72" s="72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ref="M72:M108" si="4">K72+L72</f>
        <v>82.28</v>
      </c>
      <c r="N72" s="262"/>
    </row>
    <row r="73" spans="1:19" ht="29">
      <c r="A73" s="50" t="s">
        <v>707</v>
      </c>
      <c r="B73" s="71" t="s">
        <v>458</v>
      </c>
      <c r="C73" s="71" t="s">
        <v>912</v>
      </c>
      <c r="D73" s="52" t="s">
        <v>598</v>
      </c>
      <c r="E73" s="247">
        <v>70.38</v>
      </c>
      <c r="F73" s="296">
        <v>0</v>
      </c>
      <c r="G73" s="52" t="s">
        <v>598</v>
      </c>
      <c r="H73" s="247">
        <v>11.9</v>
      </c>
      <c r="I73" s="296">
        <v>0</v>
      </c>
      <c r="J73" s="247">
        <f t="shared" si="3"/>
        <v>82.28</v>
      </c>
      <c r="K73" s="247">
        <v>70.38</v>
      </c>
      <c r="L73" s="247">
        <v>11.9</v>
      </c>
      <c r="M73" s="293">
        <f t="shared" si="4"/>
        <v>82.28</v>
      </c>
      <c r="N73" s="262"/>
    </row>
    <row r="74" spans="1:19" ht="29">
      <c r="A74" s="50" t="s">
        <v>902</v>
      </c>
      <c r="B74" s="71" t="s">
        <v>903</v>
      </c>
      <c r="C74" s="71" t="s">
        <v>912</v>
      </c>
      <c r="D74" s="52" t="s">
        <v>599</v>
      </c>
      <c r="E74" s="247">
        <v>70.38</v>
      </c>
      <c r="F74" s="296">
        <v>119.65</v>
      </c>
      <c r="G74" s="52" t="s">
        <v>599</v>
      </c>
      <c r="H74" s="247">
        <v>11.9</v>
      </c>
      <c r="I74" s="296">
        <v>21.41</v>
      </c>
      <c r="J74" s="247">
        <f t="shared" si="3"/>
        <v>223.34</v>
      </c>
      <c r="K74" s="247">
        <v>190.03</v>
      </c>
      <c r="L74" s="247">
        <v>33.31</v>
      </c>
      <c r="M74" s="293">
        <f t="shared" si="4"/>
        <v>223.34</v>
      </c>
      <c r="N74" s="262"/>
    </row>
    <row r="75" spans="1:19" s="1" customFormat="1">
      <c r="A75" s="278" t="s">
        <v>744</v>
      </c>
      <c r="B75" s="72" t="s">
        <v>523</v>
      </c>
      <c r="C75" s="71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 t="shared" si="4"/>
        <v>93.93</v>
      </c>
      <c r="N75" s="262"/>
      <c r="P75"/>
      <c r="Q75"/>
      <c r="R75"/>
      <c r="S75"/>
    </row>
    <row r="76" spans="1:19" s="1" customFormat="1" ht="16" customHeight="1">
      <c r="A76" s="50" t="s">
        <v>671</v>
      </c>
      <c r="B76" s="71" t="s">
        <v>927</v>
      </c>
      <c r="C76" s="71" t="s">
        <v>913</v>
      </c>
      <c r="D76" s="52" t="s">
        <v>600</v>
      </c>
      <c r="E76" s="247">
        <v>82.03</v>
      </c>
      <c r="F76" s="296">
        <v>61.52</v>
      </c>
      <c r="G76" s="52" t="s">
        <v>600</v>
      </c>
      <c r="H76" s="247">
        <v>11.9</v>
      </c>
      <c r="I76" s="296">
        <v>8.92</v>
      </c>
      <c r="J76" s="247">
        <f t="shared" si="3"/>
        <v>164.37</v>
      </c>
      <c r="K76" s="247">
        <v>143.55000000000001</v>
      </c>
      <c r="L76" s="247">
        <v>20.82</v>
      </c>
      <c r="M76" s="293">
        <f t="shared" si="4"/>
        <v>164.37</v>
      </c>
      <c r="N76" s="262"/>
      <c r="P76"/>
      <c r="Q76"/>
      <c r="R76"/>
      <c r="S76"/>
    </row>
    <row r="77" spans="1:19" s="1" customFormat="1" ht="28">
      <c r="A77" s="50" t="s">
        <v>672</v>
      </c>
      <c r="B77" s="363" t="s">
        <v>857</v>
      </c>
      <c r="C77" s="71" t="s">
        <v>913</v>
      </c>
      <c r="D77" s="52" t="s">
        <v>599</v>
      </c>
      <c r="E77" s="247">
        <v>82.03</v>
      </c>
      <c r="F77" s="296">
        <v>139.44</v>
      </c>
      <c r="G77" s="52" t="s">
        <v>599</v>
      </c>
      <c r="H77" s="247">
        <v>11.9</v>
      </c>
      <c r="I77" s="296">
        <v>21.41</v>
      </c>
      <c r="J77" s="247">
        <f t="shared" si="3"/>
        <v>254.78</v>
      </c>
      <c r="K77" s="247">
        <v>221.47</v>
      </c>
      <c r="L77" s="247">
        <v>33.31</v>
      </c>
      <c r="M77" s="293">
        <f t="shared" si="4"/>
        <v>254.78</v>
      </c>
      <c r="N77" s="262"/>
      <c r="P77"/>
      <c r="Q77"/>
      <c r="R77"/>
      <c r="S77"/>
    </row>
    <row r="78" spans="1:19" s="1" customFormat="1" ht="29">
      <c r="A78" s="50" t="s">
        <v>673</v>
      </c>
      <c r="B78" s="71" t="s">
        <v>850</v>
      </c>
      <c r="C78" s="71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674</v>
      </c>
      <c r="B79" s="72" t="s">
        <v>369</v>
      </c>
      <c r="C79" s="72" t="s">
        <v>915</v>
      </c>
      <c r="D79" s="52" t="s">
        <v>600</v>
      </c>
      <c r="E79" s="247">
        <v>82.03</v>
      </c>
      <c r="F79" s="296">
        <v>61.52</v>
      </c>
      <c r="G79" s="52" t="s">
        <v>600</v>
      </c>
      <c r="H79" s="247">
        <v>11.9</v>
      </c>
      <c r="I79" s="296">
        <v>8.92</v>
      </c>
      <c r="J79" s="247">
        <f t="shared" si="3"/>
        <v>164.37</v>
      </c>
      <c r="K79" s="247">
        <v>143.55000000000001</v>
      </c>
      <c r="L79" s="247">
        <v>20.82</v>
      </c>
      <c r="M79" s="293">
        <f t="shared" si="4"/>
        <v>164.37</v>
      </c>
      <c r="N79" s="262"/>
      <c r="P79"/>
      <c r="Q79"/>
      <c r="R79"/>
      <c r="S79"/>
    </row>
    <row r="80" spans="1:19" s="1" customFormat="1" ht="29">
      <c r="A80" s="50" t="s">
        <v>1086</v>
      </c>
      <c r="B80" s="71" t="s">
        <v>1087</v>
      </c>
      <c r="C80" s="72" t="s">
        <v>912</v>
      </c>
      <c r="D80" s="52" t="s">
        <v>598</v>
      </c>
      <c r="E80" s="247">
        <v>70.38</v>
      </c>
      <c r="F80" s="296">
        <v>0</v>
      </c>
      <c r="G80" s="52" t="s">
        <v>598</v>
      </c>
      <c r="H80" s="247">
        <v>11.9</v>
      </c>
      <c r="I80" s="296">
        <v>0</v>
      </c>
      <c r="J80" s="247">
        <f t="shared" si="3"/>
        <v>82.28</v>
      </c>
      <c r="K80" s="247">
        <v>70.38</v>
      </c>
      <c r="L80" s="247">
        <v>11.9</v>
      </c>
      <c r="M80" s="293">
        <f>SUM(K80:L80)</f>
        <v>82.28</v>
      </c>
      <c r="N80" s="262"/>
      <c r="P80"/>
      <c r="Q80"/>
      <c r="R80"/>
      <c r="S80"/>
    </row>
    <row r="81" spans="1:19" s="1" customFormat="1">
      <c r="A81" s="50" t="s">
        <v>675</v>
      </c>
      <c r="B81" s="72" t="s">
        <v>587</v>
      </c>
      <c r="C81" s="72" t="s">
        <v>912</v>
      </c>
      <c r="D81" s="52" t="s">
        <v>600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si="3"/>
        <v>82.28</v>
      </c>
      <c r="K81" s="247">
        <v>70.38</v>
      </c>
      <c r="L81" s="247">
        <v>11.9</v>
      </c>
      <c r="M81" s="293">
        <f t="shared" ref="M81" si="5">K81+L81</f>
        <v>82.28</v>
      </c>
      <c r="N81" s="262"/>
      <c r="O81" s="1" t="s">
        <v>318</v>
      </c>
      <c r="P81"/>
      <c r="Q81"/>
      <c r="R81"/>
      <c r="S81"/>
    </row>
    <row r="82" spans="1:19" s="1" customFormat="1">
      <c r="A82" s="43" t="s">
        <v>753</v>
      </c>
      <c r="B82" s="72" t="s">
        <v>752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 t="s">
        <v>1077</v>
      </c>
      <c r="P82"/>
      <c r="Q82"/>
      <c r="R82"/>
      <c r="S82"/>
    </row>
    <row r="83" spans="1:19" s="1" customFormat="1">
      <c r="A83" s="50" t="s">
        <v>676</v>
      </c>
      <c r="B83" s="72" t="s">
        <v>557</v>
      </c>
      <c r="C83" s="72" t="s">
        <v>912</v>
      </c>
      <c r="D83" s="52" t="s">
        <v>598</v>
      </c>
      <c r="E83" s="247">
        <v>70.38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82.28</v>
      </c>
      <c r="K83" s="247">
        <v>70.38</v>
      </c>
      <c r="L83" s="247">
        <v>11.9</v>
      </c>
      <c r="M83" s="293">
        <f t="shared" si="4"/>
        <v>82.28</v>
      </c>
      <c r="N83" s="262"/>
      <c r="P83"/>
      <c r="Q83"/>
      <c r="R83"/>
      <c r="S83"/>
    </row>
    <row r="84" spans="1:19" s="1" customFormat="1" ht="29">
      <c r="A84" s="50" t="s">
        <v>677</v>
      </c>
      <c r="B84" s="71" t="s">
        <v>851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 t="s">
        <v>1035</v>
      </c>
      <c r="P84"/>
      <c r="Q84"/>
      <c r="R84"/>
      <c r="S84"/>
    </row>
    <row r="85" spans="1:19" s="1" customFormat="1">
      <c r="A85" s="50" t="s">
        <v>987</v>
      </c>
      <c r="B85" s="71" t="s">
        <v>988</v>
      </c>
      <c r="C85" s="71" t="s">
        <v>913</v>
      </c>
      <c r="D85" s="52" t="s">
        <v>598</v>
      </c>
      <c r="E85" s="247">
        <v>82.03</v>
      </c>
      <c r="F85" s="296">
        <v>0</v>
      </c>
      <c r="G85" s="52" t="s">
        <v>598</v>
      </c>
      <c r="H85" s="247">
        <v>11.9</v>
      </c>
      <c r="I85" s="296">
        <v>0</v>
      </c>
      <c r="J85" s="247">
        <f t="shared" si="3"/>
        <v>93.93</v>
      </c>
      <c r="K85" s="247">
        <v>82.03</v>
      </c>
      <c r="L85" s="247">
        <v>11.9</v>
      </c>
      <c r="M85" s="293">
        <f t="shared" si="4"/>
        <v>93.93</v>
      </c>
      <c r="N85" s="262"/>
      <c r="P85"/>
      <c r="Q85"/>
      <c r="R85"/>
      <c r="S85"/>
    </row>
    <row r="86" spans="1:19" s="1" customFormat="1">
      <c r="A86" s="50" t="s">
        <v>678</v>
      </c>
      <c r="B86" s="72" t="s">
        <v>341</v>
      </c>
      <c r="C86" s="72" t="s">
        <v>916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679</v>
      </c>
      <c r="B87" s="72" t="s">
        <v>32</v>
      </c>
      <c r="C87" s="72" t="s">
        <v>912</v>
      </c>
      <c r="D87" s="52" t="s">
        <v>600</v>
      </c>
      <c r="E87" s="247">
        <v>70.38</v>
      </c>
      <c r="F87" s="296">
        <v>52.79</v>
      </c>
      <c r="G87" s="52" t="s">
        <v>600</v>
      </c>
      <c r="H87" s="247">
        <v>11.9</v>
      </c>
      <c r="I87" s="296">
        <v>8.92</v>
      </c>
      <c r="J87" s="247">
        <f t="shared" si="3"/>
        <v>143.98999999999998</v>
      </c>
      <c r="K87" s="247">
        <v>123.17</v>
      </c>
      <c r="L87" s="247">
        <v>20.82</v>
      </c>
      <c r="M87" s="293">
        <f t="shared" si="4"/>
        <v>143.99</v>
      </c>
      <c r="N87" s="262"/>
      <c r="P87"/>
      <c r="Q87"/>
      <c r="R87"/>
      <c r="S87"/>
    </row>
    <row r="88" spans="1:19" s="1" customFormat="1">
      <c r="A88" s="50" t="s">
        <v>680</v>
      </c>
      <c r="B88" s="72" t="s">
        <v>137</v>
      </c>
      <c r="C88" s="72" t="s">
        <v>912</v>
      </c>
      <c r="D88" s="52" t="s">
        <v>598</v>
      </c>
      <c r="E88" s="247">
        <v>70.38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82.28</v>
      </c>
      <c r="K88" s="247">
        <v>70.38</v>
      </c>
      <c r="L88" s="247">
        <v>11.9</v>
      </c>
      <c r="M88" s="293">
        <f t="shared" si="4"/>
        <v>82.28</v>
      </c>
      <c r="N88" s="262"/>
      <c r="P88"/>
      <c r="Q88"/>
      <c r="R88"/>
      <c r="S88"/>
    </row>
    <row r="89" spans="1:19" s="1" customFormat="1">
      <c r="A89" s="50" t="s">
        <v>977</v>
      </c>
      <c r="B89" s="72" t="s">
        <v>978</v>
      </c>
      <c r="C89" s="72" t="s">
        <v>913</v>
      </c>
      <c r="D89" s="52" t="s">
        <v>928</v>
      </c>
      <c r="E89" s="247">
        <v>82.03</v>
      </c>
      <c r="F89" s="296"/>
      <c r="G89" s="52" t="s">
        <v>600</v>
      </c>
      <c r="H89" s="247">
        <v>11.9</v>
      </c>
      <c r="I89" s="296">
        <v>8.92</v>
      </c>
      <c r="J89" s="247">
        <f t="shared" si="3"/>
        <v>102.85000000000001</v>
      </c>
      <c r="K89" s="247">
        <v>82.03</v>
      </c>
      <c r="L89" s="247">
        <v>20.82</v>
      </c>
      <c r="M89" s="293">
        <f t="shared" si="4"/>
        <v>102.85</v>
      </c>
      <c r="N89" s="262"/>
      <c r="P89"/>
      <c r="Q89"/>
      <c r="R89"/>
      <c r="S89"/>
    </row>
    <row r="90" spans="1:19" s="1" customFormat="1" ht="29">
      <c r="A90" s="50" t="s">
        <v>681</v>
      </c>
      <c r="B90" s="71" t="s">
        <v>362</v>
      </c>
      <c r="C90" s="71" t="s">
        <v>916</v>
      </c>
      <c r="D90" s="52" t="s">
        <v>600</v>
      </c>
      <c r="E90" s="247">
        <v>70.38</v>
      </c>
      <c r="F90" s="296">
        <v>52.79</v>
      </c>
      <c r="G90" s="52" t="s">
        <v>600</v>
      </c>
      <c r="H90" s="247">
        <v>11.9</v>
      </c>
      <c r="I90" s="296">
        <v>8.92</v>
      </c>
      <c r="J90" s="247">
        <f t="shared" si="3"/>
        <v>143.98999999999998</v>
      </c>
      <c r="K90" s="247">
        <v>123.17</v>
      </c>
      <c r="L90" s="247">
        <v>20.82</v>
      </c>
      <c r="M90" s="293">
        <f t="shared" si="4"/>
        <v>143.99</v>
      </c>
      <c r="N90" s="262"/>
      <c r="P90"/>
      <c r="Q90"/>
      <c r="R90"/>
      <c r="S90"/>
    </row>
    <row r="91" spans="1:19" s="1" customFormat="1">
      <c r="A91" s="50" t="s">
        <v>683</v>
      </c>
      <c r="B91" s="72" t="s">
        <v>126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599</v>
      </c>
      <c r="H91" s="247">
        <v>11.9</v>
      </c>
      <c r="I91" s="296">
        <v>21.41</v>
      </c>
      <c r="J91" s="247">
        <f t="shared" si="3"/>
        <v>176.86</v>
      </c>
      <c r="K91" s="247">
        <v>143.55000000000001</v>
      </c>
      <c r="L91" s="247">
        <v>33.31</v>
      </c>
      <c r="M91" s="293">
        <f t="shared" si="4"/>
        <v>176.86</v>
      </c>
      <c r="N91" s="262"/>
      <c r="P91"/>
      <c r="Q91"/>
      <c r="R91"/>
      <c r="S91"/>
    </row>
    <row r="92" spans="1:19" s="1" customFormat="1">
      <c r="A92" s="50" t="s">
        <v>995</v>
      </c>
      <c r="B92" s="72" t="s">
        <v>996</v>
      </c>
      <c r="C92" s="72" t="s">
        <v>913</v>
      </c>
      <c r="D92" s="52" t="s">
        <v>600</v>
      </c>
      <c r="E92" s="247">
        <v>82.03</v>
      </c>
      <c r="F92" s="296">
        <v>61.52</v>
      </c>
      <c r="G92" s="52" t="s">
        <v>600</v>
      </c>
      <c r="H92" s="247">
        <v>11.9</v>
      </c>
      <c r="I92" s="296">
        <v>8.92</v>
      </c>
      <c r="J92" s="247">
        <f t="shared" si="3"/>
        <v>164.37</v>
      </c>
      <c r="K92" s="247">
        <v>143.55000000000001</v>
      </c>
      <c r="L92" s="247">
        <v>20.82</v>
      </c>
      <c r="M92" s="293">
        <f t="shared" si="4"/>
        <v>164.37</v>
      </c>
      <c r="N92" s="262"/>
      <c r="P92"/>
      <c r="Q92"/>
      <c r="R92"/>
      <c r="S92"/>
    </row>
    <row r="93" spans="1:19" s="1" customFormat="1" ht="17" customHeight="1">
      <c r="A93" s="50" t="s">
        <v>684</v>
      </c>
      <c r="B93" s="72" t="s">
        <v>35</v>
      </c>
      <c r="C93" s="72" t="s">
        <v>916</v>
      </c>
      <c r="D93" s="52" t="s">
        <v>598</v>
      </c>
      <c r="E93" s="247">
        <v>70.38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82.28</v>
      </c>
      <c r="K93" s="247">
        <v>70.38</v>
      </c>
      <c r="L93" s="247">
        <v>11.9</v>
      </c>
      <c r="M93" s="293">
        <f t="shared" si="4"/>
        <v>82.28</v>
      </c>
      <c r="N93" s="266"/>
      <c r="P93"/>
      <c r="Q93"/>
      <c r="R93"/>
      <c r="S93"/>
    </row>
    <row r="94" spans="1:19" s="1" customFormat="1">
      <c r="A94" s="50" t="s">
        <v>685</v>
      </c>
      <c r="B94" s="72" t="s">
        <v>433</v>
      </c>
      <c r="C94" s="72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686</v>
      </c>
      <c r="B95" s="72" t="s">
        <v>339</v>
      </c>
      <c r="C95" s="72" t="s">
        <v>912</v>
      </c>
      <c r="D95" s="52" t="s">
        <v>600</v>
      </c>
      <c r="E95" s="247">
        <v>70.38</v>
      </c>
      <c r="F95" s="296">
        <v>52.79</v>
      </c>
      <c r="G95" s="52" t="s">
        <v>600</v>
      </c>
      <c r="H95" s="247">
        <v>11.9</v>
      </c>
      <c r="I95" s="296">
        <v>8.92</v>
      </c>
      <c r="J95" s="247">
        <f t="shared" si="3"/>
        <v>143.98999999999998</v>
      </c>
      <c r="K95" s="247">
        <v>123.17</v>
      </c>
      <c r="L95" s="247">
        <v>20.82</v>
      </c>
      <c r="M95" s="293">
        <f t="shared" si="4"/>
        <v>143.99</v>
      </c>
      <c r="N95" s="262"/>
      <c r="P95"/>
      <c r="Q95"/>
      <c r="R95"/>
      <c r="S95"/>
    </row>
    <row r="96" spans="1:19" s="1" customFormat="1">
      <c r="A96" s="50" t="s">
        <v>687</v>
      </c>
      <c r="B96" s="72" t="s">
        <v>50</v>
      </c>
      <c r="C96" s="72" t="s">
        <v>912</v>
      </c>
      <c r="D96" s="52" t="s">
        <v>598</v>
      </c>
      <c r="E96" s="247">
        <v>70.38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82.28</v>
      </c>
      <c r="K96" s="247">
        <v>70.38</v>
      </c>
      <c r="L96" s="247">
        <v>11.9</v>
      </c>
      <c r="M96" s="293">
        <f t="shared" si="4"/>
        <v>82.28</v>
      </c>
      <c r="N96" s="262"/>
      <c r="P96"/>
      <c r="Q96"/>
      <c r="R96"/>
      <c r="S96"/>
    </row>
    <row r="97" spans="1:19" s="1" customFormat="1">
      <c r="A97" s="50" t="s">
        <v>1014</v>
      </c>
      <c r="B97" s="72" t="s">
        <v>1015</v>
      </c>
      <c r="C97" s="72" t="s">
        <v>913</v>
      </c>
      <c r="D97" s="52" t="s">
        <v>598</v>
      </c>
      <c r="E97" s="247">
        <v>82.03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93.93</v>
      </c>
      <c r="K97" s="247">
        <v>82.03</v>
      </c>
      <c r="L97" s="247">
        <v>11.9</v>
      </c>
      <c r="M97" s="293">
        <f t="shared" si="4"/>
        <v>93.93</v>
      </c>
      <c r="N97" s="262"/>
      <c r="P97"/>
      <c r="Q97"/>
      <c r="R97"/>
      <c r="S97"/>
    </row>
    <row r="98" spans="1:19" s="1" customFormat="1">
      <c r="A98" s="50" t="s">
        <v>688</v>
      </c>
      <c r="B98" s="72" t="s">
        <v>85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>
      <c r="A99" s="50" t="s">
        <v>689</v>
      </c>
      <c r="B99" s="72" t="s">
        <v>128</v>
      </c>
      <c r="C99" s="72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 ht="29">
      <c r="A100" s="50" t="s">
        <v>690</v>
      </c>
      <c r="B100" s="71" t="s">
        <v>336</v>
      </c>
      <c r="C100" s="71" t="s">
        <v>912</v>
      </c>
      <c r="D100" s="52" t="s">
        <v>598</v>
      </c>
      <c r="E100" s="247">
        <v>70.38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 t="shared" si="3"/>
        <v>82.28</v>
      </c>
      <c r="K100" s="247">
        <v>70.38</v>
      </c>
      <c r="L100" s="247">
        <v>11.9</v>
      </c>
      <c r="M100" s="293">
        <f t="shared" si="4"/>
        <v>82.28</v>
      </c>
      <c r="N100" s="262"/>
      <c r="P100"/>
      <c r="Q100"/>
      <c r="R100"/>
      <c r="S100"/>
    </row>
    <row r="101" spans="1:19" s="1" customFormat="1">
      <c r="A101" s="50" t="s">
        <v>1024</v>
      </c>
      <c r="B101" s="71" t="s">
        <v>1025</v>
      </c>
      <c r="C101" s="71" t="s">
        <v>913</v>
      </c>
      <c r="D101" s="52" t="s">
        <v>600</v>
      </c>
      <c r="E101" s="247">
        <v>82.03</v>
      </c>
      <c r="F101" s="296">
        <v>61.52</v>
      </c>
      <c r="G101" s="52" t="s">
        <v>599</v>
      </c>
      <c r="H101" s="247">
        <v>11.9</v>
      </c>
      <c r="I101" s="296">
        <v>21.41</v>
      </c>
      <c r="J101" s="247">
        <f t="shared" si="3"/>
        <v>176.86</v>
      </c>
      <c r="K101" s="247">
        <v>143.55000000000001</v>
      </c>
      <c r="L101" s="247">
        <v>33.31</v>
      </c>
      <c r="M101" s="293">
        <f t="shared" si="4"/>
        <v>176.86</v>
      </c>
      <c r="N101" s="262"/>
      <c r="P101"/>
      <c r="Q101"/>
      <c r="R101"/>
      <c r="S101"/>
    </row>
    <row r="102" spans="1:19" s="1" customFormat="1" ht="29">
      <c r="A102" s="50" t="s">
        <v>691</v>
      </c>
      <c r="B102" s="71" t="s">
        <v>333</v>
      </c>
      <c r="C102" s="71" t="s">
        <v>912</v>
      </c>
      <c r="D102" s="52" t="s">
        <v>598</v>
      </c>
      <c r="E102" s="247">
        <v>70.38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82.28</v>
      </c>
      <c r="K102" s="247">
        <v>70.38</v>
      </c>
      <c r="L102" s="247">
        <v>11.9</v>
      </c>
      <c r="M102" s="293">
        <f t="shared" si="4"/>
        <v>82.28</v>
      </c>
      <c r="N102" s="262"/>
      <c r="P102"/>
      <c r="Q102"/>
      <c r="R102"/>
      <c r="S102"/>
    </row>
    <row r="103" spans="1:19" s="1" customFormat="1">
      <c r="A103" s="50" t="s">
        <v>1016</v>
      </c>
      <c r="B103" s="71" t="s">
        <v>1017</v>
      </c>
      <c r="C103" s="71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692</v>
      </c>
      <c r="B104" s="72" t="s">
        <v>46</v>
      </c>
      <c r="C104" s="72" t="s">
        <v>913</v>
      </c>
      <c r="D104" s="52" t="s">
        <v>598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f t="shared" si="3"/>
        <v>93.93</v>
      </c>
      <c r="K104" s="247">
        <v>82.03</v>
      </c>
      <c r="L104" s="247">
        <v>11.9</v>
      </c>
      <c r="M104" s="293">
        <f t="shared" si="4"/>
        <v>93.93</v>
      </c>
      <c r="N104" s="262"/>
      <c r="P104"/>
      <c r="Q104"/>
      <c r="R104"/>
      <c r="S104"/>
    </row>
    <row r="105" spans="1:19" s="1" customFormat="1">
      <c r="A105" s="50" t="s">
        <v>1079</v>
      </c>
      <c r="B105" s="72" t="s">
        <v>1080</v>
      </c>
      <c r="C105" s="72" t="s">
        <v>915</v>
      </c>
      <c r="D105" s="52" t="s">
        <v>600</v>
      </c>
      <c r="E105" s="247">
        <v>82.03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v>11.9</v>
      </c>
      <c r="K105" s="247">
        <v>82.03</v>
      </c>
      <c r="L105" s="247">
        <v>11.9</v>
      </c>
      <c r="M105" s="293">
        <f>K105+L105</f>
        <v>93.93</v>
      </c>
      <c r="N105" s="262"/>
      <c r="P105"/>
      <c r="Q105"/>
      <c r="R105"/>
      <c r="S105"/>
    </row>
    <row r="106" spans="1:19" s="1" customFormat="1" ht="29">
      <c r="A106" s="50" t="s">
        <v>693</v>
      </c>
      <c r="B106" s="71" t="s">
        <v>852</v>
      </c>
      <c r="C106" s="71" t="s">
        <v>912</v>
      </c>
      <c r="D106" s="52" t="s">
        <v>600</v>
      </c>
      <c r="E106" s="247">
        <v>70.38</v>
      </c>
      <c r="F106" s="296">
        <v>52.79</v>
      </c>
      <c r="G106" s="52" t="s">
        <v>600</v>
      </c>
      <c r="H106" s="247">
        <v>11.9</v>
      </c>
      <c r="I106" s="296">
        <v>8.92</v>
      </c>
      <c r="J106" s="247">
        <f t="shared" si="3"/>
        <v>143.98999999999998</v>
      </c>
      <c r="K106" s="247">
        <v>123.17</v>
      </c>
      <c r="L106" s="247">
        <v>20.82</v>
      </c>
      <c r="M106" s="293">
        <f t="shared" si="4"/>
        <v>143.99</v>
      </c>
      <c r="N106" s="262"/>
      <c r="P106"/>
      <c r="Q106"/>
      <c r="R106"/>
      <c r="S106"/>
    </row>
    <row r="107" spans="1:19" s="1" customFormat="1">
      <c r="A107" s="50" t="s">
        <v>694</v>
      </c>
      <c r="B107" s="72" t="s">
        <v>200</v>
      </c>
      <c r="C107" s="72" t="s">
        <v>913</v>
      </c>
      <c r="D107" s="52" t="s">
        <v>600</v>
      </c>
      <c r="E107" s="247">
        <v>82.03</v>
      </c>
      <c r="F107" s="296">
        <v>61.52</v>
      </c>
      <c r="G107" s="52" t="s">
        <v>600</v>
      </c>
      <c r="H107" s="247">
        <v>11.9</v>
      </c>
      <c r="I107" s="296">
        <v>8.92</v>
      </c>
      <c r="J107" s="247">
        <f t="shared" si="3"/>
        <v>164.37</v>
      </c>
      <c r="K107" s="247">
        <v>143.55000000000001</v>
      </c>
      <c r="L107" s="247">
        <v>20.82</v>
      </c>
      <c r="M107" s="293">
        <f t="shared" si="4"/>
        <v>164.37</v>
      </c>
      <c r="N107" s="262"/>
      <c r="P107"/>
      <c r="Q107"/>
      <c r="R107"/>
      <c r="S107"/>
    </row>
    <row r="108" spans="1:19" s="1" customFormat="1">
      <c r="A108" s="50" t="s">
        <v>1057</v>
      </c>
      <c r="B108" s="72" t="s">
        <v>1058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3"/>
        <v>93.93</v>
      </c>
      <c r="K108" s="247">
        <v>82.03</v>
      </c>
      <c r="L108" s="247">
        <v>11.9</v>
      </c>
      <c r="M108" s="293">
        <f t="shared" si="4"/>
        <v>93.93</v>
      </c>
      <c r="N108" s="262"/>
      <c r="P108"/>
      <c r="Q108"/>
      <c r="R108"/>
      <c r="S108"/>
    </row>
    <row r="109" spans="1:19" s="1" customFormat="1">
      <c r="A109" s="50" t="s">
        <v>695</v>
      </c>
      <c r="B109" s="72" t="s">
        <v>434</v>
      </c>
      <c r="C109" s="72" t="s">
        <v>913</v>
      </c>
      <c r="D109" s="52" t="s">
        <v>598</v>
      </c>
      <c r="E109" s="247">
        <v>82.03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>SUM(E109:I109)</f>
        <v>93.93</v>
      </c>
      <c r="K109" s="247">
        <v>82.03</v>
      </c>
      <c r="L109" s="247">
        <v>11.9</v>
      </c>
      <c r="M109" s="293">
        <f>K109+L109</f>
        <v>93.93</v>
      </c>
      <c r="N109" s="262"/>
      <c r="P109"/>
      <c r="Q109"/>
      <c r="R109"/>
      <c r="S109"/>
    </row>
    <row r="110" spans="1:19" s="1" customFormat="1">
      <c r="A110" s="278" t="s">
        <v>1059</v>
      </c>
      <c r="B110" s="72" t="s">
        <v>1060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0</v>
      </c>
      <c r="J110" s="247">
        <f t="shared" ref="J110:J122" si="6">SUM(E110:I110)</f>
        <v>155.45000000000002</v>
      </c>
      <c r="K110" s="247">
        <v>143.55000000000001</v>
      </c>
      <c r="L110" s="247">
        <v>11.9</v>
      </c>
      <c r="M110" s="293">
        <f t="shared" ref="M110:M122" si="7">K110+L110</f>
        <v>155.45000000000002</v>
      </c>
      <c r="N110" s="262"/>
      <c r="P110"/>
      <c r="Q110"/>
      <c r="R110"/>
      <c r="S110"/>
    </row>
    <row r="111" spans="1:19" s="1" customFormat="1">
      <c r="A111" s="278" t="s">
        <v>998</v>
      </c>
      <c r="B111" s="72" t="s">
        <v>999</v>
      </c>
      <c r="C111" s="72" t="s">
        <v>912</v>
      </c>
      <c r="D111" s="52" t="s">
        <v>928</v>
      </c>
      <c r="E111" s="247">
        <v>70.38</v>
      </c>
      <c r="F111" s="296">
        <v>0</v>
      </c>
      <c r="G111" s="52" t="s">
        <v>928</v>
      </c>
      <c r="H111" s="247">
        <v>11.9</v>
      </c>
      <c r="I111" s="296">
        <v>0</v>
      </c>
      <c r="J111" s="247">
        <f t="shared" si="6"/>
        <v>82.28</v>
      </c>
      <c r="K111" s="247">
        <v>70.38</v>
      </c>
      <c r="L111" s="247">
        <v>11.9</v>
      </c>
      <c r="M111" s="293">
        <f t="shared" si="7"/>
        <v>82.28</v>
      </c>
      <c r="N111" s="262"/>
      <c r="P111"/>
      <c r="Q111"/>
      <c r="R111"/>
      <c r="S111"/>
    </row>
    <row r="112" spans="1:19" s="1" customFormat="1">
      <c r="A112" s="50" t="s">
        <v>696</v>
      </c>
      <c r="B112" s="72" t="s">
        <v>524</v>
      </c>
      <c r="C112" s="72" t="s">
        <v>913</v>
      </c>
      <c r="D112" s="52" t="s">
        <v>598</v>
      </c>
      <c r="E112" s="247">
        <v>82.03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6"/>
        <v>93.93</v>
      </c>
      <c r="K112" s="247">
        <v>82.03</v>
      </c>
      <c r="L112" s="247">
        <v>11.9</v>
      </c>
      <c r="M112" s="293">
        <f t="shared" si="7"/>
        <v>93.93</v>
      </c>
      <c r="N112" s="262"/>
      <c r="P112"/>
      <c r="Q112"/>
      <c r="R112"/>
      <c r="S112"/>
    </row>
    <row r="113" spans="1:19" s="1" customFormat="1">
      <c r="A113" s="50" t="s">
        <v>697</v>
      </c>
      <c r="B113" s="72" t="s">
        <v>558</v>
      </c>
      <c r="C113" s="72" t="s">
        <v>912</v>
      </c>
      <c r="D113" s="52" t="s">
        <v>599</v>
      </c>
      <c r="E113" s="247">
        <v>70.38</v>
      </c>
      <c r="F113" s="296">
        <v>119.65</v>
      </c>
      <c r="G113" s="52" t="s">
        <v>599</v>
      </c>
      <c r="H113" s="247">
        <v>11.9</v>
      </c>
      <c r="I113" s="296">
        <v>21.41</v>
      </c>
      <c r="J113" s="247">
        <f t="shared" si="6"/>
        <v>223.34</v>
      </c>
      <c r="K113" s="247">
        <v>190.03</v>
      </c>
      <c r="L113" s="247">
        <v>33.31</v>
      </c>
      <c r="M113" s="293">
        <f t="shared" si="7"/>
        <v>223.34</v>
      </c>
      <c r="N113" s="262"/>
      <c r="P113"/>
      <c r="Q113"/>
      <c r="R113"/>
      <c r="S113"/>
    </row>
    <row r="114" spans="1:19" s="1" customFormat="1">
      <c r="A114" s="50" t="s">
        <v>930</v>
      </c>
      <c r="B114" s="72" t="s">
        <v>931</v>
      </c>
      <c r="C114" s="72" t="s">
        <v>913</v>
      </c>
      <c r="D114" s="52" t="s">
        <v>598</v>
      </c>
      <c r="E114" s="247">
        <v>82.03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6"/>
        <v>93.93</v>
      </c>
      <c r="K114" s="247">
        <v>82.03</v>
      </c>
      <c r="L114" s="247">
        <v>11.9</v>
      </c>
      <c r="M114" s="293">
        <f t="shared" si="7"/>
        <v>93.93</v>
      </c>
      <c r="N114" s="262"/>
      <c r="P114"/>
      <c r="Q114"/>
      <c r="R114"/>
      <c r="S114"/>
    </row>
    <row r="115" spans="1:19">
      <c r="A115" s="50" t="s">
        <v>698</v>
      </c>
      <c r="B115" s="72" t="s">
        <v>201</v>
      </c>
      <c r="C115" s="72" t="s">
        <v>912</v>
      </c>
      <c r="D115" s="52" t="s">
        <v>598</v>
      </c>
      <c r="E115" s="247">
        <v>70.38</v>
      </c>
      <c r="F115" s="296">
        <v>0</v>
      </c>
      <c r="G115" s="52" t="s">
        <v>598</v>
      </c>
      <c r="H115" s="247">
        <v>11.9</v>
      </c>
      <c r="I115" s="296">
        <v>0</v>
      </c>
      <c r="J115" s="247">
        <f t="shared" si="6"/>
        <v>82.28</v>
      </c>
      <c r="K115" s="247">
        <v>70.38</v>
      </c>
      <c r="L115" s="247">
        <v>11.9</v>
      </c>
      <c r="M115" s="293">
        <f t="shared" si="7"/>
        <v>82.28</v>
      </c>
      <c r="N115" s="262"/>
    </row>
    <row r="116" spans="1:19">
      <c r="A116" s="50" t="s">
        <v>699</v>
      </c>
      <c r="B116" s="72" t="s">
        <v>202</v>
      </c>
      <c r="C116" s="72" t="s">
        <v>913</v>
      </c>
      <c r="D116" s="52" t="s">
        <v>599</v>
      </c>
      <c r="E116" s="247">
        <v>82.03</v>
      </c>
      <c r="F116" s="296">
        <v>139.44</v>
      </c>
      <c r="G116" s="52" t="s">
        <v>599</v>
      </c>
      <c r="H116" s="247">
        <v>11.9</v>
      </c>
      <c r="I116" s="296">
        <v>21.41</v>
      </c>
      <c r="J116" s="247">
        <f t="shared" si="6"/>
        <v>254.78</v>
      </c>
      <c r="K116" s="247">
        <v>221.47</v>
      </c>
      <c r="L116" s="247">
        <v>33.31</v>
      </c>
      <c r="M116" s="293">
        <f t="shared" si="7"/>
        <v>254.78</v>
      </c>
      <c r="N116" s="262"/>
    </row>
    <row r="117" spans="1:19">
      <c r="A117" s="50" t="s">
        <v>700</v>
      </c>
      <c r="B117" s="72" t="s">
        <v>473</v>
      </c>
      <c r="C117" s="72" t="s">
        <v>913</v>
      </c>
      <c r="D117" s="52" t="s">
        <v>598</v>
      </c>
      <c r="E117" s="247">
        <v>82.03</v>
      </c>
      <c r="F117" s="296">
        <v>0</v>
      </c>
      <c r="G117" s="52" t="s">
        <v>598</v>
      </c>
      <c r="H117" s="247">
        <v>11.9</v>
      </c>
      <c r="I117" s="296">
        <v>0</v>
      </c>
      <c r="J117" s="247">
        <f t="shared" si="6"/>
        <v>93.93</v>
      </c>
      <c r="K117" s="247">
        <v>82.03</v>
      </c>
      <c r="L117" s="247">
        <v>11.9</v>
      </c>
      <c r="M117" s="293">
        <f t="shared" si="7"/>
        <v>93.93</v>
      </c>
      <c r="N117" s="262"/>
    </row>
    <row r="118" spans="1:19">
      <c r="A118" s="50" t="s">
        <v>701</v>
      </c>
      <c r="B118" s="72" t="s">
        <v>559</v>
      </c>
      <c r="C118" s="72" t="s">
        <v>912</v>
      </c>
      <c r="D118" s="52" t="s">
        <v>599</v>
      </c>
      <c r="E118" s="247">
        <v>70.38</v>
      </c>
      <c r="F118" s="296">
        <v>119.65</v>
      </c>
      <c r="G118" s="52" t="s">
        <v>598</v>
      </c>
      <c r="H118" s="247">
        <v>11.9</v>
      </c>
      <c r="I118" s="296">
        <v>0</v>
      </c>
      <c r="J118" s="247">
        <f t="shared" si="6"/>
        <v>201.93</v>
      </c>
      <c r="K118" s="247">
        <v>190.03</v>
      </c>
      <c r="L118" s="247">
        <v>11.9</v>
      </c>
      <c r="M118" s="293">
        <f t="shared" si="7"/>
        <v>201.93</v>
      </c>
      <c r="N118" s="262"/>
    </row>
    <row r="119" spans="1:19">
      <c r="A119" s="50" t="s">
        <v>702</v>
      </c>
      <c r="B119" s="72" t="s">
        <v>161</v>
      </c>
      <c r="C119" s="72" t="s">
        <v>912</v>
      </c>
      <c r="D119" s="52" t="s">
        <v>598</v>
      </c>
      <c r="E119" s="247">
        <v>70.38</v>
      </c>
      <c r="F119" s="296">
        <v>0</v>
      </c>
      <c r="G119" s="52" t="s">
        <v>598</v>
      </c>
      <c r="H119" s="247">
        <v>11.9</v>
      </c>
      <c r="I119" s="296">
        <v>0</v>
      </c>
      <c r="J119" s="247">
        <f t="shared" si="6"/>
        <v>82.28</v>
      </c>
      <c r="K119" s="247">
        <v>70.38</v>
      </c>
      <c r="L119" s="247">
        <v>11.9</v>
      </c>
      <c r="M119" s="293">
        <f t="shared" si="7"/>
        <v>82.28</v>
      </c>
      <c r="N119" s="262"/>
      <c r="P119" s="12"/>
    </row>
    <row r="120" spans="1:19">
      <c r="A120" s="50" t="s">
        <v>703</v>
      </c>
      <c r="B120" s="72" t="s">
        <v>86</v>
      </c>
      <c r="C120" s="72" t="s">
        <v>913</v>
      </c>
      <c r="D120" s="52" t="s">
        <v>600</v>
      </c>
      <c r="E120" s="247">
        <v>82.03</v>
      </c>
      <c r="F120" s="296">
        <v>61.52</v>
      </c>
      <c r="G120" s="52" t="s">
        <v>600</v>
      </c>
      <c r="H120" s="247">
        <v>11.9</v>
      </c>
      <c r="I120" s="296">
        <v>8.92</v>
      </c>
      <c r="J120" s="247">
        <f t="shared" si="6"/>
        <v>164.37</v>
      </c>
      <c r="K120" s="247">
        <v>143.55000000000001</v>
      </c>
      <c r="L120" s="247">
        <v>20.82</v>
      </c>
      <c r="M120" s="293">
        <f t="shared" si="7"/>
        <v>164.37</v>
      </c>
      <c r="N120" s="262"/>
      <c r="P120" s="12"/>
    </row>
    <row r="121" spans="1:19">
      <c r="A121" s="50" t="s">
        <v>1002</v>
      </c>
      <c r="B121" s="72" t="s">
        <v>1003</v>
      </c>
      <c r="C121" s="72" t="s">
        <v>913</v>
      </c>
      <c r="D121" s="52" t="s">
        <v>598</v>
      </c>
      <c r="E121" s="247">
        <v>82.03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6"/>
        <v>93.93</v>
      </c>
      <c r="K121" s="247">
        <v>82.03</v>
      </c>
      <c r="L121" s="247">
        <v>11.9</v>
      </c>
      <c r="M121" s="293">
        <f t="shared" si="7"/>
        <v>93.93</v>
      </c>
      <c r="N121" s="262"/>
      <c r="P121" s="12"/>
    </row>
    <row r="122" spans="1:19">
      <c r="A122" s="50" t="s">
        <v>704</v>
      </c>
      <c r="B122" s="72" t="s">
        <v>535</v>
      </c>
      <c r="C122" s="72" t="s">
        <v>912</v>
      </c>
      <c r="D122" s="52" t="s">
        <v>598</v>
      </c>
      <c r="E122" s="247">
        <v>70.38</v>
      </c>
      <c r="F122" s="296">
        <v>0</v>
      </c>
      <c r="G122" s="52" t="s">
        <v>598</v>
      </c>
      <c r="H122" s="247">
        <v>11.9</v>
      </c>
      <c r="I122" s="296">
        <v>0</v>
      </c>
      <c r="J122" s="247">
        <f t="shared" si="6"/>
        <v>82.28</v>
      </c>
      <c r="K122" s="247">
        <v>70.38</v>
      </c>
      <c r="L122" s="247">
        <v>11.9</v>
      </c>
      <c r="M122" s="293">
        <f t="shared" si="7"/>
        <v>82.28</v>
      </c>
      <c r="N122" s="262" t="s">
        <v>1035</v>
      </c>
      <c r="P122" s="12"/>
    </row>
    <row r="123" spans="1:19">
      <c r="A123" s="288"/>
      <c r="B123" s="345"/>
      <c r="C123" s="345"/>
      <c r="D123" s="290"/>
      <c r="E123" s="247"/>
      <c r="F123" s="247"/>
      <c r="G123" s="247"/>
      <c r="H123" s="247"/>
      <c r="I123" s="247"/>
      <c r="J123" s="247"/>
      <c r="K123" s="272"/>
      <c r="L123" s="247"/>
      <c r="M123" s="316"/>
      <c r="N123" s="262"/>
      <c r="P123" s="12"/>
    </row>
    <row r="124" spans="1:19" ht="16">
      <c r="A124" s="153"/>
      <c r="B124" s="153"/>
      <c r="C124" s="153"/>
      <c r="D124" s="281"/>
      <c r="E124" s="312">
        <f>SUM(E4:E122)</f>
        <v>8957.24</v>
      </c>
      <c r="F124" s="312">
        <f>SUM(F4:F122)</f>
        <v>4439.2699999999995</v>
      </c>
      <c r="G124" s="312"/>
      <c r="H124" s="312">
        <f t="shared" ref="H124:M124" si="8">SUM(H4:H122)</f>
        <v>1392.3000000000013</v>
      </c>
      <c r="I124" s="312">
        <f t="shared" si="8"/>
        <v>663.68999999999983</v>
      </c>
      <c r="J124" s="88">
        <f t="shared" si="8"/>
        <v>15370.470000000021</v>
      </c>
      <c r="K124" s="88">
        <f t="shared" si="8"/>
        <v>13396.509999999993</v>
      </c>
      <c r="L124" s="88">
        <f t="shared" si="8"/>
        <v>2055.9900000000016</v>
      </c>
      <c r="M124" s="88">
        <f t="shared" si="8"/>
        <v>15452.500000000022</v>
      </c>
      <c r="N124" s="298"/>
      <c r="P124" s="12"/>
    </row>
    <row r="125" spans="1:19">
      <c r="A125" s="149"/>
      <c r="B125" s="346"/>
      <c r="C125" s="360"/>
      <c r="L125" s="286"/>
      <c r="M125" s="275"/>
      <c r="N125" s="53"/>
    </row>
    <row r="126" spans="1:19">
      <c r="A126" s="50"/>
      <c r="B126" s="72"/>
      <c r="C126" s="72"/>
      <c r="D126" s="54"/>
      <c r="E126" s="76"/>
      <c r="F126" s="76"/>
      <c r="G126" s="76"/>
      <c r="H126" s="76"/>
      <c r="I126" s="76"/>
      <c r="J126" s="76"/>
      <c r="K126" s="76"/>
      <c r="L126" s="76"/>
      <c r="M126" s="76"/>
      <c r="N126" s="53"/>
    </row>
    <row r="127" spans="1:19" ht="16">
      <c r="A127" s="155"/>
      <c r="B127" s="398" t="s">
        <v>616</v>
      </c>
      <c r="C127" s="399"/>
      <c r="D127" s="400"/>
      <c r="E127" s="88">
        <v>0</v>
      </c>
      <c r="F127" s="88"/>
      <c r="G127" s="379"/>
      <c r="H127" s="88">
        <v>0</v>
      </c>
      <c r="I127" s="88"/>
      <c r="J127" s="88">
        <v>0</v>
      </c>
      <c r="K127" s="88"/>
      <c r="L127" s="88"/>
      <c r="M127" s="88"/>
      <c r="N127" s="89"/>
      <c r="P127" s="12"/>
    </row>
    <row r="128" spans="1:19" ht="16">
      <c r="A128" s="395"/>
      <c r="B128" s="395"/>
      <c r="C128" s="395"/>
      <c r="D128" s="395"/>
      <c r="E128" s="88">
        <f>E124+E127</f>
        <v>8957.24</v>
      </c>
      <c r="F128" s="88"/>
      <c r="G128" s="379"/>
      <c r="H128" s="88">
        <f>H124+H127</f>
        <v>1392.3000000000013</v>
      </c>
      <c r="I128" s="88"/>
      <c r="J128" s="88">
        <f>J124+J127</f>
        <v>15370.470000000021</v>
      </c>
      <c r="K128" s="88"/>
      <c r="L128" s="88"/>
      <c r="M128" s="88"/>
      <c r="N128" s="89"/>
      <c r="P128" s="12"/>
    </row>
    <row r="129" spans="1:18" ht="16">
      <c r="A129" s="401"/>
      <c r="B129" s="401"/>
      <c r="C129" s="401"/>
      <c r="D129" s="401"/>
      <c r="E129" s="90"/>
      <c r="F129" s="90"/>
      <c r="G129" s="380"/>
      <c r="H129" s="93"/>
      <c r="I129" s="93"/>
      <c r="J129" s="93"/>
      <c r="K129" s="93"/>
      <c r="L129" s="93"/>
      <c r="M129" s="93"/>
      <c r="N129" s="89"/>
    </row>
    <row r="130" spans="1:18" ht="16" customHeight="1">
      <c r="A130" s="402"/>
      <c r="B130" s="402"/>
      <c r="C130" s="402"/>
      <c r="D130" s="403"/>
      <c r="E130" s="247"/>
      <c r="F130" s="247"/>
      <c r="G130" s="247"/>
      <c r="H130" s="247"/>
      <c r="I130" s="247"/>
      <c r="J130" s="247"/>
      <c r="K130" s="331" t="s">
        <v>756</v>
      </c>
      <c r="L130" s="331" t="s">
        <v>757</v>
      </c>
      <c r="M130" s="247"/>
      <c r="N130" s="100"/>
    </row>
    <row r="131" spans="1:18" ht="16" customHeight="1">
      <c r="A131" s="50"/>
      <c r="B131" s="71"/>
      <c r="C131" s="72"/>
      <c r="D131" s="52"/>
      <c r="E131" s="247"/>
      <c r="F131" s="296"/>
      <c r="G131" s="52"/>
      <c r="H131" s="247"/>
      <c r="I131" s="296"/>
      <c r="J131" s="247"/>
      <c r="K131" s="247"/>
      <c r="L131" s="247"/>
      <c r="M131" s="293"/>
      <c r="N131" s="262"/>
    </row>
    <row r="132" spans="1:18" ht="16" customHeight="1">
      <c r="A132" s="50"/>
      <c r="B132" s="71"/>
      <c r="C132" s="72"/>
      <c r="D132" s="52"/>
      <c r="E132" s="247"/>
      <c r="F132" s="296"/>
      <c r="G132" s="52"/>
      <c r="H132" s="247"/>
      <c r="I132" s="296"/>
      <c r="J132" s="247"/>
      <c r="K132" s="247"/>
      <c r="L132" s="247"/>
      <c r="M132" s="293"/>
      <c r="N132" s="262"/>
    </row>
    <row r="133" spans="1:18" ht="16" customHeight="1">
      <c r="A133" s="50"/>
      <c r="B133" s="72"/>
      <c r="C133" s="72"/>
      <c r="D133" s="52"/>
      <c r="E133" s="247"/>
      <c r="F133" s="296"/>
      <c r="G133" s="52"/>
      <c r="H133" s="247"/>
      <c r="I133" s="296"/>
      <c r="J133" s="247"/>
      <c r="K133" s="247"/>
      <c r="L133" s="247"/>
      <c r="M133" s="293"/>
      <c r="N133" s="262"/>
    </row>
    <row r="134" spans="1:18" ht="16" customHeight="1">
      <c r="A134" s="50"/>
      <c r="B134" s="72"/>
      <c r="C134" s="72"/>
      <c r="D134" s="52"/>
      <c r="E134" s="247"/>
      <c r="F134" s="296"/>
      <c r="G134" s="52"/>
      <c r="H134" s="247"/>
      <c r="I134" s="296"/>
      <c r="J134" s="247"/>
      <c r="K134" s="247"/>
      <c r="L134" s="247"/>
      <c r="M134" s="293"/>
      <c r="N134" s="262"/>
    </row>
    <row r="135" spans="1:18" ht="16" customHeight="1">
      <c r="A135" s="50"/>
      <c r="B135" s="72"/>
      <c r="C135" s="72"/>
      <c r="D135" s="52"/>
      <c r="E135" s="247"/>
      <c r="F135" s="296"/>
      <c r="G135" s="52"/>
      <c r="H135" s="247"/>
      <c r="I135" s="296"/>
      <c r="J135" s="247"/>
      <c r="K135" s="247"/>
      <c r="L135" s="247"/>
      <c r="M135" s="293"/>
      <c r="N135" s="262"/>
    </row>
    <row r="136" spans="1:18" ht="16" customHeight="1">
      <c r="A136" s="50"/>
      <c r="B136" s="72"/>
      <c r="C136" s="72"/>
      <c r="D136" s="52"/>
      <c r="E136" s="247"/>
      <c r="F136" s="296"/>
      <c r="G136" s="52"/>
      <c r="H136" s="247"/>
      <c r="I136" s="296"/>
      <c r="J136" s="247"/>
      <c r="K136" s="247"/>
      <c r="L136" s="247"/>
      <c r="M136" s="293"/>
      <c r="N136" s="390"/>
    </row>
    <row r="137" spans="1:18" ht="16" customHeight="1">
      <c r="A137" s="50"/>
      <c r="B137" s="72"/>
      <c r="C137" s="72"/>
      <c r="D137" s="52"/>
      <c r="E137" s="247"/>
      <c r="F137" s="296"/>
      <c r="G137" s="52"/>
      <c r="H137" s="247"/>
      <c r="I137" s="296"/>
      <c r="J137" s="247"/>
      <c r="K137" s="247"/>
      <c r="L137" s="247"/>
      <c r="M137" s="293"/>
      <c r="N137" s="262"/>
    </row>
    <row r="138" spans="1:18" ht="16" customHeight="1">
      <c r="A138" s="50"/>
      <c r="B138" s="72"/>
      <c r="C138" s="72"/>
      <c r="D138" s="52"/>
      <c r="E138" s="247"/>
      <c r="F138" s="296"/>
      <c r="G138" s="52"/>
      <c r="H138" s="247"/>
      <c r="I138" s="296"/>
      <c r="J138" s="247"/>
      <c r="K138" s="247"/>
      <c r="L138" s="247"/>
      <c r="M138" s="293"/>
      <c r="N138" s="262"/>
    </row>
    <row r="139" spans="1:18" s="1" customFormat="1" ht="16">
      <c r="A139" s="404"/>
      <c r="B139" s="404"/>
      <c r="C139" s="404"/>
      <c r="D139" s="404"/>
      <c r="E139" s="256">
        <f>SUM(E131:E138)</f>
        <v>0</v>
      </c>
      <c r="F139" s="256">
        <f>SUM(F131:F138)</f>
        <v>0</v>
      </c>
      <c r="G139" s="381"/>
      <c r="H139" s="256">
        <f t="shared" ref="H139:M139" si="9">SUM(H131:H138)</f>
        <v>0</v>
      </c>
      <c r="I139" s="256">
        <f t="shared" si="9"/>
        <v>0</v>
      </c>
      <c r="J139" s="256">
        <f t="shared" si="9"/>
        <v>0</v>
      </c>
      <c r="K139" s="256">
        <f t="shared" si="9"/>
        <v>0</v>
      </c>
      <c r="L139" s="256">
        <f t="shared" si="9"/>
        <v>0</v>
      </c>
      <c r="M139" s="256">
        <f t="shared" si="9"/>
        <v>0</v>
      </c>
      <c r="N139" s="257"/>
      <c r="P139"/>
      <c r="Q139"/>
      <c r="R139"/>
    </row>
    <row r="140" spans="1:18" s="1" customFormat="1" ht="16">
      <c r="A140" s="318"/>
      <c r="B140" s="347"/>
      <c r="C140" s="347"/>
      <c r="D140" s="318"/>
      <c r="E140" s="256"/>
      <c r="F140" s="256"/>
      <c r="G140" s="381"/>
      <c r="H140" s="256"/>
      <c r="I140" s="256"/>
      <c r="J140" s="256"/>
      <c r="K140" s="256"/>
      <c r="L140" s="256"/>
      <c r="M140" s="256"/>
      <c r="N140" s="257"/>
      <c r="P140"/>
      <c r="Q140"/>
      <c r="R140"/>
    </row>
    <row r="141" spans="1:18" s="1" customFormat="1" ht="19">
      <c r="A141" s="393"/>
      <c r="B141" s="393"/>
      <c r="C141" s="393"/>
      <c r="D141" s="393"/>
      <c r="E141" s="90">
        <f>E128+E139</f>
        <v>8957.24</v>
      </c>
      <c r="F141" s="90"/>
      <c r="G141" s="90"/>
      <c r="H141" s="90">
        <f>H128+H139</f>
        <v>1392.3000000000013</v>
      </c>
      <c r="I141" s="90"/>
      <c r="J141" s="90">
        <f>M124+J139</f>
        <v>15452.500000000022</v>
      </c>
      <c r="K141" s="90"/>
      <c r="L141" s="90"/>
      <c r="M141" s="332">
        <f>M124+M139</f>
        <v>15452.500000000022</v>
      </c>
      <c r="N141" s="89" t="s">
        <v>795</v>
      </c>
      <c r="P141"/>
      <c r="Q141"/>
      <c r="R141"/>
    </row>
    <row r="142" spans="1:18" s="1" customFormat="1" ht="15" customHeight="1">
      <c r="A142" s="397"/>
      <c r="B142" s="397"/>
      <c r="C142" s="397"/>
      <c r="D142" s="397"/>
      <c r="E142" s="397"/>
      <c r="F142" s="397"/>
      <c r="G142" s="397"/>
      <c r="H142" s="397"/>
      <c r="I142" s="397"/>
      <c r="J142" s="397"/>
      <c r="K142" s="313"/>
      <c r="L142" s="313"/>
      <c r="M142" s="313"/>
      <c r="N142" s="143"/>
      <c r="P142"/>
      <c r="Q142"/>
      <c r="R142"/>
    </row>
    <row r="143" spans="1:18" s="1" customFormat="1" ht="16" customHeight="1">
      <c r="A143"/>
      <c r="B143"/>
      <c r="C143"/>
      <c r="E143"/>
      <c r="F143"/>
      <c r="G143"/>
      <c r="H143" t="s">
        <v>381</v>
      </c>
      <c r="I143" s="163" t="s">
        <v>871</v>
      </c>
      <c r="J143" s="260">
        <v>45853</v>
      </c>
      <c r="K143" s="314"/>
      <c r="L143" s="314"/>
      <c r="M143" s="314"/>
      <c r="N143"/>
      <c r="P143"/>
      <c r="Q143"/>
      <c r="R143"/>
    </row>
    <row r="144" spans="1:18" s="1" customFormat="1">
      <c r="A144"/>
      <c r="B144"/>
      <c r="C144"/>
      <c r="D144"/>
      <c r="E144"/>
      <c r="F144"/>
      <c r="G144"/>
      <c r="H144" s="12"/>
      <c r="I144" s="12"/>
      <c r="J144" s="12"/>
      <c r="K144" s="275"/>
      <c r="L144" s="275"/>
      <c r="M144" s="12"/>
      <c r="N144"/>
      <c r="P144"/>
      <c r="Q144"/>
      <c r="R144"/>
    </row>
    <row r="145" spans="1:18" s="1" customFormat="1">
      <c r="A145"/>
      <c r="B145"/>
      <c r="C145"/>
      <c r="D145"/>
      <c r="E145" s="315" t="s">
        <v>766</v>
      </c>
      <c r="F145" s="275">
        <f>F124+F139+I124+I139</f>
        <v>5102.9599999999991</v>
      </c>
      <c r="G145" s="275"/>
      <c r="H145" s="315" t="s">
        <v>767</v>
      </c>
      <c r="I145" s="275">
        <f>M124+M139-F145</f>
        <v>10349.540000000023</v>
      </c>
      <c r="J145"/>
      <c r="K145" s="275"/>
      <c r="L145" s="275"/>
      <c r="M145" s="275"/>
      <c r="N145"/>
      <c r="P145"/>
      <c r="Q145"/>
      <c r="R145"/>
    </row>
    <row r="147" spans="1:18" s="1" customFormat="1">
      <c r="A147"/>
      <c r="B147"/>
      <c r="C147"/>
      <c r="D147"/>
      <c r="E147"/>
      <c r="F147"/>
      <c r="G147"/>
      <c r="H147"/>
      <c r="I147" s="275">
        <f>F145+I145</f>
        <v>15452.500000000022</v>
      </c>
      <c r="J147"/>
      <c r="K147" s="275"/>
      <c r="L147" s="275"/>
      <c r="M147"/>
      <c r="N147"/>
      <c r="P147"/>
      <c r="Q147"/>
      <c r="R147"/>
    </row>
    <row r="150" spans="1:18">
      <c r="I150" s="275"/>
    </row>
  </sheetData>
  <mergeCells count="7">
    <mergeCell ref="A142:J142"/>
    <mergeCell ref="B127:D127"/>
    <mergeCell ref="A128:D128"/>
    <mergeCell ref="A129:D129"/>
    <mergeCell ref="A130:D130"/>
    <mergeCell ref="A139:D139"/>
    <mergeCell ref="A141:D141"/>
  </mergeCells>
  <conditionalFormatting sqref="B22:C22">
    <cfRule type="duplicateValues" dxfId="1742" priority="4"/>
  </conditionalFormatting>
  <conditionalFormatting sqref="B59:C59">
    <cfRule type="duplicateValues" dxfId="1741" priority="2"/>
  </conditionalFormatting>
  <conditionalFormatting sqref="D145:D147 D149:D1048576 A145:C1048576">
    <cfRule type="duplicateValues" dxfId="1740" priority="5"/>
  </conditionalFormatting>
  <conditionalFormatting sqref="N5 N9:N63 N67:N140">
    <cfRule type="notContainsBlanks" dxfId="1739" priority="1">
      <formula>LEN(TRIM(N5))&gt;0</formula>
    </cfRule>
  </conditionalFormatting>
  <conditionalFormatting sqref="N142">
    <cfRule type="notContainsBlanks" dxfId="1738" priority="3">
      <formula>LEN(TRIM(N142))&gt;0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5613-7448-5449-B8EB-CA2ACE35D730}">
  <dimension ref="A1:T150"/>
  <sheetViews>
    <sheetView topLeftCell="A125" zoomScale="150" zoomScaleNormal="150" workbookViewId="0">
      <selection activeCell="O123" sqref="O123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8.1640625" customWidth="1"/>
    <col min="15" max="15" width="41.5" style="1" bestFit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45839</v>
      </c>
      <c r="M2" s="157">
        <v>45869</v>
      </c>
      <c r="N2" s="350" t="s">
        <v>990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70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71" si="1">K7+L7</f>
        <v>82.28</v>
      </c>
      <c r="N7" s="262" t="s">
        <v>1035</v>
      </c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625</v>
      </c>
      <c r="B11" s="72" t="s">
        <v>89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858</v>
      </c>
      <c r="B12" s="72" t="s">
        <v>859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708</v>
      </c>
      <c r="B13" s="72" t="s">
        <v>1065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50" t="s">
        <v>627</v>
      </c>
      <c r="B14" s="72" t="s">
        <v>575</v>
      </c>
      <c r="C14" s="72" t="s">
        <v>913</v>
      </c>
      <c r="D14" s="52" t="s">
        <v>598</v>
      </c>
      <c r="E14" s="247">
        <v>82.03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/>
      <c r="S14" s="53"/>
      <c r="T14" s="240"/>
    </row>
    <row r="15" spans="1:20" s="1" customFormat="1">
      <c r="A15" s="50" t="s">
        <v>628</v>
      </c>
      <c r="B15" s="72" t="s">
        <v>139</v>
      </c>
      <c r="C15" s="72" t="s">
        <v>912</v>
      </c>
      <c r="D15" s="52" t="s">
        <v>598</v>
      </c>
      <c r="E15" s="247">
        <v>70.38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50" t="s">
        <v>629</v>
      </c>
      <c r="B16" s="72" t="s">
        <v>170</v>
      </c>
      <c r="C16" s="72" t="s">
        <v>913</v>
      </c>
      <c r="D16" s="52" t="s">
        <v>599</v>
      </c>
      <c r="E16" s="247">
        <v>82.03</v>
      </c>
      <c r="F16" s="296">
        <v>139.44</v>
      </c>
      <c r="G16" s="52" t="s">
        <v>599</v>
      </c>
      <c r="H16" s="247">
        <v>11.9</v>
      </c>
      <c r="I16" s="296">
        <v>21.41</v>
      </c>
      <c r="J16" s="247">
        <f t="shared" si="0"/>
        <v>254.78</v>
      </c>
      <c r="K16" s="247">
        <v>221.47</v>
      </c>
      <c r="L16" s="247">
        <v>33.31</v>
      </c>
      <c r="M16" s="293">
        <f>K16+L16</f>
        <v>254.78</v>
      </c>
      <c r="N16" s="262"/>
      <c r="P16"/>
      <c r="Q16"/>
      <c r="R16"/>
      <c r="S16"/>
    </row>
    <row r="17" spans="1:19" s="1" customFormat="1">
      <c r="A17" s="50" t="s">
        <v>810</v>
      </c>
      <c r="B17" s="72" t="s">
        <v>809</v>
      </c>
      <c r="C17" s="72" t="s">
        <v>912</v>
      </c>
      <c r="D17" s="52" t="s">
        <v>598</v>
      </c>
      <c r="E17" s="247">
        <v>70.38</v>
      </c>
      <c r="F17" s="296">
        <v>0</v>
      </c>
      <c r="G17" s="52" t="s">
        <v>598</v>
      </c>
      <c r="H17" s="247">
        <v>11.9</v>
      </c>
      <c r="I17" s="296">
        <v>0</v>
      </c>
      <c r="J17" s="247">
        <f>SUM(E17:I17)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278" t="s">
        <v>731</v>
      </c>
      <c r="B18" s="72" t="s">
        <v>730</v>
      </c>
      <c r="C18" s="72" t="s">
        <v>913</v>
      </c>
      <c r="D18" s="52" t="s">
        <v>599</v>
      </c>
      <c r="E18" s="247">
        <v>82.03</v>
      </c>
      <c r="F18" s="296">
        <v>139.44</v>
      </c>
      <c r="G18" s="52" t="s">
        <v>599</v>
      </c>
      <c r="H18" s="247">
        <v>11.9</v>
      </c>
      <c r="I18" s="296">
        <v>21.41</v>
      </c>
      <c r="J18" s="247">
        <f>SUM(E18:I18)</f>
        <v>254.78</v>
      </c>
      <c r="K18" s="247">
        <v>221.47</v>
      </c>
      <c r="L18" s="247">
        <v>33.31</v>
      </c>
      <c r="M18" s="293">
        <f t="shared" si="1"/>
        <v>254.78</v>
      </c>
      <c r="N18" s="262"/>
      <c r="P18"/>
      <c r="Q18"/>
      <c r="R18"/>
      <c r="S18"/>
    </row>
    <row r="19" spans="1:19" s="1" customFormat="1">
      <c r="A19" s="278" t="s">
        <v>1039</v>
      </c>
      <c r="B19" s="72" t="s">
        <v>1040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0</v>
      </c>
      <c r="J24" s="247">
        <f t="shared" si="0"/>
        <v>155.45000000000002</v>
      </c>
      <c r="K24" s="247">
        <v>143.55000000000001</v>
      </c>
      <c r="L24" s="247">
        <v>11.9</v>
      </c>
      <c r="M24" s="293">
        <f t="shared" si="1"/>
        <v>155.45000000000002</v>
      </c>
      <c r="N24" s="262"/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599</v>
      </c>
      <c r="E28" s="247">
        <v>70.38</v>
      </c>
      <c r="F28" s="296">
        <v>119.65</v>
      </c>
      <c r="G28" s="52" t="s">
        <v>599</v>
      </c>
      <c r="H28" s="247">
        <v>11.9</v>
      </c>
      <c r="I28" s="296">
        <v>21.41</v>
      </c>
      <c r="J28" s="247">
        <f t="shared" si="0"/>
        <v>223.34</v>
      </c>
      <c r="K28" s="247">
        <v>190.03</v>
      </c>
      <c r="L28" s="247">
        <v>33.31</v>
      </c>
      <c r="M28" s="293">
        <f t="shared" si="1"/>
        <v>223.34</v>
      </c>
      <c r="N28" s="262"/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637</v>
      </c>
      <c r="B31" s="72" t="s">
        <v>405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 t="s">
        <v>1035</v>
      </c>
    </row>
    <row r="32" spans="1:19">
      <c r="A32" s="50" t="s">
        <v>879</v>
      </c>
      <c r="B32" s="72" t="s">
        <v>880</v>
      </c>
      <c r="C32" s="72" t="s">
        <v>912</v>
      </c>
      <c r="D32" s="52" t="s">
        <v>598</v>
      </c>
      <c r="E32" s="247">
        <v>70.38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82.28</v>
      </c>
      <c r="K32" s="247">
        <v>70.38</v>
      </c>
      <c r="L32" s="247">
        <v>11.9</v>
      </c>
      <c r="M32" s="293">
        <f t="shared" si="1"/>
        <v>82.28</v>
      </c>
      <c r="N32" s="262"/>
    </row>
    <row r="33" spans="1:19">
      <c r="A33" s="50" t="s">
        <v>723</v>
      </c>
      <c r="B33" s="72" t="s">
        <v>722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638</v>
      </c>
      <c r="B34" s="72" t="s">
        <v>617</v>
      </c>
      <c r="C34" s="72" t="s">
        <v>913</v>
      </c>
      <c r="D34" s="52" t="s">
        <v>600</v>
      </c>
      <c r="E34" s="247">
        <v>82.03</v>
      </c>
      <c r="F34" s="296">
        <v>61.52</v>
      </c>
      <c r="G34" s="52" t="s">
        <v>600</v>
      </c>
      <c r="H34" s="247">
        <v>11.9</v>
      </c>
      <c r="I34" s="296">
        <v>8.92</v>
      </c>
      <c r="J34" s="247">
        <f t="shared" si="0"/>
        <v>164.37</v>
      </c>
      <c r="K34" s="247">
        <v>143.55000000000001</v>
      </c>
      <c r="L34" s="247">
        <v>20.82</v>
      </c>
      <c r="M34" s="293">
        <f t="shared" si="1"/>
        <v>164.37</v>
      </c>
      <c r="N34" s="262"/>
    </row>
    <row r="35" spans="1:19">
      <c r="A35" s="50" t="s">
        <v>1099</v>
      </c>
      <c r="B35" s="72" t="s">
        <v>1100</v>
      </c>
      <c r="C35" s="72" t="s">
        <v>913</v>
      </c>
      <c r="D35" s="52" t="s">
        <v>598</v>
      </c>
      <c r="E35" s="247"/>
      <c r="F35" s="296"/>
      <c r="G35" s="52"/>
      <c r="H35" s="247"/>
      <c r="I35" s="296"/>
      <c r="J35" s="247"/>
      <c r="K35" s="247"/>
      <c r="L35" s="247"/>
      <c r="M35" s="293"/>
      <c r="N35" s="262" t="s">
        <v>1088</v>
      </c>
    </row>
    <row r="36" spans="1:19">
      <c r="A36" s="50" t="s">
        <v>639</v>
      </c>
      <c r="B36" s="72" t="s">
        <v>92</v>
      </c>
      <c r="C36" s="72" t="s">
        <v>912</v>
      </c>
      <c r="D36" s="52" t="s">
        <v>599</v>
      </c>
      <c r="E36" s="247">
        <v>70.38</v>
      </c>
      <c r="F36" s="296">
        <v>119.65</v>
      </c>
      <c r="G36" s="52" t="s">
        <v>599</v>
      </c>
      <c r="H36" s="247">
        <v>11.9</v>
      </c>
      <c r="I36" s="296">
        <v>21.41</v>
      </c>
      <c r="J36" s="247">
        <f t="shared" si="0"/>
        <v>223.34</v>
      </c>
      <c r="K36" s="247">
        <v>190.03</v>
      </c>
      <c r="L36" s="247">
        <v>33.31</v>
      </c>
      <c r="M36" s="293">
        <f t="shared" si="1"/>
        <v>223.34</v>
      </c>
      <c r="N36" s="262"/>
    </row>
    <row r="37" spans="1:19">
      <c r="A37" s="50" t="s">
        <v>889</v>
      </c>
      <c r="B37" s="72" t="s">
        <v>890</v>
      </c>
      <c r="C37" s="72" t="s">
        <v>912</v>
      </c>
      <c r="D37" s="52" t="s">
        <v>598</v>
      </c>
      <c r="E37" s="247">
        <v>70.38</v>
      </c>
      <c r="F37" s="296">
        <v>0</v>
      </c>
      <c r="G37" s="52" t="s">
        <v>598</v>
      </c>
      <c r="H37" s="247">
        <v>11.9</v>
      </c>
      <c r="I37" s="296">
        <v>0</v>
      </c>
      <c r="J37" s="247">
        <f t="shared" si="0"/>
        <v>82.28</v>
      </c>
      <c r="K37" s="247">
        <v>70.38</v>
      </c>
      <c r="L37" s="247">
        <v>11.9</v>
      </c>
      <c r="M37" s="293">
        <f t="shared" si="1"/>
        <v>82.28</v>
      </c>
      <c r="N37" s="262"/>
    </row>
    <row r="38" spans="1:19" ht="29">
      <c r="A38" s="50" t="s">
        <v>641</v>
      </c>
      <c r="B38" s="71" t="s">
        <v>846</v>
      </c>
      <c r="C38" s="71" t="s">
        <v>912</v>
      </c>
      <c r="D38" s="52" t="s">
        <v>600</v>
      </c>
      <c r="E38" s="247">
        <v>70.38</v>
      </c>
      <c r="F38" s="296">
        <v>52.79</v>
      </c>
      <c r="G38" s="52" t="s">
        <v>600</v>
      </c>
      <c r="H38" s="247">
        <v>11.9</v>
      </c>
      <c r="I38" s="296">
        <v>8.92</v>
      </c>
      <c r="J38" s="247">
        <f t="shared" si="0"/>
        <v>143.98999999999998</v>
      </c>
      <c r="K38" s="247">
        <v>123.17</v>
      </c>
      <c r="L38" s="247">
        <v>20.82</v>
      </c>
      <c r="M38" s="293">
        <f t="shared" si="1"/>
        <v>143.99</v>
      </c>
      <c r="N38" s="262"/>
      <c r="R38" t="s">
        <v>318</v>
      </c>
    </row>
    <row r="39" spans="1:19">
      <c r="A39" s="50" t="s">
        <v>1044</v>
      </c>
      <c r="B39" s="71" t="s">
        <v>1045</v>
      </c>
      <c r="C39" s="71" t="s">
        <v>913</v>
      </c>
      <c r="D39" s="52" t="s">
        <v>600</v>
      </c>
      <c r="E39" s="247">
        <v>82.03</v>
      </c>
      <c r="F39" s="296">
        <v>61.52</v>
      </c>
      <c r="G39" s="52" t="s">
        <v>600</v>
      </c>
      <c r="H39" s="247">
        <v>0</v>
      </c>
      <c r="I39" s="296">
        <v>0</v>
      </c>
      <c r="J39" s="247">
        <f t="shared" si="0"/>
        <v>143.55000000000001</v>
      </c>
      <c r="K39" s="247">
        <v>143.55000000000001</v>
      </c>
      <c r="L39" s="247">
        <v>0</v>
      </c>
      <c r="M39" s="293">
        <f t="shared" si="1"/>
        <v>143.55000000000001</v>
      </c>
      <c r="N39" s="262"/>
    </row>
    <row r="40" spans="1:19">
      <c r="A40" s="50" t="s">
        <v>642</v>
      </c>
      <c r="B40" s="72" t="s">
        <v>549</v>
      </c>
      <c r="C40" s="72" t="s">
        <v>913</v>
      </c>
      <c r="D40" s="52" t="s">
        <v>599</v>
      </c>
      <c r="E40" s="247">
        <v>82.03</v>
      </c>
      <c r="F40" s="296">
        <v>139.44</v>
      </c>
      <c r="G40" s="52" t="s">
        <v>599</v>
      </c>
      <c r="H40" s="247">
        <v>11.9</v>
      </c>
      <c r="I40" s="296">
        <v>21.41</v>
      </c>
      <c r="J40" s="247">
        <f t="shared" si="0"/>
        <v>254.78</v>
      </c>
      <c r="K40" s="247">
        <v>221.47</v>
      </c>
      <c r="L40" s="247">
        <v>33.31</v>
      </c>
      <c r="M40" s="293">
        <f t="shared" si="1"/>
        <v>254.78</v>
      </c>
      <c r="N40" s="262"/>
    </row>
    <row r="41" spans="1:19">
      <c r="A41" s="50" t="s">
        <v>784</v>
      </c>
      <c r="B41" s="72" t="s">
        <v>785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</row>
    <row r="42" spans="1:19" s="1" customFormat="1">
      <c r="A42" s="50" t="s">
        <v>644</v>
      </c>
      <c r="B42" s="72" t="s">
        <v>407</v>
      </c>
      <c r="C42" s="72" t="s">
        <v>913</v>
      </c>
      <c r="D42" s="52" t="s">
        <v>598</v>
      </c>
      <c r="E42" s="247">
        <v>82.03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93.93</v>
      </c>
      <c r="K42" s="247">
        <v>82.03</v>
      </c>
      <c r="L42" s="247">
        <v>11.9</v>
      </c>
      <c r="M42" s="293">
        <f t="shared" si="1"/>
        <v>93.93</v>
      </c>
      <c r="N42" s="262"/>
      <c r="P42"/>
      <c r="Q42"/>
      <c r="R42"/>
      <c r="S42"/>
    </row>
    <row r="43" spans="1:19" s="1" customFormat="1">
      <c r="A43" s="50" t="s">
        <v>860</v>
      </c>
      <c r="B43" s="72" t="s">
        <v>862</v>
      </c>
      <c r="C43" s="72" t="s">
        <v>912</v>
      </c>
      <c r="D43" s="52" t="s">
        <v>598</v>
      </c>
      <c r="E43" s="247">
        <v>70.38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82.28</v>
      </c>
      <c r="K43" s="247">
        <v>70.38</v>
      </c>
      <c r="L43" s="247">
        <v>11.9</v>
      </c>
      <c r="M43" s="293">
        <f t="shared" si="1"/>
        <v>82.28</v>
      </c>
      <c r="N43" s="262"/>
      <c r="P43"/>
      <c r="Q43"/>
      <c r="R43"/>
      <c r="S43"/>
    </row>
    <row r="44" spans="1:19" s="1" customFormat="1">
      <c r="A44" s="50" t="s">
        <v>1021</v>
      </c>
      <c r="B44" s="72" t="s">
        <v>1022</v>
      </c>
      <c r="C44" s="72" t="s">
        <v>913</v>
      </c>
      <c r="D44" s="52" t="s">
        <v>600</v>
      </c>
      <c r="E44" s="247">
        <v>82.03</v>
      </c>
      <c r="F44" s="296">
        <v>61.52</v>
      </c>
      <c r="G44" s="52" t="s">
        <v>600</v>
      </c>
      <c r="H44" s="247">
        <v>11.9</v>
      </c>
      <c r="I44" s="296">
        <v>8.92</v>
      </c>
      <c r="J44" s="247">
        <f t="shared" si="0"/>
        <v>164.37</v>
      </c>
      <c r="K44" s="247">
        <v>143.55000000000001</v>
      </c>
      <c r="L44" s="247">
        <v>20.82</v>
      </c>
      <c r="M44" s="293">
        <f t="shared" si="1"/>
        <v>164.37</v>
      </c>
      <c r="N44" s="262"/>
      <c r="P44"/>
      <c r="Q44"/>
      <c r="R44"/>
      <c r="S44"/>
    </row>
    <row r="45" spans="1:19" s="1" customFormat="1">
      <c r="A45" s="50" t="s">
        <v>705</v>
      </c>
      <c r="B45" s="72" t="s">
        <v>43</v>
      </c>
      <c r="C45" s="72" t="s">
        <v>915</v>
      </c>
      <c r="D45" s="52" t="s">
        <v>598</v>
      </c>
      <c r="E45" s="247">
        <v>82.03</v>
      </c>
      <c r="F45" s="296">
        <v>0</v>
      </c>
      <c r="G45" s="52" t="s">
        <v>598</v>
      </c>
      <c r="H45" s="247">
        <v>11.9</v>
      </c>
      <c r="I45" s="296">
        <v>0</v>
      </c>
      <c r="J45" s="247">
        <f t="shared" si="0"/>
        <v>93.93</v>
      </c>
      <c r="K45" s="247">
        <v>82.03</v>
      </c>
      <c r="L45" s="247">
        <v>11.9</v>
      </c>
      <c r="M45" s="293">
        <f t="shared" si="1"/>
        <v>93.93</v>
      </c>
      <c r="N45" s="262"/>
      <c r="P45"/>
      <c r="Q45"/>
      <c r="R45"/>
      <c r="S45"/>
    </row>
    <row r="46" spans="1:19" s="1" customFormat="1" ht="29">
      <c r="A46" s="50" t="s">
        <v>706</v>
      </c>
      <c r="B46" s="71" t="s">
        <v>327</v>
      </c>
      <c r="C46" s="71" t="s">
        <v>912</v>
      </c>
      <c r="D46" s="52" t="s">
        <v>600</v>
      </c>
      <c r="E46" s="247">
        <v>70.38</v>
      </c>
      <c r="F46" s="296">
        <v>52.79</v>
      </c>
      <c r="G46" s="52" t="s">
        <v>600</v>
      </c>
      <c r="H46" s="247">
        <v>11.9</v>
      </c>
      <c r="I46" s="296">
        <v>8.92</v>
      </c>
      <c r="J46" s="247">
        <f t="shared" si="0"/>
        <v>143.98999999999998</v>
      </c>
      <c r="K46" s="247">
        <v>123.17</v>
      </c>
      <c r="L46" s="247">
        <v>20.82</v>
      </c>
      <c r="M46" s="293">
        <f t="shared" si="1"/>
        <v>143.99</v>
      </c>
      <c r="N46" s="262"/>
      <c r="P46"/>
      <c r="Q46"/>
      <c r="R46"/>
      <c r="S46"/>
    </row>
    <row r="47" spans="1:19" s="1" customFormat="1">
      <c r="A47" s="50" t="s">
        <v>645</v>
      </c>
      <c r="B47" s="72" t="s">
        <v>358</v>
      </c>
      <c r="C47" s="72" t="s">
        <v>912</v>
      </c>
      <c r="D47" s="52" t="s">
        <v>599</v>
      </c>
      <c r="E47" s="247">
        <v>70.38</v>
      </c>
      <c r="F47" s="296">
        <v>119.65</v>
      </c>
      <c r="G47" s="52" t="s">
        <v>599</v>
      </c>
      <c r="H47" s="247">
        <v>11.9</v>
      </c>
      <c r="I47" s="296">
        <v>21.41</v>
      </c>
      <c r="J47" s="247">
        <f t="shared" si="0"/>
        <v>223.34</v>
      </c>
      <c r="K47" s="247">
        <v>190.03</v>
      </c>
      <c r="L47" s="247">
        <v>33.31</v>
      </c>
      <c r="M47" s="293">
        <f t="shared" si="1"/>
        <v>223.34</v>
      </c>
      <c r="N47" s="262"/>
      <c r="P47"/>
      <c r="Q47"/>
      <c r="R47"/>
      <c r="S47"/>
    </row>
    <row r="48" spans="1:19" s="1" customFormat="1">
      <c r="A48" s="50" t="s">
        <v>646</v>
      </c>
      <c r="B48" s="72" t="s">
        <v>551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>K48+L48</f>
        <v>82.28</v>
      </c>
      <c r="N48" s="262"/>
      <c r="P48"/>
      <c r="Q48"/>
      <c r="R48"/>
      <c r="S48"/>
    </row>
    <row r="49" spans="1:19" s="1" customFormat="1">
      <c r="A49" s="50" t="s">
        <v>648</v>
      </c>
      <c r="B49" s="72" t="s">
        <v>23</v>
      </c>
      <c r="C49" s="72" t="s">
        <v>912</v>
      </c>
      <c r="D49" s="52" t="s">
        <v>598</v>
      </c>
      <c r="E49" s="247">
        <v>70.38</v>
      </c>
      <c r="F49" s="296">
        <v>0</v>
      </c>
      <c r="G49" s="52" t="s">
        <v>598</v>
      </c>
      <c r="H49" s="247">
        <v>11.9</v>
      </c>
      <c r="I49" s="296">
        <v>0</v>
      </c>
      <c r="J49" s="247">
        <f t="shared" si="0"/>
        <v>82.28</v>
      </c>
      <c r="K49" s="247">
        <v>70.38</v>
      </c>
      <c r="L49" s="247">
        <v>11.9</v>
      </c>
      <c r="M49" s="293">
        <f t="shared" si="1"/>
        <v>82.28</v>
      </c>
      <c r="N49" s="262"/>
      <c r="P49"/>
      <c r="Q49"/>
      <c r="R49"/>
      <c r="S49"/>
    </row>
    <row r="50" spans="1:19" s="1" customFormat="1">
      <c r="A50" s="50" t="s">
        <v>649</v>
      </c>
      <c r="B50" s="72" t="s">
        <v>93</v>
      </c>
      <c r="C50" s="72" t="s">
        <v>912</v>
      </c>
      <c r="D50" s="52" t="s">
        <v>599</v>
      </c>
      <c r="E50" s="247">
        <v>70.38</v>
      </c>
      <c r="F50" s="296">
        <v>119.65</v>
      </c>
      <c r="G50" s="52" t="s">
        <v>599</v>
      </c>
      <c r="H50" s="247">
        <v>11.9</v>
      </c>
      <c r="I50" s="296">
        <v>21.41</v>
      </c>
      <c r="J50" s="247">
        <f t="shared" si="0"/>
        <v>223.34</v>
      </c>
      <c r="K50" s="247">
        <v>190.03</v>
      </c>
      <c r="L50" s="247">
        <v>33.31</v>
      </c>
      <c r="M50" s="293">
        <f t="shared" si="1"/>
        <v>223.34</v>
      </c>
      <c r="N50" s="262"/>
      <c r="P50"/>
      <c r="Q50"/>
      <c r="R50"/>
      <c r="S50"/>
    </row>
    <row r="51" spans="1:19" s="1" customFormat="1">
      <c r="A51" s="50" t="s">
        <v>650</v>
      </c>
      <c r="B51" s="72" t="s">
        <v>183</v>
      </c>
      <c r="C51" s="72" t="s">
        <v>912</v>
      </c>
      <c r="D51" s="52" t="s">
        <v>600</v>
      </c>
      <c r="E51" s="247">
        <v>70.38</v>
      </c>
      <c r="F51" s="296">
        <v>52.79</v>
      </c>
      <c r="G51" s="52" t="s">
        <v>600</v>
      </c>
      <c r="H51" s="247">
        <v>11.9</v>
      </c>
      <c r="I51" s="296">
        <v>8.92</v>
      </c>
      <c r="J51" s="247">
        <f t="shared" si="0"/>
        <v>143.98999999999998</v>
      </c>
      <c r="K51" s="247">
        <v>123.17</v>
      </c>
      <c r="L51" s="247">
        <v>20.82</v>
      </c>
      <c r="M51" s="293">
        <f t="shared" si="1"/>
        <v>143.99</v>
      </c>
      <c r="N51" s="262"/>
      <c r="P51"/>
      <c r="Q51"/>
      <c r="R51"/>
      <c r="S51"/>
    </row>
    <row r="52" spans="1:19" s="1" customFormat="1" ht="29">
      <c r="A52" s="50" t="s">
        <v>651</v>
      </c>
      <c r="B52" s="71" t="s">
        <v>453</v>
      </c>
      <c r="C52" s="71" t="s">
        <v>916</v>
      </c>
      <c r="D52" s="52" t="s">
        <v>599</v>
      </c>
      <c r="E52" s="247">
        <v>70.38</v>
      </c>
      <c r="F52" s="296">
        <v>119.65</v>
      </c>
      <c r="G52" s="52" t="s">
        <v>599</v>
      </c>
      <c r="H52" s="247">
        <v>11.9</v>
      </c>
      <c r="I52" s="296">
        <v>21.41</v>
      </c>
      <c r="J52" s="247">
        <f t="shared" si="0"/>
        <v>223.34</v>
      </c>
      <c r="K52" s="247">
        <v>190.03</v>
      </c>
      <c r="L52" s="247">
        <v>33.31</v>
      </c>
      <c r="M52" s="293">
        <f>K52+L52</f>
        <v>223.34</v>
      </c>
      <c r="N52" s="262"/>
      <c r="P52"/>
      <c r="Q52"/>
      <c r="R52"/>
      <c r="S52"/>
    </row>
    <row r="53" spans="1:19" s="1" customFormat="1">
      <c r="A53" s="50" t="s">
        <v>864</v>
      </c>
      <c r="B53" s="71" t="s">
        <v>865</v>
      </c>
      <c r="C53" s="71" t="s">
        <v>915</v>
      </c>
      <c r="D53" s="52" t="s">
        <v>866</v>
      </c>
      <c r="E53" s="247">
        <v>82.03</v>
      </c>
      <c r="F53" s="296">
        <v>0</v>
      </c>
      <c r="G53" s="52" t="s">
        <v>598</v>
      </c>
      <c r="H53" s="247">
        <v>11.9</v>
      </c>
      <c r="I53" s="296">
        <v>0</v>
      </c>
      <c r="J53" s="247">
        <f>SUM(E53:I53)</f>
        <v>93.93</v>
      </c>
      <c r="K53" s="247">
        <v>82.03</v>
      </c>
      <c r="L53" s="247">
        <v>11.9</v>
      </c>
      <c r="M53" s="293">
        <f>K53+L53</f>
        <v>93.93</v>
      </c>
      <c r="N53" s="262"/>
      <c r="P53"/>
      <c r="Q53"/>
      <c r="R53"/>
      <c r="S53"/>
    </row>
    <row r="54" spans="1:19" s="1" customFormat="1">
      <c r="A54" s="50" t="s">
        <v>652</v>
      </c>
      <c r="B54" s="72" t="s">
        <v>134</v>
      </c>
      <c r="C54" s="72" t="s">
        <v>912</v>
      </c>
      <c r="D54" s="52" t="s">
        <v>598</v>
      </c>
      <c r="E54" s="247">
        <v>70.38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82.28</v>
      </c>
      <c r="K54" s="247">
        <v>70.38</v>
      </c>
      <c r="L54" s="247">
        <v>11.9</v>
      </c>
      <c r="M54" s="293">
        <f t="shared" si="1"/>
        <v>82.28</v>
      </c>
      <c r="N54" s="262"/>
      <c r="P54"/>
      <c r="Q54"/>
      <c r="R54"/>
      <c r="S54"/>
    </row>
    <row r="55" spans="1:19" s="1" customFormat="1">
      <c r="A55" s="50" t="s">
        <v>653</v>
      </c>
      <c r="B55" s="72" t="s">
        <v>59</v>
      </c>
      <c r="C55" s="72" t="s">
        <v>913</v>
      </c>
      <c r="D55" s="52" t="s">
        <v>598</v>
      </c>
      <c r="E55" s="247">
        <v>82.03</v>
      </c>
      <c r="F55" s="296">
        <v>0</v>
      </c>
      <c r="G55" s="52" t="s">
        <v>598</v>
      </c>
      <c r="H55" s="247">
        <v>11.9</v>
      </c>
      <c r="I55" s="296">
        <v>0</v>
      </c>
      <c r="J55" s="247">
        <f t="shared" si="0"/>
        <v>93.93</v>
      </c>
      <c r="K55" s="247">
        <v>82.03</v>
      </c>
      <c r="L55" s="247">
        <v>11.9</v>
      </c>
      <c r="M55" s="293">
        <f t="shared" si="1"/>
        <v>93.93</v>
      </c>
      <c r="N55" s="262"/>
      <c r="P55"/>
      <c r="Q55"/>
      <c r="R55"/>
      <c r="S55"/>
    </row>
    <row r="56" spans="1:19" s="1" customFormat="1">
      <c r="A56" s="50" t="s">
        <v>654</v>
      </c>
      <c r="B56" s="72" t="s">
        <v>563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21.41</v>
      </c>
      <c r="J56" s="247">
        <f t="shared" si="0"/>
        <v>254.78</v>
      </c>
      <c r="K56" s="247">
        <v>221.47</v>
      </c>
      <c r="L56" s="247">
        <v>33.31</v>
      </c>
      <c r="M56" s="293">
        <f t="shared" si="1"/>
        <v>254.78</v>
      </c>
      <c r="N56" s="262"/>
      <c r="P56"/>
      <c r="Q56"/>
      <c r="R56"/>
      <c r="S56"/>
    </row>
    <row r="57" spans="1:19" s="1" customFormat="1">
      <c r="A57" s="50" t="s">
        <v>893</v>
      </c>
      <c r="B57" s="72" t="s">
        <v>894</v>
      </c>
      <c r="C57" s="72" t="s">
        <v>913</v>
      </c>
      <c r="D57" s="52" t="s">
        <v>599</v>
      </c>
      <c r="E57" s="247">
        <v>82.03</v>
      </c>
      <c r="F57" s="296">
        <v>139.44</v>
      </c>
      <c r="G57" s="52" t="s">
        <v>599</v>
      </c>
      <c r="H57" s="247">
        <v>11.9</v>
      </c>
      <c r="I57" s="296">
        <v>0</v>
      </c>
      <c r="J57" s="247">
        <f t="shared" si="0"/>
        <v>233.37</v>
      </c>
      <c r="K57" s="247">
        <v>221.47</v>
      </c>
      <c r="L57" s="247">
        <v>11.9</v>
      </c>
      <c r="M57" s="293">
        <f>K57+L57</f>
        <v>233.37</v>
      </c>
      <c r="N57" s="262"/>
      <c r="P57"/>
      <c r="Q57"/>
      <c r="R57"/>
      <c r="S57"/>
    </row>
    <row r="58" spans="1:19" s="1" customFormat="1" ht="29">
      <c r="A58" s="50" t="s">
        <v>655</v>
      </c>
      <c r="B58" s="71" t="s">
        <v>847</v>
      </c>
      <c r="C58" s="71" t="s">
        <v>916</v>
      </c>
      <c r="D58" s="52" t="s">
        <v>600</v>
      </c>
      <c r="E58" s="247">
        <v>70.38</v>
      </c>
      <c r="F58" s="296">
        <v>52.79</v>
      </c>
      <c r="G58" s="52" t="s">
        <v>600</v>
      </c>
      <c r="H58" s="247">
        <v>11.9</v>
      </c>
      <c r="I58" s="296">
        <v>8.92</v>
      </c>
      <c r="J58" s="247">
        <f t="shared" si="0"/>
        <v>143.98999999999998</v>
      </c>
      <c r="K58" s="247">
        <v>123.17</v>
      </c>
      <c r="L58" s="247">
        <v>20.82</v>
      </c>
      <c r="M58" s="293">
        <f t="shared" si="1"/>
        <v>143.99</v>
      </c>
      <c r="N58" s="262"/>
      <c r="P58"/>
      <c r="Q58"/>
      <c r="R58"/>
      <c r="S58"/>
    </row>
    <row r="59" spans="1:19" s="1" customFormat="1" ht="16" customHeight="1">
      <c r="A59" s="118" t="s">
        <v>656</v>
      </c>
      <c r="B59" s="72" t="s">
        <v>306</v>
      </c>
      <c r="C59" s="72" t="s">
        <v>912</v>
      </c>
      <c r="D59" s="52" t="s">
        <v>598</v>
      </c>
      <c r="E59" s="247">
        <v>70.38</v>
      </c>
      <c r="F59" s="296">
        <v>0</v>
      </c>
      <c r="G59" s="52" t="s">
        <v>598</v>
      </c>
      <c r="H59" s="247">
        <v>11.9</v>
      </c>
      <c r="I59" s="296">
        <v>0</v>
      </c>
      <c r="J59" s="247">
        <f t="shared" si="0"/>
        <v>82.28</v>
      </c>
      <c r="K59" s="247">
        <v>70.38</v>
      </c>
      <c r="L59" s="247">
        <v>11.9</v>
      </c>
      <c r="M59" s="293">
        <f t="shared" si="1"/>
        <v>82.28</v>
      </c>
      <c r="N59" s="262"/>
      <c r="P59"/>
      <c r="Q59"/>
      <c r="R59"/>
      <c r="S59"/>
    </row>
    <row r="60" spans="1:19" s="1" customFormat="1">
      <c r="A60" s="50" t="s">
        <v>657</v>
      </c>
      <c r="B60" s="72" t="s">
        <v>203</v>
      </c>
      <c r="C60" s="72" t="s">
        <v>912</v>
      </c>
      <c r="D60" s="52" t="s">
        <v>600</v>
      </c>
      <c r="E60" s="247">
        <v>70.38</v>
      </c>
      <c r="F60" s="296">
        <v>52.79</v>
      </c>
      <c r="G60" s="52" t="s">
        <v>598</v>
      </c>
      <c r="H60" s="247">
        <v>11.9</v>
      </c>
      <c r="I60" s="296">
        <v>0</v>
      </c>
      <c r="J60" s="247">
        <f t="shared" si="0"/>
        <v>135.07</v>
      </c>
      <c r="K60" s="247">
        <v>123.17</v>
      </c>
      <c r="L60" s="247">
        <v>11.9</v>
      </c>
      <c r="M60" s="293">
        <f t="shared" si="1"/>
        <v>135.07</v>
      </c>
      <c r="N60" s="262"/>
      <c r="P60"/>
      <c r="Q60"/>
      <c r="R60"/>
      <c r="S60"/>
    </row>
    <row r="61" spans="1:19" ht="29">
      <c r="A61" s="50" t="s">
        <v>659</v>
      </c>
      <c r="B61" s="71" t="s">
        <v>848</v>
      </c>
      <c r="C61" s="71" t="s">
        <v>916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>
      <c r="A62" s="50" t="s">
        <v>660</v>
      </c>
      <c r="B62" s="72" t="s">
        <v>123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599</v>
      </c>
      <c r="H62" s="247">
        <v>11.9</v>
      </c>
      <c r="I62" s="296">
        <v>21.41</v>
      </c>
      <c r="J62" s="247">
        <f t="shared" si="0"/>
        <v>223.34</v>
      </c>
      <c r="K62" s="247">
        <v>190.03</v>
      </c>
      <c r="L62" s="247">
        <v>33.31</v>
      </c>
      <c r="M62" s="293">
        <f t="shared" si="1"/>
        <v>223.34</v>
      </c>
      <c r="N62" s="262"/>
    </row>
    <row r="63" spans="1:19" ht="29">
      <c r="A63" s="50" t="s">
        <v>661</v>
      </c>
      <c r="B63" s="71" t="s">
        <v>346</v>
      </c>
      <c r="C63" s="71" t="s">
        <v>912</v>
      </c>
      <c r="D63" s="52" t="s">
        <v>599</v>
      </c>
      <c r="E63" s="247">
        <v>82.03</v>
      </c>
      <c r="F63" s="296">
        <v>139.44</v>
      </c>
      <c r="G63" s="52" t="s">
        <v>599</v>
      </c>
      <c r="H63" s="247">
        <v>11.9</v>
      </c>
      <c r="I63" s="296">
        <v>21.41</v>
      </c>
      <c r="J63" s="247">
        <f t="shared" si="0"/>
        <v>254.78</v>
      </c>
      <c r="K63" s="247">
        <v>221.47</v>
      </c>
      <c r="L63" s="247">
        <v>33.31</v>
      </c>
      <c r="M63" s="293">
        <f>K63+L63</f>
        <v>254.78</v>
      </c>
      <c r="N63" s="262"/>
    </row>
    <row r="64" spans="1:19">
      <c r="A64" s="278" t="s">
        <v>742</v>
      </c>
      <c r="B64" s="72" t="s">
        <v>737</v>
      </c>
      <c r="C64" s="72" t="s">
        <v>912</v>
      </c>
      <c r="D64" s="52" t="s">
        <v>598</v>
      </c>
      <c r="E64" s="247">
        <v>70.38</v>
      </c>
      <c r="F64" s="296">
        <v>0</v>
      </c>
      <c r="G64" s="52" t="s">
        <v>598</v>
      </c>
      <c r="H64" s="247">
        <v>11.9</v>
      </c>
      <c r="I64" s="296">
        <v>0</v>
      </c>
      <c r="J64" s="247">
        <f t="shared" si="0"/>
        <v>82.28</v>
      </c>
      <c r="K64" s="247">
        <v>70.38</v>
      </c>
      <c r="L64" s="247">
        <v>11.9</v>
      </c>
      <c r="M64" s="293">
        <f t="shared" si="1"/>
        <v>82.28</v>
      </c>
      <c r="N64" s="53"/>
    </row>
    <row r="65" spans="1:19">
      <c r="A65" s="278" t="s">
        <v>933</v>
      </c>
      <c r="B65" s="72" t="s">
        <v>897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600</v>
      </c>
      <c r="H65" s="247">
        <v>11.9</v>
      </c>
      <c r="I65" s="296">
        <v>8.92</v>
      </c>
      <c r="J65" s="247">
        <f t="shared" si="0"/>
        <v>210.85</v>
      </c>
      <c r="K65" s="247">
        <v>190.03</v>
      </c>
      <c r="L65" s="247">
        <v>20.82</v>
      </c>
      <c r="M65" s="293">
        <f t="shared" si="1"/>
        <v>210.85</v>
      </c>
      <c r="N65" s="53"/>
    </row>
    <row r="66" spans="1:19">
      <c r="A66" s="278" t="s">
        <v>898</v>
      </c>
      <c r="B66" s="72" t="s">
        <v>899</v>
      </c>
      <c r="C66" s="72" t="s">
        <v>912</v>
      </c>
      <c r="D66" s="52" t="s">
        <v>599</v>
      </c>
      <c r="E66" s="247">
        <v>70.38</v>
      </c>
      <c r="F66" s="296">
        <v>119.65</v>
      </c>
      <c r="G66" s="52" t="s">
        <v>599</v>
      </c>
      <c r="H66" s="247">
        <v>11.9</v>
      </c>
      <c r="I66" s="296">
        <v>21.41</v>
      </c>
      <c r="J66" s="247">
        <f t="shared" si="0"/>
        <v>223.34</v>
      </c>
      <c r="K66" s="247">
        <v>190.03</v>
      </c>
      <c r="L66" s="247">
        <v>33.31</v>
      </c>
      <c r="M66" s="293">
        <f t="shared" si="1"/>
        <v>223.34</v>
      </c>
      <c r="N66" s="53"/>
    </row>
    <row r="67" spans="1:19" s="42" customFormat="1" ht="16" customHeight="1">
      <c r="A67" s="50" t="s">
        <v>664</v>
      </c>
      <c r="B67" s="72" t="s">
        <v>601</v>
      </c>
      <c r="C67" s="72" t="s">
        <v>915</v>
      </c>
      <c r="D67" s="52" t="s">
        <v>598</v>
      </c>
      <c r="E67" s="247">
        <v>82.03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93.93</v>
      </c>
      <c r="K67" s="247">
        <v>82.03</v>
      </c>
      <c r="L67" s="247">
        <v>11.9</v>
      </c>
      <c r="M67" s="293">
        <f>K67+L67</f>
        <v>93.93</v>
      </c>
      <c r="N67" s="262"/>
      <c r="O67" s="1"/>
    </row>
    <row r="68" spans="1:19" s="42" customFormat="1">
      <c r="A68" s="50" t="s">
        <v>665</v>
      </c>
      <c r="B68" s="72" t="s">
        <v>378</v>
      </c>
      <c r="C68" s="72" t="s">
        <v>912</v>
      </c>
      <c r="D68" s="52" t="s">
        <v>600</v>
      </c>
      <c r="E68" s="247">
        <v>70.38</v>
      </c>
      <c r="F68" s="296">
        <v>52.79</v>
      </c>
      <c r="G68" s="52" t="s">
        <v>600</v>
      </c>
      <c r="H68" s="247">
        <v>11.9</v>
      </c>
      <c r="I68" s="296">
        <v>8.92</v>
      </c>
      <c r="J68" s="247">
        <f t="shared" si="0"/>
        <v>143.98999999999998</v>
      </c>
      <c r="K68" s="247">
        <v>123.17</v>
      </c>
      <c r="L68" s="247">
        <v>20.82</v>
      </c>
      <c r="M68" s="293">
        <f t="shared" si="1"/>
        <v>143.99</v>
      </c>
      <c r="N68" s="262"/>
      <c r="O68" s="1"/>
    </row>
    <row r="69" spans="1:19" s="42" customFormat="1">
      <c r="A69" s="50" t="s">
        <v>413</v>
      </c>
      <c r="B69" s="72" t="s">
        <v>196</v>
      </c>
      <c r="C69" s="359" t="s">
        <v>913</v>
      </c>
      <c r="D69" s="151" t="s">
        <v>598</v>
      </c>
      <c r="E69" s="247">
        <v>82.03</v>
      </c>
      <c r="F69" s="296">
        <v>0</v>
      </c>
      <c r="G69" s="151" t="s">
        <v>598</v>
      </c>
      <c r="H69" s="247">
        <v>11.9</v>
      </c>
      <c r="I69" s="296">
        <v>0</v>
      </c>
      <c r="J69" s="247">
        <f t="shared" si="0"/>
        <v>93.93</v>
      </c>
      <c r="K69" s="247">
        <v>82.03</v>
      </c>
      <c r="L69" s="247">
        <v>11.9</v>
      </c>
      <c r="M69" s="293">
        <f t="shared" si="1"/>
        <v>93.93</v>
      </c>
      <c r="N69" s="262"/>
      <c r="O69" s="1"/>
    </row>
    <row r="70" spans="1:19">
      <c r="A70" s="50" t="s">
        <v>666</v>
      </c>
      <c r="B70" s="72" t="s">
        <v>215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0"/>
        <v>93.93</v>
      </c>
      <c r="K70" s="247">
        <v>82.03</v>
      </c>
      <c r="L70" s="247">
        <v>11.9</v>
      </c>
      <c r="M70" s="293">
        <f t="shared" si="1"/>
        <v>93.93</v>
      </c>
      <c r="N70" s="264"/>
    </row>
    <row r="71" spans="1:19">
      <c r="A71" s="50" t="s">
        <v>667</v>
      </c>
      <c r="B71" s="72" t="s">
        <v>586</v>
      </c>
      <c r="C71" s="72" t="s">
        <v>913</v>
      </c>
      <c r="D71" s="52" t="s">
        <v>598</v>
      </c>
      <c r="E71" s="247">
        <v>82.03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ref="J71:J108" si="3">SUM(E71:I71)</f>
        <v>93.93</v>
      </c>
      <c r="K71" s="247">
        <v>82.03</v>
      </c>
      <c r="L71" s="247">
        <v>11.9</v>
      </c>
      <c r="M71" s="293">
        <f t="shared" si="1"/>
        <v>93.93</v>
      </c>
      <c r="N71" s="264"/>
    </row>
    <row r="72" spans="1:19">
      <c r="A72" s="50" t="s">
        <v>669</v>
      </c>
      <c r="B72" s="72" t="s">
        <v>83</v>
      </c>
      <c r="C72" s="72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ref="M72:M108" si="4">K72+L72</f>
        <v>82.28</v>
      </c>
      <c r="N72" s="262"/>
    </row>
    <row r="73" spans="1:19" ht="29">
      <c r="A73" s="50" t="s">
        <v>707</v>
      </c>
      <c r="B73" s="71" t="s">
        <v>458</v>
      </c>
      <c r="C73" s="71" t="s">
        <v>912</v>
      </c>
      <c r="D73" s="52" t="s">
        <v>598</v>
      </c>
      <c r="E73" s="247">
        <v>70.38</v>
      </c>
      <c r="F73" s="296">
        <v>0</v>
      </c>
      <c r="G73" s="52" t="s">
        <v>598</v>
      </c>
      <c r="H73" s="247">
        <v>11.9</v>
      </c>
      <c r="I73" s="296">
        <v>0</v>
      </c>
      <c r="J73" s="247">
        <f t="shared" si="3"/>
        <v>82.28</v>
      </c>
      <c r="K73" s="247">
        <v>70.38</v>
      </c>
      <c r="L73" s="247">
        <v>11.9</v>
      </c>
      <c r="M73" s="293">
        <f t="shared" si="4"/>
        <v>82.28</v>
      </c>
      <c r="N73" s="262"/>
    </row>
    <row r="74" spans="1:19" ht="29">
      <c r="A74" s="50" t="s">
        <v>902</v>
      </c>
      <c r="B74" s="71" t="s">
        <v>903</v>
      </c>
      <c r="C74" s="71" t="s">
        <v>912</v>
      </c>
      <c r="D74" s="52" t="s">
        <v>599</v>
      </c>
      <c r="E74" s="247">
        <v>70.38</v>
      </c>
      <c r="F74" s="296">
        <v>119.65</v>
      </c>
      <c r="G74" s="52" t="s">
        <v>599</v>
      </c>
      <c r="H74" s="247">
        <v>11.9</v>
      </c>
      <c r="I74" s="296">
        <v>21.41</v>
      </c>
      <c r="J74" s="247">
        <f t="shared" si="3"/>
        <v>223.34</v>
      </c>
      <c r="K74" s="247">
        <v>190.03</v>
      </c>
      <c r="L74" s="247">
        <v>33.31</v>
      </c>
      <c r="M74" s="293">
        <f t="shared" si="4"/>
        <v>223.34</v>
      </c>
      <c r="N74" s="262"/>
    </row>
    <row r="75" spans="1:19" s="1" customFormat="1">
      <c r="A75" s="278" t="s">
        <v>744</v>
      </c>
      <c r="B75" s="72" t="s">
        <v>523</v>
      </c>
      <c r="C75" s="71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 t="shared" si="4"/>
        <v>93.93</v>
      </c>
      <c r="N75" s="262"/>
      <c r="P75"/>
      <c r="Q75"/>
      <c r="R75"/>
      <c r="S75"/>
    </row>
    <row r="76" spans="1:19" s="1" customFormat="1" ht="16" customHeight="1">
      <c r="A76" s="50" t="s">
        <v>671</v>
      </c>
      <c r="B76" s="71" t="s">
        <v>927</v>
      </c>
      <c r="C76" s="71" t="s">
        <v>913</v>
      </c>
      <c r="D76" s="52" t="s">
        <v>600</v>
      </c>
      <c r="E76" s="247">
        <v>82.03</v>
      </c>
      <c r="F76" s="296">
        <v>61.52</v>
      </c>
      <c r="G76" s="52" t="s">
        <v>600</v>
      </c>
      <c r="H76" s="247">
        <v>11.9</v>
      </c>
      <c r="I76" s="296">
        <v>8.92</v>
      </c>
      <c r="J76" s="247">
        <f t="shared" si="3"/>
        <v>164.37</v>
      </c>
      <c r="K76" s="247">
        <v>143.55000000000001</v>
      </c>
      <c r="L76" s="247">
        <v>20.82</v>
      </c>
      <c r="M76" s="293">
        <f t="shared" si="4"/>
        <v>164.37</v>
      </c>
      <c r="N76" s="262"/>
      <c r="P76"/>
      <c r="Q76"/>
      <c r="R76"/>
      <c r="S76"/>
    </row>
    <row r="77" spans="1:19" s="1" customFormat="1" ht="28">
      <c r="A77" s="50" t="s">
        <v>672</v>
      </c>
      <c r="B77" s="363" t="s">
        <v>857</v>
      </c>
      <c r="C77" s="71" t="s">
        <v>913</v>
      </c>
      <c r="D77" s="52" t="s">
        <v>599</v>
      </c>
      <c r="E77" s="247">
        <v>82.03</v>
      </c>
      <c r="F77" s="296">
        <v>139.44</v>
      </c>
      <c r="G77" s="52" t="s">
        <v>599</v>
      </c>
      <c r="H77" s="247">
        <v>11.9</v>
      </c>
      <c r="I77" s="296">
        <v>21.41</v>
      </c>
      <c r="J77" s="247">
        <f t="shared" si="3"/>
        <v>254.78</v>
      </c>
      <c r="K77" s="247">
        <v>221.47</v>
      </c>
      <c r="L77" s="247">
        <v>33.31</v>
      </c>
      <c r="M77" s="293">
        <f t="shared" si="4"/>
        <v>254.78</v>
      </c>
      <c r="N77" s="262"/>
      <c r="P77"/>
      <c r="Q77"/>
      <c r="R77"/>
      <c r="S77"/>
    </row>
    <row r="78" spans="1:19" s="1" customFormat="1" ht="29">
      <c r="A78" s="50" t="s">
        <v>673</v>
      </c>
      <c r="B78" s="71" t="s">
        <v>850</v>
      </c>
      <c r="C78" s="71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674</v>
      </c>
      <c r="B79" s="72" t="s">
        <v>369</v>
      </c>
      <c r="C79" s="72" t="s">
        <v>915</v>
      </c>
      <c r="D79" s="52" t="s">
        <v>600</v>
      </c>
      <c r="E79" s="247">
        <v>82.03</v>
      </c>
      <c r="F79" s="296">
        <v>61.52</v>
      </c>
      <c r="G79" s="52" t="s">
        <v>600</v>
      </c>
      <c r="H79" s="247">
        <v>11.9</v>
      </c>
      <c r="I79" s="296">
        <v>8.92</v>
      </c>
      <c r="J79" s="247">
        <f t="shared" si="3"/>
        <v>164.37</v>
      </c>
      <c r="K79" s="247">
        <v>143.55000000000001</v>
      </c>
      <c r="L79" s="247">
        <v>20.82</v>
      </c>
      <c r="M79" s="293">
        <f t="shared" si="4"/>
        <v>164.37</v>
      </c>
      <c r="N79" s="262"/>
      <c r="P79"/>
      <c r="Q79"/>
      <c r="R79"/>
      <c r="S79"/>
    </row>
    <row r="80" spans="1:19" s="1" customFormat="1" ht="29">
      <c r="A80" s="50" t="s">
        <v>1086</v>
      </c>
      <c r="B80" s="71" t="s">
        <v>1087</v>
      </c>
      <c r="C80" s="72" t="s">
        <v>912</v>
      </c>
      <c r="D80" s="52" t="s">
        <v>598</v>
      </c>
      <c r="E80" s="247">
        <v>70.38</v>
      </c>
      <c r="F80" s="296">
        <v>0</v>
      </c>
      <c r="G80" s="52" t="s">
        <v>598</v>
      </c>
      <c r="H80" s="247">
        <v>11.9</v>
      </c>
      <c r="I80" s="296">
        <v>0</v>
      </c>
      <c r="J80" s="247">
        <f t="shared" si="3"/>
        <v>82.28</v>
      </c>
      <c r="K80" s="247">
        <v>70.38</v>
      </c>
      <c r="L80" s="247">
        <v>11.9</v>
      </c>
      <c r="M80" s="293">
        <f>SUM(K80:L80)</f>
        <v>82.28</v>
      </c>
      <c r="N80" s="262"/>
      <c r="P80"/>
      <c r="Q80"/>
      <c r="R80"/>
      <c r="S80"/>
    </row>
    <row r="81" spans="1:19" s="1" customFormat="1">
      <c r="A81" s="50" t="s">
        <v>675</v>
      </c>
      <c r="B81" s="72" t="s">
        <v>587</v>
      </c>
      <c r="C81" s="72" t="s">
        <v>912</v>
      </c>
      <c r="D81" s="52" t="s">
        <v>600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si="3"/>
        <v>82.28</v>
      </c>
      <c r="K81" s="247">
        <v>70.38</v>
      </c>
      <c r="L81" s="247">
        <v>11.9</v>
      </c>
      <c r="M81" s="293">
        <f t="shared" ref="M81" si="5">K81+L81</f>
        <v>82.28</v>
      </c>
      <c r="N81" s="262"/>
      <c r="O81" s="1" t="s">
        <v>318</v>
      </c>
      <c r="P81"/>
      <c r="Q81"/>
      <c r="R81"/>
      <c r="S81"/>
    </row>
    <row r="82" spans="1:19" s="1" customFormat="1">
      <c r="A82" s="43" t="s">
        <v>753</v>
      </c>
      <c r="B82" s="72" t="s">
        <v>752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 t="s">
        <v>1077</v>
      </c>
      <c r="P82"/>
      <c r="Q82"/>
      <c r="R82"/>
      <c r="S82"/>
    </row>
    <row r="83" spans="1:19" s="1" customFormat="1">
      <c r="A83" s="50" t="s">
        <v>676</v>
      </c>
      <c r="B83" s="72" t="s">
        <v>557</v>
      </c>
      <c r="C83" s="72" t="s">
        <v>912</v>
      </c>
      <c r="D83" s="52" t="s">
        <v>598</v>
      </c>
      <c r="E83" s="247">
        <v>70.38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82.28</v>
      </c>
      <c r="K83" s="247">
        <v>70.38</v>
      </c>
      <c r="L83" s="247">
        <v>11.9</v>
      </c>
      <c r="M83" s="293">
        <f t="shared" si="4"/>
        <v>82.28</v>
      </c>
      <c r="N83" s="262"/>
      <c r="P83"/>
      <c r="Q83"/>
      <c r="R83"/>
      <c r="S83"/>
    </row>
    <row r="84" spans="1:19" s="1" customFormat="1" ht="29">
      <c r="A84" s="50" t="s">
        <v>677</v>
      </c>
      <c r="B84" s="71" t="s">
        <v>851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/>
      <c r="P84"/>
      <c r="Q84"/>
      <c r="R84"/>
      <c r="S84"/>
    </row>
    <row r="85" spans="1:19" s="1" customFormat="1">
      <c r="A85" s="50" t="s">
        <v>987</v>
      </c>
      <c r="B85" s="71" t="s">
        <v>988</v>
      </c>
      <c r="C85" s="71" t="s">
        <v>913</v>
      </c>
      <c r="D85" s="52" t="s">
        <v>598</v>
      </c>
      <c r="E85" s="247">
        <v>82.03</v>
      </c>
      <c r="F85" s="296">
        <v>0</v>
      </c>
      <c r="G85" s="52" t="s">
        <v>598</v>
      </c>
      <c r="H85" s="247">
        <v>11.9</v>
      </c>
      <c r="I85" s="296">
        <v>0</v>
      </c>
      <c r="J85" s="247">
        <f t="shared" si="3"/>
        <v>93.93</v>
      </c>
      <c r="K85" s="247">
        <v>82.03</v>
      </c>
      <c r="L85" s="247">
        <v>11.9</v>
      </c>
      <c r="M85" s="293">
        <f t="shared" si="4"/>
        <v>93.93</v>
      </c>
      <c r="N85" s="262"/>
      <c r="P85"/>
      <c r="Q85"/>
      <c r="R85"/>
      <c r="S85"/>
    </row>
    <row r="86" spans="1:19" s="1" customFormat="1">
      <c r="A86" s="50" t="s">
        <v>678</v>
      </c>
      <c r="B86" s="72" t="s">
        <v>341</v>
      </c>
      <c r="C86" s="72" t="s">
        <v>916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679</v>
      </c>
      <c r="B87" s="72" t="s">
        <v>32</v>
      </c>
      <c r="C87" s="72" t="s">
        <v>912</v>
      </c>
      <c r="D87" s="52" t="s">
        <v>600</v>
      </c>
      <c r="E87" s="247">
        <v>70.38</v>
      </c>
      <c r="F87" s="296">
        <v>52.79</v>
      </c>
      <c r="G87" s="52" t="s">
        <v>600</v>
      </c>
      <c r="H87" s="247">
        <v>11.9</v>
      </c>
      <c r="I87" s="296">
        <v>8.92</v>
      </c>
      <c r="J87" s="247">
        <f t="shared" si="3"/>
        <v>143.98999999999998</v>
      </c>
      <c r="K87" s="247">
        <v>123.17</v>
      </c>
      <c r="L87" s="247">
        <v>20.82</v>
      </c>
      <c r="M87" s="293">
        <f t="shared" si="4"/>
        <v>143.99</v>
      </c>
      <c r="N87" s="262"/>
      <c r="P87"/>
      <c r="Q87"/>
      <c r="R87"/>
      <c r="S87"/>
    </row>
    <row r="88" spans="1:19" s="1" customFormat="1">
      <c r="A88" s="50" t="s">
        <v>680</v>
      </c>
      <c r="B88" s="72" t="s">
        <v>137</v>
      </c>
      <c r="C88" s="72" t="s">
        <v>912</v>
      </c>
      <c r="D88" s="52" t="s">
        <v>598</v>
      </c>
      <c r="E88" s="247">
        <v>70.38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82.28</v>
      </c>
      <c r="K88" s="247">
        <v>70.38</v>
      </c>
      <c r="L88" s="247">
        <v>11.9</v>
      </c>
      <c r="M88" s="293">
        <f t="shared" si="4"/>
        <v>82.28</v>
      </c>
      <c r="N88" s="262"/>
      <c r="P88"/>
      <c r="Q88"/>
      <c r="R88"/>
      <c r="S88"/>
    </row>
    <row r="89" spans="1:19" s="1" customFormat="1">
      <c r="A89" s="50" t="s">
        <v>977</v>
      </c>
      <c r="B89" s="72" t="s">
        <v>978</v>
      </c>
      <c r="C89" s="72" t="s">
        <v>913</v>
      </c>
      <c r="D89" s="52" t="s">
        <v>928</v>
      </c>
      <c r="E89" s="247">
        <v>82.03</v>
      </c>
      <c r="F89" s="296"/>
      <c r="G89" s="52" t="s">
        <v>600</v>
      </c>
      <c r="H89" s="247">
        <v>11.9</v>
      </c>
      <c r="I89" s="296">
        <v>8.92</v>
      </c>
      <c r="J89" s="247">
        <f t="shared" si="3"/>
        <v>102.85000000000001</v>
      </c>
      <c r="K89" s="247">
        <v>82.03</v>
      </c>
      <c r="L89" s="247">
        <v>20.82</v>
      </c>
      <c r="M89" s="293">
        <f t="shared" si="4"/>
        <v>102.85</v>
      </c>
      <c r="N89" s="262"/>
      <c r="P89"/>
      <c r="Q89"/>
      <c r="R89"/>
      <c r="S89"/>
    </row>
    <row r="90" spans="1:19" s="1" customFormat="1" ht="29">
      <c r="A90" s="50" t="s">
        <v>681</v>
      </c>
      <c r="B90" s="71" t="s">
        <v>362</v>
      </c>
      <c r="C90" s="71" t="s">
        <v>916</v>
      </c>
      <c r="D90" s="52" t="s">
        <v>600</v>
      </c>
      <c r="E90" s="247">
        <v>70.38</v>
      </c>
      <c r="F90" s="296">
        <v>52.79</v>
      </c>
      <c r="G90" s="52" t="s">
        <v>600</v>
      </c>
      <c r="H90" s="247">
        <v>11.9</v>
      </c>
      <c r="I90" s="296">
        <v>8.92</v>
      </c>
      <c r="J90" s="247">
        <f t="shared" si="3"/>
        <v>143.98999999999998</v>
      </c>
      <c r="K90" s="247">
        <v>123.17</v>
      </c>
      <c r="L90" s="247">
        <v>20.82</v>
      </c>
      <c r="M90" s="293">
        <f t="shared" si="4"/>
        <v>143.99</v>
      </c>
      <c r="N90" s="262"/>
      <c r="P90"/>
      <c r="Q90"/>
      <c r="R90"/>
      <c r="S90"/>
    </row>
    <row r="91" spans="1:19" s="1" customFormat="1">
      <c r="A91" s="50" t="s">
        <v>683</v>
      </c>
      <c r="B91" s="72" t="s">
        <v>126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599</v>
      </c>
      <c r="H91" s="247">
        <v>11.9</v>
      </c>
      <c r="I91" s="296">
        <v>21.41</v>
      </c>
      <c r="J91" s="247">
        <f t="shared" si="3"/>
        <v>176.86</v>
      </c>
      <c r="K91" s="247">
        <v>143.55000000000001</v>
      </c>
      <c r="L91" s="247">
        <v>33.31</v>
      </c>
      <c r="M91" s="293">
        <f t="shared" si="4"/>
        <v>176.86</v>
      </c>
      <c r="N91" s="262"/>
      <c r="P91"/>
      <c r="Q91"/>
      <c r="R91"/>
      <c r="S91"/>
    </row>
    <row r="92" spans="1:19" s="1" customFormat="1">
      <c r="A92" s="50" t="s">
        <v>995</v>
      </c>
      <c r="B92" s="72" t="s">
        <v>996</v>
      </c>
      <c r="C92" s="72" t="s">
        <v>913</v>
      </c>
      <c r="D92" s="52" t="s">
        <v>600</v>
      </c>
      <c r="E92" s="247">
        <v>82.03</v>
      </c>
      <c r="F92" s="296">
        <v>61.52</v>
      </c>
      <c r="G92" s="52" t="s">
        <v>600</v>
      </c>
      <c r="H92" s="247">
        <v>11.9</v>
      </c>
      <c r="I92" s="296">
        <v>8.92</v>
      </c>
      <c r="J92" s="247">
        <f t="shared" si="3"/>
        <v>164.37</v>
      </c>
      <c r="K92" s="247">
        <v>143.55000000000001</v>
      </c>
      <c r="L92" s="247">
        <v>20.82</v>
      </c>
      <c r="M92" s="293">
        <f t="shared" si="4"/>
        <v>164.37</v>
      </c>
      <c r="N92" s="262"/>
      <c r="P92"/>
      <c r="Q92"/>
      <c r="R92"/>
      <c r="S92"/>
    </row>
    <row r="93" spans="1:19" s="1" customFormat="1" ht="17" customHeight="1">
      <c r="A93" s="50" t="s">
        <v>684</v>
      </c>
      <c r="B93" s="72" t="s">
        <v>35</v>
      </c>
      <c r="C93" s="72" t="s">
        <v>916</v>
      </c>
      <c r="D93" s="52" t="s">
        <v>598</v>
      </c>
      <c r="E93" s="247">
        <v>70.38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82.28</v>
      </c>
      <c r="K93" s="247">
        <v>70.38</v>
      </c>
      <c r="L93" s="247">
        <v>11.9</v>
      </c>
      <c r="M93" s="293">
        <f t="shared" si="4"/>
        <v>82.28</v>
      </c>
      <c r="N93" s="266"/>
      <c r="P93"/>
      <c r="Q93"/>
      <c r="R93"/>
      <c r="S93"/>
    </row>
    <row r="94" spans="1:19" s="1" customFormat="1">
      <c r="A94" s="50" t="s">
        <v>685</v>
      </c>
      <c r="B94" s="72" t="s">
        <v>433</v>
      </c>
      <c r="C94" s="72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686</v>
      </c>
      <c r="B95" s="72" t="s">
        <v>339</v>
      </c>
      <c r="C95" s="72" t="s">
        <v>912</v>
      </c>
      <c r="D95" s="52" t="s">
        <v>600</v>
      </c>
      <c r="E95" s="247">
        <v>70.38</v>
      </c>
      <c r="F95" s="296">
        <v>52.79</v>
      </c>
      <c r="G95" s="52" t="s">
        <v>600</v>
      </c>
      <c r="H95" s="247">
        <v>11.9</v>
      </c>
      <c r="I95" s="296">
        <v>8.92</v>
      </c>
      <c r="J95" s="247">
        <f t="shared" si="3"/>
        <v>143.98999999999998</v>
      </c>
      <c r="K95" s="247">
        <v>123.17</v>
      </c>
      <c r="L95" s="247">
        <v>20.82</v>
      </c>
      <c r="M95" s="293">
        <f t="shared" si="4"/>
        <v>143.99</v>
      </c>
      <c r="N95" s="262"/>
      <c r="P95"/>
      <c r="Q95"/>
      <c r="R95"/>
      <c r="S95"/>
    </row>
    <row r="96" spans="1:19" s="1" customFormat="1">
      <c r="A96" s="50" t="s">
        <v>687</v>
      </c>
      <c r="B96" s="72" t="s">
        <v>50</v>
      </c>
      <c r="C96" s="72" t="s">
        <v>912</v>
      </c>
      <c r="D96" s="52" t="s">
        <v>598</v>
      </c>
      <c r="E96" s="247">
        <v>70.38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82.28</v>
      </c>
      <c r="K96" s="247">
        <v>70.38</v>
      </c>
      <c r="L96" s="247">
        <v>11.9</v>
      </c>
      <c r="M96" s="293">
        <f t="shared" si="4"/>
        <v>82.28</v>
      </c>
      <c r="N96" s="262"/>
      <c r="P96"/>
      <c r="Q96"/>
      <c r="R96"/>
      <c r="S96"/>
    </row>
    <row r="97" spans="1:19" s="1" customFormat="1">
      <c r="A97" s="50" t="s">
        <v>1014</v>
      </c>
      <c r="B97" s="72" t="s">
        <v>1015</v>
      </c>
      <c r="C97" s="72" t="s">
        <v>913</v>
      </c>
      <c r="D97" s="52" t="s">
        <v>598</v>
      </c>
      <c r="E97" s="247">
        <v>82.03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93.93</v>
      </c>
      <c r="K97" s="247">
        <v>82.03</v>
      </c>
      <c r="L97" s="247">
        <v>11.9</v>
      </c>
      <c r="M97" s="293">
        <f t="shared" si="4"/>
        <v>93.93</v>
      </c>
      <c r="N97" s="262"/>
      <c r="P97"/>
      <c r="Q97"/>
      <c r="R97"/>
      <c r="S97"/>
    </row>
    <row r="98" spans="1:19" s="1" customFormat="1">
      <c r="A98" s="50" t="s">
        <v>688</v>
      </c>
      <c r="B98" s="72" t="s">
        <v>85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>
      <c r="A99" s="50" t="s">
        <v>689</v>
      </c>
      <c r="B99" s="72" t="s">
        <v>128</v>
      </c>
      <c r="C99" s="72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 ht="29">
      <c r="A100" s="50" t="s">
        <v>690</v>
      </c>
      <c r="B100" s="71" t="s">
        <v>336</v>
      </c>
      <c r="C100" s="71" t="s">
        <v>912</v>
      </c>
      <c r="D100" s="52" t="s">
        <v>598</v>
      </c>
      <c r="E100" s="247">
        <v>70.38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 t="shared" si="3"/>
        <v>82.28</v>
      </c>
      <c r="K100" s="247">
        <v>70.38</v>
      </c>
      <c r="L100" s="247">
        <v>11.9</v>
      </c>
      <c r="M100" s="293">
        <f t="shared" si="4"/>
        <v>82.28</v>
      </c>
      <c r="N100" s="262"/>
      <c r="P100"/>
      <c r="Q100"/>
      <c r="R100"/>
      <c r="S100"/>
    </row>
    <row r="101" spans="1:19" s="1" customFormat="1">
      <c r="A101" s="50" t="s">
        <v>1024</v>
      </c>
      <c r="B101" s="71" t="s">
        <v>1025</v>
      </c>
      <c r="C101" s="71" t="s">
        <v>913</v>
      </c>
      <c r="D101" s="52" t="s">
        <v>600</v>
      </c>
      <c r="E101" s="247">
        <v>82.03</v>
      </c>
      <c r="F101" s="296">
        <v>61.52</v>
      </c>
      <c r="G101" s="52" t="s">
        <v>599</v>
      </c>
      <c r="H101" s="247">
        <v>11.9</v>
      </c>
      <c r="I101" s="296">
        <v>21.41</v>
      </c>
      <c r="J101" s="247">
        <f t="shared" si="3"/>
        <v>176.86</v>
      </c>
      <c r="K101" s="247">
        <v>143.55000000000001</v>
      </c>
      <c r="L101" s="247">
        <v>33.31</v>
      </c>
      <c r="M101" s="293">
        <f t="shared" si="4"/>
        <v>176.86</v>
      </c>
      <c r="N101" s="262"/>
      <c r="P101"/>
      <c r="Q101"/>
      <c r="R101"/>
      <c r="S101"/>
    </row>
    <row r="102" spans="1:19" s="1" customFormat="1" ht="29">
      <c r="A102" s="50" t="s">
        <v>691</v>
      </c>
      <c r="B102" s="71" t="s">
        <v>333</v>
      </c>
      <c r="C102" s="71" t="s">
        <v>912</v>
      </c>
      <c r="D102" s="52" t="s">
        <v>598</v>
      </c>
      <c r="E102" s="247">
        <v>70.38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82.28</v>
      </c>
      <c r="K102" s="247">
        <v>70.38</v>
      </c>
      <c r="L102" s="247">
        <v>11.9</v>
      </c>
      <c r="M102" s="293">
        <f t="shared" si="4"/>
        <v>82.28</v>
      </c>
      <c r="N102" s="262"/>
      <c r="P102"/>
      <c r="Q102"/>
      <c r="R102"/>
      <c r="S102"/>
    </row>
    <row r="103" spans="1:19" s="1" customFormat="1">
      <c r="A103" s="50" t="s">
        <v>1016</v>
      </c>
      <c r="B103" s="71" t="s">
        <v>1017</v>
      </c>
      <c r="C103" s="71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692</v>
      </c>
      <c r="B104" s="72" t="s">
        <v>46</v>
      </c>
      <c r="C104" s="72" t="s">
        <v>913</v>
      </c>
      <c r="D104" s="52" t="s">
        <v>598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f t="shared" si="3"/>
        <v>93.93</v>
      </c>
      <c r="K104" s="247">
        <v>82.03</v>
      </c>
      <c r="L104" s="247">
        <v>11.9</v>
      </c>
      <c r="M104" s="293">
        <f t="shared" si="4"/>
        <v>93.93</v>
      </c>
      <c r="N104" s="262"/>
      <c r="P104"/>
      <c r="Q104"/>
      <c r="R104"/>
      <c r="S104"/>
    </row>
    <row r="105" spans="1:19" s="1" customFormat="1">
      <c r="A105" s="50" t="s">
        <v>1079</v>
      </c>
      <c r="B105" s="72" t="s">
        <v>1080</v>
      </c>
      <c r="C105" s="72" t="s">
        <v>915</v>
      </c>
      <c r="D105" s="52" t="s">
        <v>600</v>
      </c>
      <c r="E105" s="247">
        <v>82.03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v>11.9</v>
      </c>
      <c r="K105" s="247">
        <v>82.03</v>
      </c>
      <c r="L105" s="247">
        <v>11.9</v>
      </c>
      <c r="M105" s="293">
        <f>K105+L105</f>
        <v>93.93</v>
      </c>
      <c r="N105" s="262"/>
      <c r="P105"/>
      <c r="Q105"/>
      <c r="R105"/>
      <c r="S105"/>
    </row>
    <row r="106" spans="1:19" s="1" customFormat="1" ht="29">
      <c r="A106" s="50" t="s">
        <v>693</v>
      </c>
      <c r="B106" s="71" t="s">
        <v>852</v>
      </c>
      <c r="C106" s="71" t="s">
        <v>912</v>
      </c>
      <c r="D106" s="52" t="s">
        <v>600</v>
      </c>
      <c r="E106" s="247">
        <v>70.38</v>
      </c>
      <c r="F106" s="296">
        <v>52.79</v>
      </c>
      <c r="G106" s="52" t="s">
        <v>600</v>
      </c>
      <c r="H106" s="247">
        <v>11.9</v>
      </c>
      <c r="I106" s="296">
        <v>8.92</v>
      </c>
      <c r="J106" s="247">
        <f t="shared" si="3"/>
        <v>143.98999999999998</v>
      </c>
      <c r="K106" s="247">
        <v>123.17</v>
      </c>
      <c r="L106" s="247">
        <v>20.82</v>
      </c>
      <c r="M106" s="293">
        <f t="shared" si="4"/>
        <v>143.99</v>
      </c>
      <c r="N106" s="262"/>
      <c r="P106"/>
      <c r="Q106"/>
      <c r="R106"/>
      <c r="S106"/>
    </row>
    <row r="107" spans="1:19" s="1" customFormat="1">
      <c r="A107" s="50" t="s">
        <v>694</v>
      </c>
      <c r="B107" s="72" t="s">
        <v>200</v>
      </c>
      <c r="C107" s="72" t="s">
        <v>913</v>
      </c>
      <c r="D107" s="52" t="s">
        <v>600</v>
      </c>
      <c r="E107" s="247">
        <v>82.03</v>
      </c>
      <c r="F107" s="296">
        <v>61.52</v>
      </c>
      <c r="G107" s="52" t="s">
        <v>600</v>
      </c>
      <c r="H107" s="247">
        <v>11.9</v>
      </c>
      <c r="I107" s="296">
        <v>8.92</v>
      </c>
      <c r="J107" s="247">
        <f t="shared" si="3"/>
        <v>164.37</v>
      </c>
      <c r="K107" s="247">
        <v>143.55000000000001</v>
      </c>
      <c r="L107" s="247">
        <v>20.82</v>
      </c>
      <c r="M107" s="293">
        <f t="shared" si="4"/>
        <v>164.37</v>
      </c>
      <c r="N107" s="262"/>
      <c r="P107"/>
      <c r="Q107"/>
      <c r="R107"/>
      <c r="S107"/>
    </row>
    <row r="108" spans="1:19" s="1" customFormat="1">
      <c r="A108" s="50" t="s">
        <v>1057</v>
      </c>
      <c r="B108" s="72" t="s">
        <v>1058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3"/>
        <v>93.93</v>
      </c>
      <c r="K108" s="247">
        <v>82.03</v>
      </c>
      <c r="L108" s="247">
        <v>11.9</v>
      </c>
      <c r="M108" s="293">
        <f t="shared" si="4"/>
        <v>93.93</v>
      </c>
      <c r="N108" s="262"/>
      <c r="P108"/>
      <c r="Q108"/>
      <c r="R108"/>
      <c r="S108"/>
    </row>
    <row r="109" spans="1:19" s="1" customFormat="1">
      <c r="A109" s="50" t="s">
        <v>695</v>
      </c>
      <c r="B109" s="72" t="s">
        <v>434</v>
      </c>
      <c r="C109" s="72" t="s">
        <v>913</v>
      </c>
      <c r="D109" s="52" t="s">
        <v>598</v>
      </c>
      <c r="E109" s="247">
        <v>82.03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>SUM(E109:I109)</f>
        <v>93.93</v>
      </c>
      <c r="K109" s="247">
        <v>82.03</v>
      </c>
      <c r="L109" s="247">
        <v>11.9</v>
      </c>
      <c r="M109" s="293">
        <f>K109+L109</f>
        <v>93.93</v>
      </c>
      <c r="N109" s="262"/>
      <c r="P109"/>
      <c r="Q109"/>
      <c r="R109"/>
      <c r="S109"/>
    </row>
    <row r="110" spans="1:19" s="1" customFormat="1">
      <c r="A110" s="278" t="s">
        <v>1059</v>
      </c>
      <c r="B110" s="72" t="s">
        <v>1060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0</v>
      </c>
      <c r="J110" s="247">
        <f t="shared" ref="J110:J122" si="6">SUM(E110:I110)</f>
        <v>155.45000000000002</v>
      </c>
      <c r="K110" s="247">
        <v>143.55000000000001</v>
      </c>
      <c r="L110" s="247">
        <v>11.9</v>
      </c>
      <c r="M110" s="293">
        <f t="shared" ref="M110:M122" si="7">K110+L110</f>
        <v>155.45000000000002</v>
      </c>
      <c r="N110" s="262"/>
      <c r="P110"/>
      <c r="Q110"/>
      <c r="R110"/>
      <c r="S110"/>
    </row>
    <row r="111" spans="1:19" s="1" customFormat="1">
      <c r="A111" s="278" t="s">
        <v>998</v>
      </c>
      <c r="B111" s="72" t="s">
        <v>999</v>
      </c>
      <c r="C111" s="72" t="s">
        <v>912</v>
      </c>
      <c r="D111" s="52" t="s">
        <v>928</v>
      </c>
      <c r="E111" s="247">
        <v>70.38</v>
      </c>
      <c r="F111" s="296">
        <v>0</v>
      </c>
      <c r="G111" s="52" t="s">
        <v>928</v>
      </c>
      <c r="H111" s="247">
        <v>11.9</v>
      </c>
      <c r="I111" s="296">
        <v>0</v>
      </c>
      <c r="J111" s="247">
        <f t="shared" si="6"/>
        <v>82.28</v>
      </c>
      <c r="K111" s="247">
        <v>70.38</v>
      </c>
      <c r="L111" s="247">
        <v>11.9</v>
      </c>
      <c r="M111" s="293">
        <f t="shared" si="7"/>
        <v>82.28</v>
      </c>
      <c r="N111" s="262"/>
      <c r="P111"/>
      <c r="Q111"/>
      <c r="R111"/>
      <c r="S111"/>
    </row>
    <row r="112" spans="1:19" s="1" customFormat="1">
      <c r="A112" s="50" t="s">
        <v>696</v>
      </c>
      <c r="B112" s="72" t="s">
        <v>524</v>
      </c>
      <c r="C112" s="72" t="s">
        <v>913</v>
      </c>
      <c r="D112" s="52" t="s">
        <v>598</v>
      </c>
      <c r="E112" s="247">
        <v>82.03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6"/>
        <v>93.93</v>
      </c>
      <c r="K112" s="247">
        <v>82.03</v>
      </c>
      <c r="L112" s="247">
        <v>11.9</v>
      </c>
      <c r="M112" s="293">
        <f t="shared" si="7"/>
        <v>93.93</v>
      </c>
      <c r="N112" s="262"/>
      <c r="P112"/>
      <c r="Q112"/>
      <c r="R112"/>
      <c r="S112"/>
    </row>
    <row r="113" spans="1:19" s="1" customFormat="1">
      <c r="A113" s="50" t="s">
        <v>697</v>
      </c>
      <c r="B113" s="72" t="s">
        <v>558</v>
      </c>
      <c r="C113" s="72" t="s">
        <v>912</v>
      </c>
      <c r="D113" s="52" t="s">
        <v>599</v>
      </c>
      <c r="E113" s="247">
        <v>70.38</v>
      </c>
      <c r="F113" s="296">
        <v>119.65</v>
      </c>
      <c r="G113" s="52" t="s">
        <v>599</v>
      </c>
      <c r="H113" s="247">
        <v>11.9</v>
      </c>
      <c r="I113" s="296">
        <v>21.41</v>
      </c>
      <c r="J113" s="247">
        <f t="shared" si="6"/>
        <v>223.34</v>
      </c>
      <c r="K113" s="247">
        <v>190.03</v>
      </c>
      <c r="L113" s="247">
        <v>33.31</v>
      </c>
      <c r="M113" s="293">
        <f t="shared" si="7"/>
        <v>223.34</v>
      </c>
      <c r="N113" s="262"/>
      <c r="P113"/>
      <c r="Q113"/>
      <c r="R113"/>
      <c r="S113"/>
    </row>
    <row r="114" spans="1:19" s="1" customFormat="1">
      <c r="A114" s="50" t="s">
        <v>930</v>
      </c>
      <c r="B114" s="72" t="s">
        <v>931</v>
      </c>
      <c r="C114" s="72" t="s">
        <v>913</v>
      </c>
      <c r="D114" s="52" t="s">
        <v>598</v>
      </c>
      <c r="E114" s="247">
        <v>82.03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6"/>
        <v>93.93</v>
      </c>
      <c r="K114" s="247">
        <v>82.03</v>
      </c>
      <c r="L114" s="247">
        <v>11.9</v>
      </c>
      <c r="M114" s="293">
        <f t="shared" si="7"/>
        <v>93.93</v>
      </c>
      <c r="N114" s="262"/>
      <c r="P114"/>
      <c r="Q114"/>
      <c r="R114"/>
      <c r="S114"/>
    </row>
    <row r="115" spans="1:19">
      <c r="A115" s="50" t="s">
        <v>698</v>
      </c>
      <c r="B115" s="72" t="s">
        <v>201</v>
      </c>
      <c r="C115" s="72" t="s">
        <v>912</v>
      </c>
      <c r="D115" s="52" t="s">
        <v>598</v>
      </c>
      <c r="E115" s="247">
        <v>70.38</v>
      </c>
      <c r="F115" s="296">
        <v>0</v>
      </c>
      <c r="G115" s="52" t="s">
        <v>598</v>
      </c>
      <c r="H115" s="247">
        <v>11.9</v>
      </c>
      <c r="I115" s="296">
        <v>0</v>
      </c>
      <c r="J115" s="247">
        <f t="shared" si="6"/>
        <v>82.28</v>
      </c>
      <c r="K115" s="247">
        <v>70.38</v>
      </c>
      <c r="L115" s="247">
        <v>11.9</v>
      </c>
      <c r="M115" s="293">
        <f t="shared" si="7"/>
        <v>82.28</v>
      </c>
      <c r="N115" s="262"/>
    </row>
    <row r="116" spans="1:19">
      <c r="A116" s="50" t="s">
        <v>699</v>
      </c>
      <c r="B116" s="72" t="s">
        <v>202</v>
      </c>
      <c r="C116" s="72" t="s">
        <v>913</v>
      </c>
      <c r="D116" s="52" t="s">
        <v>599</v>
      </c>
      <c r="E116" s="247">
        <v>82.03</v>
      </c>
      <c r="F116" s="296">
        <v>139.44</v>
      </c>
      <c r="G116" s="52" t="s">
        <v>599</v>
      </c>
      <c r="H116" s="247">
        <v>11.9</v>
      </c>
      <c r="I116" s="296">
        <v>21.41</v>
      </c>
      <c r="J116" s="247">
        <f t="shared" si="6"/>
        <v>254.78</v>
      </c>
      <c r="K116" s="247">
        <v>221.47</v>
      </c>
      <c r="L116" s="247">
        <v>33.31</v>
      </c>
      <c r="M116" s="293">
        <f t="shared" si="7"/>
        <v>254.78</v>
      </c>
      <c r="N116" s="262"/>
    </row>
    <row r="117" spans="1:19">
      <c r="A117" s="50" t="s">
        <v>700</v>
      </c>
      <c r="B117" s="72" t="s">
        <v>473</v>
      </c>
      <c r="C117" s="72" t="s">
        <v>913</v>
      </c>
      <c r="D117" s="52" t="s">
        <v>598</v>
      </c>
      <c r="E117" s="247">
        <v>82.03</v>
      </c>
      <c r="F117" s="296">
        <v>0</v>
      </c>
      <c r="G117" s="52" t="s">
        <v>598</v>
      </c>
      <c r="H117" s="247">
        <v>11.9</v>
      </c>
      <c r="I117" s="296">
        <v>0</v>
      </c>
      <c r="J117" s="247">
        <f t="shared" si="6"/>
        <v>93.93</v>
      </c>
      <c r="K117" s="247">
        <v>82.03</v>
      </c>
      <c r="L117" s="247">
        <v>11.9</v>
      </c>
      <c r="M117" s="293">
        <f t="shared" si="7"/>
        <v>93.93</v>
      </c>
      <c r="N117" s="262"/>
    </row>
    <row r="118" spans="1:19">
      <c r="A118" s="50" t="s">
        <v>701</v>
      </c>
      <c r="B118" s="72" t="s">
        <v>559</v>
      </c>
      <c r="C118" s="72" t="s">
        <v>912</v>
      </c>
      <c r="D118" s="52" t="s">
        <v>599</v>
      </c>
      <c r="E118" s="247">
        <v>70.38</v>
      </c>
      <c r="F118" s="296">
        <v>119.65</v>
      </c>
      <c r="G118" s="52" t="s">
        <v>598</v>
      </c>
      <c r="H118" s="247">
        <v>11.9</v>
      </c>
      <c r="I118" s="296">
        <v>0</v>
      </c>
      <c r="J118" s="247">
        <f t="shared" si="6"/>
        <v>201.93</v>
      </c>
      <c r="K118" s="247">
        <v>190.03</v>
      </c>
      <c r="L118" s="247">
        <v>11.9</v>
      </c>
      <c r="M118" s="293">
        <f t="shared" si="7"/>
        <v>201.93</v>
      </c>
      <c r="N118" s="262"/>
    </row>
    <row r="119" spans="1:19">
      <c r="A119" s="50" t="s">
        <v>702</v>
      </c>
      <c r="B119" s="72" t="s">
        <v>161</v>
      </c>
      <c r="C119" s="72" t="s">
        <v>912</v>
      </c>
      <c r="D119" s="52" t="s">
        <v>598</v>
      </c>
      <c r="E119" s="247">
        <v>70.38</v>
      </c>
      <c r="F119" s="296">
        <v>0</v>
      </c>
      <c r="G119" s="52" t="s">
        <v>598</v>
      </c>
      <c r="H119" s="247">
        <v>11.9</v>
      </c>
      <c r="I119" s="296">
        <v>0</v>
      </c>
      <c r="J119" s="247">
        <f t="shared" si="6"/>
        <v>82.28</v>
      </c>
      <c r="K119" s="247">
        <v>70.38</v>
      </c>
      <c r="L119" s="247">
        <v>11.9</v>
      </c>
      <c r="M119" s="293">
        <f t="shared" si="7"/>
        <v>82.28</v>
      </c>
      <c r="N119" s="262"/>
      <c r="P119" s="12"/>
    </row>
    <row r="120" spans="1:19">
      <c r="A120" s="50" t="s">
        <v>703</v>
      </c>
      <c r="B120" s="72" t="s">
        <v>86</v>
      </c>
      <c r="C120" s="72" t="s">
        <v>913</v>
      </c>
      <c r="D120" s="52" t="s">
        <v>600</v>
      </c>
      <c r="E120" s="247">
        <v>82.03</v>
      </c>
      <c r="F120" s="296">
        <v>61.52</v>
      </c>
      <c r="G120" s="52" t="s">
        <v>600</v>
      </c>
      <c r="H120" s="247">
        <v>11.9</v>
      </c>
      <c r="I120" s="296">
        <v>8.92</v>
      </c>
      <c r="J120" s="247">
        <f t="shared" si="6"/>
        <v>164.37</v>
      </c>
      <c r="K120" s="247">
        <v>143.55000000000001</v>
      </c>
      <c r="L120" s="247">
        <v>20.82</v>
      </c>
      <c r="M120" s="293">
        <f t="shared" si="7"/>
        <v>164.37</v>
      </c>
      <c r="N120" s="262"/>
      <c r="P120" s="12"/>
    </row>
    <row r="121" spans="1:19">
      <c r="A121" s="50" t="s">
        <v>1002</v>
      </c>
      <c r="B121" s="72" t="s">
        <v>1003</v>
      </c>
      <c r="C121" s="72" t="s">
        <v>913</v>
      </c>
      <c r="D121" s="52" t="s">
        <v>598</v>
      </c>
      <c r="E121" s="247">
        <v>82.03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6"/>
        <v>93.93</v>
      </c>
      <c r="K121" s="247">
        <v>82.03</v>
      </c>
      <c r="L121" s="247">
        <v>11.9</v>
      </c>
      <c r="M121" s="293">
        <f t="shared" si="7"/>
        <v>93.93</v>
      </c>
      <c r="N121" s="262"/>
      <c r="P121" s="12"/>
    </row>
    <row r="122" spans="1:19">
      <c r="A122" s="50" t="s">
        <v>704</v>
      </c>
      <c r="B122" s="72" t="s">
        <v>535</v>
      </c>
      <c r="C122" s="72" t="s">
        <v>912</v>
      </c>
      <c r="D122" s="52" t="s">
        <v>598</v>
      </c>
      <c r="E122" s="247">
        <v>70.38</v>
      </c>
      <c r="F122" s="296">
        <v>0</v>
      </c>
      <c r="G122" s="52" t="s">
        <v>598</v>
      </c>
      <c r="H122" s="247">
        <v>11.9</v>
      </c>
      <c r="I122" s="296">
        <v>0</v>
      </c>
      <c r="J122" s="247">
        <f t="shared" si="6"/>
        <v>82.28</v>
      </c>
      <c r="K122" s="247">
        <v>70.38</v>
      </c>
      <c r="L122" s="247">
        <v>11.9</v>
      </c>
      <c r="M122" s="293">
        <f t="shared" si="7"/>
        <v>82.28</v>
      </c>
      <c r="N122" s="262"/>
      <c r="P122" s="12"/>
    </row>
    <row r="123" spans="1:19">
      <c r="A123" s="288"/>
      <c r="B123" s="345"/>
      <c r="C123" s="345"/>
      <c r="D123" s="290"/>
      <c r="E123" s="247"/>
      <c r="F123" s="247"/>
      <c r="G123" s="247"/>
      <c r="H123" s="247"/>
      <c r="I123" s="247"/>
      <c r="J123" s="247"/>
      <c r="K123" s="272"/>
      <c r="L123" s="247"/>
      <c r="M123" s="316"/>
      <c r="N123" s="262"/>
      <c r="P123" s="12"/>
    </row>
    <row r="124" spans="1:19" ht="16">
      <c r="A124" s="153"/>
      <c r="B124" s="153"/>
      <c r="C124" s="153"/>
      <c r="D124" s="281"/>
      <c r="E124" s="312">
        <f>SUM(E4:E122)</f>
        <v>8957.24</v>
      </c>
      <c r="F124" s="312">
        <f>SUM(F4:F122)</f>
        <v>4439.2699999999995</v>
      </c>
      <c r="G124" s="312"/>
      <c r="H124" s="312">
        <f t="shared" ref="H124:M124" si="8">SUM(H4:H122)</f>
        <v>1392.3000000000013</v>
      </c>
      <c r="I124" s="312">
        <f t="shared" si="8"/>
        <v>663.68999999999983</v>
      </c>
      <c r="J124" s="88">
        <f t="shared" si="8"/>
        <v>15370.470000000021</v>
      </c>
      <c r="K124" s="88">
        <f t="shared" si="8"/>
        <v>13396.509999999993</v>
      </c>
      <c r="L124" s="88">
        <f t="shared" si="8"/>
        <v>2055.9900000000016</v>
      </c>
      <c r="M124" s="88">
        <f t="shared" si="8"/>
        <v>15452.500000000022</v>
      </c>
      <c r="N124" s="298"/>
      <c r="P124" s="12"/>
    </row>
    <row r="125" spans="1:19">
      <c r="A125" s="149"/>
      <c r="B125" s="346"/>
      <c r="C125" s="360"/>
      <c r="L125" s="286"/>
      <c r="M125" s="275"/>
      <c r="N125" s="53"/>
    </row>
    <row r="126" spans="1:19">
      <c r="A126" s="50"/>
      <c r="B126" s="72"/>
      <c r="C126" s="72"/>
      <c r="D126" s="54"/>
      <c r="E126" s="76"/>
      <c r="F126" s="76"/>
      <c r="G126" s="76"/>
      <c r="H126" s="76"/>
      <c r="I126" s="76"/>
      <c r="J126" s="76"/>
      <c r="K126" s="76"/>
      <c r="L126" s="76"/>
      <c r="M126" s="76"/>
      <c r="N126" s="53"/>
    </row>
    <row r="127" spans="1:19" ht="16">
      <c r="A127" s="155"/>
      <c r="B127" s="398" t="s">
        <v>616</v>
      </c>
      <c r="C127" s="399"/>
      <c r="D127" s="400"/>
      <c r="E127" s="88">
        <v>0</v>
      </c>
      <c r="F127" s="88"/>
      <c r="G127" s="379"/>
      <c r="H127" s="88">
        <v>0</v>
      </c>
      <c r="I127" s="88"/>
      <c r="J127" s="88">
        <v>0</v>
      </c>
      <c r="K127" s="88"/>
      <c r="L127" s="88"/>
      <c r="M127" s="88"/>
      <c r="N127" s="89"/>
      <c r="P127" s="12"/>
    </row>
    <row r="128" spans="1:19" ht="16">
      <c r="A128" s="395"/>
      <c r="B128" s="395"/>
      <c r="C128" s="395"/>
      <c r="D128" s="395"/>
      <c r="E128" s="88">
        <f>E124+E127</f>
        <v>8957.24</v>
      </c>
      <c r="F128" s="88"/>
      <c r="G128" s="379"/>
      <c r="H128" s="88">
        <f>H124+H127</f>
        <v>1392.3000000000013</v>
      </c>
      <c r="I128" s="88"/>
      <c r="J128" s="88">
        <f>J124+J127</f>
        <v>15370.470000000021</v>
      </c>
      <c r="K128" s="88"/>
      <c r="L128" s="88"/>
      <c r="M128" s="88"/>
      <c r="N128" s="89"/>
      <c r="P128" s="12"/>
    </row>
    <row r="129" spans="1:18" ht="16">
      <c r="A129" s="401"/>
      <c r="B129" s="401"/>
      <c r="C129" s="401"/>
      <c r="D129" s="401"/>
      <c r="E129" s="90"/>
      <c r="F129" s="90"/>
      <c r="G129" s="380"/>
      <c r="H129" s="93"/>
      <c r="I129" s="93"/>
      <c r="J129" s="93"/>
      <c r="K129" s="93"/>
      <c r="L129" s="93"/>
      <c r="M129" s="93"/>
      <c r="N129" s="89"/>
    </row>
    <row r="130" spans="1:18" ht="16" customHeight="1">
      <c r="A130" s="402"/>
      <c r="B130" s="402"/>
      <c r="C130" s="402"/>
      <c r="D130" s="403"/>
      <c r="E130" s="247"/>
      <c r="F130" s="247"/>
      <c r="G130" s="247"/>
      <c r="H130" s="247"/>
      <c r="I130" s="247"/>
      <c r="J130" s="247"/>
      <c r="K130" s="331" t="s">
        <v>756</v>
      </c>
      <c r="L130" s="331" t="s">
        <v>757</v>
      </c>
      <c r="M130" s="247"/>
      <c r="N130" s="100"/>
    </row>
    <row r="131" spans="1:18" ht="16" customHeight="1">
      <c r="A131" s="50"/>
      <c r="B131" s="71"/>
      <c r="C131" s="72"/>
      <c r="D131" s="52"/>
      <c r="E131" s="247"/>
      <c r="F131" s="296"/>
      <c r="G131" s="52"/>
      <c r="H131" s="247"/>
      <c r="I131" s="296"/>
      <c r="J131" s="247"/>
      <c r="K131" s="247"/>
      <c r="L131" s="247"/>
      <c r="M131" s="293"/>
      <c r="N131" s="262"/>
    </row>
    <row r="132" spans="1:18" ht="16" customHeight="1">
      <c r="A132" s="50"/>
      <c r="B132" s="71"/>
      <c r="C132" s="72"/>
      <c r="D132" s="52"/>
      <c r="E132" s="247"/>
      <c r="F132" s="296"/>
      <c r="G132" s="52"/>
      <c r="H132" s="247"/>
      <c r="I132" s="296"/>
      <c r="J132" s="247"/>
      <c r="K132" s="247"/>
      <c r="L132" s="247"/>
      <c r="M132" s="293"/>
      <c r="N132" s="262"/>
    </row>
    <row r="133" spans="1:18" ht="16" customHeight="1">
      <c r="A133" s="50"/>
      <c r="B133" s="72"/>
      <c r="C133" s="72"/>
      <c r="D133" s="52"/>
      <c r="E133" s="247"/>
      <c r="F133" s="296"/>
      <c r="G133" s="52"/>
      <c r="H133" s="247"/>
      <c r="I133" s="296"/>
      <c r="J133" s="247"/>
      <c r="K133" s="247"/>
      <c r="L133" s="247"/>
      <c r="M133" s="293"/>
      <c r="N133" s="262"/>
    </row>
    <row r="134" spans="1:18" ht="16" customHeight="1">
      <c r="A134" s="50"/>
      <c r="B134" s="72"/>
      <c r="C134" s="72"/>
      <c r="D134" s="52"/>
      <c r="E134" s="247"/>
      <c r="F134" s="296"/>
      <c r="G134" s="52"/>
      <c r="H134" s="247"/>
      <c r="I134" s="296"/>
      <c r="J134" s="247"/>
      <c r="K134" s="247"/>
      <c r="L134" s="247"/>
      <c r="M134" s="293"/>
      <c r="N134" s="262"/>
    </row>
    <row r="135" spans="1:18" ht="16" customHeight="1">
      <c r="A135" s="50"/>
      <c r="B135" s="72"/>
      <c r="C135" s="72"/>
      <c r="D135" s="52"/>
      <c r="E135" s="247"/>
      <c r="F135" s="296"/>
      <c r="G135" s="52"/>
      <c r="H135" s="247"/>
      <c r="I135" s="296"/>
      <c r="J135" s="247"/>
      <c r="K135" s="247"/>
      <c r="L135" s="247"/>
      <c r="M135" s="293"/>
      <c r="N135" s="262"/>
    </row>
    <row r="136" spans="1:18" ht="16" customHeight="1">
      <c r="A136" s="50"/>
      <c r="B136" s="72"/>
      <c r="C136" s="72"/>
      <c r="D136" s="52"/>
      <c r="E136" s="247"/>
      <c r="F136" s="296"/>
      <c r="G136" s="52"/>
      <c r="H136" s="247"/>
      <c r="I136" s="296"/>
      <c r="J136" s="247"/>
      <c r="K136" s="247"/>
      <c r="L136" s="247"/>
      <c r="M136" s="293"/>
      <c r="N136" s="390"/>
    </row>
    <row r="137" spans="1:18" ht="16" customHeight="1">
      <c r="A137" s="50"/>
      <c r="B137" s="72"/>
      <c r="C137" s="72"/>
      <c r="D137" s="52"/>
      <c r="E137" s="247"/>
      <c r="F137" s="296"/>
      <c r="G137" s="52"/>
      <c r="H137" s="247"/>
      <c r="I137" s="296"/>
      <c r="J137" s="247"/>
      <c r="K137" s="247"/>
      <c r="L137" s="247"/>
      <c r="M137" s="293"/>
      <c r="N137" s="262"/>
    </row>
    <row r="138" spans="1:18" ht="16" customHeight="1">
      <c r="A138" s="50"/>
      <c r="B138" s="72"/>
      <c r="C138" s="72"/>
      <c r="D138" s="52"/>
      <c r="E138" s="247"/>
      <c r="F138" s="296"/>
      <c r="G138" s="52"/>
      <c r="H138" s="247"/>
      <c r="I138" s="296"/>
      <c r="J138" s="247"/>
      <c r="K138" s="247"/>
      <c r="L138" s="247"/>
      <c r="M138" s="293"/>
      <c r="N138" s="262"/>
    </row>
    <row r="139" spans="1:18" s="1" customFormat="1" ht="16">
      <c r="A139" s="404"/>
      <c r="B139" s="404"/>
      <c r="C139" s="404"/>
      <c r="D139" s="404"/>
      <c r="E139" s="256">
        <f>SUM(E131:E138)</f>
        <v>0</v>
      </c>
      <c r="F139" s="256">
        <f>SUM(F131:F138)</f>
        <v>0</v>
      </c>
      <c r="G139" s="381"/>
      <c r="H139" s="256">
        <f t="shared" ref="H139:M139" si="9">SUM(H131:H138)</f>
        <v>0</v>
      </c>
      <c r="I139" s="256">
        <f t="shared" si="9"/>
        <v>0</v>
      </c>
      <c r="J139" s="256">
        <f t="shared" si="9"/>
        <v>0</v>
      </c>
      <c r="K139" s="256">
        <f t="shared" si="9"/>
        <v>0</v>
      </c>
      <c r="L139" s="256">
        <f t="shared" si="9"/>
        <v>0</v>
      </c>
      <c r="M139" s="256">
        <f t="shared" si="9"/>
        <v>0</v>
      </c>
      <c r="N139" s="257"/>
      <c r="P139"/>
      <c r="Q139"/>
      <c r="R139"/>
    </row>
    <row r="140" spans="1:18" s="1" customFormat="1" ht="16">
      <c r="A140" s="318"/>
      <c r="B140" s="347"/>
      <c r="C140" s="347"/>
      <c r="D140" s="318"/>
      <c r="E140" s="256"/>
      <c r="F140" s="256"/>
      <c r="G140" s="381"/>
      <c r="H140" s="256"/>
      <c r="I140" s="256"/>
      <c r="J140" s="256"/>
      <c r="K140" s="256"/>
      <c r="L140" s="256"/>
      <c r="M140" s="256"/>
      <c r="N140" s="257"/>
      <c r="P140"/>
      <c r="Q140"/>
      <c r="R140"/>
    </row>
    <row r="141" spans="1:18" s="1" customFormat="1" ht="19">
      <c r="A141" s="393"/>
      <c r="B141" s="393"/>
      <c r="C141" s="393"/>
      <c r="D141" s="393"/>
      <c r="E141" s="90">
        <f>E128+E139</f>
        <v>8957.24</v>
      </c>
      <c r="F141" s="90"/>
      <c r="G141" s="90"/>
      <c r="H141" s="90">
        <f>H128+H139</f>
        <v>1392.3000000000013</v>
      </c>
      <c r="I141" s="90"/>
      <c r="J141" s="90">
        <f>M124+J139</f>
        <v>15452.500000000022</v>
      </c>
      <c r="K141" s="90"/>
      <c r="L141" s="90"/>
      <c r="M141" s="332">
        <f>M124+M139</f>
        <v>15452.500000000022</v>
      </c>
      <c r="N141" s="89" t="s">
        <v>795</v>
      </c>
      <c r="P141"/>
      <c r="Q141"/>
      <c r="R141"/>
    </row>
    <row r="142" spans="1:18" s="1" customFormat="1" ht="15" customHeight="1">
      <c r="A142" s="397"/>
      <c r="B142" s="397"/>
      <c r="C142" s="397"/>
      <c r="D142" s="397"/>
      <c r="E142" s="397"/>
      <c r="F142" s="397"/>
      <c r="G142" s="397"/>
      <c r="H142" s="397"/>
      <c r="I142" s="397"/>
      <c r="J142" s="397"/>
      <c r="K142" s="313"/>
      <c r="L142" s="313"/>
      <c r="M142" s="313"/>
      <c r="N142" s="143"/>
      <c r="P142"/>
      <c r="Q142"/>
      <c r="R142"/>
    </row>
    <row r="143" spans="1:18" s="1" customFormat="1" ht="16" customHeight="1">
      <c r="A143"/>
      <c r="B143"/>
      <c r="C143"/>
      <c r="E143"/>
      <c r="F143"/>
      <c r="G143"/>
      <c r="H143" t="s">
        <v>381</v>
      </c>
      <c r="I143" s="163" t="s">
        <v>871</v>
      </c>
      <c r="J143" s="260">
        <v>45799</v>
      </c>
      <c r="K143" s="314"/>
      <c r="L143" s="314"/>
      <c r="M143" s="314"/>
      <c r="N143"/>
      <c r="P143"/>
      <c r="Q143"/>
      <c r="R143"/>
    </row>
    <row r="144" spans="1:18" s="1" customFormat="1">
      <c r="A144"/>
      <c r="B144"/>
      <c r="C144"/>
      <c r="D144"/>
      <c r="E144"/>
      <c r="F144"/>
      <c r="G144"/>
      <c r="H144" s="12"/>
      <c r="I144" s="12"/>
      <c r="J144" s="12"/>
      <c r="K144" s="275"/>
      <c r="L144" s="275"/>
      <c r="M144" s="12"/>
      <c r="N144"/>
      <c r="P144"/>
      <c r="Q144"/>
      <c r="R144"/>
    </row>
    <row r="145" spans="1:18" s="1" customFormat="1">
      <c r="A145"/>
      <c r="B145"/>
      <c r="C145"/>
      <c r="D145"/>
      <c r="E145" s="315" t="s">
        <v>766</v>
      </c>
      <c r="F145" s="275">
        <f>F124+F139+I124+I139</f>
        <v>5102.9599999999991</v>
      </c>
      <c r="G145" s="275"/>
      <c r="H145" s="315" t="s">
        <v>767</v>
      </c>
      <c r="I145" s="275">
        <f>M124+M139-F145</f>
        <v>10349.540000000023</v>
      </c>
      <c r="J145"/>
      <c r="K145" s="275"/>
      <c r="L145" s="275"/>
      <c r="M145" s="275"/>
      <c r="N145"/>
      <c r="P145"/>
      <c r="Q145"/>
      <c r="R145"/>
    </row>
    <row r="147" spans="1:18" s="1" customFormat="1">
      <c r="A147"/>
      <c r="B147"/>
      <c r="C147"/>
      <c r="D147"/>
      <c r="E147"/>
      <c r="F147"/>
      <c r="G147"/>
      <c r="H147"/>
      <c r="I147" s="275">
        <f>F145+I145</f>
        <v>15452.500000000022</v>
      </c>
      <c r="J147"/>
      <c r="K147" s="275"/>
      <c r="L147" s="275"/>
      <c r="M147"/>
      <c r="N147"/>
      <c r="P147"/>
      <c r="Q147"/>
      <c r="R147"/>
    </row>
    <row r="150" spans="1:18">
      <c r="I150" s="275"/>
    </row>
  </sheetData>
  <mergeCells count="7">
    <mergeCell ref="A142:J142"/>
    <mergeCell ref="B127:D127"/>
    <mergeCell ref="A128:D128"/>
    <mergeCell ref="A129:D129"/>
    <mergeCell ref="A130:D130"/>
    <mergeCell ref="A139:D139"/>
    <mergeCell ref="A141:D141"/>
  </mergeCells>
  <conditionalFormatting sqref="B22:C22">
    <cfRule type="duplicateValues" dxfId="1737" priority="4"/>
  </conditionalFormatting>
  <conditionalFormatting sqref="B59:C59">
    <cfRule type="duplicateValues" dxfId="1736" priority="2"/>
  </conditionalFormatting>
  <conditionalFormatting sqref="D145:D147 D149:D1048576 A145:C1048576">
    <cfRule type="duplicateValues" dxfId="1735" priority="5"/>
  </conditionalFormatting>
  <conditionalFormatting sqref="N5 N9:N63 N67:N140">
    <cfRule type="notContainsBlanks" dxfId="1734" priority="1">
      <formula>LEN(TRIM(N5))&gt;0</formula>
    </cfRule>
  </conditionalFormatting>
  <conditionalFormatting sqref="N142">
    <cfRule type="notContainsBlanks" dxfId="1733" priority="3">
      <formula>LEN(TRIM(N142))&gt;0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FD9F-BFCB-0849-864C-3375E85A0098}">
  <dimension ref="A1:T150"/>
  <sheetViews>
    <sheetView zoomScale="150" zoomScaleNormal="150" workbookViewId="0">
      <selection activeCell="N97" sqref="N97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8.1640625" customWidth="1"/>
    <col min="15" max="15" width="41.5" style="1" bestFit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45809</v>
      </c>
      <c r="M2" s="157" t="s">
        <v>1098</v>
      </c>
      <c r="N2" s="350" t="s">
        <v>985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70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71" si="1">K7+L7</f>
        <v>82.28</v>
      </c>
      <c r="N7" s="262"/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625</v>
      </c>
      <c r="B11" s="72" t="s">
        <v>89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858</v>
      </c>
      <c r="B12" s="72" t="s">
        <v>859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708</v>
      </c>
      <c r="B13" s="72" t="s">
        <v>1065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50" t="s">
        <v>627</v>
      </c>
      <c r="B14" s="72" t="s">
        <v>575</v>
      </c>
      <c r="C14" s="72" t="s">
        <v>913</v>
      </c>
      <c r="D14" s="52" t="s">
        <v>598</v>
      </c>
      <c r="E14" s="247">
        <v>82.03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/>
      <c r="S14" s="53"/>
      <c r="T14" s="240"/>
    </row>
    <row r="15" spans="1:20" s="1" customFormat="1">
      <c r="A15" s="50" t="s">
        <v>628</v>
      </c>
      <c r="B15" s="72" t="s">
        <v>139</v>
      </c>
      <c r="C15" s="72" t="s">
        <v>912</v>
      </c>
      <c r="D15" s="52" t="s">
        <v>598</v>
      </c>
      <c r="E15" s="247">
        <v>70.38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50" t="s">
        <v>629</v>
      </c>
      <c r="B16" s="72" t="s">
        <v>170</v>
      </c>
      <c r="C16" s="72" t="s">
        <v>913</v>
      </c>
      <c r="D16" s="52" t="s">
        <v>599</v>
      </c>
      <c r="E16" s="247">
        <v>82.03</v>
      </c>
      <c r="F16" s="296">
        <v>139.44</v>
      </c>
      <c r="G16" s="52" t="s">
        <v>599</v>
      </c>
      <c r="H16" s="247">
        <v>11.9</v>
      </c>
      <c r="I16" s="296">
        <v>21.41</v>
      </c>
      <c r="J16" s="247">
        <f t="shared" si="0"/>
        <v>254.78</v>
      </c>
      <c r="K16" s="247">
        <v>221.47</v>
      </c>
      <c r="L16" s="247">
        <v>33.31</v>
      </c>
      <c r="M16" s="293">
        <f>K16+L16</f>
        <v>254.78</v>
      </c>
      <c r="N16" s="262"/>
      <c r="P16"/>
      <c r="Q16"/>
      <c r="R16"/>
      <c r="S16"/>
    </row>
    <row r="17" spans="1:19" s="1" customFormat="1">
      <c r="A17" s="50" t="s">
        <v>810</v>
      </c>
      <c r="B17" s="72" t="s">
        <v>809</v>
      </c>
      <c r="C17" s="72" t="s">
        <v>912</v>
      </c>
      <c r="D17" s="52" t="s">
        <v>598</v>
      </c>
      <c r="E17" s="247">
        <v>70.38</v>
      </c>
      <c r="F17" s="296">
        <v>0</v>
      </c>
      <c r="G17" s="52" t="s">
        <v>598</v>
      </c>
      <c r="H17" s="247">
        <v>11.9</v>
      </c>
      <c r="I17" s="296">
        <v>0</v>
      </c>
      <c r="J17" s="247">
        <f>SUM(E17:I17)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278" t="s">
        <v>731</v>
      </c>
      <c r="B18" s="72" t="s">
        <v>730</v>
      </c>
      <c r="C18" s="72" t="s">
        <v>913</v>
      </c>
      <c r="D18" s="52" t="s">
        <v>599</v>
      </c>
      <c r="E18" s="247">
        <v>82.03</v>
      </c>
      <c r="F18" s="296">
        <v>139.44</v>
      </c>
      <c r="G18" s="52" t="s">
        <v>599</v>
      </c>
      <c r="H18" s="247">
        <v>11.9</v>
      </c>
      <c r="I18" s="296">
        <v>21.41</v>
      </c>
      <c r="J18" s="247">
        <f>SUM(E18:I18)</f>
        <v>254.78</v>
      </c>
      <c r="K18" s="247">
        <v>221.47</v>
      </c>
      <c r="L18" s="247">
        <v>33.31</v>
      </c>
      <c r="M18" s="293">
        <f t="shared" si="1"/>
        <v>254.78</v>
      </c>
      <c r="N18" s="262"/>
      <c r="P18"/>
      <c r="Q18"/>
      <c r="R18"/>
      <c r="S18"/>
    </row>
    <row r="19" spans="1:19" s="1" customFormat="1">
      <c r="A19" s="278" t="s">
        <v>1039</v>
      </c>
      <c r="B19" s="72" t="s">
        <v>1040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0</v>
      </c>
      <c r="J24" s="247">
        <f t="shared" si="0"/>
        <v>155.45000000000002</v>
      </c>
      <c r="K24" s="247">
        <v>143.55000000000001</v>
      </c>
      <c r="L24" s="247">
        <v>11.9</v>
      </c>
      <c r="M24" s="293">
        <f t="shared" si="1"/>
        <v>155.45000000000002</v>
      </c>
      <c r="N24" s="262"/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599</v>
      </c>
      <c r="E28" s="247">
        <v>70.38</v>
      </c>
      <c r="F28" s="296">
        <v>119.65</v>
      </c>
      <c r="G28" s="52" t="s">
        <v>599</v>
      </c>
      <c r="H28" s="247">
        <v>11.9</v>
      </c>
      <c r="I28" s="296">
        <v>21.41</v>
      </c>
      <c r="J28" s="247">
        <f t="shared" si="0"/>
        <v>223.34</v>
      </c>
      <c r="K28" s="247">
        <v>190.03</v>
      </c>
      <c r="L28" s="247">
        <v>33.31</v>
      </c>
      <c r="M28" s="293">
        <f t="shared" si="1"/>
        <v>223.34</v>
      </c>
      <c r="N28" s="262"/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637</v>
      </c>
      <c r="B31" s="72" t="s">
        <v>405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/>
    </row>
    <row r="32" spans="1:19">
      <c r="A32" s="50" t="s">
        <v>879</v>
      </c>
      <c r="B32" s="72" t="s">
        <v>880</v>
      </c>
      <c r="C32" s="72" t="s">
        <v>912</v>
      </c>
      <c r="D32" s="52" t="s">
        <v>598</v>
      </c>
      <c r="E32" s="247">
        <v>70.38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82.28</v>
      </c>
      <c r="K32" s="247">
        <v>70.38</v>
      </c>
      <c r="L32" s="247">
        <v>11.9</v>
      </c>
      <c r="M32" s="293">
        <f t="shared" si="1"/>
        <v>82.28</v>
      </c>
      <c r="N32" s="262"/>
    </row>
    <row r="33" spans="1:19">
      <c r="A33" s="50" t="s">
        <v>723</v>
      </c>
      <c r="B33" s="72" t="s">
        <v>722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638</v>
      </c>
      <c r="B34" s="72" t="s">
        <v>617</v>
      </c>
      <c r="C34" s="72" t="s">
        <v>913</v>
      </c>
      <c r="D34" s="52" t="s">
        <v>600</v>
      </c>
      <c r="E34" s="247">
        <v>82.03</v>
      </c>
      <c r="F34" s="296">
        <v>61.52</v>
      </c>
      <c r="G34" s="52" t="s">
        <v>600</v>
      </c>
      <c r="H34" s="247">
        <v>11.9</v>
      </c>
      <c r="I34" s="296">
        <v>8.92</v>
      </c>
      <c r="J34" s="247">
        <f t="shared" si="0"/>
        <v>164.37</v>
      </c>
      <c r="K34" s="247">
        <v>143.55000000000001</v>
      </c>
      <c r="L34" s="247">
        <v>20.82</v>
      </c>
      <c r="M34" s="293">
        <f t="shared" si="1"/>
        <v>164.37</v>
      </c>
      <c r="N34" s="262"/>
    </row>
    <row r="35" spans="1:19">
      <c r="A35" s="50" t="s">
        <v>1099</v>
      </c>
      <c r="B35" s="72" t="s">
        <v>1100</v>
      </c>
      <c r="C35" s="72" t="s">
        <v>913</v>
      </c>
      <c r="D35" s="52" t="s">
        <v>598</v>
      </c>
      <c r="E35" s="247"/>
      <c r="F35" s="296"/>
      <c r="G35" s="52"/>
      <c r="H35" s="247"/>
      <c r="I35" s="296"/>
      <c r="J35" s="247"/>
      <c r="K35" s="247"/>
      <c r="L35" s="247"/>
      <c r="M35" s="293"/>
      <c r="N35" s="262" t="s">
        <v>1088</v>
      </c>
    </row>
    <row r="36" spans="1:19">
      <c r="A36" s="50" t="s">
        <v>639</v>
      </c>
      <c r="B36" s="72" t="s">
        <v>92</v>
      </c>
      <c r="C36" s="72" t="s">
        <v>912</v>
      </c>
      <c r="D36" s="52" t="s">
        <v>599</v>
      </c>
      <c r="E36" s="247">
        <v>70.38</v>
      </c>
      <c r="F36" s="296">
        <v>119.65</v>
      </c>
      <c r="G36" s="52" t="s">
        <v>599</v>
      </c>
      <c r="H36" s="247">
        <v>11.9</v>
      </c>
      <c r="I36" s="296">
        <v>21.41</v>
      </c>
      <c r="J36" s="247">
        <f t="shared" si="0"/>
        <v>223.34</v>
      </c>
      <c r="K36" s="247">
        <v>190.03</v>
      </c>
      <c r="L36" s="247">
        <v>33.31</v>
      </c>
      <c r="M36" s="293">
        <f t="shared" si="1"/>
        <v>223.34</v>
      </c>
      <c r="N36" s="262"/>
    </row>
    <row r="37" spans="1:19">
      <c r="A37" s="50" t="s">
        <v>889</v>
      </c>
      <c r="B37" s="72" t="s">
        <v>890</v>
      </c>
      <c r="C37" s="72" t="s">
        <v>912</v>
      </c>
      <c r="D37" s="52" t="s">
        <v>598</v>
      </c>
      <c r="E37" s="247">
        <v>70.38</v>
      </c>
      <c r="F37" s="296">
        <v>0</v>
      </c>
      <c r="G37" s="52" t="s">
        <v>598</v>
      </c>
      <c r="H37" s="247">
        <v>11.9</v>
      </c>
      <c r="I37" s="296">
        <v>0</v>
      </c>
      <c r="J37" s="247">
        <f t="shared" si="0"/>
        <v>82.28</v>
      </c>
      <c r="K37" s="247">
        <v>70.38</v>
      </c>
      <c r="L37" s="247">
        <v>11.9</v>
      </c>
      <c r="M37" s="293">
        <f t="shared" si="1"/>
        <v>82.28</v>
      </c>
      <c r="N37" s="262"/>
    </row>
    <row r="38" spans="1:19" ht="29">
      <c r="A38" s="50" t="s">
        <v>641</v>
      </c>
      <c r="B38" s="71" t="s">
        <v>846</v>
      </c>
      <c r="C38" s="71" t="s">
        <v>912</v>
      </c>
      <c r="D38" s="52" t="s">
        <v>600</v>
      </c>
      <c r="E38" s="247">
        <v>70.38</v>
      </c>
      <c r="F38" s="296">
        <v>52.79</v>
      </c>
      <c r="G38" s="52" t="s">
        <v>600</v>
      </c>
      <c r="H38" s="247">
        <v>11.9</v>
      </c>
      <c r="I38" s="296">
        <v>8.92</v>
      </c>
      <c r="J38" s="247">
        <f t="shared" si="0"/>
        <v>143.98999999999998</v>
      </c>
      <c r="K38" s="247">
        <v>123.17</v>
      </c>
      <c r="L38" s="247">
        <v>20.82</v>
      </c>
      <c r="M38" s="293">
        <f t="shared" si="1"/>
        <v>143.99</v>
      </c>
      <c r="N38" s="262"/>
      <c r="R38" t="s">
        <v>318</v>
      </c>
    </row>
    <row r="39" spans="1:19">
      <c r="A39" s="50" t="s">
        <v>1044</v>
      </c>
      <c r="B39" s="71" t="s">
        <v>1045</v>
      </c>
      <c r="C39" s="71" t="s">
        <v>913</v>
      </c>
      <c r="D39" s="52" t="s">
        <v>600</v>
      </c>
      <c r="E39" s="247">
        <v>82.03</v>
      </c>
      <c r="F39" s="296">
        <v>61.52</v>
      </c>
      <c r="G39" s="52" t="s">
        <v>600</v>
      </c>
      <c r="H39" s="247">
        <v>0</v>
      </c>
      <c r="I39" s="296">
        <v>0</v>
      </c>
      <c r="J39" s="247">
        <f t="shared" si="0"/>
        <v>143.55000000000001</v>
      </c>
      <c r="K39" s="247">
        <v>143.55000000000001</v>
      </c>
      <c r="L39" s="247">
        <v>0</v>
      </c>
      <c r="M39" s="293">
        <f t="shared" si="1"/>
        <v>143.55000000000001</v>
      </c>
      <c r="N39" s="262"/>
    </row>
    <row r="40" spans="1:19">
      <c r="A40" s="50" t="s">
        <v>642</v>
      </c>
      <c r="B40" s="72" t="s">
        <v>549</v>
      </c>
      <c r="C40" s="72" t="s">
        <v>913</v>
      </c>
      <c r="D40" s="52" t="s">
        <v>599</v>
      </c>
      <c r="E40" s="247">
        <v>82.03</v>
      </c>
      <c r="F40" s="296">
        <v>139.44</v>
      </c>
      <c r="G40" s="52" t="s">
        <v>599</v>
      </c>
      <c r="H40" s="247">
        <v>11.9</v>
      </c>
      <c r="I40" s="296">
        <v>21.41</v>
      </c>
      <c r="J40" s="247">
        <f t="shared" si="0"/>
        <v>254.78</v>
      </c>
      <c r="K40" s="247">
        <v>221.47</v>
      </c>
      <c r="L40" s="247">
        <v>33.31</v>
      </c>
      <c r="M40" s="293">
        <f t="shared" si="1"/>
        <v>254.78</v>
      </c>
      <c r="N40" s="262"/>
    </row>
    <row r="41" spans="1:19">
      <c r="A41" s="50" t="s">
        <v>784</v>
      </c>
      <c r="B41" s="72" t="s">
        <v>785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</row>
    <row r="42" spans="1:19" s="1" customFormat="1">
      <c r="A42" s="50" t="s">
        <v>644</v>
      </c>
      <c r="B42" s="72" t="s">
        <v>407</v>
      </c>
      <c r="C42" s="72" t="s">
        <v>913</v>
      </c>
      <c r="D42" s="52" t="s">
        <v>598</v>
      </c>
      <c r="E42" s="247">
        <v>82.03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93.93</v>
      </c>
      <c r="K42" s="247">
        <v>82.03</v>
      </c>
      <c r="L42" s="247">
        <v>11.9</v>
      </c>
      <c r="M42" s="293">
        <f t="shared" si="1"/>
        <v>93.93</v>
      </c>
      <c r="N42" s="262"/>
      <c r="P42"/>
      <c r="Q42"/>
      <c r="R42"/>
      <c r="S42"/>
    </row>
    <row r="43" spans="1:19" s="1" customFormat="1">
      <c r="A43" s="50" t="s">
        <v>860</v>
      </c>
      <c r="B43" s="72" t="s">
        <v>862</v>
      </c>
      <c r="C43" s="72" t="s">
        <v>912</v>
      </c>
      <c r="D43" s="52" t="s">
        <v>598</v>
      </c>
      <c r="E43" s="247">
        <v>70.38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82.28</v>
      </c>
      <c r="K43" s="247">
        <v>70.38</v>
      </c>
      <c r="L43" s="247">
        <v>11.9</v>
      </c>
      <c r="M43" s="293">
        <f t="shared" si="1"/>
        <v>82.28</v>
      </c>
      <c r="N43" s="262"/>
      <c r="P43"/>
      <c r="Q43"/>
      <c r="R43"/>
      <c r="S43"/>
    </row>
    <row r="44" spans="1:19" s="1" customFormat="1">
      <c r="A44" s="50" t="s">
        <v>1021</v>
      </c>
      <c r="B44" s="72" t="s">
        <v>1022</v>
      </c>
      <c r="C44" s="72" t="s">
        <v>913</v>
      </c>
      <c r="D44" s="52" t="s">
        <v>600</v>
      </c>
      <c r="E44" s="247">
        <v>82.03</v>
      </c>
      <c r="F44" s="296">
        <v>61.52</v>
      </c>
      <c r="G44" s="52" t="s">
        <v>600</v>
      </c>
      <c r="H44" s="247">
        <v>11.9</v>
      </c>
      <c r="I44" s="296">
        <v>8.92</v>
      </c>
      <c r="J44" s="247">
        <f t="shared" si="0"/>
        <v>164.37</v>
      </c>
      <c r="K44" s="247">
        <v>143.55000000000001</v>
      </c>
      <c r="L44" s="247">
        <v>20.82</v>
      </c>
      <c r="M44" s="293">
        <f t="shared" si="1"/>
        <v>164.37</v>
      </c>
      <c r="N44" s="262"/>
      <c r="P44"/>
      <c r="Q44"/>
      <c r="R44"/>
      <c r="S44"/>
    </row>
    <row r="45" spans="1:19" s="1" customFormat="1">
      <c r="A45" s="50" t="s">
        <v>705</v>
      </c>
      <c r="B45" s="72" t="s">
        <v>43</v>
      </c>
      <c r="C45" s="72" t="s">
        <v>915</v>
      </c>
      <c r="D45" s="52" t="s">
        <v>598</v>
      </c>
      <c r="E45" s="247">
        <v>82.03</v>
      </c>
      <c r="F45" s="296">
        <v>0</v>
      </c>
      <c r="G45" s="52" t="s">
        <v>598</v>
      </c>
      <c r="H45" s="247">
        <v>11.9</v>
      </c>
      <c r="I45" s="296">
        <v>0</v>
      </c>
      <c r="J45" s="247">
        <f t="shared" si="0"/>
        <v>93.93</v>
      </c>
      <c r="K45" s="247">
        <v>82.03</v>
      </c>
      <c r="L45" s="247">
        <v>11.9</v>
      </c>
      <c r="M45" s="293">
        <f t="shared" si="1"/>
        <v>93.93</v>
      </c>
      <c r="N45" s="262"/>
      <c r="P45"/>
      <c r="Q45"/>
      <c r="R45"/>
      <c r="S45"/>
    </row>
    <row r="46" spans="1:19" s="1" customFormat="1" ht="29">
      <c r="A46" s="50" t="s">
        <v>706</v>
      </c>
      <c r="B46" s="71" t="s">
        <v>327</v>
      </c>
      <c r="C46" s="71" t="s">
        <v>912</v>
      </c>
      <c r="D46" s="52" t="s">
        <v>600</v>
      </c>
      <c r="E46" s="247">
        <v>70.38</v>
      </c>
      <c r="F46" s="296">
        <v>52.79</v>
      </c>
      <c r="G46" s="52" t="s">
        <v>600</v>
      </c>
      <c r="H46" s="247">
        <v>11.9</v>
      </c>
      <c r="I46" s="296">
        <v>8.92</v>
      </c>
      <c r="J46" s="247">
        <f t="shared" si="0"/>
        <v>143.98999999999998</v>
      </c>
      <c r="K46" s="247">
        <v>123.17</v>
      </c>
      <c r="L46" s="247">
        <v>20.82</v>
      </c>
      <c r="M46" s="293">
        <f t="shared" si="1"/>
        <v>143.99</v>
      </c>
      <c r="N46" s="262"/>
      <c r="P46"/>
      <c r="Q46"/>
      <c r="R46"/>
      <c r="S46"/>
    </row>
    <row r="47" spans="1:19" s="1" customFormat="1">
      <c r="A47" s="50" t="s">
        <v>645</v>
      </c>
      <c r="B47" s="72" t="s">
        <v>358</v>
      </c>
      <c r="C47" s="72" t="s">
        <v>912</v>
      </c>
      <c r="D47" s="52" t="s">
        <v>599</v>
      </c>
      <c r="E47" s="247">
        <v>70.38</v>
      </c>
      <c r="F47" s="296">
        <v>119.65</v>
      </c>
      <c r="G47" s="52" t="s">
        <v>599</v>
      </c>
      <c r="H47" s="247">
        <v>11.9</v>
      </c>
      <c r="I47" s="296">
        <v>21.41</v>
      </c>
      <c r="J47" s="247">
        <f t="shared" si="0"/>
        <v>223.34</v>
      </c>
      <c r="K47" s="247">
        <v>190.03</v>
      </c>
      <c r="L47" s="247">
        <v>33.31</v>
      </c>
      <c r="M47" s="293">
        <f t="shared" si="1"/>
        <v>223.34</v>
      </c>
      <c r="N47" s="262"/>
      <c r="P47"/>
      <c r="Q47"/>
      <c r="R47"/>
      <c r="S47"/>
    </row>
    <row r="48" spans="1:19" s="1" customFormat="1">
      <c r="A48" s="50" t="s">
        <v>646</v>
      </c>
      <c r="B48" s="72" t="s">
        <v>551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>K48+L48</f>
        <v>82.28</v>
      </c>
      <c r="N48" s="262"/>
      <c r="P48"/>
      <c r="Q48"/>
      <c r="R48"/>
      <c r="S48"/>
    </row>
    <row r="49" spans="1:19" s="1" customFormat="1">
      <c r="A49" s="50" t="s">
        <v>648</v>
      </c>
      <c r="B49" s="72" t="s">
        <v>23</v>
      </c>
      <c r="C49" s="72" t="s">
        <v>912</v>
      </c>
      <c r="D49" s="52" t="s">
        <v>598</v>
      </c>
      <c r="E49" s="247">
        <v>70.38</v>
      </c>
      <c r="F49" s="296">
        <v>0</v>
      </c>
      <c r="G49" s="52" t="s">
        <v>598</v>
      </c>
      <c r="H49" s="247">
        <v>11.9</v>
      </c>
      <c r="I49" s="296">
        <v>0</v>
      </c>
      <c r="J49" s="247">
        <f t="shared" si="0"/>
        <v>82.28</v>
      </c>
      <c r="K49" s="247">
        <v>70.38</v>
      </c>
      <c r="L49" s="247">
        <v>11.9</v>
      </c>
      <c r="M49" s="293">
        <f t="shared" si="1"/>
        <v>82.28</v>
      </c>
      <c r="N49" s="262"/>
      <c r="P49"/>
      <c r="Q49"/>
      <c r="R49"/>
      <c r="S49"/>
    </row>
    <row r="50" spans="1:19" s="1" customFormat="1">
      <c r="A50" s="50" t="s">
        <v>649</v>
      </c>
      <c r="B50" s="72" t="s">
        <v>93</v>
      </c>
      <c r="C50" s="72" t="s">
        <v>912</v>
      </c>
      <c r="D50" s="52" t="s">
        <v>599</v>
      </c>
      <c r="E50" s="247">
        <v>70.38</v>
      </c>
      <c r="F50" s="296">
        <v>119.65</v>
      </c>
      <c r="G50" s="52" t="s">
        <v>599</v>
      </c>
      <c r="H50" s="247">
        <v>11.9</v>
      </c>
      <c r="I50" s="296">
        <v>21.41</v>
      </c>
      <c r="J50" s="247">
        <f t="shared" si="0"/>
        <v>223.34</v>
      </c>
      <c r="K50" s="247">
        <v>190.03</v>
      </c>
      <c r="L50" s="247">
        <v>33.31</v>
      </c>
      <c r="M50" s="293">
        <f t="shared" si="1"/>
        <v>223.34</v>
      </c>
      <c r="N50" s="262"/>
      <c r="P50"/>
      <c r="Q50"/>
      <c r="R50"/>
      <c r="S50"/>
    </row>
    <row r="51" spans="1:19" s="1" customFormat="1">
      <c r="A51" s="50" t="s">
        <v>650</v>
      </c>
      <c r="B51" s="72" t="s">
        <v>183</v>
      </c>
      <c r="C51" s="72" t="s">
        <v>912</v>
      </c>
      <c r="D51" s="52" t="s">
        <v>600</v>
      </c>
      <c r="E51" s="247">
        <v>70.38</v>
      </c>
      <c r="F51" s="296">
        <v>52.79</v>
      </c>
      <c r="G51" s="52" t="s">
        <v>600</v>
      </c>
      <c r="H51" s="247">
        <v>11.9</v>
      </c>
      <c r="I51" s="296">
        <v>8.92</v>
      </c>
      <c r="J51" s="247">
        <f t="shared" si="0"/>
        <v>143.98999999999998</v>
      </c>
      <c r="K51" s="247">
        <v>123.17</v>
      </c>
      <c r="L51" s="247">
        <v>20.82</v>
      </c>
      <c r="M51" s="293">
        <f t="shared" si="1"/>
        <v>143.99</v>
      </c>
      <c r="N51" s="262"/>
      <c r="P51"/>
      <c r="Q51"/>
      <c r="R51"/>
      <c r="S51"/>
    </row>
    <row r="52" spans="1:19" s="1" customFormat="1" ht="29">
      <c r="A52" s="50" t="s">
        <v>651</v>
      </c>
      <c r="B52" s="71" t="s">
        <v>453</v>
      </c>
      <c r="C52" s="71" t="s">
        <v>916</v>
      </c>
      <c r="D52" s="52" t="s">
        <v>599</v>
      </c>
      <c r="E52" s="247">
        <v>70.38</v>
      </c>
      <c r="F52" s="296">
        <v>119.65</v>
      </c>
      <c r="G52" s="52" t="s">
        <v>599</v>
      </c>
      <c r="H52" s="247">
        <v>11.9</v>
      </c>
      <c r="I52" s="296">
        <v>21.41</v>
      </c>
      <c r="J52" s="247">
        <f t="shared" si="0"/>
        <v>223.34</v>
      </c>
      <c r="K52" s="247">
        <v>190.03</v>
      </c>
      <c r="L52" s="247">
        <v>33.31</v>
      </c>
      <c r="M52" s="293">
        <f>K52+L52</f>
        <v>223.34</v>
      </c>
      <c r="N52" s="262"/>
      <c r="P52"/>
      <c r="Q52"/>
      <c r="R52"/>
      <c r="S52"/>
    </row>
    <row r="53" spans="1:19" s="1" customFormat="1">
      <c r="A53" s="50" t="s">
        <v>864</v>
      </c>
      <c r="B53" s="71" t="s">
        <v>865</v>
      </c>
      <c r="C53" s="71" t="s">
        <v>915</v>
      </c>
      <c r="D53" s="52" t="s">
        <v>866</v>
      </c>
      <c r="E53" s="247">
        <v>82.03</v>
      </c>
      <c r="F53" s="296">
        <v>0</v>
      </c>
      <c r="G53" s="52" t="s">
        <v>598</v>
      </c>
      <c r="H53" s="247">
        <v>11.9</v>
      </c>
      <c r="I53" s="296">
        <v>0</v>
      </c>
      <c r="J53" s="247">
        <f>SUM(E53:I53)</f>
        <v>93.93</v>
      </c>
      <c r="K53" s="247">
        <v>82.03</v>
      </c>
      <c r="L53" s="247">
        <v>11.9</v>
      </c>
      <c r="M53" s="293">
        <f>K53+L53</f>
        <v>93.93</v>
      </c>
      <c r="N53" s="262"/>
      <c r="P53"/>
      <c r="Q53"/>
      <c r="R53"/>
      <c r="S53"/>
    </row>
    <row r="54" spans="1:19" s="1" customFormat="1">
      <c r="A54" s="50" t="s">
        <v>652</v>
      </c>
      <c r="B54" s="72" t="s">
        <v>134</v>
      </c>
      <c r="C54" s="72" t="s">
        <v>912</v>
      </c>
      <c r="D54" s="52" t="s">
        <v>598</v>
      </c>
      <c r="E54" s="247">
        <v>70.38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82.28</v>
      </c>
      <c r="K54" s="247">
        <v>70.38</v>
      </c>
      <c r="L54" s="247">
        <v>11.9</v>
      </c>
      <c r="M54" s="293">
        <f t="shared" si="1"/>
        <v>82.28</v>
      </c>
      <c r="N54" s="262"/>
      <c r="P54"/>
      <c r="Q54"/>
      <c r="R54"/>
      <c r="S54"/>
    </row>
    <row r="55" spans="1:19" s="1" customFormat="1">
      <c r="A55" s="50" t="s">
        <v>653</v>
      </c>
      <c r="B55" s="72" t="s">
        <v>59</v>
      </c>
      <c r="C55" s="72" t="s">
        <v>913</v>
      </c>
      <c r="D55" s="52" t="s">
        <v>598</v>
      </c>
      <c r="E55" s="247">
        <v>82.03</v>
      </c>
      <c r="F55" s="296">
        <v>0</v>
      </c>
      <c r="G55" s="52" t="s">
        <v>598</v>
      </c>
      <c r="H55" s="247">
        <v>11.9</v>
      </c>
      <c r="I55" s="296">
        <v>0</v>
      </c>
      <c r="J55" s="247">
        <f t="shared" si="0"/>
        <v>93.93</v>
      </c>
      <c r="K55" s="247">
        <v>82.03</v>
      </c>
      <c r="L55" s="247">
        <v>11.9</v>
      </c>
      <c r="M55" s="293">
        <f t="shared" si="1"/>
        <v>93.93</v>
      </c>
      <c r="N55" s="262"/>
      <c r="P55"/>
      <c r="Q55"/>
      <c r="R55"/>
      <c r="S55"/>
    </row>
    <row r="56" spans="1:19" s="1" customFormat="1">
      <c r="A56" s="50" t="s">
        <v>654</v>
      </c>
      <c r="B56" s="72" t="s">
        <v>563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21.41</v>
      </c>
      <c r="J56" s="247">
        <f t="shared" si="0"/>
        <v>254.78</v>
      </c>
      <c r="K56" s="247">
        <v>221.47</v>
      </c>
      <c r="L56" s="247">
        <v>33.31</v>
      </c>
      <c r="M56" s="293">
        <f t="shared" si="1"/>
        <v>254.78</v>
      </c>
      <c r="N56" s="262"/>
      <c r="P56"/>
      <c r="Q56"/>
      <c r="R56"/>
      <c r="S56"/>
    </row>
    <row r="57" spans="1:19" s="1" customFormat="1">
      <c r="A57" s="50" t="s">
        <v>893</v>
      </c>
      <c r="B57" s="72" t="s">
        <v>894</v>
      </c>
      <c r="C57" s="72" t="s">
        <v>913</v>
      </c>
      <c r="D57" s="52" t="s">
        <v>599</v>
      </c>
      <c r="E57" s="247">
        <v>82.03</v>
      </c>
      <c r="F57" s="296">
        <v>139.44</v>
      </c>
      <c r="G57" s="52" t="s">
        <v>599</v>
      </c>
      <c r="H57" s="247">
        <v>11.9</v>
      </c>
      <c r="I57" s="296">
        <v>0</v>
      </c>
      <c r="J57" s="247">
        <f t="shared" si="0"/>
        <v>233.37</v>
      </c>
      <c r="K57" s="247">
        <v>221.47</v>
      </c>
      <c r="L57" s="247">
        <v>11.9</v>
      </c>
      <c r="M57" s="293">
        <f>K57+L57</f>
        <v>233.37</v>
      </c>
      <c r="N57" s="262"/>
      <c r="P57"/>
      <c r="Q57"/>
      <c r="R57"/>
      <c r="S57"/>
    </row>
    <row r="58" spans="1:19" s="1" customFormat="1" ht="29">
      <c r="A58" s="50" t="s">
        <v>655</v>
      </c>
      <c r="B58" s="71" t="s">
        <v>847</v>
      </c>
      <c r="C58" s="71" t="s">
        <v>916</v>
      </c>
      <c r="D58" s="52" t="s">
        <v>600</v>
      </c>
      <c r="E58" s="247">
        <v>70.38</v>
      </c>
      <c r="F58" s="296">
        <v>52.79</v>
      </c>
      <c r="G58" s="52" t="s">
        <v>600</v>
      </c>
      <c r="H58" s="247">
        <v>11.9</v>
      </c>
      <c r="I58" s="296">
        <v>8.92</v>
      </c>
      <c r="J58" s="247">
        <f t="shared" si="0"/>
        <v>143.98999999999998</v>
      </c>
      <c r="K58" s="247">
        <v>123.17</v>
      </c>
      <c r="L58" s="247">
        <v>20.82</v>
      </c>
      <c r="M58" s="293">
        <f t="shared" si="1"/>
        <v>143.99</v>
      </c>
      <c r="N58" s="262"/>
      <c r="P58"/>
      <c r="Q58"/>
      <c r="R58"/>
      <c r="S58"/>
    </row>
    <row r="59" spans="1:19" s="1" customFormat="1" ht="16" customHeight="1">
      <c r="A59" s="118" t="s">
        <v>656</v>
      </c>
      <c r="B59" s="72" t="s">
        <v>306</v>
      </c>
      <c r="C59" s="72" t="s">
        <v>912</v>
      </c>
      <c r="D59" s="52" t="s">
        <v>598</v>
      </c>
      <c r="E59" s="247">
        <v>70.38</v>
      </c>
      <c r="F59" s="296">
        <v>0</v>
      </c>
      <c r="G59" s="52" t="s">
        <v>598</v>
      </c>
      <c r="H59" s="247">
        <v>11.9</v>
      </c>
      <c r="I59" s="296">
        <v>0</v>
      </c>
      <c r="J59" s="247">
        <f t="shared" si="0"/>
        <v>82.28</v>
      </c>
      <c r="K59" s="247">
        <v>70.38</v>
      </c>
      <c r="L59" s="247">
        <v>11.9</v>
      </c>
      <c r="M59" s="293">
        <f t="shared" si="1"/>
        <v>82.28</v>
      </c>
      <c r="N59" s="262"/>
      <c r="P59"/>
      <c r="Q59"/>
      <c r="R59"/>
      <c r="S59"/>
    </row>
    <row r="60" spans="1:19" s="1" customFormat="1">
      <c r="A60" s="50" t="s">
        <v>657</v>
      </c>
      <c r="B60" s="72" t="s">
        <v>203</v>
      </c>
      <c r="C60" s="72" t="s">
        <v>912</v>
      </c>
      <c r="D60" s="52" t="s">
        <v>600</v>
      </c>
      <c r="E60" s="247">
        <v>70.38</v>
      </c>
      <c r="F60" s="296">
        <v>52.79</v>
      </c>
      <c r="G60" s="52" t="s">
        <v>598</v>
      </c>
      <c r="H60" s="247">
        <v>11.9</v>
      </c>
      <c r="I60" s="296">
        <v>0</v>
      </c>
      <c r="J60" s="247">
        <f t="shared" si="0"/>
        <v>135.07</v>
      </c>
      <c r="K60" s="247">
        <v>123.17</v>
      </c>
      <c r="L60" s="247">
        <v>11.9</v>
      </c>
      <c r="M60" s="293">
        <f t="shared" si="1"/>
        <v>135.07</v>
      </c>
      <c r="N60" s="262"/>
      <c r="P60"/>
      <c r="Q60"/>
      <c r="R60"/>
      <c r="S60"/>
    </row>
    <row r="61" spans="1:19" ht="29">
      <c r="A61" s="50" t="s">
        <v>659</v>
      </c>
      <c r="B61" s="71" t="s">
        <v>848</v>
      </c>
      <c r="C61" s="71" t="s">
        <v>916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>
      <c r="A62" s="50" t="s">
        <v>660</v>
      </c>
      <c r="B62" s="72" t="s">
        <v>123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599</v>
      </c>
      <c r="H62" s="247">
        <v>11.9</v>
      </c>
      <c r="I62" s="296">
        <v>21.41</v>
      </c>
      <c r="J62" s="247">
        <f t="shared" si="0"/>
        <v>223.34</v>
      </c>
      <c r="K62" s="247">
        <v>190.03</v>
      </c>
      <c r="L62" s="247">
        <v>33.31</v>
      </c>
      <c r="M62" s="293">
        <f t="shared" si="1"/>
        <v>223.34</v>
      </c>
      <c r="N62" s="262"/>
    </row>
    <row r="63" spans="1:19" ht="29">
      <c r="A63" s="50" t="s">
        <v>661</v>
      </c>
      <c r="B63" s="71" t="s">
        <v>346</v>
      </c>
      <c r="C63" s="71" t="s">
        <v>912</v>
      </c>
      <c r="D63" s="52" t="s">
        <v>599</v>
      </c>
      <c r="E63" s="247">
        <v>82.03</v>
      </c>
      <c r="F63" s="296">
        <v>139.44</v>
      </c>
      <c r="G63" s="52" t="s">
        <v>599</v>
      </c>
      <c r="H63" s="247">
        <v>11.9</v>
      </c>
      <c r="I63" s="296">
        <v>21.41</v>
      </c>
      <c r="J63" s="247">
        <f t="shared" si="0"/>
        <v>254.78</v>
      </c>
      <c r="K63" s="247">
        <v>221.47</v>
      </c>
      <c r="L63" s="247">
        <v>33.31</v>
      </c>
      <c r="M63" s="293">
        <f>K63+L63</f>
        <v>254.78</v>
      </c>
      <c r="N63" s="262"/>
    </row>
    <row r="64" spans="1:19">
      <c r="A64" s="278" t="s">
        <v>742</v>
      </c>
      <c r="B64" s="72" t="s">
        <v>737</v>
      </c>
      <c r="C64" s="72" t="s">
        <v>912</v>
      </c>
      <c r="D64" s="52" t="s">
        <v>598</v>
      </c>
      <c r="E64" s="247">
        <v>70.38</v>
      </c>
      <c r="F64" s="296">
        <v>0</v>
      </c>
      <c r="G64" s="52" t="s">
        <v>598</v>
      </c>
      <c r="H64" s="247">
        <v>11.9</v>
      </c>
      <c r="I64" s="296">
        <v>0</v>
      </c>
      <c r="J64" s="247">
        <f t="shared" si="0"/>
        <v>82.28</v>
      </c>
      <c r="K64" s="247">
        <v>70.38</v>
      </c>
      <c r="L64" s="247">
        <v>11.9</v>
      </c>
      <c r="M64" s="293">
        <f t="shared" si="1"/>
        <v>82.28</v>
      </c>
      <c r="N64" s="53"/>
    </row>
    <row r="65" spans="1:19">
      <c r="A65" s="278" t="s">
        <v>933</v>
      </c>
      <c r="B65" s="72" t="s">
        <v>897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600</v>
      </c>
      <c r="H65" s="247">
        <v>11.9</v>
      </c>
      <c r="I65" s="296">
        <v>8.92</v>
      </c>
      <c r="J65" s="247">
        <f t="shared" si="0"/>
        <v>210.85</v>
      </c>
      <c r="K65" s="247">
        <v>190.03</v>
      </c>
      <c r="L65" s="247">
        <v>20.82</v>
      </c>
      <c r="M65" s="293">
        <f t="shared" si="1"/>
        <v>210.85</v>
      </c>
      <c r="N65" s="53"/>
    </row>
    <row r="66" spans="1:19">
      <c r="A66" s="278" t="s">
        <v>898</v>
      </c>
      <c r="B66" s="72" t="s">
        <v>899</v>
      </c>
      <c r="C66" s="72" t="s">
        <v>912</v>
      </c>
      <c r="D66" s="52" t="s">
        <v>599</v>
      </c>
      <c r="E66" s="247">
        <v>70.38</v>
      </c>
      <c r="F66" s="296">
        <v>119.65</v>
      </c>
      <c r="G66" s="52" t="s">
        <v>599</v>
      </c>
      <c r="H66" s="247">
        <v>11.9</v>
      </c>
      <c r="I66" s="296">
        <v>21.41</v>
      </c>
      <c r="J66" s="247">
        <f t="shared" si="0"/>
        <v>223.34</v>
      </c>
      <c r="K66" s="247">
        <v>190.03</v>
      </c>
      <c r="L66" s="247">
        <v>33.31</v>
      </c>
      <c r="M66" s="293">
        <f t="shared" si="1"/>
        <v>223.34</v>
      </c>
      <c r="N66" s="53"/>
    </row>
    <row r="67" spans="1:19" s="42" customFormat="1" ht="16" customHeight="1">
      <c r="A67" s="50" t="s">
        <v>664</v>
      </c>
      <c r="B67" s="72" t="s">
        <v>601</v>
      </c>
      <c r="C67" s="72" t="s">
        <v>915</v>
      </c>
      <c r="D67" s="52" t="s">
        <v>598</v>
      </c>
      <c r="E67" s="247">
        <v>82.03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93.93</v>
      </c>
      <c r="K67" s="247">
        <v>82.03</v>
      </c>
      <c r="L67" s="247">
        <v>11.9</v>
      </c>
      <c r="M67" s="293">
        <f>K67+L67</f>
        <v>93.93</v>
      </c>
      <c r="N67" s="262"/>
      <c r="O67" s="1"/>
    </row>
    <row r="68" spans="1:19" s="42" customFormat="1">
      <c r="A68" s="50" t="s">
        <v>665</v>
      </c>
      <c r="B68" s="72" t="s">
        <v>378</v>
      </c>
      <c r="C68" s="72" t="s">
        <v>912</v>
      </c>
      <c r="D68" s="52" t="s">
        <v>600</v>
      </c>
      <c r="E68" s="247">
        <v>70.38</v>
      </c>
      <c r="F68" s="296">
        <v>52.79</v>
      </c>
      <c r="G68" s="52" t="s">
        <v>600</v>
      </c>
      <c r="H68" s="247">
        <v>11.9</v>
      </c>
      <c r="I68" s="296">
        <v>8.92</v>
      </c>
      <c r="J68" s="247">
        <f t="shared" si="0"/>
        <v>143.98999999999998</v>
      </c>
      <c r="K68" s="247">
        <v>123.17</v>
      </c>
      <c r="L68" s="247">
        <v>20.82</v>
      </c>
      <c r="M68" s="293">
        <f t="shared" si="1"/>
        <v>143.99</v>
      </c>
      <c r="N68" s="262"/>
      <c r="O68" s="1"/>
    </row>
    <row r="69" spans="1:19" s="42" customFormat="1">
      <c r="A69" s="50" t="s">
        <v>413</v>
      </c>
      <c r="B69" s="72" t="s">
        <v>196</v>
      </c>
      <c r="C69" s="359" t="s">
        <v>913</v>
      </c>
      <c r="D69" s="151" t="s">
        <v>598</v>
      </c>
      <c r="E69" s="247">
        <v>82.03</v>
      </c>
      <c r="F69" s="296">
        <v>0</v>
      </c>
      <c r="G69" s="151" t="s">
        <v>598</v>
      </c>
      <c r="H69" s="247">
        <v>11.9</v>
      </c>
      <c r="I69" s="296">
        <v>0</v>
      </c>
      <c r="J69" s="247">
        <f t="shared" si="0"/>
        <v>93.93</v>
      </c>
      <c r="K69" s="247">
        <v>82.03</v>
      </c>
      <c r="L69" s="247">
        <v>11.9</v>
      </c>
      <c r="M69" s="293">
        <f t="shared" si="1"/>
        <v>93.93</v>
      </c>
      <c r="N69" s="262"/>
      <c r="O69" s="1"/>
    </row>
    <row r="70" spans="1:19">
      <c r="A70" s="50" t="s">
        <v>666</v>
      </c>
      <c r="B70" s="72" t="s">
        <v>215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0"/>
        <v>93.93</v>
      </c>
      <c r="K70" s="247">
        <v>82.03</v>
      </c>
      <c r="L70" s="247">
        <v>11.9</v>
      </c>
      <c r="M70" s="293">
        <f t="shared" si="1"/>
        <v>93.93</v>
      </c>
      <c r="N70" s="264"/>
    </row>
    <row r="71" spans="1:19">
      <c r="A71" s="50" t="s">
        <v>667</v>
      </c>
      <c r="B71" s="72" t="s">
        <v>586</v>
      </c>
      <c r="C71" s="72" t="s">
        <v>913</v>
      </c>
      <c r="D71" s="52" t="s">
        <v>598</v>
      </c>
      <c r="E71" s="247">
        <v>82.03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ref="J71:J108" si="3">SUM(E71:I71)</f>
        <v>93.93</v>
      </c>
      <c r="K71" s="247">
        <v>82.03</v>
      </c>
      <c r="L71" s="247">
        <v>11.9</v>
      </c>
      <c r="M71" s="293">
        <f t="shared" si="1"/>
        <v>93.93</v>
      </c>
      <c r="N71" s="264"/>
    </row>
    <row r="72" spans="1:19">
      <c r="A72" s="50" t="s">
        <v>669</v>
      </c>
      <c r="B72" s="72" t="s">
        <v>83</v>
      </c>
      <c r="C72" s="72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ref="M72:M108" si="4">K72+L72</f>
        <v>82.28</v>
      </c>
      <c r="N72" s="262"/>
    </row>
    <row r="73" spans="1:19" ht="29">
      <c r="A73" s="50" t="s">
        <v>707</v>
      </c>
      <c r="B73" s="71" t="s">
        <v>458</v>
      </c>
      <c r="C73" s="71" t="s">
        <v>912</v>
      </c>
      <c r="D73" s="52" t="s">
        <v>598</v>
      </c>
      <c r="E73" s="247">
        <v>70.38</v>
      </c>
      <c r="F73" s="296">
        <v>0</v>
      </c>
      <c r="G73" s="52" t="s">
        <v>598</v>
      </c>
      <c r="H73" s="247">
        <v>11.9</v>
      </c>
      <c r="I73" s="296">
        <v>0</v>
      </c>
      <c r="J73" s="247">
        <f t="shared" si="3"/>
        <v>82.28</v>
      </c>
      <c r="K73" s="247">
        <v>70.38</v>
      </c>
      <c r="L73" s="247">
        <v>11.9</v>
      </c>
      <c r="M73" s="293">
        <f t="shared" si="4"/>
        <v>82.28</v>
      </c>
      <c r="N73" s="262"/>
    </row>
    <row r="74" spans="1:19" ht="29">
      <c r="A74" s="50" t="s">
        <v>902</v>
      </c>
      <c r="B74" s="71" t="s">
        <v>903</v>
      </c>
      <c r="C74" s="71" t="s">
        <v>912</v>
      </c>
      <c r="D74" s="52" t="s">
        <v>599</v>
      </c>
      <c r="E74" s="247">
        <v>70.38</v>
      </c>
      <c r="F74" s="296">
        <v>119.65</v>
      </c>
      <c r="G74" s="52" t="s">
        <v>599</v>
      </c>
      <c r="H74" s="247">
        <v>11.9</v>
      </c>
      <c r="I74" s="296">
        <v>21.41</v>
      </c>
      <c r="J74" s="247">
        <f t="shared" si="3"/>
        <v>223.34</v>
      </c>
      <c r="K74" s="247">
        <v>190.03</v>
      </c>
      <c r="L74" s="247">
        <v>33.31</v>
      </c>
      <c r="M74" s="293">
        <f t="shared" si="4"/>
        <v>223.34</v>
      </c>
      <c r="N74" s="262"/>
    </row>
    <row r="75" spans="1:19" s="1" customFormat="1">
      <c r="A75" s="278" t="s">
        <v>744</v>
      </c>
      <c r="B75" s="72" t="s">
        <v>523</v>
      </c>
      <c r="C75" s="71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 t="shared" si="4"/>
        <v>93.93</v>
      </c>
      <c r="N75" s="262"/>
      <c r="P75"/>
      <c r="Q75"/>
      <c r="R75"/>
      <c r="S75"/>
    </row>
    <row r="76" spans="1:19" s="1" customFormat="1" ht="16" customHeight="1">
      <c r="A76" s="50" t="s">
        <v>671</v>
      </c>
      <c r="B76" s="71" t="s">
        <v>927</v>
      </c>
      <c r="C76" s="71" t="s">
        <v>913</v>
      </c>
      <c r="D76" s="52" t="s">
        <v>600</v>
      </c>
      <c r="E76" s="247">
        <v>82.03</v>
      </c>
      <c r="F76" s="296">
        <v>61.52</v>
      </c>
      <c r="G76" s="52" t="s">
        <v>600</v>
      </c>
      <c r="H76" s="247">
        <v>11.9</v>
      </c>
      <c r="I76" s="296">
        <v>8.92</v>
      </c>
      <c r="J76" s="247">
        <f t="shared" si="3"/>
        <v>164.37</v>
      </c>
      <c r="K76" s="247">
        <v>143.55000000000001</v>
      </c>
      <c r="L76" s="247">
        <v>20.82</v>
      </c>
      <c r="M76" s="293">
        <f t="shared" si="4"/>
        <v>164.37</v>
      </c>
      <c r="N76" s="262"/>
      <c r="P76"/>
      <c r="Q76"/>
      <c r="R76"/>
      <c r="S76"/>
    </row>
    <row r="77" spans="1:19" s="1" customFormat="1" ht="28">
      <c r="A77" s="50" t="s">
        <v>672</v>
      </c>
      <c r="B77" s="363" t="s">
        <v>857</v>
      </c>
      <c r="C77" s="71" t="s">
        <v>913</v>
      </c>
      <c r="D77" s="52" t="s">
        <v>599</v>
      </c>
      <c r="E77" s="247">
        <v>82.03</v>
      </c>
      <c r="F77" s="296">
        <v>139.44</v>
      </c>
      <c r="G77" s="52" t="s">
        <v>599</v>
      </c>
      <c r="H77" s="247">
        <v>11.9</v>
      </c>
      <c r="I77" s="296">
        <v>21.41</v>
      </c>
      <c r="J77" s="247">
        <f t="shared" si="3"/>
        <v>254.78</v>
      </c>
      <c r="K77" s="247">
        <v>221.47</v>
      </c>
      <c r="L77" s="247">
        <v>33.31</v>
      </c>
      <c r="M77" s="293">
        <f t="shared" si="4"/>
        <v>254.78</v>
      </c>
      <c r="N77" s="262"/>
      <c r="P77"/>
      <c r="Q77"/>
      <c r="R77"/>
      <c r="S77"/>
    </row>
    <row r="78" spans="1:19" s="1" customFormat="1" ht="29">
      <c r="A78" s="50" t="s">
        <v>673</v>
      </c>
      <c r="B78" s="71" t="s">
        <v>850</v>
      </c>
      <c r="C78" s="71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674</v>
      </c>
      <c r="B79" s="72" t="s">
        <v>369</v>
      </c>
      <c r="C79" s="72" t="s">
        <v>915</v>
      </c>
      <c r="D79" s="52" t="s">
        <v>600</v>
      </c>
      <c r="E79" s="247">
        <v>82.03</v>
      </c>
      <c r="F79" s="296">
        <v>61.52</v>
      </c>
      <c r="G79" s="52" t="s">
        <v>600</v>
      </c>
      <c r="H79" s="247">
        <v>11.9</v>
      </c>
      <c r="I79" s="296">
        <v>8.92</v>
      </c>
      <c r="J79" s="247">
        <f t="shared" si="3"/>
        <v>164.37</v>
      </c>
      <c r="K79" s="247">
        <v>143.55000000000001</v>
      </c>
      <c r="L79" s="247">
        <v>20.82</v>
      </c>
      <c r="M79" s="293">
        <f t="shared" si="4"/>
        <v>164.37</v>
      </c>
      <c r="N79" s="262"/>
      <c r="P79"/>
      <c r="Q79"/>
      <c r="R79"/>
      <c r="S79"/>
    </row>
    <row r="80" spans="1:19" s="1" customFormat="1" ht="29">
      <c r="A80" s="50" t="s">
        <v>1086</v>
      </c>
      <c r="B80" s="71" t="s">
        <v>1087</v>
      </c>
      <c r="C80" s="72" t="s">
        <v>912</v>
      </c>
      <c r="D80" s="52" t="s">
        <v>598</v>
      </c>
      <c r="E80" s="247">
        <v>70.38</v>
      </c>
      <c r="F80" s="296">
        <v>0</v>
      </c>
      <c r="G80" s="52" t="s">
        <v>598</v>
      </c>
      <c r="H80" s="247">
        <v>11.9</v>
      </c>
      <c r="I80" s="296">
        <v>0</v>
      </c>
      <c r="J80" s="247">
        <f t="shared" si="3"/>
        <v>82.28</v>
      </c>
      <c r="K80" s="247">
        <v>70.38</v>
      </c>
      <c r="L80" s="247">
        <v>11.9</v>
      </c>
      <c r="M80" s="293">
        <f>SUM(K80:L80)</f>
        <v>82.28</v>
      </c>
      <c r="N80" s="262"/>
      <c r="P80"/>
      <c r="Q80"/>
      <c r="R80"/>
      <c r="S80"/>
    </row>
    <row r="81" spans="1:19" s="1" customFormat="1">
      <c r="A81" s="50" t="s">
        <v>675</v>
      </c>
      <c r="B81" s="72" t="s">
        <v>587</v>
      </c>
      <c r="C81" s="72" t="s">
        <v>912</v>
      </c>
      <c r="D81" s="52" t="s">
        <v>600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ref="J81" si="5">SUM(E81:I81)</f>
        <v>82.28</v>
      </c>
      <c r="K81" s="247">
        <v>70.38</v>
      </c>
      <c r="L81" s="247">
        <v>11.9</v>
      </c>
      <c r="M81" s="293">
        <f t="shared" ref="M81" si="6">K81+L81</f>
        <v>82.28</v>
      </c>
      <c r="N81" s="262"/>
      <c r="O81" s="1" t="s">
        <v>318</v>
      </c>
      <c r="P81"/>
      <c r="Q81"/>
      <c r="R81"/>
      <c r="S81"/>
    </row>
    <row r="82" spans="1:19" s="1" customFormat="1">
      <c r="A82" s="43" t="s">
        <v>753</v>
      </c>
      <c r="B82" s="72" t="s">
        <v>752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 t="s">
        <v>1077</v>
      </c>
      <c r="P82"/>
      <c r="Q82"/>
      <c r="R82"/>
      <c r="S82"/>
    </row>
    <row r="83" spans="1:19" s="1" customFormat="1">
      <c r="A83" s="50" t="s">
        <v>676</v>
      </c>
      <c r="B83" s="72" t="s">
        <v>557</v>
      </c>
      <c r="C83" s="72" t="s">
        <v>912</v>
      </c>
      <c r="D83" s="52" t="s">
        <v>598</v>
      </c>
      <c r="E83" s="247">
        <v>70.38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82.28</v>
      </c>
      <c r="K83" s="247">
        <v>70.38</v>
      </c>
      <c r="L83" s="247">
        <v>11.9</v>
      </c>
      <c r="M83" s="293">
        <f t="shared" si="4"/>
        <v>82.28</v>
      </c>
      <c r="N83" s="262"/>
      <c r="P83"/>
      <c r="Q83"/>
      <c r="R83"/>
      <c r="S83"/>
    </row>
    <row r="84" spans="1:19" s="1" customFormat="1" ht="29">
      <c r="A84" s="50" t="s">
        <v>677</v>
      </c>
      <c r="B84" s="71" t="s">
        <v>851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/>
      <c r="P84"/>
      <c r="Q84"/>
      <c r="R84"/>
      <c r="S84"/>
    </row>
    <row r="85" spans="1:19" s="1" customFormat="1">
      <c r="A85" s="50" t="s">
        <v>987</v>
      </c>
      <c r="B85" s="71" t="s">
        <v>988</v>
      </c>
      <c r="C85" s="71" t="s">
        <v>913</v>
      </c>
      <c r="D85" s="52" t="s">
        <v>598</v>
      </c>
      <c r="E85" s="247">
        <v>82.03</v>
      </c>
      <c r="F85" s="296">
        <v>0</v>
      </c>
      <c r="G85" s="52" t="s">
        <v>598</v>
      </c>
      <c r="H85" s="247">
        <v>11.9</v>
      </c>
      <c r="I85" s="296">
        <v>0</v>
      </c>
      <c r="J85" s="247">
        <f t="shared" si="3"/>
        <v>93.93</v>
      </c>
      <c r="K85" s="247">
        <v>82.03</v>
      </c>
      <c r="L85" s="247">
        <v>11.9</v>
      </c>
      <c r="M85" s="293">
        <f t="shared" si="4"/>
        <v>93.93</v>
      </c>
      <c r="N85" s="262"/>
      <c r="P85"/>
      <c r="Q85"/>
      <c r="R85"/>
      <c r="S85"/>
    </row>
    <row r="86" spans="1:19" s="1" customFormat="1">
      <c r="A86" s="50" t="s">
        <v>678</v>
      </c>
      <c r="B86" s="72" t="s">
        <v>341</v>
      </c>
      <c r="C86" s="72" t="s">
        <v>916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679</v>
      </c>
      <c r="B87" s="72" t="s">
        <v>32</v>
      </c>
      <c r="C87" s="72" t="s">
        <v>912</v>
      </c>
      <c r="D87" s="52" t="s">
        <v>600</v>
      </c>
      <c r="E87" s="247">
        <v>70.38</v>
      </c>
      <c r="F87" s="296">
        <v>52.79</v>
      </c>
      <c r="G87" s="52" t="s">
        <v>600</v>
      </c>
      <c r="H87" s="247">
        <v>11.9</v>
      </c>
      <c r="I87" s="296">
        <v>8.92</v>
      </c>
      <c r="J87" s="247">
        <f t="shared" si="3"/>
        <v>143.98999999999998</v>
      </c>
      <c r="K87" s="247">
        <v>123.17</v>
      </c>
      <c r="L87" s="247">
        <v>20.82</v>
      </c>
      <c r="M87" s="293">
        <f t="shared" si="4"/>
        <v>143.99</v>
      </c>
      <c r="N87" s="262"/>
      <c r="P87"/>
      <c r="Q87"/>
      <c r="R87"/>
      <c r="S87"/>
    </row>
    <row r="88" spans="1:19" s="1" customFormat="1">
      <c r="A88" s="50" t="s">
        <v>680</v>
      </c>
      <c r="B88" s="72" t="s">
        <v>137</v>
      </c>
      <c r="C88" s="72" t="s">
        <v>912</v>
      </c>
      <c r="D88" s="52" t="s">
        <v>598</v>
      </c>
      <c r="E88" s="247">
        <v>70.38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82.28</v>
      </c>
      <c r="K88" s="247">
        <v>70.38</v>
      </c>
      <c r="L88" s="247">
        <v>11.9</v>
      </c>
      <c r="M88" s="293">
        <f t="shared" si="4"/>
        <v>82.28</v>
      </c>
      <c r="N88" s="262"/>
      <c r="P88"/>
      <c r="Q88"/>
      <c r="R88"/>
      <c r="S88"/>
    </row>
    <row r="89" spans="1:19" s="1" customFormat="1">
      <c r="A89" s="50" t="s">
        <v>977</v>
      </c>
      <c r="B89" s="72" t="s">
        <v>978</v>
      </c>
      <c r="C89" s="72" t="s">
        <v>913</v>
      </c>
      <c r="D89" s="52" t="s">
        <v>928</v>
      </c>
      <c r="E89" s="247">
        <v>82.03</v>
      </c>
      <c r="F89" s="296"/>
      <c r="G89" s="52" t="s">
        <v>600</v>
      </c>
      <c r="H89" s="247">
        <v>11.9</v>
      </c>
      <c r="I89" s="296">
        <v>8.92</v>
      </c>
      <c r="J89" s="247">
        <f t="shared" si="3"/>
        <v>102.85000000000001</v>
      </c>
      <c r="K89" s="247">
        <v>82.03</v>
      </c>
      <c r="L89" s="247">
        <v>20.82</v>
      </c>
      <c r="M89" s="293">
        <f t="shared" si="4"/>
        <v>102.85</v>
      </c>
      <c r="N89" s="262"/>
      <c r="P89"/>
      <c r="Q89"/>
      <c r="R89"/>
      <c r="S89"/>
    </row>
    <row r="90" spans="1:19" s="1" customFormat="1" ht="29">
      <c r="A90" s="50" t="s">
        <v>681</v>
      </c>
      <c r="B90" s="71" t="s">
        <v>362</v>
      </c>
      <c r="C90" s="71" t="s">
        <v>916</v>
      </c>
      <c r="D90" s="52" t="s">
        <v>600</v>
      </c>
      <c r="E90" s="247">
        <v>70.38</v>
      </c>
      <c r="F90" s="296">
        <v>52.79</v>
      </c>
      <c r="G90" s="52" t="s">
        <v>600</v>
      </c>
      <c r="H90" s="247">
        <v>11.9</v>
      </c>
      <c r="I90" s="296">
        <v>8.92</v>
      </c>
      <c r="J90" s="247">
        <f t="shared" si="3"/>
        <v>143.98999999999998</v>
      </c>
      <c r="K90" s="247">
        <v>123.17</v>
      </c>
      <c r="L90" s="247">
        <v>20.82</v>
      </c>
      <c r="M90" s="293">
        <f t="shared" si="4"/>
        <v>143.99</v>
      </c>
      <c r="N90" s="262"/>
      <c r="P90"/>
      <c r="Q90"/>
      <c r="R90"/>
      <c r="S90"/>
    </row>
    <row r="91" spans="1:19" s="1" customFormat="1">
      <c r="A91" s="50" t="s">
        <v>683</v>
      </c>
      <c r="B91" s="72" t="s">
        <v>126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599</v>
      </c>
      <c r="H91" s="247">
        <v>11.9</v>
      </c>
      <c r="I91" s="296">
        <v>21.41</v>
      </c>
      <c r="J91" s="247">
        <f t="shared" si="3"/>
        <v>176.86</v>
      </c>
      <c r="K91" s="247">
        <v>143.55000000000001</v>
      </c>
      <c r="L91" s="247">
        <v>33.31</v>
      </c>
      <c r="M91" s="293">
        <f t="shared" si="4"/>
        <v>176.86</v>
      </c>
      <c r="N91" s="262"/>
      <c r="P91"/>
      <c r="Q91"/>
      <c r="R91"/>
      <c r="S91"/>
    </row>
    <row r="92" spans="1:19" s="1" customFormat="1">
      <c r="A92" s="50" t="s">
        <v>995</v>
      </c>
      <c r="B92" s="72" t="s">
        <v>996</v>
      </c>
      <c r="C92" s="72" t="s">
        <v>913</v>
      </c>
      <c r="D92" s="52" t="s">
        <v>600</v>
      </c>
      <c r="E92" s="247">
        <v>82.03</v>
      </c>
      <c r="F92" s="296">
        <v>61.52</v>
      </c>
      <c r="G92" s="52" t="s">
        <v>600</v>
      </c>
      <c r="H92" s="247">
        <v>11.9</v>
      </c>
      <c r="I92" s="296">
        <v>8.92</v>
      </c>
      <c r="J92" s="247">
        <f t="shared" si="3"/>
        <v>164.37</v>
      </c>
      <c r="K92" s="247">
        <v>143.55000000000001</v>
      </c>
      <c r="L92" s="247">
        <v>20.82</v>
      </c>
      <c r="M92" s="293">
        <f t="shared" si="4"/>
        <v>164.37</v>
      </c>
      <c r="N92" s="262"/>
      <c r="P92"/>
      <c r="Q92"/>
      <c r="R92"/>
      <c r="S92"/>
    </row>
    <row r="93" spans="1:19" s="1" customFormat="1" ht="17" customHeight="1">
      <c r="A93" s="50" t="s">
        <v>684</v>
      </c>
      <c r="B93" s="72" t="s">
        <v>35</v>
      </c>
      <c r="C93" s="72" t="s">
        <v>916</v>
      </c>
      <c r="D93" s="52" t="s">
        <v>598</v>
      </c>
      <c r="E93" s="247">
        <v>70.38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82.28</v>
      </c>
      <c r="K93" s="247">
        <v>70.38</v>
      </c>
      <c r="L93" s="247">
        <v>11.9</v>
      </c>
      <c r="M93" s="293">
        <f t="shared" si="4"/>
        <v>82.28</v>
      </c>
      <c r="N93" s="266"/>
      <c r="P93"/>
      <c r="Q93"/>
      <c r="R93"/>
      <c r="S93"/>
    </row>
    <row r="94" spans="1:19" s="1" customFormat="1">
      <c r="A94" s="50" t="s">
        <v>685</v>
      </c>
      <c r="B94" s="72" t="s">
        <v>433</v>
      </c>
      <c r="C94" s="72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686</v>
      </c>
      <c r="B95" s="72" t="s">
        <v>339</v>
      </c>
      <c r="C95" s="72" t="s">
        <v>912</v>
      </c>
      <c r="D95" s="52" t="s">
        <v>600</v>
      </c>
      <c r="E95" s="247">
        <v>70.38</v>
      </c>
      <c r="F95" s="296">
        <v>52.79</v>
      </c>
      <c r="G95" s="52" t="s">
        <v>600</v>
      </c>
      <c r="H95" s="247">
        <v>11.9</v>
      </c>
      <c r="I95" s="296">
        <v>8.92</v>
      </c>
      <c r="J95" s="247">
        <f t="shared" si="3"/>
        <v>143.98999999999998</v>
      </c>
      <c r="K95" s="247">
        <v>123.17</v>
      </c>
      <c r="L95" s="247">
        <v>20.82</v>
      </c>
      <c r="M95" s="293">
        <f t="shared" si="4"/>
        <v>143.99</v>
      </c>
      <c r="N95" s="262"/>
      <c r="P95"/>
      <c r="Q95"/>
      <c r="R95"/>
      <c r="S95"/>
    </row>
    <row r="96" spans="1:19" s="1" customFormat="1">
      <c r="A96" s="50" t="s">
        <v>687</v>
      </c>
      <c r="B96" s="72" t="s">
        <v>50</v>
      </c>
      <c r="C96" s="72" t="s">
        <v>912</v>
      </c>
      <c r="D96" s="52" t="s">
        <v>598</v>
      </c>
      <c r="E96" s="247">
        <v>70.38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82.28</v>
      </c>
      <c r="K96" s="247">
        <v>70.38</v>
      </c>
      <c r="L96" s="247">
        <v>11.9</v>
      </c>
      <c r="M96" s="293">
        <f t="shared" si="4"/>
        <v>82.28</v>
      </c>
      <c r="N96" s="262"/>
      <c r="P96"/>
      <c r="Q96"/>
      <c r="R96"/>
      <c r="S96"/>
    </row>
    <row r="97" spans="1:19" s="1" customFormat="1">
      <c r="A97" s="50" t="s">
        <v>1014</v>
      </c>
      <c r="B97" s="72" t="s">
        <v>1015</v>
      </c>
      <c r="C97" s="72" t="s">
        <v>913</v>
      </c>
      <c r="D97" s="52" t="s">
        <v>598</v>
      </c>
      <c r="E97" s="247">
        <v>82.03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93.93</v>
      </c>
      <c r="K97" s="247">
        <v>82.03</v>
      </c>
      <c r="L97" s="247">
        <v>11.9</v>
      </c>
      <c r="M97" s="293">
        <f t="shared" si="4"/>
        <v>93.93</v>
      </c>
      <c r="N97" s="262"/>
      <c r="P97"/>
      <c r="Q97"/>
      <c r="R97"/>
      <c r="S97"/>
    </row>
    <row r="98" spans="1:19" s="1" customFormat="1">
      <c r="A98" s="50" t="s">
        <v>688</v>
      </c>
      <c r="B98" s="72" t="s">
        <v>85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>
      <c r="A99" s="50" t="s">
        <v>689</v>
      </c>
      <c r="B99" s="72" t="s">
        <v>128</v>
      </c>
      <c r="C99" s="72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 ht="29">
      <c r="A100" s="50" t="s">
        <v>690</v>
      </c>
      <c r="B100" s="71" t="s">
        <v>336</v>
      </c>
      <c r="C100" s="71" t="s">
        <v>912</v>
      </c>
      <c r="D100" s="52" t="s">
        <v>598</v>
      </c>
      <c r="E100" s="247">
        <v>70.38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 t="shared" si="3"/>
        <v>82.28</v>
      </c>
      <c r="K100" s="247">
        <v>70.38</v>
      </c>
      <c r="L100" s="247">
        <v>11.9</v>
      </c>
      <c r="M100" s="293">
        <f t="shared" si="4"/>
        <v>82.28</v>
      </c>
      <c r="N100" s="262"/>
      <c r="P100"/>
      <c r="Q100"/>
      <c r="R100"/>
      <c r="S100"/>
    </row>
    <row r="101" spans="1:19" s="1" customFormat="1">
      <c r="A101" s="50" t="s">
        <v>1024</v>
      </c>
      <c r="B101" s="71" t="s">
        <v>1025</v>
      </c>
      <c r="C101" s="71" t="s">
        <v>913</v>
      </c>
      <c r="D101" s="52" t="s">
        <v>600</v>
      </c>
      <c r="E101" s="247">
        <v>82.03</v>
      </c>
      <c r="F101" s="296">
        <v>61.52</v>
      </c>
      <c r="G101" s="52" t="s">
        <v>599</v>
      </c>
      <c r="H101" s="247">
        <v>11.9</v>
      </c>
      <c r="I101" s="296">
        <v>21.41</v>
      </c>
      <c r="J101" s="247">
        <f t="shared" si="3"/>
        <v>176.86</v>
      </c>
      <c r="K101" s="247">
        <v>143.55000000000001</v>
      </c>
      <c r="L101" s="247">
        <v>33.31</v>
      </c>
      <c r="M101" s="293">
        <f t="shared" si="4"/>
        <v>176.86</v>
      </c>
      <c r="N101" s="262"/>
      <c r="P101"/>
      <c r="Q101"/>
      <c r="R101"/>
      <c r="S101"/>
    </row>
    <row r="102" spans="1:19" s="1" customFormat="1" ht="29">
      <c r="A102" s="50" t="s">
        <v>691</v>
      </c>
      <c r="B102" s="71" t="s">
        <v>333</v>
      </c>
      <c r="C102" s="71" t="s">
        <v>912</v>
      </c>
      <c r="D102" s="52" t="s">
        <v>598</v>
      </c>
      <c r="E102" s="247">
        <v>70.38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82.28</v>
      </c>
      <c r="K102" s="247">
        <v>70.38</v>
      </c>
      <c r="L102" s="247">
        <v>11.9</v>
      </c>
      <c r="M102" s="293">
        <f t="shared" si="4"/>
        <v>82.28</v>
      </c>
      <c r="N102" s="262"/>
      <c r="P102"/>
      <c r="Q102"/>
      <c r="R102"/>
      <c r="S102"/>
    </row>
    <row r="103" spans="1:19" s="1" customFormat="1">
      <c r="A103" s="50" t="s">
        <v>1016</v>
      </c>
      <c r="B103" s="71" t="s">
        <v>1017</v>
      </c>
      <c r="C103" s="71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692</v>
      </c>
      <c r="B104" s="72" t="s">
        <v>46</v>
      </c>
      <c r="C104" s="72" t="s">
        <v>913</v>
      </c>
      <c r="D104" s="52" t="s">
        <v>598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f t="shared" si="3"/>
        <v>93.93</v>
      </c>
      <c r="K104" s="247">
        <v>82.03</v>
      </c>
      <c r="L104" s="247">
        <v>11.9</v>
      </c>
      <c r="M104" s="293">
        <f t="shared" si="4"/>
        <v>93.93</v>
      </c>
      <c r="N104" s="262"/>
      <c r="P104"/>
      <c r="Q104"/>
      <c r="R104"/>
      <c r="S104"/>
    </row>
    <row r="105" spans="1:19" s="1" customFormat="1">
      <c r="A105" s="50" t="s">
        <v>1079</v>
      </c>
      <c r="B105" s="72" t="s">
        <v>1080</v>
      </c>
      <c r="C105" s="72" t="s">
        <v>915</v>
      </c>
      <c r="D105" s="52" t="s">
        <v>600</v>
      </c>
      <c r="E105" s="247">
        <v>82.03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v>11.9</v>
      </c>
      <c r="K105" s="247">
        <v>82.03</v>
      </c>
      <c r="L105" s="247">
        <v>11.9</v>
      </c>
      <c r="M105" s="293">
        <f>K105+L105</f>
        <v>93.93</v>
      </c>
      <c r="N105" s="262"/>
      <c r="P105"/>
      <c r="Q105"/>
      <c r="R105"/>
      <c r="S105"/>
    </row>
    <row r="106" spans="1:19" s="1" customFormat="1" ht="29">
      <c r="A106" s="50" t="s">
        <v>693</v>
      </c>
      <c r="B106" s="71" t="s">
        <v>852</v>
      </c>
      <c r="C106" s="71" t="s">
        <v>912</v>
      </c>
      <c r="D106" s="52" t="s">
        <v>600</v>
      </c>
      <c r="E106" s="247">
        <v>70.38</v>
      </c>
      <c r="F106" s="296">
        <v>52.79</v>
      </c>
      <c r="G106" s="52" t="s">
        <v>600</v>
      </c>
      <c r="H106" s="247">
        <v>11.9</v>
      </c>
      <c r="I106" s="296">
        <v>8.92</v>
      </c>
      <c r="J106" s="247">
        <f t="shared" si="3"/>
        <v>143.98999999999998</v>
      </c>
      <c r="K106" s="247">
        <v>123.17</v>
      </c>
      <c r="L106" s="247">
        <v>20.82</v>
      </c>
      <c r="M106" s="293">
        <f t="shared" si="4"/>
        <v>143.99</v>
      </c>
      <c r="N106" s="262"/>
      <c r="P106"/>
      <c r="Q106"/>
      <c r="R106"/>
      <c r="S106"/>
    </row>
    <row r="107" spans="1:19" s="1" customFormat="1">
      <c r="A107" s="50" t="s">
        <v>694</v>
      </c>
      <c r="B107" s="72" t="s">
        <v>200</v>
      </c>
      <c r="C107" s="72" t="s">
        <v>913</v>
      </c>
      <c r="D107" s="52" t="s">
        <v>600</v>
      </c>
      <c r="E107" s="247">
        <v>82.03</v>
      </c>
      <c r="F107" s="296">
        <v>61.52</v>
      </c>
      <c r="G107" s="52" t="s">
        <v>600</v>
      </c>
      <c r="H107" s="247">
        <v>11.9</v>
      </c>
      <c r="I107" s="296">
        <v>8.92</v>
      </c>
      <c r="J107" s="247">
        <f t="shared" si="3"/>
        <v>164.37</v>
      </c>
      <c r="K107" s="247">
        <v>143.55000000000001</v>
      </c>
      <c r="L107" s="247">
        <v>20.82</v>
      </c>
      <c r="M107" s="293">
        <f t="shared" si="4"/>
        <v>164.37</v>
      </c>
      <c r="N107" s="262"/>
      <c r="P107"/>
      <c r="Q107"/>
      <c r="R107"/>
      <c r="S107"/>
    </row>
    <row r="108" spans="1:19" s="1" customFormat="1">
      <c r="A108" s="50" t="s">
        <v>1057</v>
      </c>
      <c r="B108" s="72" t="s">
        <v>1058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3"/>
        <v>93.93</v>
      </c>
      <c r="K108" s="247">
        <v>82.03</v>
      </c>
      <c r="L108" s="247">
        <v>11.9</v>
      </c>
      <c r="M108" s="293">
        <f t="shared" si="4"/>
        <v>93.93</v>
      </c>
      <c r="N108" s="262"/>
      <c r="P108"/>
      <c r="Q108"/>
      <c r="R108"/>
      <c r="S108"/>
    </row>
    <row r="109" spans="1:19" s="1" customFormat="1">
      <c r="A109" s="50" t="s">
        <v>695</v>
      </c>
      <c r="B109" s="72" t="s">
        <v>434</v>
      </c>
      <c r="C109" s="72" t="s">
        <v>913</v>
      </c>
      <c r="D109" s="52" t="s">
        <v>598</v>
      </c>
      <c r="E109" s="247">
        <v>82.03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>SUM(E109:I109)</f>
        <v>93.93</v>
      </c>
      <c r="K109" s="247">
        <v>82.03</v>
      </c>
      <c r="L109" s="247">
        <v>11.9</v>
      </c>
      <c r="M109" s="293">
        <f>K109+L109</f>
        <v>93.93</v>
      </c>
      <c r="N109" s="262"/>
      <c r="P109"/>
      <c r="Q109"/>
      <c r="R109"/>
      <c r="S109"/>
    </row>
    <row r="110" spans="1:19" s="1" customFormat="1">
      <c r="A110" s="278" t="s">
        <v>1059</v>
      </c>
      <c r="B110" s="72" t="s">
        <v>1060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0</v>
      </c>
      <c r="J110" s="247">
        <f t="shared" ref="J110:J122" si="7">SUM(E110:I110)</f>
        <v>155.45000000000002</v>
      </c>
      <c r="K110" s="247">
        <v>143.55000000000001</v>
      </c>
      <c r="L110" s="247">
        <v>11.9</v>
      </c>
      <c r="M110" s="293">
        <f t="shared" ref="M110:M122" si="8">K110+L110</f>
        <v>155.45000000000002</v>
      </c>
      <c r="N110" s="262"/>
      <c r="P110"/>
      <c r="Q110"/>
      <c r="R110"/>
      <c r="S110"/>
    </row>
    <row r="111" spans="1:19" s="1" customFormat="1">
      <c r="A111" s="278" t="s">
        <v>998</v>
      </c>
      <c r="B111" s="72" t="s">
        <v>999</v>
      </c>
      <c r="C111" s="72" t="s">
        <v>912</v>
      </c>
      <c r="D111" s="52" t="s">
        <v>928</v>
      </c>
      <c r="E111" s="247">
        <v>70.38</v>
      </c>
      <c r="F111" s="296">
        <v>0</v>
      </c>
      <c r="G111" s="52" t="s">
        <v>928</v>
      </c>
      <c r="H111" s="247">
        <v>11.9</v>
      </c>
      <c r="I111" s="296">
        <v>0</v>
      </c>
      <c r="J111" s="247">
        <f t="shared" si="7"/>
        <v>82.28</v>
      </c>
      <c r="K111" s="247">
        <v>70.38</v>
      </c>
      <c r="L111" s="247">
        <v>11.9</v>
      </c>
      <c r="M111" s="293">
        <f t="shared" si="8"/>
        <v>82.28</v>
      </c>
      <c r="N111" s="262"/>
      <c r="P111"/>
      <c r="Q111"/>
      <c r="R111"/>
      <c r="S111"/>
    </row>
    <row r="112" spans="1:19" s="1" customFormat="1">
      <c r="A112" s="50" t="s">
        <v>696</v>
      </c>
      <c r="B112" s="72" t="s">
        <v>524</v>
      </c>
      <c r="C112" s="72" t="s">
        <v>913</v>
      </c>
      <c r="D112" s="52" t="s">
        <v>598</v>
      </c>
      <c r="E112" s="247">
        <v>82.03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7"/>
        <v>93.93</v>
      </c>
      <c r="K112" s="247">
        <v>82.03</v>
      </c>
      <c r="L112" s="247">
        <v>11.9</v>
      </c>
      <c r="M112" s="293">
        <f t="shared" si="8"/>
        <v>93.93</v>
      </c>
      <c r="N112" s="262"/>
      <c r="P112"/>
      <c r="Q112"/>
      <c r="R112"/>
      <c r="S112"/>
    </row>
    <row r="113" spans="1:19" s="1" customFormat="1">
      <c r="A113" s="50" t="s">
        <v>697</v>
      </c>
      <c r="B113" s="72" t="s">
        <v>558</v>
      </c>
      <c r="C113" s="72" t="s">
        <v>912</v>
      </c>
      <c r="D113" s="52" t="s">
        <v>599</v>
      </c>
      <c r="E113" s="247">
        <v>70.38</v>
      </c>
      <c r="F113" s="296">
        <v>119.65</v>
      </c>
      <c r="G113" s="52" t="s">
        <v>599</v>
      </c>
      <c r="H113" s="247">
        <v>11.9</v>
      </c>
      <c r="I113" s="296">
        <v>21.41</v>
      </c>
      <c r="J113" s="247">
        <f t="shared" si="7"/>
        <v>223.34</v>
      </c>
      <c r="K113" s="247">
        <v>190.03</v>
      </c>
      <c r="L113" s="247">
        <v>33.31</v>
      </c>
      <c r="M113" s="293">
        <f t="shared" si="8"/>
        <v>223.34</v>
      </c>
      <c r="N113" s="262"/>
      <c r="P113"/>
      <c r="Q113"/>
      <c r="R113"/>
      <c r="S113"/>
    </row>
    <row r="114" spans="1:19" s="1" customFormat="1">
      <c r="A114" s="50" t="s">
        <v>930</v>
      </c>
      <c r="B114" s="72" t="s">
        <v>931</v>
      </c>
      <c r="C114" s="72" t="s">
        <v>913</v>
      </c>
      <c r="D114" s="52" t="s">
        <v>598</v>
      </c>
      <c r="E114" s="247">
        <v>82.03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7"/>
        <v>93.93</v>
      </c>
      <c r="K114" s="247">
        <v>82.03</v>
      </c>
      <c r="L114" s="247">
        <v>11.9</v>
      </c>
      <c r="M114" s="293">
        <f t="shared" si="8"/>
        <v>93.93</v>
      </c>
      <c r="N114" s="262"/>
      <c r="P114"/>
      <c r="Q114"/>
      <c r="R114"/>
      <c r="S114"/>
    </row>
    <row r="115" spans="1:19">
      <c r="A115" s="50" t="s">
        <v>698</v>
      </c>
      <c r="B115" s="72" t="s">
        <v>201</v>
      </c>
      <c r="C115" s="72" t="s">
        <v>912</v>
      </c>
      <c r="D115" s="52" t="s">
        <v>598</v>
      </c>
      <c r="E115" s="247">
        <v>70.38</v>
      </c>
      <c r="F115" s="296">
        <v>0</v>
      </c>
      <c r="G115" s="52" t="s">
        <v>598</v>
      </c>
      <c r="H115" s="247">
        <v>11.9</v>
      </c>
      <c r="I115" s="296">
        <v>0</v>
      </c>
      <c r="J115" s="247">
        <f t="shared" si="7"/>
        <v>82.28</v>
      </c>
      <c r="K115" s="247">
        <v>70.38</v>
      </c>
      <c r="L115" s="247">
        <v>11.9</v>
      </c>
      <c r="M115" s="293">
        <f t="shared" si="8"/>
        <v>82.28</v>
      </c>
      <c r="N115" s="262"/>
    </row>
    <row r="116" spans="1:19">
      <c r="A116" s="50" t="s">
        <v>699</v>
      </c>
      <c r="B116" s="72" t="s">
        <v>202</v>
      </c>
      <c r="C116" s="72" t="s">
        <v>913</v>
      </c>
      <c r="D116" s="52" t="s">
        <v>599</v>
      </c>
      <c r="E116" s="247">
        <v>82.03</v>
      </c>
      <c r="F116" s="296">
        <v>139.44</v>
      </c>
      <c r="G116" s="52" t="s">
        <v>599</v>
      </c>
      <c r="H116" s="247">
        <v>11.9</v>
      </c>
      <c r="I116" s="296">
        <v>21.41</v>
      </c>
      <c r="J116" s="247">
        <f t="shared" si="7"/>
        <v>254.78</v>
      </c>
      <c r="K116" s="247">
        <v>221.47</v>
      </c>
      <c r="L116" s="247">
        <v>33.31</v>
      </c>
      <c r="M116" s="293">
        <f t="shared" si="8"/>
        <v>254.78</v>
      </c>
      <c r="N116" s="262"/>
    </row>
    <row r="117" spans="1:19">
      <c r="A117" s="50" t="s">
        <v>700</v>
      </c>
      <c r="B117" s="72" t="s">
        <v>473</v>
      </c>
      <c r="C117" s="72" t="s">
        <v>913</v>
      </c>
      <c r="D117" s="52" t="s">
        <v>598</v>
      </c>
      <c r="E117" s="247">
        <v>82.03</v>
      </c>
      <c r="F117" s="296">
        <v>0</v>
      </c>
      <c r="G117" s="52" t="s">
        <v>598</v>
      </c>
      <c r="H117" s="247">
        <v>11.9</v>
      </c>
      <c r="I117" s="296">
        <v>0</v>
      </c>
      <c r="J117" s="247">
        <f t="shared" si="7"/>
        <v>93.93</v>
      </c>
      <c r="K117" s="247">
        <v>82.03</v>
      </c>
      <c r="L117" s="247">
        <v>11.9</v>
      </c>
      <c r="M117" s="293">
        <f t="shared" si="8"/>
        <v>93.93</v>
      </c>
      <c r="N117" s="262"/>
    </row>
    <row r="118" spans="1:19">
      <c r="A118" s="50" t="s">
        <v>701</v>
      </c>
      <c r="B118" s="72" t="s">
        <v>559</v>
      </c>
      <c r="C118" s="72" t="s">
        <v>912</v>
      </c>
      <c r="D118" s="52" t="s">
        <v>599</v>
      </c>
      <c r="E118" s="247">
        <v>70.38</v>
      </c>
      <c r="F118" s="296">
        <v>119.65</v>
      </c>
      <c r="G118" s="52" t="s">
        <v>598</v>
      </c>
      <c r="H118" s="247">
        <v>11.9</v>
      </c>
      <c r="I118" s="296">
        <v>0</v>
      </c>
      <c r="J118" s="247">
        <f t="shared" si="7"/>
        <v>201.93</v>
      </c>
      <c r="K118" s="247">
        <v>190.03</v>
      </c>
      <c r="L118" s="247">
        <v>11.9</v>
      </c>
      <c r="M118" s="293">
        <f t="shared" si="8"/>
        <v>201.93</v>
      </c>
      <c r="N118" s="262"/>
    </row>
    <row r="119" spans="1:19">
      <c r="A119" s="50" t="s">
        <v>702</v>
      </c>
      <c r="B119" s="72" t="s">
        <v>161</v>
      </c>
      <c r="C119" s="72" t="s">
        <v>912</v>
      </c>
      <c r="D119" s="52" t="s">
        <v>598</v>
      </c>
      <c r="E119" s="247">
        <v>70.38</v>
      </c>
      <c r="F119" s="296">
        <v>0</v>
      </c>
      <c r="G119" s="52" t="s">
        <v>598</v>
      </c>
      <c r="H119" s="247">
        <v>11.9</v>
      </c>
      <c r="I119" s="296">
        <v>0</v>
      </c>
      <c r="J119" s="247">
        <f t="shared" si="7"/>
        <v>82.28</v>
      </c>
      <c r="K119" s="247">
        <v>70.38</v>
      </c>
      <c r="L119" s="247">
        <v>11.9</v>
      </c>
      <c r="M119" s="293">
        <f t="shared" si="8"/>
        <v>82.28</v>
      </c>
      <c r="N119" s="262"/>
      <c r="P119" s="12"/>
    </row>
    <row r="120" spans="1:19">
      <c r="A120" s="50" t="s">
        <v>703</v>
      </c>
      <c r="B120" s="72" t="s">
        <v>86</v>
      </c>
      <c r="C120" s="72" t="s">
        <v>913</v>
      </c>
      <c r="D120" s="52" t="s">
        <v>600</v>
      </c>
      <c r="E120" s="247">
        <v>82.03</v>
      </c>
      <c r="F120" s="296">
        <v>61.52</v>
      </c>
      <c r="G120" s="52" t="s">
        <v>600</v>
      </c>
      <c r="H120" s="247">
        <v>11.9</v>
      </c>
      <c r="I120" s="296">
        <v>8.92</v>
      </c>
      <c r="J120" s="247">
        <f t="shared" si="7"/>
        <v>164.37</v>
      </c>
      <c r="K120" s="247">
        <v>143.55000000000001</v>
      </c>
      <c r="L120" s="247">
        <v>20.82</v>
      </c>
      <c r="M120" s="293">
        <f t="shared" si="8"/>
        <v>164.37</v>
      </c>
      <c r="N120" s="262"/>
      <c r="P120" s="12"/>
    </row>
    <row r="121" spans="1:19">
      <c r="A121" s="50" t="s">
        <v>1002</v>
      </c>
      <c r="B121" s="72" t="s">
        <v>1003</v>
      </c>
      <c r="C121" s="72" t="s">
        <v>913</v>
      </c>
      <c r="D121" s="52" t="s">
        <v>598</v>
      </c>
      <c r="E121" s="247">
        <v>82.03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7"/>
        <v>93.93</v>
      </c>
      <c r="K121" s="247">
        <v>82.03</v>
      </c>
      <c r="L121" s="247">
        <v>11.9</v>
      </c>
      <c r="M121" s="293">
        <f t="shared" si="8"/>
        <v>93.93</v>
      </c>
      <c r="N121" s="262"/>
      <c r="P121" s="12"/>
    </row>
    <row r="122" spans="1:19">
      <c r="A122" s="50" t="s">
        <v>704</v>
      </c>
      <c r="B122" s="72" t="s">
        <v>535</v>
      </c>
      <c r="C122" s="72" t="s">
        <v>912</v>
      </c>
      <c r="D122" s="52" t="s">
        <v>598</v>
      </c>
      <c r="E122" s="247">
        <v>70.38</v>
      </c>
      <c r="F122" s="296">
        <v>0</v>
      </c>
      <c r="G122" s="52" t="s">
        <v>598</v>
      </c>
      <c r="H122" s="247">
        <v>11.9</v>
      </c>
      <c r="I122" s="296">
        <v>0</v>
      </c>
      <c r="J122" s="247">
        <f t="shared" si="7"/>
        <v>82.28</v>
      </c>
      <c r="K122" s="247">
        <v>70.38</v>
      </c>
      <c r="L122" s="247">
        <v>11.9</v>
      </c>
      <c r="M122" s="293">
        <f t="shared" si="8"/>
        <v>82.28</v>
      </c>
      <c r="N122" s="262"/>
      <c r="P122" s="12"/>
    </row>
    <row r="123" spans="1:19">
      <c r="A123" s="288"/>
      <c r="B123" s="345"/>
      <c r="C123" s="345"/>
      <c r="D123" s="290"/>
      <c r="E123" s="247"/>
      <c r="F123" s="247"/>
      <c r="G123" s="247"/>
      <c r="H123" s="247"/>
      <c r="I123" s="247"/>
      <c r="J123" s="247"/>
      <c r="K123" s="272"/>
      <c r="L123" s="247"/>
      <c r="M123" s="316"/>
      <c r="N123" s="262"/>
      <c r="P123" s="12"/>
    </row>
    <row r="124" spans="1:19" ht="16">
      <c r="A124" s="153"/>
      <c r="B124" s="153"/>
      <c r="C124" s="153"/>
      <c r="D124" s="281"/>
      <c r="E124" s="312">
        <f>SUM(E4:E122)</f>
        <v>8957.24</v>
      </c>
      <c r="F124" s="312">
        <f>SUM(F4:F122)</f>
        <v>4439.2699999999995</v>
      </c>
      <c r="G124" s="312"/>
      <c r="H124" s="312">
        <f t="shared" ref="H124:M124" si="9">SUM(H4:H122)</f>
        <v>1392.3000000000013</v>
      </c>
      <c r="I124" s="312">
        <f t="shared" si="9"/>
        <v>663.68999999999983</v>
      </c>
      <c r="J124" s="88">
        <f t="shared" si="9"/>
        <v>15370.470000000021</v>
      </c>
      <c r="K124" s="88">
        <f t="shared" si="9"/>
        <v>13396.509999999993</v>
      </c>
      <c r="L124" s="88">
        <f t="shared" si="9"/>
        <v>2055.9900000000016</v>
      </c>
      <c r="M124" s="88">
        <f t="shared" si="9"/>
        <v>15452.500000000022</v>
      </c>
      <c r="N124" s="298"/>
      <c r="P124" s="12"/>
    </row>
    <row r="125" spans="1:19">
      <c r="A125" s="149"/>
      <c r="B125" s="346"/>
      <c r="C125" s="360"/>
      <c r="L125" s="286"/>
      <c r="M125" s="275"/>
      <c r="N125" s="53"/>
    </row>
    <row r="126" spans="1:19">
      <c r="A126" s="50"/>
      <c r="B126" s="72"/>
      <c r="C126" s="72"/>
      <c r="D126" s="54"/>
      <c r="E126" s="76"/>
      <c r="F126" s="76"/>
      <c r="G126" s="76"/>
      <c r="H126" s="76"/>
      <c r="I126" s="76"/>
      <c r="J126" s="76"/>
      <c r="K126" s="76"/>
      <c r="L126" s="76"/>
      <c r="M126" s="76"/>
      <c r="N126" s="53"/>
    </row>
    <row r="127" spans="1:19" ht="16">
      <c r="A127" s="155"/>
      <c r="B127" s="398" t="s">
        <v>616</v>
      </c>
      <c r="C127" s="399"/>
      <c r="D127" s="400"/>
      <c r="E127" s="88">
        <v>0</v>
      </c>
      <c r="F127" s="88"/>
      <c r="G127" s="379"/>
      <c r="H127" s="88">
        <v>0</v>
      </c>
      <c r="I127" s="88"/>
      <c r="J127" s="88">
        <v>0</v>
      </c>
      <c r="K127" s="88"/>
      <c r="L127" s="88"/>
      <c r="M127" s="88"/>
      <c r="N127" s="89"/>
      <c r="P127" s="12"/>
    </row>
    <row r="128" spans="1:19" ht="16">
      <c r="A128" s="395"/>
      <c r="B128" s="395"/>
      <c r="C128" s="395"/>
      <c r="D128" s="395"/>
      <c r="E128" s="88">
        <f>E124+E127</f>
        <v>8957.24</v>
      </c>
      <c r="F128" s="88"/>
      <c r="G128" s="379"/>
      <c r="H128" s="88">
        <f>H124+H127</f>
        <v>1392.3000000000013</v>
      </c>
      <c r="I128" s="88"/>
      <c r="J128" s="88">
        <f>J124+J127</f>
        <v>15370.470000000021</v>
      </c>
      <c r="K128" s="88"/>
      <c r="L128" s="88"/>
      <c r="M128" s="88"/>
      <c r="N128" s="89"/>
      <c r="P128" s="12"/>
    </row>
    <row r="129" spans="1:18" ht="16">
      <c r="A129" s="401"/>
      <c r="B129" s="401"/>
      <c r="C129" s="401"/>
      <c r="D129" s="401"/>
      <c r="E129" s="90"/>
      <c r="F129" s="90"/>
      <c r="G129" s="380"/>
      <c r="H129" s="93"/>
      <c r="I129" s="93"/>
      <c r="J129" s="93"/>
      <c r="K129" s="93"/>
      <c r="L129" s="93"/>
      <c r="M129" s="93"/>
      <c r="N129" s="89"/>
    </row>
    <row r="130" spans="1:18" ht="16" customHeight="1">
      <c r="A130" s="402"/>
      <c r="B130" s="402"/>
      <c r="C130" s="402"/>
      <c r="D130" s="403"/>
      <c r="E130" s="247"/>
      <c r="F130" s="247"/>
      <c r="G130" s="247"/>
      <c r="H130" s="247"/>
      <c r="I130" s="247"/>
      <c r="J130" s="247"/>
      <c r="K130" s="331" t="s">
        <v>756</v>
      </c>
      <c r="L130" s="331" t="s">
        <v>757</v>
      </c>
      <c r="M130" s="247"/>
      <c r="N130" s="100"/>
    </row>
    <row r="131" spans="1:18" ht="16" customHeight="1">
      <c r="A131" s="50" t="s">
        <v>1086</v>
      </c>
      <c r="B131" s="71" t="s">
        <v>1087</v>
      </c>
      <c r="C131" s="72" t="s">
        <v>912</v>
      </c>
      <c r="D131" s="52" t="s">
        <v>598</v>
      </c>
      <c r="E131" s="247">
        <v>70.38</v>
      </c>
      <c r="F131" s="296">
        <v>0</v>
      </c>
      <c r="G131" s="52" t="s">
        <v>598</v>
      </c>
      <c r="H131" s="247">
        <v>11.9</v>
      </c>
      <c r="I131" s="296">
        <v>0</v>
      </c>
      <c r="J131" s="247">
        <f t="shared" ref="J131" si="10">SUM(E131:I131)</f>
        <v>82.28</v>
      </c>
      <c r="K131" s="247">
        <v>70.38</v>
      </c>
      <c r="L131" s="247">
        <v>11.9</v>
      </c>
      <c r="M131" s="293">
        <f>SUM(K131:L131)</f>
        <v>82.28</v>
      </c>
      <c r="N131" s="262" t="s">
        <v>881</v>
      </c>
    </row>
    <row r="132" spans="1:18" ht="16" customHeight="1">
      <c r="A132" s="50" t="s">
        <v>1086</v>
      </c>
      <c r="B132" s="71" t="s">
        <v>1087</v>
      </c>
      <c r="C132" s="72" t="s">
        <v>912</v>
      </c>
      <c r="D132" s="52" t="s">
        <v>598</v>
      </c>
      <c r="E132" s="247">
        <v>70.38</v>
      </c>
      <c r="F132" s="296">
        <v>0</v>
      </c>
      <c r="G132" s="52" t="s">
        <v>598</v>
      </c>
      <c r="H132" s="247">
        <v>11.9</v>
      </c>
      <c r="I132" s="296">
        <v>0</v>
      </c>
      <c r="J132" s="247">
        <f t="shared" ref="J132" si="11">SUM(E132:I132)</f>
        <v>82.28</v>
      </c>
      <c r="K132" s="247">
        <v>70.38</v>
      </c>
      <c r="L132" s="247">
        <v>11.9</v>
      </c>
      <c r="M132" s="293">
        <f>SUM(K132:L132)</f>
        <v>82.28</v>
      </c>
      <c r="N132" s="262" t="s">
        <v>881</v>
      </c>
    </row>
    <row r="133" spans="1:18" ht="16" customHeight="1">
      <c r="A133" s="50" t="s">
        <v>1010</v>
      </c>
      <c r="B133" s="72" t="s">
        <v>1011</v>
      </c>
      <c r="C133" s="72"/>
      <c r="D133" s="52"/>
      <c r="E133" s="247"/>
      <c r="F133" s="296"/>
      <c r="G133" s="52"/>
      <c r="H133" s="247"/>
      <c r="I133" s="296"/>
      <c r="J133" s="247"/>
      <c r="K133" s="247">
        <v>-143.55000000000001</v>
      </c>
      <c r="L133" s="247">
        <v>-20.82</v>
      </c>
      <c r="M133" s="293">
        <f t="shared" ref="M133" si="12">K133+L133</f>
        <v>-164.37</v>
      </c>
      <c r="N133" s="262" t="s">
        <v>376</v>
      </c>
    </row>
    <row r="134" spans="1:18" ht="16" customHeight="1">
      <c r="A134" s="50" t="s">
        <v>1010</v>
      </c>
      <c r="B134" s="72" t="s">
        <v>1011</v>
      </c>
      <c r="C134" s="72"/>
      <c r="D134" s="52"/>
      <c r="E134" s="247"/>
      <c r="F134" s="296"/>
      <c r="G134" s="52"/>
      <c r="H134" s="247"/>
      <c r="I134" s="296"/>
      <c r="J134" s="247"/>
      <c r="K134" s="247">
        <v>-143.55000000000001</v>
      </c>
      <c r="L134" s="247">
        <v>-20.82</v>
      </c>
      <c r="M134" s="293">
        <f t="shared" ref="M134:M137" si="13">K134+L134</f>
        <v>-164.37</v>
      </c>
      <c r="N134" s="262" t="s">
        <v>376</v>
      </c>
    </row>
    <row r="135" spans="1:18" ht="16" customHeight="1">
      <c r="A135" s="50" t="s">
        <v>1010</v>
      </c>
      <c r="B135" s="72" t="s">
        <v>1011</v>
      </c>
      <c r="C135" s="72"/>
      <c r="D135" s="52"/>
      <c r="E135" s="247"/>
      <c r="F135" s="296"/>
      <c r="G135" s="52"/>
      <c r="H135" s="247"/>
      <c r="I135" s="296"/>
      <c r="J135" s="247"/>
      <c r="K135" s="247">
        <v>-143.55000000000001</v>
      </c>
      <c r="L135" s="247">
        <v>-20.82</v>
      </c>
      <c r="M135" s="293">
        <f t="shared" si="13"/>
        <v>-164.37</v>
      </c>
      <c r="N135" s="262" t="s">
        <v>376</v>
      </c>
    </row>
    <row r="136" spans="1:18" ht="16" customHeight="1">
      <c r="A136" s="50" t="s">
        <v>1010</v>
      </c>
      <c r="B136" s="72" t="s">
        <v>1011</v>
      </c>
      <c r="C136" s="72"/>
      <c r="D136" s="52"/>
      <c r="E136" s="247"/>
      <c r="F136" s="296"/>
      <c r="G136" s="52"/>
      <c r="H136" s="247"/>
      <c r="I136" s="296"/>
      <c r="J136" s="247"/>
      <c r="K136" s="247">
        <v>-143.55000000000001</v>
      </c>
      <c r="L136" s="247">
        <v>-20.82</v>
      </c>
      <c r="M136" s="293">
        <f t="shared" si="13"/>
        <v>-164.37</v>
      </c>
      <c r="N136" s="390" t="s">
        <v>376</v>
      </c>
    </row>
    <row r="137" spans="1:18" ht="16" customHeight="1">
      <c r="A137" s="50" t="s">
        <v>1010</v>
      </c>
      <c r="B137" s="72" t="s">
        <v>1011</v>
      </c>
      <c r="C137" s="72"/>
      <c r="D137" s="52"/>
      <c r="E137" s="247"/>
      <c r="F137" s="296"/>
      <c r="G137" s="52"/>
      <c r="H137" s="247"/>
      <c r="I137" s="296"/>
      <c r="J137" s="247"/>
      <c r="K137" s="247">
        <v>-143.55000000000001</v>
      </c>
      <c r="L137" s="247">
        <v>-20.82</v>
      </c>
      <c r="M137" s="293">
        <f t="shared" si="13"/>
        <v>-164.37</v>
      </c>
      <c r="N137" s="262" t="s">
        <v>376</v>
      </c>
    </row>
    <row r="138" spans="1:18" ht="16" customHeight="1">
      <c r="A138" s="50"/>
      <c r="B138" s="72"/>
      <c r="C138" s="72"/>
      <c r="D138" s="52"/>
      <c r="E138" s="247"/>
      <c r="F138" s="296"/>
      <c r="G138" s="52"/>
      <c r="H138" s="247"/>
      <c r="I138" s="296"/>
      <c r="J138" s="247"/>
      <c r="K138" s="247"/>
      <c r="L138" s="247"/>
      <c r="M138" s="293"/>
      <c r="N138" s="262"/>
    </row>
    <row r="139" spans="1:18" s="1" customFormat="1" ht="16">
      <c r="A139" s="404"/>
      <c r="B139" s="404"/>
      <c r="C139" s="404"/>
      <c r="D139" s="404"/>
      <c r="E139" s="256">
        <f>SUM(E131:E138)</f>
        <v>140.76</v>
      </c>
      <c r="F139" s="256">
        <f>SUM(F131:F138)</f>
        <v>0</v>
      </c>
      <c r="G139" s="381"/>
      <c r="H139" s="256">
        <f t="shared" ref="H139:M139" si="14">SUM(H131:H138)</f>
        <v>23.8</v>
      </c>
      <c r="I139" s="256">
        <f t="shared" si="14"/>
        <v>0</v>
      </c>
      <c r="J139" s="256">
        <f t="shared" si="14"/>
        <v>164.56</v>
      </c>
      <c r="K139" s="256">
        <f t="shared" si="14"/>
        <v>-576.99</v>
      </c>
      <c r="L139" s="256">
        <f t="shared" si="14"/>
        <v>-80.3</v>
      </c>
      <c r="M139" s="256">
        <f t="shared" si="14"/>
        <v>-657.29</v>
      </c>
      <c r="N139" s="257"/>
      <c r="P139"/>
      <c r="Q139"/>
      <c r="R139"/>
    </row>
    <row r="140" spans="1:18" s="1" customFormat="1" ht="16">
      <c r="A140" s="318"/>
      <c r="B140" s="347"/>
      <c r="C140" s="347"/>
      <c r="D140" s="318"/>
      <c r="E140" s="256"/>
      <c r="F140" s="256"/>
      <c r="G140" s="381"/>
      <c r="H140" s="256"/>
      <c r="I140" s="256"/>
      <c r="J140" s="256"/>
      <c r="K140" s="256"/>
      <c r="L140" s="256"/>
      <c r="M140" s="256"/>
      <c r="N140" s="257"/>
      <c r="P140"/>
      <c r="Q140"/>
      <c r="R140"/>
    </row>
    <row r="141" spans="1:18" s="1" customFormat="1" ht="19">
      <c r="A141" s="393"/>
      <c r="B141" s="393"/>
      <c r="C141" s="393"/>
      <c r="D141" s="393"/>
      <c r="E141" s="90">
        <f>E128+E139</f>
        <v>9098</v>
      </c>
      <c r="F141" s="90"/>
      <c r="G141" s="90"/>
      <c r="H141" s="90">
        <f>H128+H139</f>
        <v>1416.1000000000013</v>
      </c>
      <c r="I141" s="90"/>
      <c r="J141" s="90">
        <f>M124+J139</f>
        <v>15617.060000000021</v>
      </c>
      <c r="K141" s="90"/>
      <c r="L141" s="90"/>
      <c r="M141" s="332">
        <f>M124+M139</f>
        <v>14795.210000000021</v>
      </c>
      <c r="N141" s="89" t="s">
        <v>795</v>
      </c>
      <c r="P141"/>
      <c r="Q141"/>
      <c r="R141"/>
    </row>
    <row r="142" spans="1:18" s="1" customFormat="1" ht="15" customHeight="1">
      <c r="A142" s="397"/>
      <c r="B142" s="397"/>
      <c r="C142" s="397"/>
      <c r="D142" s="397"/>
      <c r="E142" s="397"/>
      <c r="F142" s="397"/>
      <c r="G142" s="397"/>
      <c r="H142" s="397"/>
      <c r="I142" s="397"/>
      <c r="J142" s="397"/>
      <c r="K142" s="313"/>
      <c r="L142" s="313"/>
      <c r="M142" s="313"/>
      <c r="N142" s="143"/>
      <c r="P142"/>
      <c r="Q142"/>
      <c r="R142"/>
    </row>
    <row r="143" spans="1:18" s="1" customFormat="1" ht="16" customHeight="1">
      <c r="A143"/>
      <c r="B143"/>
      <c r="C143"/>
      <c r="E143"/>
      <c r="F143"/>
      <c r="G143"/>
      <c r="H143" t="s">
        <v>381</v>
      </c>
      <c r="I143" s="163" t="s">
        <v>871</v>
      </c>
      <c r="J143" s="260">
        <v>45799</v>
      </c>
      <c r="K143" s="314"/>
      <c r="L143" s="314"/>
      <c r="M143" s="314"/>
      <c r="N143"/>
      <c r="P143"/>
      <c r="Q143"/>
      <c r="R143"/>
    </row>
    <row r="144" spans="1:18" s="1" customFormat="1">
      <c r="A144"/>
      <c r="B144"/>
      <c r="C144"/>
      <c r="D144"/>
      <c r="E144"/>
      <c r="F144"/>
      <c r="G144"/>
      <c r="H144" s="12"/>
      <c r="I144" s="12"/>
      <c r="J144" s="12"/>
      <c r="K144" s="275"/>
      <c r="L144" s="275"/>
      <c r="M144" s="12"/>
      <c r="N144"/>
      <c r="P144"/>
      <c r="Q144"/>
      <c r="R144"/>
    </row>
    <row r="145" spans="1:18" s="1" customFormat="1">
      <c r="A145"/>
      <c r="B145"/>
      <c r="C145"/>
      <c r="D145"/>
      <c r="E145" s="315" t="s">
        <v>766</v>
      </c>
      <c r="F145" s="275">
        <f>F124+F139+I124+I139</f>
        <v>5102.9599999999991</v>
      </c>
      <c r="G145" s="275"/>
      <c r="H145" s="315" t="s">
        <v>767</v>
      </c>
      <c r="I145" s="275">
        <f>M124+M139-F145</f>
        <v>9692.2500000000218</v>
      </c>
      <c r="J145"/>
      <c r="K145" s="275"/>
      <c r="L145" s="275"/>
      <c r="M145" s="275"/>
      <c r="N145"/>
      <c r="P145"/>
      <c r="Q145"/>
      <c r="R145"/>
    </row>
    <row r="147" spans="1:18" s="1" customFormat="1">
      <c r="A147"/>
      <c r="B147"/>
      <c r="C147"/>
      <c r="D147"/>
      <c r="E147"/>
      <c r="F147"/>
      <c r="G147"/>
      <c r="H147"/>
      <c r="I147" s="275">
        <f>F145+I145</f>
        <v>14795.210000000021</v>
      </c>
      <c r="J147"/>
      <c r="K147" s="275"/>
      <c r="L147" s="275"/>
      <c r="M147"/>
      <c r="N147"/>
      <c r="P147"/>
      <c r="Q147"/>
      <c r="R147"/>
    </row>
    <row r="150" spans="1:18">
      <c r="I150" s="275"/>
    </row>
  </sheetData>
  <mergeCells count="7">
    <mergeCell ref="A142:J142"/>
    <mergeCell ref="B127:D127"/>
    <mergeCell ref="A128:D128"/>
    <mergeCell ref="A129:D129"/>
    <mergeCell ref="A130:D130"/>
    <mergeCell ref="A139:D139"/>
    <mergeCell ref="A141:D141"/>
  </mergeCells>
  <conditionalFormatting sqref="B22:C22">
    <cfRule type="duplicateValues" dxfId="1732" priority="4"/>
  </conditionalFormatting>
  <conditionalFormatting sqref="B59:C59">
    <cfRule type="duplicateValues" dxfId="1731" priority="2"/>
  </conditionalFormatting>
  <conditionalFormatting sqref="D145:D147 D149:D1048576 A145:C1048576">
    <cfRule type="duplicateValues" dxfId="1730" priority="5"/>
  </conditionalFormatting>
  <conditionalFormatting sqref="N5 N9:N63 N67:N140">
    <cfRule type="notContainsBlanks" dxfId="1729" priority="1">
      <formula>LEN(TRIM(N5))&gt;0</formula>
    </cfRule>
  </conditionalFormatting>
  <conditionalFormatting sqref="N142">
    <cfRule type="notContainsBlanks" dxfId="1728" priority="3">
      <formula>LEN(TRIM(N142))&gt;0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8B4-D000-7E45-BDC9-A0BBB8E6054D}">
  <dimension ref="A1:T187"/>
  <sheetViews>
    <sheetView topLeftCell="A27" zoomScale="150" zoomScaleNormal="150" workbookViewId="0">
      <selection activeCell="A131" sqref="A131:I174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8.1640625" customWidth="1"/>
    <col min="15" max="15" width="41.5" style="1" bestFit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45778</v>
      </c>
      <c r="M2" s="157">
        <v>45808</v>
      </c>
      <c r="N2" s="350" t="s">
        <v>980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70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71" si="1">K7+L7</f>
        <v>82.28</v>
      </c>
      <c r="N7" s="262"/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1010</v>
      </c>
      <c r="B11" s="72" t="s">
        <v>1011</v>
      </c>
      <c r="C11" s="72"/>
      <c r="D11" s="52"/>
      <c r="E11" s="247"/>
      <c r="F11" s="296"/>
      <c r="G11" s="52"/>
      <c r="H11" s="247"/>
      <c r="I11" s="296"/>
      <c r="J11" s="247"/>
      <c r="K11" s="247">
        <v>143.55000000000001</v>
      </c>
      <c r="L11" s="247">
        <v>20.82</v>
      </c>
      <c r="M11" s="293">
        <f t="shared" si="1"/>
        <v>164.37</v>
      </c>
      <c r="N11" s="262" t="s">
        <v>1097</v>
      </c>
    </row>
    <row r="12" spans="1:20">
      <c r="A12" s="50" t="s">
        <v>625</v>
      </c>
      <c r="B12" s="72" t="s">
        <v>89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858</v>
      </c>
      <c r="B13" s="72" t="s">
        <v>859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>
      <c r="A14" s="50" t="s">
        <v>708</v>
      </c>
      <c r="B14" s="72" t="s">
        <v>1065</v>
      </c>
      <c r="C14" s="72" t="s">
        <v>912</v>
      </c>
      <c r="D14" s="52" t="s">
        <v>598</v>
      </c>
      <c r="E14" s="247">
        <v>70.38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82.28</v>
      </c>
      <c r="K14" s="247">
        <v>70.38</v>
      </c>
      <c r="L14" s="247">
        <v>11.9</v>
      </c>
      <c r="M14" s="293">
        <f t="shared" si="1"/>
        <v>82.28</v>
      </c>
      <c r="N14" s="262"/>
    </row>
    <row r="15" spans="1:20" s="1" customFormat="1">
      <c r="A15" s="50" t="s">
        <v>627</v>
      </c>
      <c r="B15" s="72" t="s">
        <v>575</v>
      </c>
      <c r="C15" s="72" t="s">
        <v>913</v>
      </c>
      <c r="D15" s="52" t="s">
        <v>598</v>
      </c>
      <c r="E15" s="247">
        <v>82.03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93.93</v>
      </c>
      <c r="K15" s="247">
        <v>82.03</v>
      </c>
      <c r="L15" s="247">
        <v>11.9</v>
      </c>
      <c r="M15" s="293">
        <f t="shared" si="1"/>
        <v>93.93</v>
      </c>
      <c r="N15" s="262"/>
      <c r="P15"/>
      <c r="Q15"/>
      <c r="R15" s="53"/>
      <c r="S15" s="53"/>
      <c r="T15" s="240"/>
    </row>
    <row r="16" spans="1:20" s="1" customFormat="1">
      <c r="A16" s="50" t="s">
        <v>628</v>
      </c>
      <c r="B16" s="72" t="s">
        <v>139</v>
      </c>
      <c r="C16" s="72" t="s">
        <v>912</v>
      </c>
      <c r="D16" s="52" t="s">
        <v>598</v>
      </c>
      <c r="E16" s="247">
        <v>70.38</v>
      </c>
      <c r="F16" s="296">
        <v>0</v>
      </c>
      <c r="G16" s="52" t="s">
        <v>598</v>
      </c>
      <c r="H16" s="247">
        <v>11.9</v>
      </c>
      <c r="I16" s="296">
        <v>0</v>
      </c>
      <c r="J16" s="247">
        <f t="shared" si="0"/>
        <v>82.28</v>
      </c>
      <c r="K16" s="247">
        <v>70.38</v>
      </c>
      <c r="L16" s="247">
        <v>11.9</v>
      </c>
      <c r="M16" s="293">
        <f t="shared" si="1"/>
        <v>82.28</v>
      </c>
      <c r="N16" s="262"/>
      <c r="P16"/>
      <c r="Q16"/>
      <c r="R16" s="53"/>
      <c r="S16" s="53"/>
      <c r="T16" s="240"/>
    </row>
    <row r="17" spans="1:19" s="1" customFormat="1">
      <c r="A17" s="50" t="s">
        <v>629</v>
      </c>
      <c r="B17" s="72" t="s">
        <v>170</v>
      </c>
      <c r="C17" s="72" t="s">
        <v>913</v>
      </c>
      <c r="D17" s="52" t="s">
        <v>599</v>
      </c>
      <c r="E17" s="247">
        <v>82.03</v>
      </c>
      <c r="F17" s="296">
        <v>139.44</v>
      </c>
      <c r="G17" s="52" t="s">
        <v>599</v>
      </c>
      <c r="H17" s="247">
        <v>11.9</v>
      </c>
      <c r="I17" s="296">
        <v>21.41</v>
      </c>
      <c r="J17" s="247">
        <f t="shared" si="0"/>
        <v>254.78</v>
      </c>
      <c r="K17" s="247">
        <v>221.47</v>
      </c>
      <c r="L17" s="247">
        <v>33.31</v>
      </c>
      <c r="M17" s="293">
        <f>K17+L17</f>
        <v>254.78</v>
      </c>
      <c r="N17" s="262"/>
      <c r="P17"/>
      <c r="Q17"/>
      <c r="R17"/>
      <c r="S17"/>
    </row>
    <row r="18" spans="1:19" s="1" customFormat="1">
      <c r="A18" s="50" t="s">
        <v>810</v>
      </c>
      <c r="B18" s="72" t="s">
        <v>809</v>
      </c>
      <c r="C18" s="72" t="s">
        <v>912</v>
      </c>
      <c r="D18" s="52" t="s">
        <v>598</v>
      </c>
      <c r="E18" s="247">
        <v>70.38</v>
      </c>
      <c r="F18" s="296">
        <v>0</v>
      </c>
      <c r="G18" s="52" t="s">
        <v>598</v>
      </c>
      <c r="H18" s="247">
        <v>11.9</v>
      </c>
      <c r="I18" s="296">
        <v>0</v>
      </c>
      <c r="J18" s="247">
        <f>SUM(E18:I18)</f>
        <v>82.28</v>
      </c>
      <c r="K18" s="247">
        <v>70.38</v>
      </c>
      <c r="L18" s="247">
        <v>11.9</v>
      </c>
      <c r="M18" s="293">
        <f t="shared" si="1"/>
        <v>82.28</v>
      </c>
      <c r="N18" s="262"/>
      <c r="P18"/>
      <c r="Q18"/>
      <c r="R18"/>
      <c r="S18"/>
    </row>
    <row r="19" spans="1:19" s="1" customFormat="1">
      <c r="A19" s="278" t="s">
        <v>731</v>
      </c>
      <c r="B19" s="72" t="s">
        <v>730</v>
      </c>
      <c r="C19" s="72" t="s">
        <v>913</v>
      </c>
      <c r="D19" s="52" t="s">
        <v>599</v>
      </c>
      <c r="E19" s="247">
        <v>82.03</v>
      </c>
      <c r="F19" s="296">
        <v>139.44</v>
      </c>
      <c r="G19" s="52" t="s">
        <v>599</v>
      </c>
      <c r="H19" s="247">
        <v>11.9</v>
      </c>
      <c r="I19" s="296">
        <v>21.41</v>
      </c>
      <c r="J19" s="247">
        <f>SUM(E19:I19)</f>
        <v>254.78</v>
      </c>
      <c r="K19" s="247">
        <v>221.47</v>
      </c>
      <c r="L19" s="247">
        <v>33.31</v>
      </c>
      <c r="M19" s="293">
        <f t="shared" si="1"/>
        <v>254.78</v>
      </c>
      <c r="N19" s="262"/>
      <c r="P19"/>
      <c r="Q19"/>
      <c r="R19"/>
      <c r="S19"/>
    </row>
    <row r="20" spans="1:19" s="1" customFormat="1">
      <c r="A20" s="278" t="s">
        <v>1039</v>
      </c>
      <c r="B20" s="72" t="s">
        <v>1040</v>
      </c>
      <c r="C20" s="72" t="s">
        <v>912</v>
      </c>
      <c r="D20" s="52" t="s">
        <v>598</v>
      </c>
      <c r="E20" s="247">
        <v>70.38</v>
      </c>
      <c r="F20" s="296">
        <v>0</v>
      </c>
      <c r="G20" s="52" t="s">
        <v>598</v>
      </c>
      <c r="H20" s="247">
        <v>11.9</v>
      </c>
      <c r="I20" s="296">
        <v>0</v>
      </c>
      <c r="J20" s="247">
        <f>SUM(E20:I20)</f>
        <v>82.28</v>
      </c>
      <c r="K20" s="247">
        <v>70.38</v>
      </c>
      <c r="L20" s="247">
        <v>11.9</v>
      </c>
      <c r="M20" s="293">
        <f>K20+L20</f>
        <v>82.28</v>
      </c>
      <c r="N20" s="262"/>
      <c r="P20"/>
      <c r="Q20"/>
      <c r="R20"/>
      <c r="S20"/>
    </row>
    <row r="21" spans="1:19" s="1" customFormat="1">
      <c r="A21" s="278" t="s">
        <v>885</v>
      </c>
      <c r="B21" s="72" t="s">
        <v>886</v>
      </c>
      <c r="C21" s="72" t="s">
        <v>913</v>
      </c>
      <c r="D21" s="52" t="s">
        <v>600</v>
      </c>
      <c r="E21" s="247">
        <v>82.03</v>
      </c>
      <c r="F21" s="296">
        <v>61.52</v>
      </c>
      <c r="G21" s="52" t="s">
        <v>600</v>
      </c>
      <c r="H21" s="247">
        <v>11.9</v>
      </c>
      <c r="I21" s="296">
        <v>8.92</v>
      </c>
      <c r="J21" s="247">
        <f>SUM(E21:I21)</f>
        <v>164.37</v>
      </c>
      <c r="K21" s="247">
        <v>143.55000000000001</v>
      </c>
      <c r="L21" s="247">
        <v>20.82</v>
      </c>
      <c r="M21" s="293">
        <f>K21+L21</f>
        <v>164.37</v>
      </c>
      <c r="N21" s="262"/>
      <c r="P21"/>
      <c r="Q21"/>
      <c r="R21"/>
      <c r="S21"/>
    </row>
    <row r="22" spans="1:19">
      <c r="A22" s="50" t="s">
        <v>630</v>
      </c>
      <c r="B22" s="72" t="s">
        <v>11</v>
      </c>
      <c r="C22" s="72" t="s">
        <v>912</v>
      </c>
      <c r="D22" s="52" t="s">
        <v>600</v>
      </c>
      <c r="E22" s="247">
        <v>70.38</v>
      </c>
      <c r="F22" s="296">
        <v>52.79</v>
      </c>
      <c r="G22" s="52" t="s">
        <v>600</v>
      </c>
      <c r="H22" s="247">
        <v>11.9</v>
      </c>
      <c r="I22" s="296">
        <v>8.92</v>
      </c>
      <c r="J22" s="247">
        <f t="shared" ref="J22" si="2">SUM(E22:I22)</f>
        <v>143.98999999999998</v>
      </c>
      <c r="K22" s="247">
        <v>123.17</v>
      </c>
      <c r="L22" s="247">
        <v>20.82</v>
      </c>
      <c r="M22" s="293">
        <f t="shared" si="1"/>
        <v>143.99</v>
      </c>
      <c r="N22" s="262"/>
    </row>
    <row r="23" spans="1:19">
      <c r="A23" s="118" t="s">
        <v>631</v>
      </c>
      <c r="B23" s="72" t="s">
        <v>720</v>
      </c>
      <c r="C23" s="72" t="s">
        <v>913</v>
      </c>
      <c r="D23" s="52" t="s">
        <v>598</v>
      </c>
      <c r="E23" s="247">
        <v>82.03</v>
      </c>
      <c r="F23" s="296">
        <v>0</v>
      </c>
      <c r="G23" s="52" t="s">
        <v>598</v>
      </c>
      <c r="H23" s="247">
        <v>11.9</v>
      </c>
      <c r="I23" s="296">
        <v>0</v>
      </c>
      <c r="J23" s="247">
        <f t="shared" si="0"/>
        <v>93.93</v>
      </c>
      <c r="K23" s="247">
        <v>82.03</v>
      </c>
      <c r="L23" s="247">
        <v>11.9</v>
      </c>
      <c r="M23" s="293">
        <f t="shared" si="1"/>
        <v>93.93</v>
      </c>
      <c r="N23" s="262"/>
    </row>
    <row r="24" spans="1:19">
      <c r="A24" s="50" t="s">
        <v>632</v>
      </c>
      <c r="B24" s="72" t="s">
        <v>65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600</v>
      </c>
      <c r="H24" s="247">
        <v>11.9</v>
      </c>
      <c r="I24" s="296">
        <v>8.92</v>
      </c>
      <c r="J24" s="247">
        <f t="shared" si="0"/>
        <v>164.37</v>
      </c>
      <c r="K24" s="247">
        <v>143.55000000000001</v>
      </c>
      <c r="L24" s="247">
        <v>20.82</v>
      </c>
      <c r="M24" s="293">
        <f t="shared" si="1"/>
        <v>164.37</v>
      </c>
      <c r="N24" s="262"/>
    </row>
    <row r="25" spans="1:19">
      <c r="A25" s="50" t="s">
        <v>917</v>
      </c>
      <c r="B25" s="72" t="s">
        <v>918</v>
      </c>
      <c r="C25" s="72" t="s">
        <v>913</v>
      </c>
      <c r="D25" s="52" t="s">
        <v>600</v>
      </c>
      <c r="E25" s="247">
        <v>82.03</v>
      </c>
      <c r="F25" s="296">
        <v>61.52</v>
      </c>
      <c r="G25" s="52" t="s">
        <v>598</v>
      </c>
      <c r="H25" s="247">
        <v>11.9</v>
      </c>
      <c r="I25" s="296">
        <v>0</v>
      </c>
      <c r="J25" s="247">
        <f t="shared" si="0"/>
        <v>155.45000000000002</v>
      </c>
      <c r="K25" s="247">
        <v>143.55000000000001</v>
      </c>
      <c r="L25" s="247">
        <v>11.9</v>
      </c>
      <c r="M25" s="293">
        <f t="shared" si="1"/>
        <v>155.45000000000002</v>
      </c>
      <c r="N25" s="262"/>
    </row>
    <row r="26" spans="1:19" ht="29">
      <c r="A26" s="50" t="s">
        <v>633</v>
      </c>
      <c r="B26" s="71" t="s">
        <v>80</v>
      </c>
      <c r="C26" s="71" t="s">
        <v>912</v>
      </c>
      <c r="D26" s="52" t="s">
        <v>598</v>
      </c>
      <c r="E26" s="247">
        <v>70.38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82.28</v>
      </c>
      <c r="K26" s="247">
        <v>70.38</v>
      </c>
      <c r="L26" s="247">
        <v>11.9</v>
      </c>
      <c r="M26" s="293">
        <f t="shared" si="1"/>
        <v>82.28</v>
      </c>
      <c r="N26" s="262"/>
    </row>
    <row r="27" spans="1:19">
      <c r="A27" s="50" t="s">
        <v>887</v>
      </c>
      <c r="B27" s="71" t="s">
        <v>888</v>
      </c>
      <c r="C27" s="71" t="s">
        <v>913</v>
      </c>
      <c r="D27" s="52" t="s">
        <v>598</v>
      </c>
      <c r="E27" s="247">
        <v>82.03</v>
      </c>
      <c r="F27" s="296">
        <v>0</v>
      </c>
      <c r="G27" s="52" t="s">
        <v>598</v>
      </c>
      <c r="H27" s="247">
        <v>11.9</v>
      </c>
      <c r="I27" s="296">
        <v>0</v>
      </c>
      <c r="J27" s="247">
        <f t="shared" si="0"/>
        <v>93.93</v>
      </c>
      <c r="K27" s="247">
        <v>82.03</v>
      </c>
      <c r="L27" s="247">
        <v>11.9</v>
      </c>
      <c r="M27" s="293">
        <f t="shared" si="1"/>
        <v>93.93</v>
      </c>
      <c r="N27" s="262"/>
    </row>
    <row r="28" spans="1:19">
      <c r="A28" s="43" t="s">
        <v>781</v>
      </c>
      <c r="B28" s="71" t="s">
        <v>844</v>
      </c>
      <c r="C28" s="71" t="s">
        <v>913</v>
      </c>
      <c r="D28" s="52" t="s">
        <v>600</v>
      </c>
      <c r="E28" s="247">
        <v>82.03</v>
      </c>
      <c r="F28" s="296">
        <v>61.52</v>
      </c>
      <c r="G28" s="52" t="s">
        <v>600</v>
      </c>
      <c r="H28" s="247">
        <v>11.9</v>
      </c>
      <c r="I28" s="296">
        <v>8.92</v>
      </c>
      <c r="J28" s="247">
        <f t="shared" si="0"/>
        <v>164.37</v>
      </c>
      <c r="K28" s="247">
        <v>143.55000000000001</v>
      </c>
      <c r="L28" s="247">
        <v>20.82</v>
      </c>
      <c r="M28" s="293">
        <f t="shared" si="1"/>
        <v>164.37</v>
      </c>
      <c r="N28" s="262"/>
    </row>
    <row r="29" spans="1:19">
      <c r="A29" s="50" t="s">
        <v>635</v>
      </c>
      <c r="B29" s="72" t="s">
        <v>91</v>
      </c>
      <c r="C29" s="72" t="s">
        <v>912</v>
      </c>
      <c r="D29" s="52" t="s">
        <v>599</v>
      </c>
      <c r="E29" s="247">
        <v>70.38</v>
      </c>
      <c r="F29" s="296">
        <v>119.65</v>
      </c>
      <c r="G29" s="52" t="s">
        <v>599</v>
      </c>
      <c r="H29" s="247">
        <v>11.9</v>
      </c>
      <c r="I29" s="296">
        <v>21.41</v>
      </c>
      <c r="J29" s="247">
        <f t="shared" si="0"/>
        <v>223.34</v>
      </c>
      <c r="K29" s="247">
        <v>190.03</v>
      </c>
      <c r="L29" s="247">
        <v>33.31</v>
      </c>
      <c r="M29" s="293">
        <f t="shared" si="1"/>
        <v>223.34</v>
      </c>
      <c r="N29" s="262"/>
    </row>
    <row r="30" spans="1:19" ht="16" customHeight="1">
      <c r="A30" s="43">
        <v>1657</v>
      </c>
      <c r="B30" s="71" t="s">
        <v>845</v>
      </c>
      <c r="C30" s="71" t="s">
        <v>912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636</v>
      </c>
      <c r="B31" s="72" t="s">
        <v>771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/>
    </row>
    <row r="32" spans="1:19">
      <c r="A32" s="50" t="s">
        <v>637</v>
      </c>
      <c r="B32" s="72" t="s">
        <v>405</v>
      </c>
      <c r="C32" s="72" t="s">
        <v>915</v>
      </c>
      <c r="D32" s="52" t="s">
        <v>598</v>
      </c>
      <c r="E32" s="247">
        <v>82.03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93.93</v>
      </c>
      <c r="K32" s="247">
        <v>82.03</v>
      </c>
      <c r="L32" s="247">
        <v>11.9</v>
      </c>
      <c r="M32" s="293">
        <f t="shared" si="1"/>
        <v>93.93</v>
      </c>
      <c r="N32" s="262"/>
    </row>
    <row r="33" spans="1:19">
      <c r="A33" s="50" t="s">
        <v>879</v>
      </c>
      <c r="B33" s="72" t="s">
        <v>880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723</v>
      </c>
      <c r="B34" s="72" t="s">
        <v>722</v>
      </c>
      <c r="C34" s="72" t="s">
        <v>912</v>
      </c>
      <c r="D34" s="52" t="s">
        <v>598</v>
      </c>
      <c r="E34" s="247">
        <v>70.38</v>
      </c>
      <c r="F34" s="296">
        <v>0</v>
      </c>
      <c r="G34" s="52" t="s">
        <v>598</v>
      </c>
      <c r="H34" s="247">
        <v>11.9</v>
      </c>
      <c r="I34" s="296">
        <v>0</v>
      </c>
      <c r="J34" s="247">
        <f t="shared" si="0"/>
        <v>82.28</v>
      </c>
      <c r="K34" s="247">
        <v>70.38</v>
      </c>
      <c r="L34" s="247">
        <v>11.9</v>
      </c>
      <c r="M34" s="293">
        <f t="shared" si="1"/>
        <v>82.28</v>
      </c>
      <c r="N34" s="262"/>
    </row>
    <row r="35" spans="1:19">
      <c r="A35" s="50" t="s">
        <v>638</v>
      </c>
      <c r="B35" s="72" t="s">
        <v>617</v>
      </c>
      <c r="C35" s="72" t="s">
        <v>913</v>
      </c>
      <c r="D35" s="52" t="s">
        <v>600</v>
      </c>
      <c r="E35" s="247">
        <v>82.03</v>
      </c>
      <c r="F35" s="296">
        <v>61.52</v>
      </c>
      <c r="G35" s="52" t="s">
        <v>600</v>
      </c>
      <c r="H35" s="247">
        <v>11.9</v>
      </c>
      <c r="I35" s="296">
        <v>8.92</v>
      </c>
      <c r="J35" s="247">
        <f t="shared" si="0"/>
        <v>164.37</v>
      </c>
      <c r="K35" s="247">
        <v>143.55000000000001</v>
      </c>
      <c r="L35" s="247">
        <v>20.82</v>
      </c>
      <c r="M35" s="293">
        <f t="shared" si="1"/>
        <v>164.37</v>
      </c>
      <c r="N35" s="262"/>
    </row>
    <row r="36" spans="1:19">
      <c r="A36" s="50" t="s">
        <v>639</v>
      </c>
      <c r="B36" s="72" t="s">
        <v>92</v>
      </c>
      <c r="C36" s="72" t="s">
        <v>912</v>
      </c>
      <c r="D36" s="52" t="s">
        <v>599</v>
      </c>
      <c r="E36" s="247">
        <v>70.38</v>
      </c>
      <c r="F36" s="296">
        <v>119.65</v>
      </c>
      <c r="G36" s="52" t="s">
        <v>599</v>
      </c>
      <c r="H36" s="247">
        <v>11.9</v>
      </c>
      <c r="I36" s="296">
        <v>21.41</v>
      </c>
      <c r="J36" s="247">
        <f t="shared" si="0"/>
        <v>223.34</v>
      </c>
      <c r="K36" s="247">
        <v>190.03</v>
      </c>
      <c r="L36" s="247">
        <v>33.31</v>
      </c>
      <c r="M36" s="293">
        <f t="shared" si="1"/>
        <v>223.34</v>
      </c>
      <c r="N36" s="262"/>
    </row>
    <row r="37" spans="1:19">
      <c r="A37" s="50" t="s">
        <v>889</v>
      </c>
      <c r="B37" s="72" t="s">
        <v>890</v>
      </c>
      <c r="C37" s="72" t="s">
        <v>912</v>
      </c>
      <c r="D37" s="52" t="s">
        <v>598</v>
      </c>
      <c r="E37" s="247">
        <v>70.38</v>
      </c>
      <c r="F37" s="296">
        <v>0</v>
      </c>
      <c r="G37" s="52" t="s">
        <v>598</v>
      </c>
      <c r="H37" s="247">
        <v>11.9</v>
      </c>
      <c r="I37" s="296">
        <v>0</v>
      </c>
      <c r="J37" s="247">
        <f t="shared" si="0"/>
        <v>82.28</v>
      </c>
      <c r="K37" s="247">
        <v>70.38</v>
      </c>
      <c r="L37" s="247">
        <v>11.9</v>
      </c>
      <c r="M37" s="293">
        <f t="shared" si="1"/>
        <v>82.28</v>
      </c>
      <c r="N37" s="262"/>
    </row>
    <row r="38" spans="1:19" ht="29">
      <c r="A38" s="50" t="s">
        <v>641</v>
      </c>
      <c r="B38" s="71" t="s">
        <v>846</v>
      </c>
      <c r="C38" s="71" t="s">
        <v>912</v>
      </c>
      <c r="D38" s="52" t="s">
        <v>600</v>
      </c>
      <c r="E38" s="247">
        <v>70.38</v>
      </c>
      <c r="F38" s="296">
        <v>52.79</v>
      </c>
      <c r="G38" s="52" t="s">
        <v>600</v>
      </c>
      <c r="H38" s="247">
        <v>11.9</v>
      </c>
      <c r="I38" s="296">
        <v>8.92</v>
      </c>
      <c r="J38" s="247">
        <f t="shared" si="0"/>
        <v>143.98999999999998</v>
      </c>
      <c r="K38" s="247">
        <v>123.17</v>
      </c>
      <c r="L38" s="247">
        <v>20.82</v>
      </c>
      <c r="M38" s="293">
        <f t="shared" si="1"/>
        <v>143.99</v>
      </c>
      <c r="N38" s="262"/>
      <c r="R38" t="s">
        <v>318</v>
      </c>
    </row>
    <row r="39" spans="1:19">
      <c r="A39" s="50" t="s">
        <v>1044</v>
      </c>
      <c r="B39" s="71" t="s">
        <v>1045</v>
      </c>
      <c r="C39" s="71" t="s">
        <v>913</v>
      </c>
      <c r="D39" s="52" t="s">
        <v>600</v>
      </c>
      <c r="E39" s="247">
        <v>82.03</v>
      </c>
      <c r="F39" s="296">
        <v>61.52</v>
      </c>
      <c r="G39" s="52" t="s">
        <v>600</v>
      </c>
      <c r="H39" s="247">
        <v>0</v>
      </c>
      <c r="I39" s="296">
        <v>0</v>
      </c>
      <c r="J39" s="247">
        <f t="shared" si="0"/>
        <v>143.55000000000001</v>
      </c>
      <c r="K39" s="247">
        <v>143.55000000000001</v>
      </c>
      <c r="L39" s="247">
        <v>0</v>
      </c>
      <c r="M39" s="293">
        <f t="shared" si="1"/>
        <v>143.55000000000001</v>
      </c>
      <c r="N39" s="262"/>
    </row>
    <row r="40" spans="1:19">
      <c r="A40" s="50" t="s">
        <v>642</v>
      </c>
      <c r="B40" s="72" t="s">
        <v>549</v>
      </c>
      <c r="C40" s="72" t="s">
        <v>913</v>
      </c>
      <c r="D40" s="52" t="s">
        <v>599</v>
      </c>
      <c r="E40" s="247">
        <v>82.03</v>
      </c>
      <c r="F40" s="296">
        <v>139.44</v>
      </c>
      <c r="G40" s="52" t="s">
        <v>599</v>
      </c>
      <c r="H40" s="247">
        <v>11.9</v>
      </c>
      <c r="I40" s="296">
        <v>21.41</v>
      </c>
      <c r="J40" s="247">
        <f t="shared" si="0"/>
        <v>254.78</v>
      </c>
      <c r="K40" s="247">
        <v>221.47</v>
      </c>
      <c r="L40" s="247">
        <v>33.31</v>
      </c>
      <c r="M40" s="293">
        <f t="shared" si="1"/>
        <v>254.78</v>
      </c>
      <c r="N40" s="262"/>
    </row>
    <row r="41" spans="1:19">
      <c r="A41" s="50" t="s">
        <v>784</v>
      </c>
      <c r="B41" s="72" t="s">
        <v>785</v>
      </c>
      <c r="C41" s="72" t="s">
        <v>912</v>
      </c>
      <c r="D41" s="52" t="s">
        <v>598</v>
      </c>
      <c r="E41" s="247">
        <v>70.38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82.28</v>
      </c>
      <c r="K41" s="247">
        <v>70.38</v>
      </c>
      <c r="L41" s="247">
        <v>11.9</v>
      </c>
      <c r="M41" s="293">
        <f t="shared" si="1"/>
        <v>82.28</v>
      </c>
      <c r="N41" s="262"/>
    </row>
    <row r="42" spans="1:19" s="1" customFormat="1">
      <c r="A42" s="50" t="s">
        <v>644</v>
      </c>
      <c r="B42" s="72" t="s">
        <v>407</v>
      </c>
      <c r="C42" s="72" t="s">
        <v>913</v>
      </c>
      <c r="D42" s="52" t="s">
        <v>598</v>
      </c>
      <c r="E42" s="247">
        <v>82.03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93.93</v>
      </c>
      <c r="K42" s="247">
        <v>82.03</v>
      </c>
      <c r="L42" s="247">
        <v>11.9</v>
      </c>
      <c r="M42" s="293">
        <f t="shared" si="1"/>
        <v>93.93</v>
      </c>
      <c r="N42" s="262"/>
      <c r="P42"/>
      <c r="Q42"/>
      <c r="R42"/>
      <c r="S42"/>
    </row>
    <row r="43" spans="1:19" s="1" customFormat="1">
      <c r="A43" s="50" t="s">
        <v>860</v>
      </c>
      <c r="B43" s="72" t="s">
        <v>862</v>
      </c>
      <c r="C43" s="72" t="s">
        <v>912</v>
      </c>
      <c r="D43" s="52" t="s">
        <v>598</v>
      </c>
      <c r="E43" s="247">
        <v>70.38</v>
      </c>
      <c r="F43" s="296">
        <v>0</v>
      </c>
      <c r="G43" s="52" t="s">
        <v>598</v>
      </c>
      <c r="H43" s="247">
        <v>11.9</v>
      </c>
      <c r="I43" s="296">
        <v>0</v>
      </c>
      <c r="J43" s="247">
        <f t="shared" si="0"/>
        <v>82.28</v>
      </c>
      <c r="K43" s="247">
        <v>70.38</v>
      </c>
      <c r="L43" s="247">
        <v>11.9</v>
      </c>
      <c r="M43" s="293">
        <f t="shared" si="1"/>
        <v>82.28</v>
      </c>
      <c r="N43" s="262"/>
      <c r="P43"/>
      <c r="Q43"/>
      <c r="R43"/>
      <c r="S43"/>
    </row>
    <row r="44" spans="1:19" s="1" customFormat="1">
      <c r="A44" s="50" t="s">
        <v>1021</v>
      </c>
      <c r="B44" s="72" t="s">
        <v>1022</v>
      </c>
      <c r="C44" s="72" t="s">
        <v>913</v>
      </c>
      <c r="D44" s="52" t="s">
        <v>600</v>
      </c>
      <c r="E44" s="247">
        <v>82.03</v>
      </c>
      <c r="F44" s="296">
        <v>61.52</v>
      </c>
      <c r="G44" s="52" t="s">
        <v>600</v>
      </c>
      <c r="H44" s="247">
        <v>11.9</v>
      </c>
      <c r="I44" s="296">
        <v>8.92</v>
      </c>
      <c r="J44" s="247">
        <f t="shared" si="0"/>
        <v>164.37</v>
      </c>
      <c r="K44" s="247">
        <v>143.55000000000001</v>
      </c>
      <c r="L44" s="247">
        <v>20.82</v>
      </c>
      <c r="M44" s="293">
        <f t="shared" si="1"/>
        <v>164.37</v>
      </c>
      <c r="N44" s="262"/>
      <c r="P44"/>
      <c r="Q44"/>
      <c r="R44"/>
      <c r="S44"/>
    </row>
    <row r="45" spans="1:19" s="1" customFormat="1">
      <c r="A45" s="50" t="s">
        <v>705</v>
      </c>
      <c r="B45" s="72" t="s">
        <v>43</v>
      </c>
      <c r="C45" s="72" t="s">
        <v>915</v>
      </c>
      <c r="D45" s="52" t="s">
        <v>598</v>
      </c>
      <c r="E45" s="247">
        <v>82.03</v>
      </c>
      <c r="F45" s="296">
        <v>0</v>
      </c>
      <c r="G45" s="52" t="s">
        <v>598</v>
      </c>
      <c r="H45" s="247">
        <v>11.9</v>
      </c>
      <c r="I45" s="296">
        <v>0</v>
      </c>
      <c r="J45" s="247">
        <f t="shared" si="0"/>
        <v>93.93</v>
      </c>
      <c r="K45" s="247">
        <v>82.03</v>
      </c>
      <c r="L45" s="247">
        <v>11.9</v>
      </c>
      <c r="M45" s="293">
        <f t="shared" si="1"/>
        <v>93.93</v>
      </c>
      <c r="N45" s="262"/>
      <c r="P45"/>
      <c r="Q45"/>
      <c r="R45"/>
      <c r="S45"/>
    </row>
    <row r="46" spans="1:19" s="1" customFormat="1" ht="29">
      <c r="A46" s="50" t="s">
        <v>706</v>
      </c>
      <c r="B46" s="71" t="s">
        <v>327</v>
      </c>
      <c r="C46" s="71" t="s">
        <v>912</v>
      </c>
      <c r="D46" s="52" t="s">
        <v>600</v>
      </c>
      <c r="E46" s="247">
        <v>70.38</v>
      </c>
      <c r="F46" s="296">
        <v>52.79</v>
      </c>
      <c r="G46" s="52" t="s">
        <v>600</v>
      </c>
      <c r="H46" s="247">
        <v>11.9</v>
      </c>
      <c r="I46" s="296">
        <v>8.92</v>
      </c>
      <c r="J46" s="247">
        <f t="shared" si="0"/>
        <v>143.98999999999998</v>
      </c>
      <c r="K46" s="247">
        <v>123.17</v>
      </c>
      <c r="L46" s="247">
        <v>20.82</v>
      </c>
      <c r="M46" s="293">
        <f t="shared" si="1"/>
        <v>143.99</v>
      </c>
      <c r="N46" s="262"/>
      <c r="P46"/>
      <c r="Q46"/>
      <c r="R46"/>
      <c r="S46"/>
    </row>
    <row r="47" spans="1:19" s="1" customFormat="1">
      <c r="A47" s="50" t="s">
        <v>645</v>
      </c>
      <c r="B47" s="72" t="s">
        <v>358</v>
      </c>
      <c r="C47" s="72" t="s">
        <v>912</v>
      </c>
      <c r="D47" s="52" t="s">
        <v>599</v>
      </c>
      <c r="E47" s="247">
        <v>70.38</v>
      </c>
      <c r="F47" s="296">
        <v>119.65</v>
      </c>
      <c r="G47" s="52" t="s">
        <v>599</v>
      </c>
      <c r="H47" s="247">
        <v>11.9</v>
      </c>
      <c r="I47" s="296">
        <v>21.41</v>
      </c>
      <c r="J47" s="247">
        <f t="shared" si="0"/>
        <v>223.34</v>
      </c>
      <c r="K47" s="247">
        <v>190.03</v>
      </c>
      <c r="L47" s="247">
        <v>33.31</v>
      </c>
      <c r="M47" s="293">
        <f t="shared" si="1"/>
        <v>223.34</v>
      </c>
      <c r="N47" s="262"/>
      <c r="P47"/>
      <c r="Q47"/>
      <c r="R47"/>
      <c r="S47"/>
    </row>
    <row r="48" spans="1:19" s="1" customFormat="1">
      <c r="A48" s="50" t="s">
        <v>646</v>
      </c>
      <c r="B48" s="72" t="s">
        <v>551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>K48+L48</f>
        <v>82.28</v>
      </c>
      <c r="N48" s="262"/>
      <c r="P48"/>
      <c r="Q48"/>
      <c r="R48"/>
      <c r="S48"/>
    </row>
    <row r="49" spans="1:19" s="1" customFormat="1">
      <c r="A49" s="50" t="s">
        <v>648</v>
      </c>
      <c r="B49" s="72" t="s">
        <v>23</v>
      </c>
      <c r="C49" s="72" t="s">
        <v>912</v>
      </c>
      <c r="D49" s="52" t="s">
        <v>598</v>
      </c>
      <c r="E49" s="247">
        <v>70.38</v>
      </c>
      <c r="F49" s="296">
        <v>0</v>
      </c>
      <c r="G49" s="52" t="s">
        <v>598</v>
      </c>
      <c r="H49" s="247">
        <v>11.9</v>
      </c>
      <c r="I49" s="296">
        <v>0</v>
      </c>
      <c r="J49" s="247">
        <f t="shared" si="0"/>
        <v>82.28</v>
      </c>
      <c r="K49" s="247">
        <v>70.38</v>
      </c>
      <c r="L49" s="247">
        <v>11.9</v>
      </c>
      <c r="M49" s="293">
        <f t="shared" si="1"/>
        <v>82.28</v>
      </c>
      <c r="N49" s="262"/>
      <c r="P49"/>
      <c r="Q49"/>
      <c r="R49"/>
      <c r="S49"/>
    </row>
    <row r="50" spans="1:19" s="1" customFormat="1">
      <c r="A50" s="50" t="s">
        <v>649</v>
      </c>
      <c r="B50" s="72" t="s">
        <v>93</v>
      </c>
      <c r="C50" s="72" t="s">
        <v>912</v>
      </c>
      <c r="D50" s="52" t="s">
        <v>599</v>
      </c>
      <c r="E50" s="247">
        <v>70.38</v>
      </c>
      <c r="F50" s="296">
        <v>119.65</v>
      </c>
      <c r="G50" s="52" t="s">
        <v>599</v>
      </c>
      <c r="H50" s="247">
        <v>11.9</v>
      </c>
      <c r="I50" s="296">
        <v>21.41</v>
      </c>
      <c r="J50" s="247">
        <f t="shared" si="0"/>
        <v>223.34</v>
      </c>
      <c r="K50" s="247">
        <v>190.03</v>
      </c>
      <c r="L50" s="247">
        <v>33.31</v>
      </c>
      <c r="M50" s="293">
        <f t="shared" si="1"/>
        <v>223.34</v>
      </c>
      <c r="N50" s="262"/>
      <c r="P50"/>
      <c r="Q50"/>
      <c r="R50"/>
      <c r="S50"/>
    </row>
    <row r="51" spans="1:19" s="1" customFormat="1">
      <c r="A51" s="50" t="s">
        <v>650</v>
      </c>
      <c r="B51" s="72" t="s">
        <v>183</v>
      </c>
      <c r="C51" s="72" t="s">
        <v>912</v>
      </c>
      <c r="D51" s="52" t="s">
        <v>600</v>
      </c>
      <c r="E51" s="247">
        <v>70.38</v>
      </c>
      <c r="F51" s="296">
        <v>52.79</v>
      </c>
      <c r="G51" s="52" t="s">
        <v>600</v>
      </c>
      <c r="H51" s="247">
        <v>11.9</v>
      </c>
      <c r="I51" s="296">
        <v>8.92</v>
      </c>
      <c r="J51" s="247">
        <f t="shared" si="0"/>
        <v>143.98999999999998</v>
      </c>
      <c r="K51" s="247">
        <v>123.17</v>
      </c>
      <c r="L51" s="247">
        <v>20.82</v>
      </c>
      <c r="M51" s="293">
        <f t="shared" si="1"/>
        <v>143.99</v>
      </c>
      <c r="N51" s="262"/>
      <c r="P51"/>
      <c r="Q51"/>
      <c r="R51"/>
      <c r="S51"/>
    </row>
    <row r="52" spans="1:19" s="1" customFormat="1" ht="29">
      <c r="A52" s="50" t="s">
        <v>651</v>
      </c>
      <c r="B52" s="71" t="s">
        <v>453</v>
      </c>
      <c r="C52" s="71" t="s">
        <v>916</v>
      </c>
      <c r="D52" s="52" t="s">
        <v>599</v>
      </c>
      <c r="E52" s="247">
        <v>70.38</v>
      </c>
      <c r="F52" s="296">
        <v>119.65</v>
      </c>
      <c r="G52" s="52" t="s">
        <v>599</v>
      </c>
      <c r="H52" s="247">
        <v>11.9</v>
      </c>
      <c r="I52" s="296">
        <v>21.41</v>
      </c>
      <c r="J52" s="247">
        <f t="shared" si="0"/>
        <v>223.34</v>
      </c>
      <c r="K52" s="247">
        <v>190.03</v>
      </c>
      <c r="L52" s="247">
        <v>33.31</v>
      </c>
      <c r="M52" s="293">
        <f>K52+L52</f>
        <v>223.34</v>
      </c>
      <c r="N52" s="262"/>
      <c r="P52"/>
      <c r="Q52"/>
      <c r="R52"/>
      <c r="S52"/>
    </row>
    <row r="53" spans="1:19" s="1" customFormat="1">
      <c r="A53" s="50" t="s">
        <v>864</v>
      </c>
      <c r="B53" s="71" t="s">
        <v>865</v>
      </c>
      <c r="C53" s="71" t="s">
        <v>915</v>
      </c>
      <c r="D53" s="52" t="s">
        <v>866</v>
      </c>
      <c r="E53" s="247">
        <v>82.03</v>
      </c>
      <c r="F53" s="296">
        <v>0</v>
      </c>
      <c r="G53" s="52" t="s">
        <v>598</v>
      </c>
      <c r="H53" s="247">
        <v>11.9</v>
      </c>
      <c r="I53" s="296">
        <v>0</v>
      </c>
      <c r="J53" s="247">
        <f>SUM(E53:I53)</f>
        <v>93.93</v>
      </c>
      <c r="K53" s="247">
        <v>82.03</v>
      </c>
      <c r="L53" s="247">
        <v>11.9</v>
      </c>
      <c r="M53" s="293">
        <f>K53+L53</f>
        <v>93.93</v>
      </c>
      <c r="N53" s="262"/>
      <c r="P53"/>
      <c r="Q53"/>
      <c r="R53"/>
      <c r="S53"/>
    </row>
    <row r="54" spans="1:19" s="1" customFormat="1">
      <c r="A54" s="50" t="s">
        <v>652</v>
      </c>
      <c r="B54" s="72" t="s">
        <v>134</v>
      </c>
      <c r="C54" s="72" t="s">
        <v>912</v>
      </c>
      <c r="D54" s="52" t="s">
        <v>598</v>
      </c>
      <c r="E54" s="247">
        <v>70.38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82.28</v>
      </c>
      <c r="K54" s="247">
        <v>70.38</v>
      </c>
      <c r="L54" s="247">
        <v>11.9</v>
      </c>
      <c r="M54" s="293">
        <f t="shared" si="1"/>
        <v>82.28</v>
      </c>
      <c r="N54" s="262"/>
      <c r="P54"/>
      <c r="Q54"/>
      <c r="R54"/>
      <c r="S54"/>
    </row>
    <row r="55" spans="1:19" s="1" customFormat="1">
      <c r="A55" s="50" t="s">
        <v>653</v>
      </c>
      <c r="B55" s="72" t="s">
        <v>59</v>
      </c>
      <c r="C55" s="72" t="s">
        <v>913</v>
      </c>
      <c r="D55" s="52" t="s">
        <v>598</v>
      </c>
      <c r="E55" s="247">
        <v>82.03</v>
      </c>
      <c r="F55" s="296">
        <v>0</v>
      </c>
      <c r="G55" s="52" t="s">
        <v>598</v>
      </c>
      <c r="H55" s="247">
        <v>11.9</v>
      </c>
      <c r="I55" s="296">
        <v>0</v>
      </c>
      <c r="J55" s="247">
        <f t="shared" si="0"/>
        <v>93.93</v>
      </c>
      <c r="K55" s="247">
        <v>82.03</v>
      </c>
      <c r="L55" s="247">
        <v>11.9</v>
      </c>
      <c r="M55" s="293">
        <f t="shared" si="1"/>
        <v>93.93</v>
      </c>
      <c r="N55" s="262"/>
      <c r="P55"/>
      <c r="Q55"/>
      <c r="R55"/>
      <c r="S55"/>
    </row>
    <row r="56" spans="1:19" s="1" customFormat="1">
      <c r="A56" s="50" t="s">
        <v>654</v>
      </c>
      <c r="B56" s="72" t="s">
        <v>563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21.41</v>
      </c>
      <c r="J56" s="247">
        <f t="shared" si="0"/>
        <v>254.78</v>
      </c>
      <c r="K56" s="247">
        <v>221.47</v>
      </c>
      <c r="L56" s="247">
        <v>33.31</v>
      </c>
      <c r="M56" s="293">
        <f t="shared" si="1"/>
        <v>254.78</v>
      </c>
      <c r="N56" s="262"/>
      <c r="P56"/>
      <c r="Q56"/>
      <c r="R56"/>
      <c r="S56"/>
    </row>
    <row r="57" spans="1:19" s="1" customFormat="1">
      <c r="A57" s="50" t="s">
        <v>893</v>
      </c>
      <c r="B57" s="72" t="s">
        <v>894</v>
      </c>
      <c r="C57" s="72" t="s">
        <v>913</v>
      </c>
      <c r="D57" s="52" t="s">
        <v>599</v>
      </c>
      <c r="E57" s="247">
        <v>82.03</v>
      </c>
      <c r="F57" s="296">
        <v>139.44</v>
      </c>
      <c r="G57" s="52" t="s">
        <v>599</v>
      </c>
      <c r="H57" s="247">
        <v>11.9</v>
      </c>
      <c r="I57" s="296">
        <v>0</v>
      </c>
      <c r="J57" s="247">
        <f t="shared" si="0"/>
        <v>233.37</v>
      </c>
      <c r="K57" s="247">
        <v>221.47</v>
      </c>
      <c r="L57" s="247">
        <v>11.9</v>
      </c>
      <c r="M57" s="293">
        <f>K57+L57</f>
        <v>233.37</v>
      </c>
      <c r="N57" s="262"/>
      <c r="P57"/>
      <c r="Q57"/>
      <c r="R57"/>
      <c r="S57"/>
    </row>
    <row r="58" spans="1:19" s="1" customFormat="1" ht="29">
      <c r="A58" s="50" t="s">
        <v>655</v>
      </c>
      <c r="B58" s="71" t="s">
        <v>847</v>
      </c>
      <c r="C58" s="71" t="s">
        <v>916</v>
      </c>
      <c r="D58" s="52" t="s">
        <v>600</v>
      </c>
      <c r="E58" s="247">
        <v>70.38</v>
      </c>
      <c r="F58" s="296">
        <v>52.79</v>
      </c>
      <c r="G58" s="52" t="s">
        <v>600</v>
      </c>
      <c r="H58" s="247">
        <v>11.9</v>
      </c>
      <c r="I58" s="296">
        <v>8.92</v>
      </c>
      <c r="J58" s="247">
        <f t="shared" si="0"/>
        <v>143.98999999999998</v>
      </c>
      <c r="K58" s="247">
        <v>123.17</v>
      </c>
      <c r="L58" s="247">
        <v>20.82</v>
      </c>
      <c r="M58" s="293">
        <f t="shared" si="1"/>
        <v>143.99</v>
      </c>
      <c r="N58" s="262"/>
      <c r="P58"/>
      <c r="Q58"/>
      <c r="R58"/>
      <c r="S58"/>
    </row>
    <row r="59" spans="1:19" s="1" customFormat="1" ht="16" customHeight="1">
      <c r="A59" s="118" t="s">
        <v>656</v>
      </c>
      <c r="B59" s="72" t="s">
        <v>306</v>
      </c>
      <c r="C59" s="72" t="s">
        <v>912</v>
      </c>
      <c r="D59" s="52" t="s">
        <v>598</v>
      </c>
      <c r="E59" s="247">
        <v>70.38</v>
      </c>
      <c r="F59" s="296">
        <v>0</v>
      </c>
      <c r="G59" s="52" t="s">
        <v>598</v>
      </c>
      <c r="H59" s="247">
        <v>11.9</v>
      </c>
      <c r="I59" s="296">
        <v>0</v>
      </c>
      <c r="J59" s="247">
        <f t="shared" si="0"/>
        <v>82.28</v>
      </c>
      <c r="K59" s="247">
        <v>70.38</v>
      </c>
      <c r="L59" s="247">
        <v>11.9</v>
      </c>
      <c r="M59" s="293">
        <f t="shared" si="1"/>
        <v>82.28</v>
      </c>
      <c r="N59" s="262"/>
      <c r="P59"/>
      <c r="Q59"/>
      <c r="R59"/>
      <c r="S59"/>
    </row>
    <row r="60" spans="1:19" s="1" customFormat="1">
      <c r="A60" s="50" t="s">
        <v>657</v>
      </c>
      <c r="B60" s="72" t="s">
        <v>203</v>
      </c>
      <c r="C60" s="72" t="s">
        <v>912</v>
      </c>
      <c r="D60" s="52" t="s">
        <v>600</v>
      </c>
      <c r="E60" s="247">
        <v>70.38</v>
      </c>
      <c r="F60" s="296">
        <v>52.79</v>
      </c>
      <c r="G60" s="52" t="s">
        <v>598</v>
      </c>
      <c r="H60" s="247">
        <v>11.9</v>
      </c>
      <c r="I60" s="296">
        <v>0</v>
      </c>
      <c r="J60" s="247">
        <f t="shared" si="0"/>
        <v>135.07</v>
      </c>
      <c r="K60" s="247">
        <v>123.17</v>
      </c>
      <c r="L60" s="247">
        <v>11.9</v>
      </c>
      <c r="M60" s="293">
        <f t="shared" si="1"/>
        <v>135.07</v>
      </c>
      <c r="N60" s="262"/>
      <c r="P60"/>
      <c r="Q60"/>
      <c r="R60"/>
      <c r="S60"/>
    </row>
    <row r="61" spans="1:19" ht="29">
      <c r="A61" s="50" t="s">
        <v>659</v>
      </c>
      <c r="B61" s="71" t="s">
        <v>848</v>
      </c>
      <c r="C61" s="71" t="s">
        <v>916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>
      <c r="A62" s="50" t="s">
        <v>660</v>
      </c>
      <c r="B62" s="72" t="s">
        <v>123</v>
      </c>
      <c r="C62" s="72" t="s">
        <v>912</v>
      </c>
      <c r="D62" s="52" t="s">
        <v>599</v>
      </c>
      <c r="E62" s="247">
        <v>70.38</v>
      </c>
      <c r="F62" s="296">
        <v>119.65</v>
      </c>
      <c r="G62" s="52" t="s">
        <v>599</v>
      </c>
      <c r="H62" s="247">
        <v>11.9</v>
      </c>
      <c r="I62" s="296">
        <v>21.41</v>
      </c>
      <c r="J62" s="247">
        <f t="shared" si="0"/>
        <v>223.34</v>
      </c>
      <c r="K62" s="247">
        <v>190.03</v>
      </c>
      <c r="L62" s="247">
        <v>33.31</v>
      </c>
      <c r="M62" s="293">
        <f t="shared" si="1"/>
        <v>223.34</v>
      </c>
      <c r="N62" s="262"/>
    </row>
    <row r="63" spans="1:19" ht="29">
      <c r="A63" s="50" t="s">
        <v>661</v>
      </c>
      <c r="B63" s="71" t="s">
        <v>346</v>
      </c>
      <c r="C63" s="71" t="s">
        <v>912</v>
      </c>
      <c r="D63" s="52" t="s">
        <v>599</v>
      </c>
      <c r="E63" s="247">
        <v>82.03</v>
      </c>
      <c r="F63" s="296">
        <v>139.44</v>
      </c>
      <c r="G63" s="52" t="s">
        <v>599</v>
      </c>
      <c r="H63" s="247">
        <v>11.9</v>
      </c>
      <c r="I63" s="296">
        <v>21.41</v>
      </c>
      <c r="J63" s="247">
        <f t="shared" si="0"/>
        <v>254.78</v>
      </c>
      <c r="K63" s="247">
        <v>221.47</v>
      </c>
      <c r="L63" s="247">
        <v>33.31</v>
      </c>
      <c r="M63" s="293">
        <f>K63+L63</f>
        <v>254.78</v>
      </c>
      <c r="N63" s="262"/>
    </row>
    <row r="64" spans="1:19">
      <c r="A64" s="278" t="s">
        <v>742</v>
      </c>
      <c r="B64" s="72" t="s">
        <v>737</v>
      </c>
      <c r="C64" s="72" t="s">
        <v>912</v>
      </c>
      <c r="D64" s="52" t="s">
        <v>598</v>
      </c>
      <c r="E64" s="247">
        <v>70.38</v>
      </c>
      <c r="F64" s="296">
        <v>0</v>
      </c>
      <c r="G64" s="52" t="s">
        <v>598</v>
      </c>
      <c r="H64" s="247">
        <v>11.9</v>
      </c>
      <c r="I64" s="296">
        <v>0</v>
      </c>
      <c r="J64" s="247">
        <f t="shared" si="0"/>
        <v>82.28</v>
      </c>
      <c r="K64" s="247">
        <v>70.38</v>
      </c>
      <c r="L64" s="247">
        <v>11.9</v>
      </c>
      <c r="M64" s="293">
        <f t="shared" si="1"/>
        <v>82.28</v>
      </c>
      <c r="N64" s="53"/>
    </row>
    <row r="65" spans="1:19">
      <c r="A65" s="278" t="s">
        <v>933</v>
      </c>
      <c r="B65" s="72" t="s">
        <v>897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600</v>
      </c>
      <c r="H65" s="247">
        <v>11.9</v>
      </c>
      <c r="I65" s="296">
        <v>8.92</v>
      </c>
      <c r="J65" s="247">
        <f t="shared" si="0"/>
        <v>210.85</v>
      </c>
      <c r="K65" s="247">
        <v>190.03</v>
      </c>
      <c r="L65" s="247">
        <v>20.82</v>
      </c>
      <c r="M65" s="293">
        <f t="shared" si="1"/>
        <v>210.85</v>
      </c>
      <c r="N65" s="53"/>
    </row>
    <row r="66" spans="1:19">
      <c r="A66" s="278" t="s">
        <v>898</v>
      </c>
      <c r="B66" s="72" t="s">
        <v>899</v>
      </c>
      <c r="C66" s="72" t="s">
        <v>912</v>
      </c>
      <c r="D66" s="52" t="s">
        <v>599</v>
      </c>
      <c r="E66" s="247">
        <v>70.38</v>
      </c>
      <c r="F66" s="296">
        <v>119.65</v>
      </c>
      <c r="G66" s="52" t="s">
        <v>599</v>
      </c>
      <c r="H66" s="247">
        <v>11.9</v>
      </c>
      <c r="I66" s="296">
        <v>21.41</v>
      </c>
      <c r="J66" s="247">
        <f t="shared" si="0"/>
        <v>223.34</v>
      </c>
      <c r="K66" s="247">
        <v>190.03</v>
      </c>
      <c r="L66" s="247">
        <v>33.31</v>
      </c>
      <c r="M66" s="293">
        <f t="shared" si="1"/>
        <v>223.34</v>
      </c>
      <c r="N66" s="53"/>
    </row>
    <row r="67" spans="1:19" s="42" customFormat="1" ht="16" customHeight="1">
      <c r="A67" s="50" t="s">
        <v>664</v>
      </c>
      <c r="B67" s="72" t="s">
        <v>601</v>
      </c>
      <c r="C67" s="72" t="s">
        <v>915</v>
      </c>
      <c r="D67" s="52" t="s">
        <v>598</v>
      </c>
      <c r="E67" s="247">
        <v>82.03</v>
      </c>
      <c r="F67" s="296">
        <v>0</v>
      </c>
      <c r="G67" s="52" t="s">
        <v>598</v>
      </c>
      <c r="H67" s="247">
        <v>11.9</v>
      </c>
      <c r="I67" s="296">
        <v>0</v>
      </c>
      <c r="J67" s="247">
        <f t="shared" si="0"/>
        <v>93.93</v>
      </c>
      <c r="K67" s="247">
        <v>82.03</v>
      </c>
      <c r="L67" s="247">
        <v>11.9</v>
      </c>
      <c r="M67" s="293">
        <f>K67+L67</f>
        <v>93.93</v>
      </c>
      <c r="N67" s="262"/>
      <c r="O67" s="1"/>
    </row>
    <row r="68" spans="1:19" s="42" customFormat="1">
      <c r="A68" s="50" t="s">
        <v>665</v>
      </c>
      <c r="B68" s="72" t="s">
        <v>378</v>
      </c>
      <c r="C68" s="72" t="s">
        <v>912</v>
      </c>
      <c r="D68" s="52" t="s">
        <v>600</v>
      </c>
      <c r="E68" s="247">
        <v>70.38</v>
      </c>
      <c r="F68" s="296">
        <v>52.79</v>
      </c>
      <c r="G68" s="52" t="s">
        <v>600</v>
      </c>
      <c r="H68" s="247">
        <v>11.9</v>
      </c>
      <c r="I68" s="296">
        <v>8.92</v>
      </c>
      <c r="J68" s="247">
        <f t="shared" si="0"/>
        <v>143.98999999999998</v>
      </c>
      <c r="K68" s="247">
        <v>123.17</v>
      </c>
      <c r="L68" s="247">
        <v>20.82</v>
      </c>
      <c r="M68" s="293">
        <f t="shared" si="1"/>
        <v>143.99</v>
      </c>
      <c r="N68" s="262"/>
      <c r="O68" s="1"/>
    </row>
    <row r="69" spans="1:19" s="42" customFormat="1">
      <c r="A69" s="50" t="s">
        <v>413</v>
      </c>
      <c r="B69" s="72" t="s">
        <v>196</v>
      </c>
      <c r="C69" s="359" t="s">
        <v>913</v>
      </c>
      <c r="D69" s="151" t="s">
        <v>598</v>
      </c>
      <c r="E69" s="247">
        <v>82.03</v>
      </c>
      <c r="F69" s="296">
        <v>0</v>
      </c>
      <c r="G69" s="151" t="s">
        <v>598</v>
      </c>
      <c r="H69" s="247">
        <v>11.9</v>
      </c>
      <c r="I69" s="296">
        <v>0</v>
      </c>
      <c r="J69" s="247">
        <f t="shared" si="0"/>
        <v>93.93</v>
      </c>
      <c r="K69" s="247">
        <v>82.03</v>
      </c>
      <c r="L69" s="247">
        <v>11.9</v>
      </c>
      <c r="M69" s="293">
        <f t="shared" si="1"/>
        <v>93.93</v>
      </c>
      <c r="N69" s="262"/>
      <c r="O69" s="1"/>
    </row>
    <row r="70" spans="1:19">
      <c r="A70" s="50" t="s">
        <v>666</v>
      </c>
      <c r="B70" s="72" t="s">
        <v>215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0"/>
        <v>93.93</v>
      </c>
      <c r="K70" s="247">
        <v>82.03</v>
      </c>
      <c r="L70" s="247">
        <v>11.9</v>
      </c>
      <c r="M70" s="293">
        <f t="shared" si="1"/>
        <v>93.93</v>
      </c>
      <c r="N70" s="264"/>
    </row>
    <row r="71" spans="1:19">
      <c r="A71" s="50" t="s">
        <v>667</v>
      </c>
      <c r="B71" s="72" t="s">
        <v>586</v>
      </c>
      <c r="C71" s="72" t="s">
        <v>913</v>
      </c>
      <c r="D71" s="52" t="s">
        <v>598</v>
      </c>
      <c r="E71" s="247">
        <v>82.03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ref="J71:J108" si="3">SUM(E71:I71)</f>
        <v>93.93</v>
      </c>
      <c r="K71" s="247">
        <v>82.03</v>
      </c>
      <c r="L71" s="247">
        <v>11.9</v>
      </c>
      <c r="M71" s="293">
        <f t="shared" si="1"/>
        <v>93.93</v>
      </c>
      <c r="N71" s="264"/>
    </row>
    <row r="72" spans="1:19">
      <c r="A72" s="50" t="s">
        <v>669</v>
      </c>
      <c r="B72" s="72" t="s">
        <v>83</v>
      </c>
      <c r="C72" s="72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ref="M72:M108" si="4">K72+L72</f>
        <v>82.28</v>
      </c>
      <c r="N72" s="262"/>
    </row>
    <row r="73" spans="1:19" ht="29">
      <c r="A73" s="50" t="s">
        <v>707</v>
      </c>
      <c r="B73" s="71" t="s">
        <v>458</v>
      </c>
      <c r="C73" s="71" t="s">
        <v>912</v>
      </c>
      <c r="D73" s="52" t="s">
        <v>598</v>
      </c>
      <c r="E73" s="247">
        <v>70.38</v>
      </c>
      <c r="F73" s="296">
        <v>0</v>
      </c>
      <c r="G73" s="52" t="s">
        <v>598</v>
      </c>
      <c r="H73" s="247">
        <v>11.9</v>
      </c>
      <c r="I73" s="296">
        <v>0</v>
      </c>
      <c r="J73" s="247">
        <f t="shared" si="3"/>
        <v>82.28</v>
      </c>
      <c r="K73" s="247">
        <v>70.38</v>
      </c>
      <c r="L73" s="247">
        <v>11.9</v>
      </c>
      <c r="M73" s="293">
        <f t="shared" si="4"/>
        <v>82.28</v>
      </c>
      <c r="N73" s="262"/>
    </row>
    <row r="74" spans="1:19" ht="29">
      <c r="A74" s="50" t="s">
        <v>902</v>
      </c>
      <c r="B74" s="71" t="s">
        <v>903</v>
      </c>
      <c r="C74" s="71" t="s">
        <v>912</v>
      </c>
      <c r="D74" s="52" t="s">
        <v>599</v>
      </c>
      <c r="E74" s="247">
        <v>70.38</v>
      </c>
      <c r="F74" s="296">
        <v>119.65</v>
      </c>
      <c r="G74" s="52" t="s">
        <v>599</v>
      </c>
      <c r="H74" s="247">
        <v>11.9</v>
      </c>
      <c r="I74" s="296">
        <v>21.41</v>
      </c>
      <c r="J74" s="247">
        <f t="shared" si="3"/>
        <v>223.34</v>
      </c>
      <c r="K74" s="247">
        <v>190.03</v>
      </c>
      <c r="L74" s="247">
        <v>33.31</v>
      </c>
      <c r="M74" s="293">
        <f t="shared" si="4"/>
        <v>223.34</v>
      </c>
      <c r="N74" s="262"/>
    </row>
    <row r="75" spans="1:19" s="1" customFormat="1">
      <c r="A75" s="278" t="s">
        <v>744</v>
      </c>
      <c r="B75" s="72" t="s">
        <v>523</v>
      </c>
      <c r="C75" s="71" t="s">
        <v>913</v>
      </c>
      <c r="D75" s="52" t="s">
        <v>598</v>
      </c>
      <c r="E75" s="247">
        <v>82.03</v>
      </c>
      <c r="F75" s="296">
        <v>0</v>
      </c>
      <c r="G75" s="52" t="s">
        <v>598</v>
      </c>
      <c r="H75" s="247">
        <v>11.9</v>
      </c>
      <c r="I75" s="296">
        <v>0</v>
      </c>
      <c r="J75" s="247">
        <f t="shared" si="3"/>
        <v>93.93</v>
      </c>
      <c r="K75" s="247">
        <v>82.03</v>
      </c>
      <c r="L75" s="247">
        <v>11.9</v>
      </c>
      <c r="M75" s="293">
        <f t="shared" si="4"/>
        <v>93.93</v>
      </c>
      <c r="N75" s="262"/>
      <c r="P75"/>
      <c r="Q75"/>
      <c r="R75"/>
      <c r="S75"/>
    </row>
    <row r="76" spans="1:19" s="1" customFormat="1" ht="16" customHeight="1">
      <c r="A76" s="50" t="s">
        <v>671</v>
      </c>
      <c r="B76" s="71" t="s">
        <v>927</v>
      </c>
      <c r="C76" s="71" t="s">
        <v>913</v>
      </c>
      <c r="D76" s="52" t="s">
        <v>600</v>
      </c>
      <c r="E76" s="247">
        <v>82.03</v>
      </c>
      <c r="F76" s="296">
        <v>61.52</v>
      </c>
      <c r="G76" s="52" t="s">
        <v>600</v>
      </c>
      <c r="H76" s="247">
        <v>11.9</v>
      </c>
      <c r="I76" s="296">
        <v>8.92</v>
      </c>
      <c r="J76" s="247">
        <f t="shared" si="3"/>
        <v>164.37</v>
      </c>
      <c r="K76" s="247">
        <v>143.55000000000001</v>
      </c>
      <c r="L76" s="247">
        <v>20.82</v>
      </c>
      <c r="M76" s="293">
        <f t="shared" si="4"/>
        <v>164.37</v>
      </c>
      <c r="N76" s="262"/>
      <c r="P76"/>
      <c r="Q76"/>
      <c r="R76"/>
      <c r="S76"/>
    </row>
    <row r="77" spans="1:19" s="1" customFormat="1" ht="28">
      <c r="A77" s="50" t="s">
        <v>672</v>
      </c>
      <c r="B77" s="363" t="s">
        <v>857</v>
      </c>
      <c r="C77" s="71" t="s">
        <v>913</v>
      </c>
      <c r="D77" s="52" t="s">
        <v>599</v>
      </c>
      <c r="E77" s="247">
        <v>82.03</v>
      </c>
      <c r="F77" s="296">
        <v>139.44</v>
      </c>
      <c r="G77" s="52" t="s">
        <v>599</v>
      </c>
      <c r="H77" s="247">
        <v>11.9</v>
      </c>
      <c r="I77" s="296">
        <v>21.41</v>
      </c>
      <c r="J77" s="247">
        <f t="shared" si="3"/>
        <v>254.78</v>
      </c>
      <c r="K77" s="247">
        <v>221.47</v>
      </c>
      <c r="L77" s="247">
        <v>33.31</v>
      </c>
      <c r="M77" s="293">
        <f t="shared" si="4"/>
        <v>254.78</v>
      </c>
      <c r="N77" s="262"/>
      <c r="P77"/>
      <c r="Q77"/>
      <c r="R77"/>
      <c r="S77"/>
    </row>
    <row r="78" spans="1:19" s="1" customFormat="1" ht="29">
      <c r="A78" s="50" t="s">
        <v>673</v>
      </c>
      <c r="B78" s="71" t="s">
        <v>850</v>
      </c>
      <c r="C78" s="71" t="s">
        <v>912</v>
      </c>
      <c r="D78" s="52" t="s">
        <v>600</v>
      </c>
      <c r="E78" s="247">
        <v>70.38</v>
      </c>
      <c r="F78" s="296">
        <v>52.79</v>
      </c>
      <c r="G78" s="52" t="s">
        <v>600</v>
      </c>
      <c r="H78" s="247">
        <v>11.9</v>
      </c>
      <c r="I78" s="296">
        <v>8.92</v>
      </c>
      <c r="J78" s="247">
        <f t="shared" si="3"/>
        <v>143.98999999999998</v>
      </c>
      <c r="K78" s="247">
        <v>123.17</v>
      </c>
      <c r="L78" s="247">
        <v>20.82</v>
      </c>
      <c r="M78" s="293">
        <f t="shared" si="4"/>
        <v>143.99</v>
      </c>
      <c r="N78" s="262"/>
      <c r="P78"/>
      <c r="Q78"/>
      <c r="R78"/>
      <c r="S78"/>
    </row>
    <row r="79" spans="1:19" s="1" customFormat="1">
      <c r="A79" s="50" t="s">
        <v>674</v>
      </c>
      <c r="B79" s="72" t="s">
        <v>369</v>
      </c>
      <c r="C79" s="72" t="s">
        <v>915</v>
      </c>
      <c r="D79" s="52" t="s">
        <v>600</v>
      </c>
      <c r="E79" s="247">
        <v>82.03</v>
      </c>
      <c r="F79" s="296">
        <v>61.52</v>
      </c>
      <c r="G79" s="52" t="s">
        <v>600</v>
      </c>
      <c r="H79" s="247">
        <v>11.9</v>
      </c>
      <c r="I79" s="296">
        <v>8.92</v>
      </c>
      <c r="J79" s="247">
        <f t="shared" si="3"/>
        <v>164.37</v>
      </c>
      <c r="K79" s="247">
        <v>143.55000000000001</v>
      </c>
      <c r="L79" s="247">
        <v>20.82</v>
      </c>
      <c r="M79" s="293">
        <f t="shared" si="4"/>
        <v>164.37</v>
      </c>
      <c r="N79" s="262"/>
      <c r="P79"/>
      <c r="Q79"/>
      <c r="R79"/>
      <c r="S79"/>
    </row>
    <row r="80" spans="1:19" s="1" customFormat="1" ht="29">
      <c r="A80" s="50" t="s">
        <v>1086</v>
      </c>
      <c r="B80" s="71" t="s">
        <v>1087</v>
      </c>
      <c r="C80" s="72" t="s">
        <v>912</v>
      </c>
      <c r="D80" s="52"/>
      <c r="E80" s="247"/>
      <c r="F80" s="296"/>
      <c r="G80" s="52"/>
      <c r="H80" s="247"/>
      <c r="I80" s="296"/>
      <c r="J80" s="247"/>
      <c r="K80" s="247"/>
      <c r="L80" s="247"/>
      <c r="M80" s="293"/>
      <c r="N80" s="262"/>
      <c r="P80"/>
      <c r="Q80"/>
      <c r="R80"/>
      <c r="S80"/>
    </row>
    <row r="81" spans="1:19" s="1" customFormat="1">
      <c r="A81" s="50" t="s">
        <v>675</v>
      </c>
      <c r="B81" s="72" t="s">
        <v>587</v>
      </c>
      <c r="C81" s="72" t="s">
        <v>912</v>
      </c>
      <c r="D81" s="52" t="s">
        <v>600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ref="J81" si="5">SUM(E81:I81)</f>
        <v>82.28</v>
      </c>
      <c r="K81" s="247">
        <v>70.38</v>
      </c>
      <c r="L81" s="247">
        <v>11.9</v>
      </c>
      <c r="M81" s="293">
        <f t="shared" ref="M81" si="6">K81+L81</f>
        <v>82.28</v>
      </c>
      <c r="N81" s="262"/>
      <c r="O81" s="1" t="s">
        <v>318</v>
      </c>
      <c r="P81"/>
      <c r="Q81"/>
      <c r="R81"/>
      <c r="S81"/>
    </row>
    <row r="82" spans="1:19" s="1" customFormat="1">
      <c r="A82" s="43" t="s">
        <v>753</v>
      </c>
      <c r="B82" s="72" t="s">
        <v>752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/>
      <c r="P82"/>
      <c r="Q82"/>
      <c r="R82"/>
      <c r="S82"/>
    </row>
    <row r="83" spans="1:19" s="1" customFormat="1">
      <c r="A83" s="50" t="s">
        <v>676</v>
      </c>
      <c r="B83" s="72" t="s">
        <v>557</v>
      </c>
      <c r="C83" s="72" t="s">
        <v>912</v>
      </c>
      <c r="D83" s="52" t="s">
        <v>598</v>
      </c>
      <c r="E83" s="247">
        <v>70.38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82.28</v>
      </c>
      <c r="K83" s="247">
        <v>70.38</v>
      </c>
      <c r="L83" s="247">
        <v>11.9</v>
      </c>
      <c r="M83" s="293">
        <f t="shared" si="4"/>
        <v>82.28</v>
      </c>
      <c r="N83" s="262"/>
      <c r="P83"/>
      <c r="Q83"/>
      <c r="R83"/>
      <c r="S83"/>
    </row>
    <row r="84" spans="1:19" s="1" customFormat="1" ht="29">
      <c r="A84" s="50" t="s">
        <v>677</v>
      </c>
      <c r="B84" s="71" t="s">
        <v>851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/>
      <c r="P84"/>
      <c r="Q84"/>
      <c r="R84"/>
      <c r="S84"/>
    </row>
    <row r="85" spans="1:19" s="1" customFormat="1">
      <c r="A85" s="50" t="s">
        <v>987</v>
      </c>
      <c r="B85" s="71" t="s">
        <v>988</v>
      </c>
      <c r="C85" s="71" t="s">
        <v>913</v>
      </c>
      <c r="D85" s="52" t="s">
        <v>598</v>
      </c>
      <c r="E85" s="247">
        <v>82.03</v>
      </c>
      <c r="F85" s="296">
        <v>0</v>
      </c>
      <c r="G85" s="52" t="s">
        <v>598</v>
      </c>
      <c r="H85" s="247">
        <v>11.9</v>
      </c>
      <c r="I85" s="296">
        <v>0</v>
      </c>
      <c r="J85" s="247">
        <f t="shared" si="3"/>
        <v>93.93</v>
      </c>
      <c r="K85" s="247">
        <v>82.03</v>
      </c>
      <c r="L85" s="247">
        <v>11.9</v>
      </c>
      <c r="M85" s="293">
        <f t="shared" si="4"/>
        <v>93.93</v>
      </c>
      <c r="N85" s="262"/>
      <c r="P85"/>
      <c r="Q85"/>
      <c r="R85"/>
      <c r="S85"/>
    </row>
    <row r="86" spans="1:19" s="1" customFormat="1">
      <c r="A86" s="50" t="s">
        <v>678</v>
      </c>
      <c r="B86" s="72" t="s">
        <v>341</v>
      </c>
      <c r="C86" s="72" t="s">
        <v>916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679</v>
      </c>
      <c r="B87" s="72" t="s">
        <v>32</v>
      </c>
      <c r="C87" s="72" t="s">
        <v>912</v>
      </c>
      <c r="D87" s="52" t="s">
        <v>600</v>
      </c>
      <c r="E87" s="247">
        <v>70.38</v>
      </c>
      <c r="F87" s="296">
        <v>52.79</v>
      </c>
      <c r="G87" s="52" t="s">
        <v>600</v>
      </c>
      <c r="H87" s="247">
        <v>11.9</v>
      </c>
      <c r="I87" s="296">
        <v>8.92</v>
      </c>
      <c r="J87" s="247">
        <f t="shared" si="3"/>
        <v>143.98999999999998</v>
      </c>
      <c r="K87" s="247">
        <v>123.17</v>
      </c>
      <c r="L87" s="247">
        <v>20.82</v>
      </c>
      <c r="M87" s="293">
        <f t="shared" si="4"/>
        <v>143.99</v>
      </c>
      <c r="N87" s="262"/>
      <c r="P87"/>
      <c r="Q87"/>
      <c r="R87"/>
      <c r="S87"/>
    </row>
    <row r="88" spans="1:19" s="1" customFormat="1">
      <c r="A88" s="50" t="s">
        <v>680</v>
      </c>
      <c r="B88" s="72" t="s">
        <v>137</v>
      </c>
      <c r="C88" s="72" t="s">
        <v>912</v>
      </c>
      <c r="D88" s="52" t="s">
        <v>598</v>
      </c>
      <c r="E88" s="247">
        <v>70.38</v>
      </c>
      <c r="F88" s="296">
        <v>0</v>
      </c>
      <c r="G88" s="52" t="s">
        <v>598</v>
      </c>
      <c r="H88" s="247">
        <v>11.9</v>
      </c>
      <c r="I88" s="296">
        <v>0</v>
      </c>
      <c r="J88" s="247">
        <f t="shared" si="3"/>
        <v>82.28</v>
      </c>
      <c r="K88" s="247">
        <v>70.38</v>
      </c>
      <c r="L88" s="247">
        <v>11.9</v>
      </c>
      <c r="M88" s="293">
        <f t="shared" si="4"/>
        <v>82.28</v>
      </c>
      <c r="N88" s="262"/>
      <c r="P88"/>
      <c r="Q88"/>
      <c r="R88"/>
      <c r="S88"/>
    </row>
    <row r="89" spans="1:19" s="1" customFormat="1">
      <c r="A89" s="50" t="s">
        <v>977</v>
      </c>
      <c r="B89" s="72" t="s">
        <v>978</v>
      </c>
      <c r="C89" s="72" t="s">
        <v>913</v>
      </c>
      <c r="D89" s="52" t="s">
        <v>928</v>
      </c>
      <c r="E89" s="247">
        <v>82.03</v>
      </c>
      <c r="F89" s="296"/>
      <c r="G89" s="52" t="s">
        <v>600</v>
      </c>
      <c r="H89" s="247">
        <v>11.9</v>
      </c>
      <c r="I89" s="296">
        <v>8.92</v>
      </c>
      <c r="J89" s="247">
        <f t="shared" si="3"/>
        <v>102.85000000000001</v>
      </c>
      <c r="K89" s="247">
        <v>82.03</v>
      </c>
      <c r="L89" s="247">
        <v>20.82</v>
      </c>
      <c r="M89" s="293">
        <f t="shared" si="4"/>
        <v>102.85</v>
      </c>
      <c r="N89" s="262"/>
      <c r="P89"/>
      <c r="Q89"/>
      <c r="R89"/>
      <c r="S89"/>
    </row>
    <row r="90" spans="1:19" s="1" customFormat="1" ht="29">
      <c r="A90" s="50" t="s">
        <v>681</v>
      </c>
      <c r="B90" s="71" t="s">
        <v>362</v>
      </c>
      <c r="C90" s="71" t="s">
        <v>916</v>
      </c>
      <c r="D90" s="52" t="s">
        <v>600</v>
      </c>
      <c r="E90" s="247">
        <v>70.38</v>
      </c>
      <c r="F90" s="296">
        <v>52.79</v>
      </c>
      <c r="G90" s="52" t="s">
        <v>600</v>
      </c>
      <c r="H90" s="247">
        <v>11.9</v>
      </c>
      <c r="I90" s="296">
        <v>8.92</v>
      </c>
      <c r="J90" s="247">
        <f t="shared" si="3"/>
        <v>143.98999999999998</v>
      </c>
      <c r="K90" s="247">
        <v>123.17</v>
      </c>
      <c r="L90" s="247">
        <v>20.82</v>
      </c>
      <c r="M90" s="293">
        <f t="shared" si="4"/>
        <v>143.99</v>
      </c>
      <c r="N90" s="262"/>
      <c r="P90"/>
      <c r="Q90"/>
      <c r="R90"/>
      <c r="S90"/>
    </row>
    <row r="91" spans="1:19" s="1" customFormat="1">
      <c r="A91" s="50" t="s">
        <v>683</v>
      </c>
      <c r="B91" s="72" t="s">
        <v>126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599</v>
      </c>
      <c r="H91" s="247">
        <v>11.9</v>
      </c>
      <c r="I91" s="296">
        <v>21.41</v>
      </c>
      <c r="J91" s="247">
        <f t="shared" si="3"/>
        <v>176.86</v>
      </c>
      <c r="K91" s="247">
        <v>143.55000000000001</v>
      </c>
      <c r="L91" s="247">
        <v>33.31</v>
      </c>
      <c r="M91" s="293">
        <f t="shared" si="4"/>
        <v>176.86</v>
      </c>
      <c r="N91" s="262"/>
      <c r="P91"/>
      <c r="Q91"/>
      <c r="R91"/>
      <c r="S91"/>
    </row>
    <row r="92" spans="1:19" s="1" customFormat="1">
      <c r="A92" s="50" t="s">
        <v>995</v>
      </c>
      <c r="B92" s="72" t="s">
        <v>996</v>
      </c>
      <c r="C92" s="72" t="s">
        <v>913</v>
      </c>
      <c r="D92" s="52" t="s">
        <v>600</v>
      </c>
      <c r="E92" s="247">
        <v>82.03</v>
      </c>
      <c r="F92" s="296">
        <v>61.52</v>
      </c>
      <c r="G92" s="52" t="s">
        <v>600</v>
      </c>
      <c r="H92" s="247">
        <v>11.9</v>
      </c>
      <c r="I92" s="296">
        <v>8.92</v>
      </c>
      <c r="J92" s="247">
        <f t="shared" si="3"/>
        <v>164.37</v>
      </c>
      <c r="K92" s="247">
        <v>143.55000000000001</v>
      </c>
      <c r="L92" s="247">
        <v>20.82</v>
      </c>
      <c r="M92" s="293">
        <f t="shared" si="4"/>
        <v>164.37</v>
      </c>
      <c r="N92" s="262"/>
      <c r="P92"/>
      <c r="Q92"/>
      <c r="R92"/>
      <c r="S92"/>
    </row>
    <row r="93" spans="1:19" s="1" customFormat="1" ht="17" customHeight="1">
      <c r="A93" s="50" t="s">
        <v>684</v>
      </c>
      <c r="B93" s="72" t="s">
        <v>35</v>
      </c>
      <c r="C93" s="72" t="s">
        <v>916</v>
      </c>
      <c r="D93" s="52" t="s">
        <v>598</v>
      </c>
      <c r="E93" s="247">
        <v>70.38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82.28</v>
      </c>
      <c r="K93" s="247">
        <v>70.38</v>
      </c>
      <c r="L93" s="247">
        <v>11.9</v>
      </c>
      <c r="M93" s="293">
        <f t="shared" si="4"/>
        <v>82.28</v>
      </c>
      <c r="N93" s="266"/>
      <c r="P93"/>
      <c r="Q93"/>
      <c r="R93"/>
      <c r="S93"/>
    </row>
    <row r="94" spans="1:19" s="1" customFormat="1">
      <c r="A94" s="50" t="s">
        <v>685</v>
      </c>
      <c r="B94" s="72" t="s">
        <v>433</v>
      </c>
      <c r="C94" s="72" t="s">
        <v>913</v>
      </c>
      <c r="D94" s="52" t="s">
        <v>598</v>
      </c>
      <c r="E94" s="247">
        <v>82.03</v>
      </c>
      <c r="F94" s="296">
        <v>0</v>
      </c>
      <c r="G94" s="52" t="s">
        <v>598</v>
      </c>
      <c r="H94" s="247">
        <v>11.9</v>
      </c>
      <c r="I94" s="296">
        <v>0</v>
      </c>
      <c r="J94" s="247">
        <f t="shared" si="3"/>
        <v>93.93</v>
      </c>
      <c r="K94" s="247">
        <v>82.03</v>
      </c>
      <c r="L94" s="247">
        <v>11.9</v>
      </c>
      <c r="M94" s="293">
        <f t="shared" si="4"/>
        <v>93.93</v>
      </c>
      <c r="N94" s="262"/>
      <c r="P94"/>
      <c r="Q94"/>
      <c r="R94"/>
      <c r="S94"/>
    </row>
    <row r="95" spans="1:19" s="1" customFormat="1">
      <c r="A95" s="50" t="s">
        <v>686</v>
      </c>
      <c r="B95" s="72" t="s">
        <v>339</v>
      </c>
      <c r="C95" s="72" t="s">
        <v>912</v>
      </c>
      <c r="D95" s="52" t="s">
        <v>600</v>
      </c>
      <c r="E95" s="247">
        <v>70.38</v>
      </c>
      <c r="F95" s="296">
        <v>52.79</v>
      </c>
      <c r="G95" s="52" t="s">
        <v>600</v>
      </c>
      <c r="H95" s="247">
        <v>11.9</v>
      </c>
      <c r="I95" s="296">
        <v>8.92</v>
      </c>
      <c r="J95" s="247">
        <f t="shared" si="3"/>
        <v>143.98999999999998</v>
      </c>
      <c r="K95" s="247">
        <v>123.17</v>
      </c>
      <c r="L95" s="247">
        <v>20.82</v>
      </c>
      <c r="M95" s="293">
        <f t="shared" si="4"/>
        <v>143.99</v>
      </c>
      <c r="N95" s="262"/>
      <c r="P95"/>
      <c r="Q95"/>
      <c r="R95"/>
      <c r="S95"/>
    </row>
    <row r="96" spans="1:19" s="1" customFormat="1">
      <c r="A96" s="50" t="s">
        <v>687</v>
      </c>
      <c r="B96" s="72" t="s">
        <v>50</v>
      </c>
      <c r="C96" s="72" t="s">
        <v>912</v>
      </c>
      <c r="D96" s="52" t="s">
        <v>598</v>
      </c>
      <c r="E96" s="247">
        <v>70.38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82.28</v>
      </c>
      <c r="K96" s="247">
        <v>70.38</v>
      </c>
      <c r="L96" s="247">
        <v>11.9</v>
      </c>
      <c r="M96" s="293">
        <f t="shared" si="4"/>
        <v>82.28</v>
      </c>
      <c r="N96" s="262"/>
      <c r="P96"/>
      <c r="Q96"/>
      <c r="R96"/>
      <c r="S96"/>
    </row>
    <row r="97" spans="1:19" s="1" customFormat="1">
      <c r="A97" s="50" t="s">
        <v>1014</v>
      </c>
      <c r="B97" s="72" t="s">
        <v>1015</v>
      </c>
      <c r="C97" s="72" t="s">
        <v>913</v>
      </c>
      <c r="D97" s="52" t="s">
        <v>598</v>
      </c>
      <c r="E97" s="247">
        <v>82.03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93.93</v>
      </c>
      <c r="K97" s="247">
        <v>82.03</v>
      </c>
      <c r="L97" s="247">
        <v>11.9</v>
      </c>
      <c r="M97" s="293">
        <f t="shared" si="4"/>
        <v>93.93</v>
      </c>
      <c r="N97" s="262"/>
      <c r="P97"/>
      <c r="Q97"/>
      <c r="R97"/>
      <c r="S97"/>
    </row>
    <row r="98" spans="1:19" s="1" customFormat="1">
      <c r="A98" s="50" t="s">
        <v>688</v>
      </c>
      <c r="B98" s="72" t="s">
        <v>85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>
      <c r="A99" s="50" t="s">
        <v>689</v>
      </c>
      <c r="B99" s="72" t="s">
        <v>128</v>
      </c>
      <c r="C99" s="72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 ht="29">
      <c r="A100" s="50" t="s">
        <v>690</v>
      </c>
      <c r="B100" s="71" t="s">
        <v>336</v>
      </c>
      <c r="C100" s="71" t="s">
        <v>912</v>
      </c>
      <c r="D100" s="52" t="s">
        <v>598</v>
      </c>
      <c r="E100" s="247">
        <v>70.38</v>
      </c>
      <c r="F100" s="296">
        <v>0</v>
      </c>
      <c r="G100" s="52" t="s">
        <v>598</v>
      </c>
      <c r="H100" s="247">
        <v>11.9</v>
      </c>
      <c r="I100" s="296">
        <v>0</v>
      </c>
      <c r="J100" s="247">
        <f t="shared" si="3"/>
        <v>82.28</v>
      </c>
      <c r="K100" s="247">
        <v>70.38</v>
      </c>
      <c r="L100" s="247">
        <v>11.9</v>
      </c>
      <c r="M100" s="293">
        <f t="shared" si="4"/>
        <v>82.28</v>
      </c>
      <c r="N100" s="262"/>
      <c r="P100"/>
      <c r="Q100"/>
      <c r="R100"/>
      <c r="S100"/>
    </row>
    <row r="101" spans="1:19" s="1" customFormat="1">
      <c r="A101" s="50" t="s">
        <v>1024</v>
      </c>
      <c r="B101" s="71" t="s">
        <v>1025</v>
      </c>
      <c r="C101" s="71" t="s">
        <v>913</v>
      </c>
      <c r="D101" s="52" t="s">
        <v>600</v>
      </c>
      <c r="E101" s="247">
        <v>82.03</v>
      </c>
      <c r="F101" s="296">
        <v>61.52</v>
      </c>
      <c r="G101" s="52" t="s">
        <v>599</v>
      </c>
      <c r="H101" s="247">
        <v>11.9</v>
      </c>
      <c r="I101" s="296">
        <v>21.41</v>
      </c>
      <c r="J101" s="247">
        <f t="shared" si="3"/>
        <v>176.86</v>
      </c>
      <c r="K101" s="247">
        <v>143.55000000000001</v>
      </c>
      <c r="L101" s="247">
        <v>33.31</v>
      </c>
      <c r="M101" s="293">
        <f t="shared" si="4"/>
        <v>176.86</v>
      </c>
      <c r="N101" s="262"/>
      <c r="P101"/>
      <c r="Q101"/>
      <c r="R101"/>
      <c r="S101"/>
    </row>
    <row r="102" spans="1:19" s="1" customFormat="1" ht="29">
      <c r="A102" s="50" t="s">
        <v>691</v>
      </c>
      <c r="B102" s="71" t="s">
        <v>333</v>
      </c>
      <c r="C102" s="71" t="s">
        <v>912</v>
      </c>
      <c r="D102" s="52" t="s">
        <v>598</v>
      </c>
      <c r="E102" s="247">
        <v>70.38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82.28</v>
      </c>
      <c r="K102" s="247">
        <v>70.38</v>
      </c>
      <c r="L102" s="247">
        <v>11.9</v>
      </c>
      <c r="M102" s="293">
        <f t="shared" si="4"/>
        <v>82.28</v>
      </c>
      <c r="N102" s="262"/>
      <c r="P102"/>
      <c r="Q102"/>
      <c r="R102"/>
      <c r="S102"/>
    </row>
    <row r="103" spans="1:19" s="1" customFormat="1">
      <c r="A103" s="50" t="s">
        <v>1016</v>
      </c>
      <c r="B103" s="71" t="s">
        <v>1017</v>
      </c>
      <c r="C103" s="71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692</v>
      </c>
      <c r="B104" s="72" t="s">
        <v>46</v>
      </c>
      <c r="C104" s="72" t="s">
        <v>913</v>
      </c>
      <c r="D104" s="52" t="s">
        <v>598</v>
      </c>
      <c r="E104" s="247">
        <v>82.03</v>
      </c>
      <c r="F104" s="296">
        <v>0</v>
      </c>
      <c r="G104" s="52" t="s">
        <v>598</v>
      </c>
      <c r="H104" s="247">
        <v>11.9</v>
      </c>
      <c r="I104" s="296">
        <v>0</v>
      </c>
      <c r="J104" s="247">
        <f t="shared" si="3"/>
        <v>93.93</v>
      </c>
      <c r="K104" s="247">
        <v>82.03</v>
      </c>
      <c r="L104" s="247">
        <v>11.9</v>
      </c>
      <c r="M104" s="293">
        <f t="shared" si="4"/>
        <v>93.93</v>
      </c>
      <c r="N104" s="262"/>
      <c r="P104"/>
      <c r="Q104"/>
      <c r="R104"/>
      <c r="S104"/>
    </row>
    <row r="105" spans="1:19" s="1" customFormat="1">
      <c r="A105" s="50" t="s">
        <v>1079</v>
      </c>
      <c r="B105" s="72" t="s">
        <v>1080</v>
      </c>
      <c r="C105" s="72" t="s">
        <v>915</v>
      </c>
      <c r="D105" s="52" t="s">
        <v>600</v>
      </c>
      <c r="E105" s="247">
        <v>82.03</v>
      </c>
      <c r="F105" s="296">
        <v>0</v>
      </c>
      <c r="G105" s="52" t="s">
        <v>598</v>
      </c>
      <c r="H105" s="247">
        <v>11.9</v>
      </c>
      <c r="I105" s="296">
        <v>0</v>
      </c>
      <c r="J105" s="247">
        <v>11.9</v>
      </c>
      <c r="K105" s="247">
        <v>82.03</v>
      </c>
      <c r="L105" s="247">
        <v>11.9</v>
      </c>
      <c r="M105" s="293">
        <f>K105+L105</f>
        <v>93.93</v>
      </c>
      <c r="N105" s="262"/>
      <c r="P105"/>
      <c r="Q105"/>
      <c r="R105"/>
      <c r="S105"/>
    </row>
    <row r="106" spans="1:19" s="1" customFormat="1" ht="29">
      <c r="A106" s="50" t="s">
        <v>693</v>
      </c>
      <c r="B106" s="71" t="s">
        <v>852</v>
      </c>
      <c r="C106" s="71" t="s">
        <v>912</v>
      </c>
      <c r="D106" s="52" t="s">
        <v>600</v>
      </c>
      <c r="E106" s="247">
        <v>70.38</v>
      </c>
      <c r="F106" s="296">
        <v>52.79</v>
      </c>
      <c r="G106" s="52" t="s">
        <v>600</v>
      </c>
      <c r="H106" s="247">
        <v>11.9</v>
      </c>
      <c r="I106" s="296">
        <v>8.92</v>
      </c>
      <c r="J106" s="247">
        <f t="shared" si="3"/>
        <v>143.98999999999998</v>
      </c>
      <c r="K106" s="247">
        <v>123.17</v>
      </c>
      <c r="L106" s="247">
        <v>20.82</v>
      </c>
      <c r="M106" s="293">
        <f t="shared" si="4"/>
        <v>143.99</v>
      </c>
      <c r="N106" s="262"/>
      <c r="P106"/>
      <c r="Q106"/>
      <c r="R106"/>
      <c r="S106"/>
    </row>
    <row r="107" spans="1:19" s="1" customFormat="1">
      <c r="A107" s="50" t="s">
        <v>694</v>
      </c>
      <c r="B107" s="72" t="s">
        <v>200</v>
      </c>
      <c r="C107" s="72" t="s">
        <v>913</v>
      </c>
      <c r="D107" s="52" t="s">
        <v>600</v>
      </c>
      <c r="E107" s="247">
        <v>82.03</v>
      </c>
      <c r="F107" s="296">
        <v>61.52</v>
      </c>
      <c r="G107" s="52" t="s">
        <v>600</v>
      </c>
      <c r="H107" s="247">
        <v>11.9</v>
      </c>
      <c r="I107" s="296">
        <v>8.92</v>
      </c>
      <c r="J107" s="247">
        <f t="shared" si="3"/>
        <v>164.37</v>
      </c>
      <c r="K107" s="247">
        <v>143.55000000000001</v>
      </c>
      <c r="L107" s="247">
        <v>20.82</v>
      </c>
      <c r="M107" s="293">
        <f t="shared" si="4"/>
        <v>164.37</v>
      </c>
      <c r="N107" s="262"/>
      <c r="P107"/>
      <c r="Q107"/>
      <c r="R107"/>
      <c r="S107"/>
    </row>
    <row r="108" spans="1:19" s="1" customFormat="1">
      <c r="A108" s="50" t="s">
        <v>1057</v>
      </c>
      <c r="B108" s="72" t="s">
        <v>1058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 t="shared" si="3"/>
        <v>93.93</v>
      </c>
      <c r="K108" s="247">
        <v>82.03</v>
      </c>
      <c r="L108" s="247">
        <v>11.9</v>
      </c>
      <c r="M108" s="293">
        <f t="shared" si="4"/>
        <v>93.93</v>
      </c>
      <c r="N108" s="262"/>
      <c r="P108"/>
      <c r="Q108"/>
      <c r="R108"/>
      <c r="S108"/>
    </row>
    <row r="109" spans="1:19" s="1" customFormat="1">
      <c r="A109" s="50" t="s">
        <v>695</v>
      </c>
      <c r="B109" s="72" t="s">
        <v>434</v>
      </c>
      <c r="C109" s="72" t="s">
        <v>913</v>
      </c>
      <c r="D109" s="52" t="s">
        <v>598</v>
      </c>
      <c r="E109" s="247">
        <v>82.03</v>
      </c>
      <c r="F109" s="296">
        <v>0</v>
      </c>
      <c r="G109" s="52" t="s">
        <v>598</v>
      </c>
      <c r="H109" s="247">
        <v>11.9</v>
      </c>
      <c r="I109" s="296">
        <v>0</v>
      </c>
      <c r="J109" s="247">
        <f>SUM(E109:I109)</f>
        <v>93.93</v>
      </c>
      <c r="K109" s="247">
        <v>82.03</v>
      </c>
      <c r="L109" s="247">
        <v>11.9</v>
      </c>
      <c r="M109" s="293">
        <f>K109+L109</f>
        <v>93.93</v>
      </c>
      <c r="N109" s="262"/>
      <c r="P109"/>
      <c r="Q109"/>
      <c r="R109"/>
      <c r="S109"/>
    </row>
    <row r="110" spans="1:19" s="1" customFormat="1">
      <c r="A110" s="278" t="s">
        <v>1059</v>
      </c>
      <c r="B110" s="72" t="s">
        <v>1060</v>
      </c>
      <c r="C110" s="72" t="s">
        <v>913</v>
      </c>
      <c r="D110" s="52" t="s">
        <v>600</v>
      </c>
      <c r="E110" s="247">
        <v>82.03</v>
      </c>
      <c r="F110" s="296">
        <v>61.52</v>
      </c>
      <c r="G110" s="52" t="s">
        <v>600</v>
      </c>
      <c r="H110" s="247">
        <v>11.9</v>
      </c>
      <c r="I110" s="296">
        <v>0</v>
      </c>
      <c r="J110" s="247">
        <f t="shared" ref="J110:J122" si="7">SUM(E110:I110)</f>
        <v>155.45000000000002</v>
      </c>
      <c r="K110" s="247">
        <v>143.55000000000001</v>
      </c>
      <c r="L110" s="247">
        <v>11.9</v>
      </c>
      <c r="M110" s="293">
        <f t="shared" ref="M110:M122" si="8">K110+L110</f>
        <v>155.45000000000002</v>
      </c>
      <c r="N110" s="262"/>
      <c r="P110"/>
      <c r="Q110"/>
      <c r="R110"/>
      <c r="S110"/>
    </row>
    <row r="111" spans="1:19" s="1" customFormat="1">
      <c r="A111" s="278" t="s">
        <v>998</v>
      </c>
      <c r="B111" s="72" t="s">
        <v>999</v>
      </c>
      <c r="C111" s="72" t="s">
        <v>912</v>
      </c>
      <c r="D111" s="52" t="s">
        <v>928</v>
      </c>
      <c r="E111" s="247">
        <v>70.38</v>
      </c>
      <c r="F111" s="296">
        <v>0</v>
      </c>
      <c r="G111" s="52" t="s">
        <v>928</v>
      </c>
      <c r="H111" s="247">
        <v>11.9</v>
      </c>
      <c r="I111" s="296">
        <v>0</v>
      </c>
      <c r="J111" s="247">
        <f t="shared" si="7"/>
        <v>82.28</v>
      </c>
      <c r="K111" s="247">
        <v>70.38</v>
      </c>
      <c r="L111" s="247">
        <v>11.9</v>
      </c>
      <c r="M111" s="293">
        <f t="shared" si="8"/>
        <v>82.28</v>
      </c>
      <c r="N111" s="262"/>
      <c r="P111"/>
      <c r="Q111"/>
      <c r="R111"/>
      <c r="S111"/>
    </row>
    <row r="112" spans="1:19" s="1" customFormat="1">
      <c r="A112" s="50" t="s">
        <v>696</v>
      </c>
      <c r="B112" s="72" t="s">
        <v>524</v>
      </c>
      <c r="C112" s="72" t="s">
        <v>913</v>
      </c>
      <c r="D112" s="52" t="s">
        <v>598</v>
      </c>
      <c r="E112" s="247">
        <v>82.03</v>
      </c>
      <c r="F112" s="296">
        <v>0</v>
      </c>
      <c r="G112" s="52" t="s">
        <v>598</v>
      </c>
      <c r="H112" s="247">
        <v>11.9</v>
      </c>
      <c r="I112" s="296">
        <v>0</v>
      </c>
      <c r="J112" s="247">
        <f t="shared" si="7"/>
        <v>93.93</v>
      </c>
      <c r="K112" s="247">
        <v>82.03</v>
      </c>
      <c r="L112" s="247">
        <v>11.9</v>
      </c>
      <c r="M112" s="293">
        <f t="shared" si="8"/>
        <v>93.93</v>
      </c>
      <c r="N112" s="262"/>
      <c r="P112"/>
      <c r="Q112"/>
      <c r="R112"/>
      <c r="S112"/>
    </row>
    <row r="113" spans="1:19" s="1" customFormat="1">
      <c r="A113" s="50" t="s">
        <v>697</v>
      </c>
      <c r="B113" s="72" t="s">
        <v>558</v>
      </c>
      <c r="C113" s="72" t="s">
        <v>912</v>
      </c>
      <c r="D113" s="52" t="s">
        <v>599</v>
      </c>
      <c r="E113" s="247">
        <v>70.38</v>
      </c>
      <c r="F113" s="296">
        <v>119.65</v>
      </c>
      <c r="G113" s="52" t="s">
        <v>599</v>
      </c>
      <c r="H113" s="247">
        <v>11.9</v>
      </c>
      <c r="I113" s="296">
        <v>21.41</v>
      </c>
      <c r="J113" s="247">
        <f t="shared" si="7"/>
        <v>223.34</v>
      </c>
      <c r="K113" s="247">
        <v>190.03</v>
      </c>
      <c r="L113" s="247">
        <v>33.31</v>
      </c>
      <c r="M113" s="293">
        <f t="shared" si="8"/>
        <v>223.34</v>
      </c>
      <c r="N113" s="262"/>
      <c r="P113"/>
      <c r="Q113"/>
      <c r="R113"/>
      <c r="S113"/>
    </row>
    <row r="114" spans="1:19" s="1" customFormat="1">
      <c r="A114" s="50" t="s">
        <v>930</v>
      </c>
      <c r="B114" s="72" t="s">
        <v>931</v>
      </c>
      <c r="C114" s="72" t="s">
        <v>913</v>
      </c>
      <c r="D114" s="52" t="s">
        <v>598</v>
      </c>
      <c r="E114" s="247">
        <v>82.03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7"/>
        <v>93.93</v>
      </c>
      <c r="K114" s="247">
        <v>82.03</v>
      </c>
      <c r="L114" s="247">
        <v>11.9</v>
      </c>
      <c r="M114" s="293">
        <f t="shared" si="8"/>
        <v>93.93</v>
      </c>
      <c r="N114" s="262"/>
      <c r="P114"/>
      <c r="Q114"/>
      <c r="R114"/>
      <c r="S114"/>
    </row>
    <row r="115" spans="1:19">
      <c r="A115" s="50" t="s">
        <v>698</v>
      </c>
      <c r="B115" s="72" t="s">
        <v>201</v>
      </c>
      <c r="C115" s="72" t="s">
        <v>912</v>
      </c>
      <c r="D115" s="52" t="s">
        <v>598</v>
      </c>
      <c r="E115" s="247">
        <v>70.38</v>
      </c>
      <c r="F115" s="296">
        <v>0</v>
      </c>
      <c r="G115" s="52" t="s">
        <v>598</v>
      </c>
      <c r="H115" s="247">
        <v>11.9</v>
      </c>
      <c r="I115" s="296">
        <v>0</v>
      </c>
      <c r="J115" s="247">
        <f t="shared" si="7"/>
        <v>82.28</v>
      </c>
      <c r="K115" s="247">
        <v>70.38</v>
      </c>
      <c r="L115" s="247">
        <v>11.9</v>
      </c>
      <c r="M115" s="293">
        <f t="shared" si="8"/>
        <v>82.28</v>
      </c>
      <c r="N115" s="262"/>
    </row>
    <row r="116" spans="1:19">
      <c r="A116" s="50" t="s">
        <v>699</v>
      </c>
      <c r="B116" s="72" t="s">
        <v>202</v>
      </c>
      <c r="C116" s="72" t="s">
        <v>913</v>
      </c>
      <c r="D116" s="52" t="s">
        <v>599</v>
      </c>
      <c r="E116" s="247">
        <v>82.03</v>
      </c>
      <c r="F116" s="296">
        <v>139.44</v>
      </c>
      <c r="G116" s="52" t="s">
        <v>599</v>
      </c>
      <c r="H116" s="247">
        <v>11.9</v>
      </c>
      <c r="I116" s="296">
        <v>21.41</v>
      </c>
      <c r="J116" s="247">
        <f t="shared" si="7"/>
        <v>254.78</v>
      </c>
      <c r="K116" s="247">
        <v>221.47</v>
      </c>
      <c r="L116" s="247">
        <v>33.31</v>
      </c>
      <c r="M116" s="293">
        <f t="shared" si="8"/>
        <v>254.78</v>
      </c>
      <c r="N116" s="262"/>
    </row>
    <row r="117" spans="1:19">
      <c r="A117" s="50" t="s">
        <v>700</v>
      </c>
      <c r="B117" s="72" t="s">
        <v>473</v>
      </c>
      <c r="C117" s="72" t="s">
        <v>913</v>
      </c>
      <c r="D117" s="52" t="s">
        <v>598</v>
      </c>
      <c r="E117" s="247">
        <v>82.03</v>
      </c>
      <c r="F117" s="296">
        <v>0</v>
      </c>
      <c r="G117" s="52" t="s">
        <v>598</v>
      </c>
      <c r="H117" s="247">
        <v>11.9</v>
      </c>
      <c r="I117" s="296">
        <v>0</v>
      </c>
      <c r="J117" s="247">
        <f t="shared" si="7"/>
        <v>93.93</v>
      </c>
      <c r="K117" s="247">
        <v>82.03</v>
      </c>
      <c r="L117" s="247">
        <v>11.9</v>
      </c>
      <c r="M117" s="293">
        <f t="shared" si="8"/>
        <v>93.93</v>
      </c>
      <c r="N117" s="262"/>
    </row>
    <row r="118" spans="1:19">
      <c r="A118" s="50" t="s">
        <v>701</v>
      </c>
      <c r="B118" s="72" t="s">
        <v>559</v>
      </c>
      <c r="C118" s="72" t="s">
        <v>912</v>
      </c>
      <c r="D118" s="52" t="s">
        <v>599</v>
      </c>
      <c r="E118" s="247">
        <v>70.38</v>
      </c>
      <c r="F118" s="296">
        <v>119.65</v>
      </c>
      <c r="G118" s="52" t="s">
        <v>598</v>
      </c>
      <c r="H118" s="247">
        <v>11.9</v>
      </c>
      <c r="I118" s="296">
        <v>0</v>
      </c>
      <c r="J118" s="247">
        <f t="shared" si="7"/>
        <v>201.93</v>
      </c>
      <c r="K118" s="247">
        <v>190.03</v>
      </c>
      <c r="L118" s="247">
        <v>11.9</v>
      </c>
      <c r="M118" s="293">
        <f t="shared" si="8"/>
        <v>201.93</v>
      </c>
      <c r="N118" s="262"/>
    </row>
    <row r="119" spans="1:19">
      <c r="A119" s="50" t="s">
        <v>702</v>
      </c>
      <c r="B119" s="72" t="s">
        <v>161</v>
      </c>
      <c r="C119" s="72" t="s">
        <v>912</v>
      </c>
      <c r="D119" s="52" t="s">
        <v>598</v>
      </c>
      <c r="E119" s="247">
        <v>70.38</v>
      </c>
      <c r="F119" s="296">
        <v>0</v>
      </c>
      <c r="G119" s="52" t="s">
        <v>598</v>
      </c>
      <c r="H119" s="247">
        <v>11.9</v>
      </c>
      <c r="I119" s="296">
        <v>0</v>
      </c>
      <c r="J119" s="247">
        <f t="shared" si="7"/>
        <v>82.28</v>
      </c>
      <c r="K119" s="247">
        <v>70.38</v>
      </c>
      <c r="L119" s="247">
        <v>11.9</v>
      </c>
      <c r="M119" s="293">
        <f t="shared" si="8"/>
        <v>82.28</v>
      </c>
      <c r="N119" s="262"/>
      <c r="P119" s="12"/>
    </row>
    <row r="120" spans="1:19">
      <c r="A120" s="50" t="s">
        <v>703</v>
      </c>
      <c r="B120" s="72" t="s">
        <v>86</v>
      </c>
      <c r="C120" s="72" t="s">
        <v>913</v>
      </c>
      <c r="D120" s="52" t="s">
        <v>600</v>
      </c>
      <c r="E120" s="247">
        <v>82.03</v>
      </c>
      <c r="F120" s="296">
        <v>61.52</v>
      </c>
      <c r="G120" s="52" t="s">
        <v>600</v>
      </c>
      <c r="H120" s="247">
        <v>11.9</v>
      </c>
      <c r="I120" s="296">
        <v>8.92</v>
      </c>
      <c r="J120" s="247">
        <f t="shared" si="7"/>
        <v>164.37</v>
      </c>
      <c r="K120" s="247">
        <v>143.55000000000001</v>
      </c>
      <c r="L120" s="247">
        <v>20.82</v>
      </c>
      <c r="M120" s="293">
        <f t="shared" si="8"/>
        <v>164.37</v>
      </c>
      <c r="N120" s="262"/>
      <c r="P120" s="12"/>
    </row>
    <row r="121" spans="1:19">
      <c r="A121" s="50" t="s">
        <v>1002</v>
      </c>
      <c r="B121" s="72" t="s">
        <v>1003</v>
      </c>
      <c r="C121" s="72" t="s">
        <v>913</v>
      </c>
      <c r="D121" s="52" t="s">
        <v>598</v>
      </c>
      <c r="E121" s="247">
        <v>82.03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7"/>
        <v>93.93</v>
      </c>
      <c r="K121" s="247">
        <v>82.03</v>
      </c>
      <c r="L121" s="247">
        <v>11.9</v>
      </c>
      <c r="M121" s="293">
        <f t="shared" si="8"/>
        <v>93.93</v>
      </c>
      <c r="N121" s="262"/>
      <c r="P121" s="12"/>
    </row>
    <row r="122" spans="1:19">
      <c r="A122" s="50" t="s">
        <v>704</v>
      </c>
      <c r="B122" s="72" t="s">
        <v>535</v>
      </c>
      <c r="C122" s="72" t="s">
        <v>912</v>
      </c>
      <c r="D122" s="52" t="s">
        <v>598</v>
      </c>
      <c r="E122" s="247">
        <v>70.38</v>
      </c>
      <c r="F122" s="296">
        <v>0</v>
      </c>
      <c r="G122" s="52" t="s">
        <v>598</v>
      </c>
      <c r="H122" s="247">
        <v>11.9</v>
      </c>
      <c r="I122" s="296">
        <v>0</v>
      </c>
      <c r="J122" s="247">
        <f t="shared" si="7"/>
        <v>82.28</v>
      </c>
      <c r="K122" s="247">
        <v>70.38</v>
      </c>
      <c r="L122" s="247">
        <v>11.9</v>
      </c>
      <c r="M122" s="293">
        <f t="shared" si="8"/>
        <v>82.28</v>
      </c>
      <c r="N122" s="262"/>
      <c r="P122" s="12"/>
    </row>
    <row r="123" spans="1:19">
      <c r="A123" s="288"/>
      <c r="B123" s="345"/>
      <c r="C123" s="345"/>
      <c r="D123" s="290"/>
      <c r="E123" s="247"/>
      <c r="F123" s="247"/>
      <c r="G123" s="247"/>
      <c r="H123" s="247"/>
      <c r="I123" s="247"/>
      <c r="J123" s="247"/>
      <c r="K123" s="272"/>
      <c r="L123" s="247"/>
      <c r="M123" s="316"/>
      <c r="N123" s="262"/>
      <c r="P123" s="12"/>
    </row>
    <row r="124" spans="1:19" ht="16">
      <c r="A124" s="153"/>
      <c r="B124" s="153"/>
      <c r="C124" s="153"/>
      <c r="D124" s="281"/>
      <c r="E124" s="312">
        <f>SUM(E4:E122)</f>
        <v>8886.8599999999988</v>
      </c>
      <c r="F124" s="312">
        <f>SUM(F4:F122)</f>
        <v>4439.2699999999995</v>
      </c>
      <c r="G124" s="312"/>
      <c r="H124" s="312">
        <f t="shared" ref="H124:M124" si="9">SUM(H4:H122)</f>
        <v>1380.4000000000012</v>
      </c>
      <c r="I124" s="312">
        <f t="shared" si="9"/>
        <v>663.68999999999983</v>
      </c>
      <c r="J124" s="88">
        <f t="shared" si="9"/>
        <v>15288.190000000021</v>
      </c>
      <c r="K124" s="88">
        <f t="shared" si="9"/>
        <v>13469.679999999995</v>
      </c>
      <c r="L124" s="88">
        <f t="shared" si="9"/>
        <v>2064.9100000000017</v>
      </c>
      <c r="M124" s="88">
        <f t="shared" si="9"/>
        <v>15534.590000000022</v>
      </c>
      <c r="N124" s="298"/>
      <c r="P124" s="12"/>
    </row>
    <row r="125" spans="1:19">
      <c r="A125" s="149"/>
      <c r="B125" s="346"/>
      <c r="C125" s="360"/>
      <c r="L125" s="286"/>
      <c r="M125" s="275"/>
      <c r="N125" s="53"/>
    </row>
    <row r="126" spans="1:19">
      <c r="A126" s="50"/>
      <c r="B126" s="72"/>
      <c r="C126" s="72"/>
      <c r="D126" s="54"/>
      <c r="E126" s="76"/>
      <c r="F126" s="76"/>
      <c r="G126" s="76"/>
      <c r="H126" s="76"/>
      <c r="I126" s="76"/>
      <c r="J126" s="76"/>
      <c r="K126" s="76"/>
      <c r="L126" s="76"/>
      <c r="M126" s="76"/>
      <c r="N126" s="53"/>
    </row>
    <row r="127" spans="1:19" ht="16">
      <c r="A127" s="155"/>
      <c r="B127" s="398" t="s">
        <v>616</v>
      </c>
      <c r="C127" s="399"/>
      <c r="D127" s="400"/>
      <c r="E127" s="88">
        <v>0</v>
      </c>
      <c r="F127" s="88"/>
      <c r="G127" s="379"/>
      <c r="H127" s="88">
        <v>0</v>
      </c>
      <c r="I127" s="88"/>
      <c r="J127" s="88">
        <v>0</v>
      </c>
      <c r="K127" s="88"/>
      <c r="L127" s="88"/>
      <c r="M127" s="88"/>
      <c r="N127" s="89"/>
      <c r="P127" s="12"/>
    </row>
    <row r="128" spans="1:19" ht="16">
      <c r="A128" s="395"/>
      <c r="B128" s="395"/>
      <c r="C128" s="395"/>
      <c r="D128" s="395"/>
      <c r="E128" s="88">
        <f>E124+E127</f>
        <v>8886.8599999999988</v>
      </c>
      <c r="F128" s="88"/>
      <c r="G128" s="379"/>
      <c r="H128" s="88">
        <f>H124+H127</f>
        <v>1380.4000000000012</v>
      </c>
      <c r="I128" s="88"/>
      <c r="J128" s="88">
        <f>J124+J127</f>
        <v>15288.190000000021</v>
      </c>
      <c r="K128" s="88"/>
      <c r="L128" s="88"/>
      <c r="M128" s="88"/>
      <c r="N128" s="89"/>
      <c r="P128" s="12"/>
    </row>
    <row r="129" spans="1:14" ht="16">
      <c r="A129" s="401"/>
      <c r="B129" s="401"/>
      <c r="C129" s="401"/>
      <c r="D129" s="401"/>
      <c r="E129" s="90"/>
      <c r="F129" s="90"/>
      <c r="G129" s="380"/>
      <c r="H129" s="93"/>
      <c r="I129" s="93"/>
      <c r="J129" s="93"/>
      <c r="K129" s="93"/>
      <c r="L129" s="93"/>
      <c r="M129" s="93"/>
      <c r="N129" s="89"/>
    </row>
    <row r="130" spans="1:14" ht="16" customHeight="1">
      <c r="A130" s="402"/>
      <c r="B130" s="402"/>
      <c r="C130" s="402"/>
      <c r="D130" s="403"/>
      <c r="E130" s="247"/>
      <c r="F130" s="247"/>
      <c r="G130" s="247"/>
      <c r="H130" s="247"/>
      <c r="I130" s="247"/>
      <c r="J130" s="247"/>
      <c r="K130" s="331" t="s">
        <v>756</v>
      </c>
      <c r="L130" s="331" t="s">
        <v>757</v>
      </c>
      <c r="M130" s="247"/>
      <c r="N130" s="100"/>
    </row>
    <row r="131" spans="1:14" ht="16" customHeight="1">
      <c r="A131" s="50" t="s">
        <v>917</v>
      </c>
      <c r="B131" s="72" t="s">
        <v>918</v>
      </c>
      <c r="C131" s="72"/>
      <c r="D131" s="52"/>
      <c r="E131" s="247"/>
      <c r="F131" s="296"/>
      <c r="G131" s="52" t="s">
        <v>598</v>
      </c>
      <c r="H131" s="247">
        <v>-11.9</v>
      </c>
      <c r="I131" s="296">
        <v>-8.92</v>
      </c>
      <c r="J131" s="247">
        <f t="shared" ref="J131" si="10">SUM(E131:I131)</f>
        <v>-20.82</v>
      </c>
      <c r="K131" s="247"/>
      <c r="L131" s="247">
        <v>-20.82</v>
      </c>
      <c r="M131" s="293">
        <f t="shared" ref="M131" si="11">K131+L131</f>
        <v>-20.82</v>
      </c>
      <c r="N131" s="262" t="s">
        <v>1094</v>
      </c>
    </row>
    <row r="132" spans="1:14" ht="16" customHeight="1">
      <c r="A132" s="50" t="s">
        <v>917</v>
      </c>
      <c r="B132" s="72" t="s">
        <v>918</v>
      </c>
      <c r="C132" s="72"/>
      <c r="D132" s="52"/>
      <c r="E132" s="247"/>
      <c r="F132" s="296"/>
      <c r="G132" s="52" t="s">
        <v>598</v>
      </c>
      <c r="H132" s="247">
        <v>-11.9</v>
      </c>
      <c r="I132" s="296">
        <v>-8.92</v>
      </c>
      <c r="J132" s="247">
        <f t="shared" ref="J132:J136" si="12">SUM(E132:I132)</f>
        <v>-20.82</v>
      </c>
      <c r="K132" s="247"/>
      <c r="L132" s="247">
        <v>-20.82</v>
      </c>
      <c r="M132" s="293">
        <f t="shared" ref="M132:M136" si="13">K132+L132</f>
        <v>-20.82</v>
      </c>
      <c r="N132" s="262" t="s">
        <v>1094</v>
      </c>
    </row>
    <row r="133" spans="1:14" ht="16" customHeight="1">
      <c r="A133" s="50" t="s">
        <v>917</v>
      </c>
      <c r="B133" s="72" t="s">
        <v>918</v>
      </c>
      <c r="C133" s="72"/>
      <c r="D133" s="52"/>
      <c r="E133" s="247"/>
      <c r="F133" s="296"/>
      <c r="G133" s="52" t="s">
        <v>598</v>
      </c>
      <c r="H133" s="247">
        <v>-11.9</v>
      </c>
      <c r="I133" s="296">
        <v>-8.92</v>
      </c>
      <c r="J133" s="247">
        <f t="shared" si="12"/>
        <v>-20.82</v>
      </c>
      <c r="K133" s="247"/>
      <c r="L133" s="247">
        <v>-20.82</v>
      </c>
      <c r="M133" s="293">
        <f t="shared" si="13"/>
        <v>-20.82</v>
      </c>
      <c r="N133" s="262" t="s">
        <v>1094</v>
      </c>
    </row>
    <row r="134" spans="1:14" ht="16" customHeight="1">
      <c r="A134" s="50" t="s">
        <v>917</v>
      </c>
      <c r="B134" s="72" t="s">
        <v>918</v>
      </c>
      <c r="C134" s="72"/>
      <c r="D134" s="52"/>
      <c r="E134" s="247"/>
      <c r="F134" s="296"/>
      <c r="G134" s="52" t="s">
        <v>598</v>
      </c>
      <c r="H134" s="247">
        <v>-11.9</v>
      </c>
      <c r="I134" s="296">
        <v>-8.92</v>
      </c>
      <c r="J134" s="247">
        <f t="shared" si="12"/>
        <v>-20.82</v>
      </c>
      <c r="K134" s="247"/>
      <c r="L134" s="247">
        <v>-20.82</v>
      </c>
      <c r="M134" s="293">
        <f t="shared" si="13"/>
        <v>-20.82</v>
      </c>
      <c r="N134" s="262" t="s">
        <v>1094</v>
      </c>
    </row>
    <row r="135" spans="1:14" ht="16" customHeight="1">
      <c r="A135" s="50" t="s">
        <v>917</v>
      </c>
      <c r="B135" s="72" t="s">
        <v>918</v>
      </c>
      <c r="C135" s="72"/>
      <c r="D135" s="52"/>
      <c r="E135" s="247"/>
      <c r="F135" s="296"/>
      <c r="G135" s="52" t="s">
        <v>598</v>
      </c>
      <c r="H135" s="247">
        <v>11.9</v>
      </c>
      <c r="I135" s="296">
        <v>0</v>
      </c>
      <c r="J135" s="247">
        <f t="shared" si="12"/>
        <v>11.9</v>
      </c>
      <c r="K135" s="247"/>
      <c r="L135" s="247">
        <v>11.9</v>
      </c>
      <c r="M135" s="293">
        <f t="shared" si="13"/>
        <v>11.9</v>
      </c>
      <c r="N135" s="262" t="s">
        <v>1094</v>
      </c>
    </row>
    <row r="136" spans="1:14" ht="16" customHeight="1">
      <c r="A136" s="50" t="s">
        <v>917</v>
      </c>
      <c r="B136" s="72" t="s">
        <v>918</v>
      </c>
      <c r="C136" s="72"/>
      <c r="D136" s="52"/>
      <c r="E136" s="247"/>
      <c r="F136" s="296"/>
      <c r="G136" s="52" t="s">
        <v>598</v>
      </c>
      <c r="H136" s="247">
        <v>11.9</v>
      </c>
      <c r="I136" s="296">
        <v>0</v>
      </c>
      <c r="J136" s="247">
        <f t="shared" si="12"/>
        <v>11.9</v>
      </c>
      <c r="K136" s="247"/>
      <c r="L136" s="247">
        <v>11.9</v>
      </c>
      <c r="M136" s="293">
        <f t="shared" si="13"/>
        <v>11.9</v>
      </c>
      <c r="N136" s="262" t="s">
        <v>1094</v>
      </c>
    </row>
    <row r="137" spans="1:14" ht="16" customHeight="1">
      <c r="A137" s="50" t="s">
        <v>917</v>
      </c>
      <c r="B137" s="72" t="s">
        <v>918</v>
      </c>
      <c r="C137" s="72"/>
      <c r="D137" s="52"/>
      <c r="E137" s="247"/>
      <c r="F137" s="296"/>
      <c r="G137" s="52" t="s">
        <v>598</v>
      </c>
      <c r="H137" s="247">
        <v>11.9</v>
      </c>
      <c r="I137" s="296">
        <v>0</v>
      </c>
      <c r="J137" s="247">
        <f t="shared" ref="J137:J143" si="14">SUM(E137:I137)</f>
        <v>11.9</v>
      </c>
      <c r="K137" s="247"/>
      <c r="L137" s="247">
        <v>11.9</v>
      </c>
      <c r="M137" s="293">
        <f t="shared" ref="M137:M143" si="15">K137+L137</f>
        <v>11.9</v>
      </c>
      <c r="N137" s="262" t="s">
        <v>1094</v>
      </c>
    </row>
    <row r="138" spans="1:14" ht="16" customHeight="1">
      <c r="A138" s="50" t="s">
        <v>917</v>
      </c>
      <c r="B138" s="72" t="s">
        <v>918</v>
      </c>
      <c r="C138" s="72"/>
      <c r="D138" s="52"/>
      <c r="E138" s="247"/>
      <c r="F138" s="296"/>
      <c r="G138" s="52" t="s">
        <v>598</v>
      </c>
      <c r="H138" s="247">
        <v>11.9</v>
      </c>
      <c r="I138" s="296">
        <v>0</v>
      </c>
      <c r="J138" s="247">
        <f t="shared" si="14"/>
        <v>11.9</v>
      </c>
      <c r="K138" s="247"/>
      <c r="L138" s="247">
        <v>11.9</v>
      </c>
      <c r="M138" s="293">
        <f t="shared" si="15"/>
        <v>11.9</v>
      </c>
      <c r="N138" s="262" t="s">
        <v>1094</v>
      </c>
    </row>
    <row r="139" spans="1:14" ht="16" customHeight="1">
      <c r="A139" s="278" t="s">
        <v>933</v>
      </c>
      <c r="B139" s="72" t="s">
        <v>897</v>
      </c>
      <c r="C139" s="72"/>
      <c r="D139" s="52"/>
      <c r="E139" s="247"/>
      <c r="F139" s="296"/>
      <c r="G139" s="52" t="s">
        <v>600</v>
      </c>
      <c r="H139" s="247">
        <v>11.9</v>
      </c>
      <c r="I139" s="296">
        <v>8.92</v>
      </c>
      <c r="J139" s="247">
        <f t="shared" si="14"/>
        <v>20.82</v>
      </c>
      <c r="K139" s="247"/>
      <c r="L139" s="247">
        <v>20.82</v>
      </c>
      <c r="M139" s="293">
        <f t="shared" si="15"/>
        <v>20.82</v>
      </c>
      <c r="N139" s="262" t="s">
        <v>1094</v>
      </c>
    </row>
    <row r="140" spans="1:14" ht="16" customHeight="1">
      <c r="A140" s="278" t="s">
        <v>933</v>
      </c>
      <c r="B140" s="72" t="s">
        <v>897</v>
      </c>
      <c r="C140" s="72"/>
      <c r="D140" s="52"/>
      <c r="E140" s="247"/>
      <c r="F140" s="296"/>
      <c r="G140" s="52" t="s">
        <v>600</v>
      </c>
      <c r="H140" s="247">
        <v>11.9</v>
      </c>
      <c r="I140" s="296">
        <v>8.92</v>
      </c>
      <c r="J140" s="247">
        <f t="shared" si="14"/>
        <v>20.82</v>
      </c>
      <c r="K140" s="247"/>
      <c r="L140" s="247">
        <v>20.82</v>
      </c>
      <c r="M140" s="293">
        <f t="shared" si="15"/>
        <v>20.82</v>
      </c>
      <c r="N140" s="262" t="s">
        <v>1094</v>
      </c>
    </row>
    <row r="141" spans="1:14" ht="16" customHeight="1">
      <c r="A141" s="278" t="s">
        <v>933</v>
      </c>
      <c r="B141" s="72" t="s">
        <v>897</v>
      </c>
      <c r="C141" s="72"/>
      <c r="D141" s="52"/>
      <c r="E141" s="247"/>
      <c r="F141" s="296"/>
      <c r="G141" s="52" t="s">
        <v>600</v>
      </c>
      <c r="H141" s="247">
        <v>11.9</v>
      </c>
      <c r="I141" s="296">
        <v>8.92</v>
      </c>
      <c r="J141" s="247">
        <f t="shared" si="14"/>
        <v>20.82</v>
      </c>
      <c r="K141" s="247"/>
      <c r="L141" s="247">
        <v>20.82</v>
      </c>
      <c r="M141" s="293">
        <f t="shared" si="15"/>
        <v>20.82</v>
      </c>
      <c r="N141" s="262" t="s">
        <v>1094</v>
      </c>
    </row>
    <row r="142" spans="1:14" ht="16" customHeight="1">
      <c r="A142" s="278" t="s">
        <v>933</v>
      </c>
      <c r="B142" s="72" t="s">
        <v>897</v>
      </c>
      <c r="C142" s="72"/>
      <c r="D142" s="52"/>
      <c r="E142" s="247"/>
      <c r="F142" s="296"/>
      <c r="G142" s="52" t="s">
        <v>600</v>
      </c>
      <c r="H142" s="247">
        <v>11.9</v>
      </c>
      <c r="I142" s="296">
        <v>8.92</v>
      </c>
      <c r="J142" s="247">
        <f t="shared" si="14"/>
        <v>20.82</v>
      </c>
      <c r="K142" s="247"/>
      <c r="L142" s="247">
        <v>20.82</v>
      </c>
      <c r="M142" s="293">
        <f t="shared" si="15"/>
        <v>20.82</v>
      </c>
      <c r="N142" s="262" t="s">
        <v>1094</v>
      </c>
    </row>
    <row r="143" spans="1:14" ht="16" customHeight="1">
      <c r="A143" s="278" t="s">
        <v>933</v>
      </c>
      <c r="B143" s="72" t="s">
        <v>897</v>
      </c>
      <c r="C143" s="72"/>
      <c r="D143" s="52"/>
      <c r="E143" s="247"/>
      <c r="F143" s="296"/>
      <c r="G143" s="52" t="s">
        <v>600</v>
      </c>
      <c r="H143" s="247">
        <v>-11.9</v>
      </c>
      <c r="I143" s="296">
        <v>-21.41</v>
      </c>
      <c r="J143" s="247">
        <f t="shared" si="14"/>
        <v>-33.31</v>
      </c>
      <c r="K143" s="247"/>
      <c r="L143" s="247">
        <v>-33.31</v>
      </c>
      <c r="M143" s="293">
        <f t="shared" si="15"/>
        <v>-33.31</v>
      </c>
      <c r="N143" s="262" t="s">
        <v>1094</v>
      </c>
    </row>
    <row r="144" spans="1:14" ht="16" customHeight="1">
      <c r="A144" s="278" t="s">
        <v>933</v>
      </c>
      <c r="B144" s="72" t="s">
        <v>897</v>
      </c>
      <c r="C144" s="72"/>
      <c r="D144" s="52"/>
      <c r="E144" s="247"/>
      <c r="F144" s="296"/>
      <c r="G144" s="52" t="s">
        <v>600</v>
      </c>
      <c r="H144" s="247">
        <v>-11.9</v>
      </c>
      <c r="I144" s="296">
        <v>-21.41</v>
      </c>
      <c r="J144" s="247">
        <f t="shared" ref="J144:J147" si="16">SUM(E144:I144)</f>
        <v>-33.31</v>
      </c>
      <c r="K144" s="247"/>
      <c r="L144" s="247">
        <v>-33.31</v>
      </c>
      <c r="M144" s="293">
        <f t="shared" ref="M144:M147" si="17">K144+L144</f>
        <v>-33.31</v>
      </c>
      <c r="N144" s="262" t="s">
        <v>1094</v>
      </c>
    </row>
    <row r="145" spans="1:14" ht="16" customHeight="1">
      <c r="A145" s="278" t="s">
        <v>933</v>
      </c>
      <c r="B145" s="72" t="s">
        <v>897</v>
      </c>
      <c r="C145" s="72"/>
      <c r="D145" s="52"/>
      <c r="E145" s="247"/>
      <c r="F145" s="296"/>
      <c r="G145" s="52" t="s">
        <v>600</v>
      </c>
      <c r="H145" s="247">
        <v>-11.9</v>
      </c>
      <c r="I145" s="296">
        <v>-21.41</v>
      </c>
      <c r="J145" s="247">
        <f t="shared" si="16"/>
        <v>-33.31</v>
      </c>
      <c r="K145" s="247"/>
      <c r="L145" s="247">
        <v>-33.31</v>
      </c>
      <c r="M145" s="293">
        <f t="shared" si="17"/>
        <v>-33.31</v>
      </c>
      <c r="N145" s="262" t="s">
        <v>1094</v>
      </c>
    </row>
    <row r="146" spans="1:14" ht="16" customHeight="1">
      <c r="A146" s="278" t="s">
        <v>933</v>
      </c>
      <c r="B146" s="72" t="s">
        <v>897</v>
      </c>
      <c r="C146" s="72"/>
      <c r="D146" s="52"/>
      <c r="E146" s="247"/>
      <c r="F146" s="296"/>
      <c r="G146" s="52" t="s">
        <v>600</v>
      </c>
      <c r="H146" s="247">
        <v>-11.9</v>
      </c>
      <c r="I146" s="296">
        <v>-21.41</v>
      </c>
      <c r="J146" s="247">
        <f t="shared" si="16"/>
        <v>-33.31</v>
      </c>
      <c r="K146" s="247"/>
      <c r="L146" s="247">
        <v>-33.31</v>
      </c>
      <c r="M146" s="293">
        <f t="shared" si="17"/>
        <v>-33.31</v>
      </c>
      <c r="N146" s="262" t="s">
        <v>1094</v>
      </c>
    </row>
    <row r="147" spans="1:14" ht="16" customHeight="1">
      <c r="A147" s="50" t="s">
        <v>977</v>
      </c>
      <c r="B147" s="72" t="s">
        <v>978</v>
      </c>
      <c r="C147" s="72" t="s">
        <v>913</v>
      </c>
      <c r="D147" s="52" t="s">
        <v>1090</v>
      </c>
      <c r="E147" s="247">
        <v>-82.03</v>
      </c>
      <c r="F147" s="296">
        <v>-61.52</v>
      </c>
      <c r="G147" s="52"/>
      <c r="H147" s="247"/>
      <c r="I147" s="296"/>
      <c r="J147" s="247">
        <f t="shared" si="16"/>
        <v>-143.55000000000001</v>
      </c>
      <c r="K147" s="247">
        <v>-143.55000000000001</v>
      </c>
      <c r="L147" s="247"/>
      <c r="M147" s="293">
        <f t="shared" si="17"/>
        <v>-143.55000000000001</v>
      </c>
      <c r="N147" s="262" t="s">
        <v>1094</v>
      </c>
    </row>
    <row r="148" spans="1:14" ht="16" customHeight="1">
      <c r="A148" s="50" t="s">
        <v>977</v>
      </c>
      <c r="B148" s="72" t="s">
        <v>978</v>
      </c>
      <c r="C148" s="72" t="s">
        <v>913</v>
      </c>
      <c r="D148" s="52" t="s">
        <v>1090</v>
      </c>
      <c r="E148" s="247">
        <v>-82.03</v>
      </c>
      <c r="F148" s="296">
        <v>-61.52</v>
      </c>
      <c r="G148" s="52"/>
      <c r="H148" s="247"/>
      <c r="I148" s="296"/>
      <c r="J148" s="247">
        <f t="shared" ref="J148:J154" si="18">SUM(E148:I148)</f>
        <v>-143.55000000000001</v>
      </c>
      <c r="K148" s="247">
        <v>-143.55000000000001</v>
      </c>
      <c r="L148" s="247"/>
      <c r="M148" s="293">
        <f t="shared" ref="M148:M154" si="19">K148+L148</f>
        <v>-143.55000000000001</v>
      </c>
      <c r="N148" s="262" t="s">
        <v>1094</v>
      </c>
    </row>
    <row r="149" spans="1:14" ht="16" customHeight="1">
      <c r="A149" s="50" t="s">
        <v>977</v>
      </c>
      <c r="B149" s="72" t="s">
        <v>978</v>
      </c>
      <c r="C149" s="72" t="s">
        <v>913</v>
      </c>
      <c r="D149" s="52" t="s">
        <v>1090</v>
      </c>
      <c r="E149" s="247">
        <v>-82.03</v>
      </c>
      <c r="F149" s="296">
        <v>-61.52</v>
      </c>
      <c r="G149" s="52"/>
      <c r="H149" s="247"/>
      <c r="I149" s="296"/>
      <c r="J149" s="247">
        <f t="shared" si="18"/>
        <v>-143.55000000000001</v>
      </c>
      <c r="K149" s="247">
        <v>-143.55000000000001</v>
      </c>
      <c r="L149" s="247"/>
      <c r="M149" s="293">
        <f t="shared" si="19"/>
        <v>-143.55000000000001</v>
      </c>
      <c r="N149" s="262" t="s">
        <v>1094</v>
      </c>
    </row>
    <row r="150" spans="1:14" ht="16" customHeight="1">
      <c r="A150" s="50" t="s">
        <v>977</v>
      </c>
      <c r="B150" s="72" t="s">
        <v>978</v>
      </c>
      <c r="C150" s="72" t="s">
        <v>913</v>
      </c>
      <c r="D150" s="52" t="s">
        <v>1090</v>
      </c>
      <c r="E150" s="247">
        <v>-82.03</v>
      </c>
      <c r="F150" s="296">
        <v>-61.52</v>
      </c>
      <c r="G150" s="52"/>
      <c r="H150" s="247"/>
      <c r="I150" s="296"/>
      <c r="J150" s="247">
        <f t="shared" si="18"/>
        <v>-143.55000000000001</v>
      </c>
      <c r="K150" s="247">
        <v>-143.55000000000001</v>
      </c>
      <c r="L150" s="247"/>
      <c r="M150" s="293">
        <f t="shared" si="19"/>
        <v>-143.55000000000001</v>
      </c>
      <c r="N150" s="262" t="s">
        <v>1094</v>
      </c>
    </row>
    <row r="151" spans="1:14" ht="16" customHeight="1">
      <c r="A151" s="50" t="s">
        <v>977</v>
      </c>
      <c r="B151" s="72" t="s">
        <v>978</v>
      </c>
      <c r="C151" s="72" t="s">
        <v>913</v>
      </c>
      <c r="D151" s="52" t="s">
        <v>928</v>
      </c>
      <c r="E151" s="247">
        <v>82.03</v>
      </c>
      <c r="F151" s="296"/>
      <c r="G151" s="52"/>
      <c r="H151" s="247"/>
      <c r="I151" s="296"/>
      <c r="J151" s="247">
        <f t="shared" si="18"/>
        <v>82.03</v>
      </c>
      <c r="K151" s="247">
        <v>82.03</v>
      </c>
      <c r="L151" s="247"/>
      <c r="M151" s="293">
        <f t="shared" si="19"/>
        <v>82.03</v>
      </c>
      <c r="N151" s="262" t="s">
        <v>1094</v>
      </c>
    </row>
    <row r="152" spans="1:14" ht="16" customHeight="1">
      <c r="A152" s="50" t="s">
        <v>977</v>
      </c>
      <c r="B152" s="72" t="s">
        <v>978</v>
      </c>
      <c r="C152" s="72" t="s">
        <v>913</v>
      </c>
      <c r="D152" s="52" t="s">
        <v>928</v>
      </c>
      <c r="E152" s="247">
        <v>82.03</v>
      </c>
      <c r="F152" s="296"/>
      <c r="G152" s="52"/>
      <c r="H152" s="247"/>
      <c r="I152" s="296"/>
      <c r="J152" s="247">
        <f t="shared" si="18"/>
        <v>82.03</v>
      </c>
      <c r="K152" s="247">
        <v>82.03</v>
      </c>
      <c r="L152" s="247"/>
      <c r="M152" s="293">
        <f t="shared" si="19"/>
        <v>82.03</v>
      </c>
      <c r="N152" s="262" t="s">
        <v>1094</v>
      </c>
    </row>
    <row r="153" spans="1:14" ht="16" customHeight="1">
      <c r="A153" s="50" t="s">
        <v>977</v>
      </c>
      <c r="B153" s="72" t="s">
        <v>978</v>
      </c>
      <c r="C153" s="72" t="s">
        <v>913</v>
      </c>
      <c r="D153" s="52" t="s">
        <v>928</v>
      </c>
      <c r="E153" s="247">
        <v>82.03</v>
      </c>
      <c r="F153" s="296"/>
      <c r="G153" s="52"/>
      <c r="H153" s="247"/>
      <c r="I153" s="296"/>
      <c r="J153" s="247">
        <f t="shared" si="18"/>
        <v>82.03</v>
      </c>
      <c r="K153" s="247">
        <v>82.03</v>
      </c>
      <c r="L153" s="247"/>
      <c r="M153" s="293">
        <f t="shared" si="19"/>
        <v>82.03</v>
      </c>
      <c r="N153" s="262" t="s">
        <v>1094</v>
      </c>
    </row>
    <row r="154" spans="1:14" ht="16" customHeight="1">
      <c r="A154" s="50" t="s">
        <v>977</v>
      </c>
      <c r="B154" s="72" t="s">
        <v>978</v>
      </c>
      <c r="C154" s="72" t="s">
        <v>913</v>
      </c>
      <c r="D154" s="52" t="s">
        <v>928</v>
      </c>
      <c r="E154" s="247">
        <v>82.03</v>
      </c>
      <c r="F154" s="296"/>
      <c r="G154" s="52"/>
      <c r="H154" s="247"/>
      <c r="I154" s="296"/>
      <c r="J154" s="247">
        <f t="shared" si="18"/>
        <v>82.03</v>
      </c>
      <c r="K154" s="247">
        <v>82.03</v>
      </c>
      <c r="L154" s="247"/>
      <c r="M154" s="293">
        <f t="shared" si="19"/>
        <v>82.03</v>
      </c>
      <c r="N154" s="262" t="s">
        <v>1094</v>
      </c>
    </row>
    <row r="155" spans="1:14" ht="16" customHeight="1">
      <c r="A155" s="50" t="s">
        <v>1079</v>
      </c>
      <c r="B155" s="72" t="s">
        <v>1080</v>
      </c>
      <c r="C155" s="72" t="s">
        <v>915</v>
      </c>
      <c r="D155" s="52" t="s">
        <v>600</v>
      </c>
      <c r="E155" s="247">
        <v>82.03</v>
      </c>
      <c r="F155" s="296">
        <v>0</v>
      </c>
      <c r="G155" s="52"/>
      <c r="H155" s="247"/>
      <c r="I155" s="296">
        <v>0</v>
      </c>
      <c r="J155" s="247"/>
      <c r="K155" s="247">
        <v>82.03</v>
      </c>
      <c r="L155" s="247"/>
      <c r="M155" s="293">
        <f>K155+L155</f>
        <v>82.03</v>
      </c>
      <c r="N155" s="262" t="s">
        <v>1094</v>
      </c>
    </row>
    <row r="156" spans="1:14" ht="16" customHeight="1">
      <c r="A156" s="50" t="s">
        <v>1079</v>
      </c>
      <c r="B156" s="72" t="s">
        <v>1080</v>
      </c>
      <c r="C156" s="72" t="s">
        <v>915</v>
      </c>
      <c r="D156" s="52" t="s">
        <v>600</v>
      </c>
      <c r="E156" s="247">
        <v>82.03</v>
      </c>
      <c r="F156" s="296">
        <v>0</v>
      </c>
      <c r="G156" s="52"/>
      <c r="H156" s="247"/>
      <c r="I156" s="296">
        <v>0</v>
      </c>
      <c r="J156" s="247"/>
      <c r="K156" s="247">
        <v>82.03</v>
      </c>
      <c r="L156" s="247"/>
      <c r="M156" s="293">
        <f>K156+L156</f>
        <v>82.03</v>
      </c>
      <c r="N156" s="262" t="s">
        <v>1094</v>
      </c>
    </row>
    <row r="157" spans="1:14" ht="16" customHeight="1">
      <c r="A157" s="50" t="s">
        <v>1079</v>
      </c>
      <c r="B157" s="72" t="s">
        <v>1080</v>
      </c>
      <c r="C157" s="72" t="s">
        <v>915</v>
      </c>
      <c r="D157" s="52" t="s">
        <v>600</v>
      </c>
      <c r="E157" s="247">
        <v>82.03</v>
      </c>
      <c r="F157" s="296">
        <v>0</v>
      </c>
      <c r="G157" s="52"/>
      <c r="H157" s="247"/>
      <c r="I157" s="296">
        <v>0</v>
      </c>
      <c r="J157" s="247"/>
      <c r="K157" s="247">
        <v>82.03</v>
      </c>
      <c r="L157" s="247"/>
      <c r="M157" s="293">
        <f>K157+L157</f>
        <v>82.03</v>
      </c>
      <c r="N157" s="262" t="s">
        <v>1094</v>
      </c>
    </row>
    <row r="158" spans="1:14" ht="16" customHeight="1">
      <c r="A158" s="278" t="s">
        <v>1059</v>
      </c>
      <c r="B158" s="72" t="s">
        <v>1060</v>
      </c>
      <c r="C158" s="72" t="s">
        <v>913</v>
      </c>
      <c r="D158" s="52" t="s">
        <v>600</v>
      </c>
      <c r="E158" s="247">
        <v>-82.03</v>
      </c>
      <c r="F158" s="296">
        <v>0</v>
      </c>
      <c r="G158" s="52"/>
      <c r="H158" s="247"/>
      <c r="I158" s="296">
        <v>0</v>
      </c>
      <c r="J158" s="247">
        <f>SUM(E158:I158)</f>
        <v>-82.03</v>
      </c>
      <c r="K158" s="247">
        <v>-82.03</v>
      </c>
      <c r="L158" s="247"/>
      <c r="M158" s="293">
        <f t="shared" ref="M158" si="20">K158+L158</f>
        <v>-82.03</v>
      </c>
      <c r="N158" s="262" t="s">
        <v>1094</v>
      </c>
    </row>
    <row r="159" spans="1:14" ht="16" customHeight="1">
      <c r="A159" s="278" t="s">
        <v>1059</v>
      </c>
      <c r="B159" s="72" t="s">
        <v>1060</v>
      </c>
      <c r="C159" s="72" t="s">
        <v>913</v>
      </c>
      <c r="D159" s="52" t="s">
        <v>600</v>
      </c>
      <c r="E159" s="247">
        <v>-82.03</v>
      </c>
      <c r="F159" s="296">
        <v>0</v>
      </c>
      <c r="G159" s="52"/>
      <c r="H159" s="247"/>
      <c r="I159" s="296">
        <v>0</v>
      </c>
      <c r="J159" s="247">
        <f t="shared" ref="J159:J160" si="21">SUM(E159:I159)</f>
        <v>-82.03</v>
      </c>
      <c r="K159" s="247">
        <v>-82.03</v>
      </c>
      <c r="L159" s="247"/>
      <c r="M159" s="293">
        <f t="shared" ref="M159:M160" si="22">K159+L159</f>
        <v>-82.03</v>
      </c>
      <c r="N159" s="262" t="s">
        <v>1094</v>
      </c>
    </row>
    <row r="160" spans="1:14" ht="16" customHeight="1">
      <c r="A160" s="278" t="s">
        <v>1059</v>
      </c>
      <c r="B160" s="72" t="s">
        <v>1060</v>
      </c>
      <c r="C160" s="72" t="s">
        <v>913</v>
      </c>
      <c r="D160" s="52" t="s">
        <v>600</v>
      </c>
      <c r="E160" s="247">
        <v>-82.03</v>
      </c>
      <c r="F160" s="296">
        <v>0</v>
      </c>
      <c r="G160" s="52"/>
      <c r="H160" s="247"/>
      <c r="I160" s="296">
        <v>0</v>
      </c>
      <c r="J160" s="247">
        <f t="shared" si="21"/>
        <v>-82.03</v>
      </c>
      <c r="K160" s="247">
        <v>-82.03</v>
      </c>
      <c r="L160" s="247"/>
      <c r="M160" s="293">
        <f t="shared" si="22"/>
        <v>-82.03</v>
      </c>
      <c r="N160" s="262" t="s">
        <v>1094</v>
      </c>
    </row>
    <row r="161" spans="1:18" ht="16" customHeight="1">
      <c r="A161" s="278" t="s">
        <v>1059</v>
      </c>
      <c r="B161" s="72" t="s">
        <v>1060</v>
      </c>
      <c r="C161" s="72" t="s">
        <v>913</v>
      </c>
      <c r="D161" s="52" t="s">
        <v>600</v>
      </c>
      <c r="E161" s="247">
        <v>-82.03</v>
      </c>
      <c r="F161" s="296">
        <v>0</v>
      </c>
      <c r="G161" s="52"/>
      <c r="H161" s="247"/>
      <c r="I161" s="296">
        <v>0</v>
      </c>
      <c r="J161" s="247">
        <f t="shared" ref="J161:J162" si="23">SUM(E161:I161)</f>
        <v>-82.03</v>
      </c>
      <c r="K161" s="247">
        <v>-82.03</v>
      </c>
      <c r="L161" s="247"/>
      <c r="M161" s="293">
        <f t="shared" ref="M161:M162" si="24">K161+L161</f>
        <v>-82.03</v>
      </c>
      <c r="N161" s="262" t="s">
        <v>1094</v>
      </c>
    </row>
    <row r="162" spans="1:18" ht="16" customHeight="1">
      <c r="A162" s="278" t="s">
        <v>1059</v>
      </c>
      <c r="B162" s="72" t="s">
        <v>1060</v>
      </c>
      <c r="C162" s="72" t="s">
        <v>913</v>
      </c>
      <c r="D162" s="52" t="s">
        <v>600</v>
      </c>
      <c r="E162" s="247">
        <v>82.03</v>
      </c>
      <c r="F162" s="296">
        <v>61.52</v>
      </c>
      <c r="G162" s="52"/>
      <c r="H162" s="247"/>
      <c r="I162" s="296">
        <v>0</v>
      </c>
      <c r="J162" s="247">
        <f t="shared" si="23"/>
        <v>143.55000000000001</v>
      </c>
      <c r="K162" s="247">
        <v>143.55000000000001</v>
      </c>
      <c r="L162" s="247"/>
      <c r="M162" s="293">
        <f t="shared" si="24"/>
        <v>143.55000000000001</v>
      </c>
      <c r="N162" s="262" t="s">
        <v>1094</v>
      </c>
    </row>
    <row r="163" spans="1:18" ht="16" customHeight="1">
      <c r="A163" s="278" t="s">
        <v>1059</v>
      </c>
      <c r="B163" s="72" t="s">
        <v>1060</v>
      </c>
      <c r="C163" s="72" t="s">
        <v>913</v>
      </c>
      <c r="D163" s="52" t="s">
        <v>600</v>
      </c>
      <c r="E163" s="247">
        <v>82.03</v>
      </c>
      <c r="F163" s="296">
        <v>61.52</v>
      </c>
      <c r="G163" s="52"/>
      <c r="H163" s="247"/>
      <c r="I163" s="296">
        <v>0</v>
      </c>
      <c r="J163" s="247">
        <f t="shared" ref="J163:J166" si="25">SUM(E163:I163)</f>
        <v>143.55000000000001</v>
      </c>
      <c r="K163" s="247">
        <v>143.55000000000001</v>
      </c>
      <c r="L163" s="247"/>
      <c r="M163" s="293">
        <f t="shared" ref="M163:M166" si="26">K163+L163</f>
        <v>143.55000000000001</v>
      </c>
      <c r="N163" s="262" t="s">
        <v>1094</v>
      </c>
    </row>
    <row r="164" spans="1:18" ht="16" customHeight="1">
      <c r="A164" s="278" t="s">
        <v>1059</v>
      </c>
      <c r="B164" s="72" t="s">
        <v>1060</v>
      </c>
      <c r="C164" s="72" t="s">
        <v>913</v>
      </c>
      <c r="D164" s="52" t="s">
        <v>600</v>
      </c>
      <c r="E164" s="247">
        <v>82.03</v>
      </c>
      <c r="F164" s="296">
        <v>61.52</v>
      </c>
      <c r="G164" s="52"/>
      <c r="H164" s="247"/>
      <c r="I164" s="296">
        <v>0</v>
      </c>
      <c r="J164" s="247">
        <f t="shared" si="25"/>
        <v>143.55000000000001</v>
      </c>
      <c r="K164" s="247">
        <v>143.55000000000001</v>
      </c>
      <c r="L164" s="247"/>
      <c r="M164" s="293">
        <f t="shared" si="26"/>
        <v>143.55000000000001</v>
      </c>
      <c r="N164" s="262" t="s">
        <v>1094</v>
      </c>
    </row>
    <row r="165" spans="1:18" ht="16" customHeight="1">
      <c r="A165" s="278" t="s">
        <v>1059</v>
      </c>
      <c r="B165" s="72" t="s">
        <v>1060</v>
      </c>
      <c r="C165" s="72" t="s">
        <v>913</v>
      </c>
      <c r="D165" s="52" t="s">
        <v>600</v>
      </c>
      <c r="E165" s="247">
        <v>82.03</v>
      </c>
      <c r="F165" s="296">
        <v>61.52</v>
      </c>
      <c r="G165" s="52"/>
      <c r="H165" s="247"/>
      <c r="I165" s="296">
        <v>0</v>
      </c>
      <c r="J165" s="247">
        <f t="shared" si="25"/>
        <v>143.55000000000001</v>
      </c>
      <c r="K165" s="247">
        <v>143.55000000000001</v>
      </c>
      <c r="L165" s="247"/>
      <c r="M165" s="293">
        <f t="shared" si="26"/>
        <v>143.55000000000001</v>
      </c>
      <c r="N165" s="262" t="s">
        <v>1094</v>
      </c>
    </row>
    <row r="166" spans="1:18" ht="16" customHeight="1">
      <c r="A166" s="50" t="s">
        <v>701</v>
      </c>
      <c r="B166" s="72" t="s">
        <v>559</v>
      </c>
      <c r="C166" s="72" t="s">
        <v>912</v>
      </c>
      <c r="D166" s="52" t="s">
        <v>598</v>
      </c>
      <c r="E166" s="247">
        <v>-70.38</v>
      </c>
      <c r="F166" s="296">
        <v>0</v>
      </c>
      <c r="G166" s="52"/>
      <c r="H166" s="247"/>
      <c r="I166" s="296">
        <v>0</v>
      </c>
      <c r="J166" s="247">
        <f t="shared" si="25"/>
        <v>-70.38</v>
      </c>
      <c r="K166" s="247">
        <v>-70.38</v>
      </c>
      <c r="L166" s="247"/>
      <c r="M166" s="293">
        <f t="shared" si="26"/>
        <v>-70.38</v>
      </c>
      <c r="N166" s="262" t="s">
        <v>1094</v>
      </c>
    </row>
    <row r="167" spans="1:18" ht="16" customHeight="1">
      <c r="A167" s="50" t="s">
        <v>701</v>
      </c>
      <c r="B167" s="72" t="s">
        <v>559</v>
      </c>
      <c r="C167" s="72" t="s">
        <v>912</v>
      </c>
      <c r="D167" s="52" t="s">
        <v>598</v>
      </c>
      <c r="E167" s="247">
        <v>-70.38</v>
      </c>
      <c r="F167" s="296">
        <v>0</v>
      </c>
      <c r="G167" s="52"/>
      <c r="H167" s="247"/>
      <c r="I167" s="296">
        <v>0</v>
      </c>
      <c r="J167" s="247">
        <f t="shared" ref="J167:J173" si="27">SUM(E167:I167)</f>
        <v>-70.38</v>
      </c>
      <c r="K167" s="247">
        <v>-70.38</v>
      </c>
      <c r="L167" s="247"/>
      <c r="M167" s="293">
        <f t="shared" ref="M167:M174" si="28">K167+L167</f>
        <v>-70.38</v>
      </c>
      <c r="N167" s="262" t="s">
        <v>1094</v>
      </c>
    </row>
    <row r="168" spans="1:18" ht="16" customHeight="1">
      <c r="A168" s="50" t="s">
        <v>701</v>
      </c>
      <c r="B168" s="72" t="s">
        <v>559</v>
      </c>
      <c r="C168" s="72" t="s">
        <v>912</v>
      </c>
      <c r="D168" s="52" t="s">
        <v>598</v>
      </c>
      <c r="E168" s="247">
        <v>-70.38</v>
      </c>
      <c r="F168" s="296">
        <v>0</v>
      </c>
      <c r="G168" s="52"/>
      <c r="H168" s="247"/>
      <c r="I168" s="296">
        <v>0</v>
      </c>
      <c r="J168" s="247">
        <f t="shared" si="27"/>
        <v>-70.38</v>
      </c>
      <c r="K168" s="247">
        <v>-70.38</v>
      </c>
      <c r="L168" s="247"/>
      <c r="M168" s="293">
        <f t="shared" si="28"/>
        <v>-70.38</v>
      </c>
      <c r="N168" s="262" t="s">
        <v>1094</v>
      </c>
    </row>
    <row r="169" spans="1:18" ht="16" customHeight="1">
      <c r="A169" s="50" t="s">
        <v>701</v>
      </c>
      <c r="B169" s="72" t="s">
        <v>559</v>
      </c>
      <c r="C169" s="72" t="s">
        <v>912</v>
      </c>
      <c r="D169" s="52" t="s">
        <v>598</v>
      </c>
      <c r="E169" s="247">
        <v>-70.38</v>
      </c>
      <c r="F169" s="296">
        <v>0</v>
      </c>
      <c r="G169" s="52"/>
      <c r="H169" s="247"/>
      <c r="I169" s="296">
        <v>0</v>
      </c>
      <c r="J169" s="247">
        <f t="shared" si="27"/>
        <v>-70.38</v>
      </c>
      <c r="K169" s="247">
        <v>-70.38</v>
      </c>
      <c r="L169" s="247"/>
      <c r="M169" s="293">
        <f t="shared" si="28"/>
        <v>-70.38</v>
      </c>
      <c r="N169" s="262" t="s">
        <v>1094</v>
      </c>
    </row>
    <row r="170" spans="1:18" ht="16" customHeight="1">
      <c r="A170" s="50" t="s">
        <v>701</v>
      </c>
      <c r="B170" s="72" t="s">
        <v>559</v>
      </c>
      <c r="C170" s="72" t="s">
        <v>912</v>
      </c>
      <c r="D170" s="52" t="s">
        <v>599</v>
      </c>
      <c r="E170" s="247">
        <v>70.38</v>
      </c>
      <c r="F170" s="296">
        <v>119.65</v>
      </c>
      <c r="G170" s="52" t="s">
        <v>598</v>
      </c>
      <c r="H170" s="247"/>
      <c r="I170" s="296">
        <v>0</v>
      </c>
      <c r="J170" s="247">
        <f t="shared" si="27"/>
        <v>190.03</v>
      </c>
      <c r="K170" s="247">
        <v>190.03</v>
      </c>
      <c r="L170" s="247"/>
      <c r="M170" s="293">
        <f t="shared" si="28"/>
        <v>190.03</v>
      </c>
      <c r="N170" s="262" t="s">
        <v>1094</v>
      </c>
    </row>
    <row r="171" spans="1:18" ht="16" customHeight="1">
      <c r="A171" s="50" t="s">
        <v>701</v>
      </c>
      <c r="B171" s="72" t="s">
        <v>559</v>
      </c>
      <c r="C171" s="72" t="s">
        <v>912</v>
      </c>
      <c r="D171" s="52" t="s">
        <v>599</v>
      </c>
      <c r="E171" s="247">
        <v>70.38</v>
      </c>
      <c r="F171" s="296">
        <v>119.65</v>
      </c>
      <c r="G171" s="52" t="s">
        <v>598</v>
      </c>
      <c r="H171" s="247"/>
      <c r="I171" s="296">
        <v>0</v>
      </c>
      <c r="J171" s="247">
        <f t="shared" si="27"/>
        <v>190.03</v>
      </c>
      <c r="K171" s="247">
        <v>190.03</v>
      </c>
      <c r="L171" s="247"/>
      <c r="M171" s="293">
        <f t="shared" si="28"/>
        <v>190.03</v>
      </c>
      <c r="N171" s="262" t="s">
        <v>1094</v>
      </c>
    </row>
    <row r="172" spans="1:18" ht="16" customHeight="1">
      <c r="A172" s="50" t="s">
        <v>701</v>
      </c>
      <c r="B172" s="72" t="s">
        <v>559</v>
      </c>
      <c r="C172" s="72" t="s">
        <v>912</v>
      </c>
      <c r="D172" s="52" t="s">
        <v>599</v>
      </c>
      <c r="E172" s="247">
        <v>70.38</v>
      </c>
      <c r="F172" s="296">
        <v>119.65</v>
      </c>
      <c r="G172" s="52" t="s">
        <v>598</v>
      </c>
      <c r="H172" s="247"/>
      <c r="I172" s="296">
        <v>0</v>
      </c>
      <c r="J172" s="247">
        <f t="shared" si="27"/>
        <v>190.03</v>
      </c>
      <c r="K172" s="247">
        <v>190.03</v>
      </c>
      <c r="L172" s="247"/>
      <c r="M172" s="293">
        <f t="shared" si="28"/>
        <v>190.03</v>
      </c>
      <c r="N172" s="262" t="s">
        <v>1094</v>
      </c>
    </row>
    <row r="173" spans="1:18" ht="16" customHeight="1">
      <c r="A173" s="50" t="s">
        <v>701</v>
      </c>
      <c r="B173" s="72" t="s">
        <v>559</v>
      </c>
      <c r="C173" s="72" t="s">
        <v>912</v>
      </c>
      <c r="D173" s="52" t="s">
        <v>599</v>
      </c>
      <c r="E173" s="247">
        <v>70.38</v>
      </c>
      <c r="F173" s="296">
        <v>119.65</v>
      </c>
      <c r="G173" s="52" t="s">
        <v>598</v>
      </c>
      <c r="H173" s="247"/>
      <c r="I173" s="296">
        <v>0</v>
      </c>
      <c r="J173" s="247">
        <f t="shared" si="27"/>
        <v>190.03</v>
      </c>
      <c r="K173" s="247">
        <v>190.03</v>
      </c>
      <c r="L173" s="247"/>
      <c r="M173" s="293">
        <f t="shared" si="28"/>
        <v>190.03</v>
      </c>
      <c r="N173" s="262" t="s">
        <v>1094</v>
      </c>
    </row>
    <row r="174" spans="1:18" ht="16" customHeight="1">
      <c r="A174" s="50" t="s">
        <v>1010</v>
      </c>
      <c r="B174" s="72" t="s">
        <v>1096</v>
      </c>
      <c r="C174" s="72"/>
      <c r="D174" s="52"/>
      <c r="E174" s="247"/>
      <c r="F174" s="296"/>
      <c r="G174" s="52"/>
      <c r="H174" s="247"/>
      <c r="I174" s="296"/>
      <c r="J174" s="247"/>
      <c r="K174" s="247">
        <v>984.33</v>
      </c>
      <c r="L174" s="247">
        <v>144.38999999999999</v>
      </c>
      <c r="M174" s="293">
        <f t="shared" si="28"/>
        <v>1128.72</v>
      </c>
      <c r="N174" s="262" t="s">
        <v>1095</v>
      </c>
    </row>
    <row r="175" spans="1:18" ht="16" customHeight="1">
      <c r="A175" s="50"/>
      <c r="B175" s="72"/>
      <c r="C175" s="72"/>
      <c r="D175" s="52"/>
      <c r="E175" s="247"/>
      <c r="F175" s="296"/>
      <c r="G175" s="52"/>
      <c r="H175" s="247"/>
      <c r="I175" s="296"/>
      <c r="J175" s="247"/>
      <c r="K175" s="247"/>
      <c r="L175" s="247"/>
      <c r="M175" s="293"/>
      <c r="N175" s="262"/>
    </row>
    <row r="176" spans="1:18" s="1" customFormat="1" ht="16">
      <c r="A176" s="404"/>
      <c r="B176" s="404"/>
      <c r="C176" s="404"/>
      <c r="D176" s="404"/>
      <c r="E176" s="256">
        <f>SUM(E131:E175)</f>
        <v>246.09</v>
      </c>
      <c r="F176" s="256">
        <f>SUM(F131:F175)</f>
        <v>478.6</v>
      </c>
      <c r="G176" s="381"/>
      <c r="H176" s="256">
        <f t="shared" ref="H176:M176" si="29">SUM(H131:H175)</f>
        <v>0</v>
      </c>
      <c r="I176" s="256">
        <f t="shared" si="29"/>
        <v>-85.639999999999986</v>
      </c>
      <c r="J176" s="256">
        <f t="shared" si="29"/>
        <v>392.96000000000009</v>
      </c>
      <c r="K176" s="256">
        <f t="shared" si="29"/>
        <v>1709.02</v>
      </c>
      <c r="L176" s="256">
        <f t="shared" si="29"/>
        <v>58.749999999999972</v>
      </c>
      <c r="M176" s="256">
        <f t="shared" si="29"/>
        <v>1767.77</v>
      </c>
      <c r="N176" s="257"/>
      <c r="P176"/>
      <c r="Q176"/>
      <c r="R176"/>
    </row>
    <row r="177" spans="1:18" s="1" customFormat="1" ht="16">
      <c r="A177" s="318"/>
      <c r="B177" s="347"/>
      <c r="C177" s="347"/>
      <c r="D177" s="318"/>
      <c r="E177" s="256"/>
      <c r="F177" s="256"/>
      <c r="G177" s="381"/>
      <c r="H177" s="256"/>
      <c r="I177" s="256"/>
      <c r="J177" s="256"/>
      <c r="K177" s="256"/>
      <c r="L177" s="256"/>
      <c r="M177" s="256"/>
      <c r="N177" s="257"/>
      <c r="P177"/>
      <c r="Q177"/>
      <c r="R177"/>
    </row>
    <row r="178" spans="1:18" s="1" customFormat="1" ht="19">
      <c r="A178" s="393"/>
      <c r="B178" s="393"/>
      <c r="C178" s="393"/>
      <c r="D178" s="393"/>
      <c r="E178" s="90">
        <f>E128+E176</f>
        <v>9132.9499999999989</v>
      </c>
      <c r="F178" s="90"/>
      <c r="G178" s="90"/>
      <c r="H178" s="90">
        <f>H128+H176</f>
        <v>1380.4000000000012</v>
      </c>
      <c r="I178" s="90"/>
      <c r="J178" s="90">
        <f>M124+J176</f>
        <v>15927.550000000023</v>
      </c>
      <c r="K178" s="90"/>
      <c r="L178" s="90"/>
      <c r="M178" s="332">
        <f>M124+M176</f>
        <v>17302.360000000022</v>
      </c>
      <c r="N178" s="89" t="s">
        <v>795</v>
      </c>
      <c r="P178"/>
      <c r="Q178"/>
      <c r="R178"/>
    </row>
    <row r="179" spans="1:18" s="1" customFormat="1" ht="15" customHeight="1">
      <c r="A179" s="397"/>
      <c r="B179" s="397"/>
      <c r="C179" s="397"/>
      <c r="D179" s="397"/>
      <c r="E179" s="397"/>
      <c r="F179" s="397"/>
      <c r="G179" s="397"/>
      <c r="H179" s="397"/>
      <c r="I179" s="397"/>
      <c r="J179" s="397"/>
      <c r="K179" s="313"/>
      <c r="L179" s="313"/>
      <c r="M179" s="313"/>
      <c r="N179" s="143"/>
      <c r="P179"/>
      <c r="Q179"/>
      <c r="R179"/>
    </row>
    <row r="180" spans="1:18" s="1" customFormat="1" ht="16" customHeight="1">
      <c r="A180"/>
      <c r="B180"/>
      <c r="C180"/>
      <c r="E180"/>
      <c r="F180"/>
      <c r="G180"/>
      <c r="H180" t="s">
        <v>381</v>
      </c>
      <c r="I180" s="163" t="s">
        <v>871</v>
      </c>
      <c r="J180" s="260">
        <v>45763</v>
      </c>
      <c r="K180" s="314"/>
      <c r="L180" s="314"/>
      <c r="M180" s="314"/>
      <c r="N180"/>
      <c r="P180"/>
      <c r="Q180"/>
      <c r="R180"/>
    </row>
    <row r="181" spans="1:18" s="1" customFormat="1">
      <c r="A181"/>
      <c r="B181"/>
      <c r="C181"/>
      <c r="D181"/>
      <c r="E181"/>
      <c r="F181"/>
      <c r="G181"/>
      <c r="H181" s="12"/>
      <c r="I181" s="12"/>
      <c r="J181" s="12"/>
      <c r="K181" s="275"/>
      <c r="L181" s="275"/>
      <c r="M181" s="12"/>
      <c r="N181"/>
      <c r="P181"/>
      <c r="Q181"/>
      <c r="R181"/>
    </row>
    <row r="182" spans="1:18" s="1" customFormat="1">
      <c r="A182"/>
      <c r="B182"/>
      <c r="C182"/>
      <c r="D182"/>
      <c r="E182" s="315" t="s">
        <v>766</v>
      </c>
      <c r="F182" s="275">
        <f>F124+F176+I124+I176</f>
        <v>5495.9199999999992</v>
      </c>
      <c r="G182" s="275"/>
      <c r="H182" s="315" t="s">
        <v>767</v>
      </c>
      <c r="I182" s="275">
        <f>M124+M176-F182</f>
        <v>11806.440000000024</v>
      </c>
      <c r="J182"/>
      <c r="K182" s="275"/>
      <c r="L182" s="275"/>
      <c r="M182" s="275"/>
      <c r="N182"/>
      <c r="P182"/>
      <c r="Q182"/>
      <c r="R182"/>
    </row>
    <row r="184" spans="1:18" s="1" customFormat="1">
      <c r="A184"/>
      <c r="B184"/>
      <c r="C184"/>
      <c r="D184"/>
      <c r="E184"/>
      <c r="F184"/>
      <c r="G184"/>
      <c r="H184"/>
      <c r="I184" s="275">
        <f>F182+I182</f>
        <v>17302.360000000022</v>
      </c>
      <c r="J184"/>
      <c r="K184" s="275"/>
      <c r="L184" s="275"/>
      <c r="M184"/>
      <c r="N184"/>
      <c r="P184"/>
      <c r="Q184"/>
      <c r="R184"/>
    </row>
    <row r="187" spans="1:18">
      <c r="I187" s="275"/>
    </row>
  </sheetData>
  <mergeCells count="7">
    <mergeCell ref="A179:J179"/>
    <mergeCell ref="B127:D127"/>
    <mergeCell ref="A128:D128"/>
    <mergeCell ref="A129:D129"/>
    <mergeCell ref="A130:D130"/>
    <mergeCell ref="A176:D176"/>
    <mergeCell ref="A178:D178"/>
  </mergeCells>
  <conditionalFormatting sqref="B23:C23">
    <cfRule type="duplicateValues" dxfId="1727" priority="4"/>
  </conditionalFormatting>
  <conditionalFormatting sqref="B59:C59">
    <cfRule type="duplicateValues" dxfId="1726" priority="2"/>
  </conditionalFormatting>
  <conditionalFormatting sqref="D182:D184 D186:D1048576 A182:C1048576">
    <cfRule type="duplicateValues" dxfId="1725" priority="5"/>
  </conditionalFormatting>
  <conditionalFormatting sqref="N5 N9:N63 N67:N177">
    <cfRule type="notContainsBlanks" dxfId="1724" priority="1">
      <formula>LEN(TRIM(N5))&gt;0</formula>
    </cfRule>
  </conditionalFormatting>
  <conditionalFormatting sqref="N179">
    <cfRule type="notContainsBlanks" dxfId="1723" priority="3">
      <formula>LEN(TRIM(N179))&gt;0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B573-133B-0041-A893-191EA6A4678A}">
  <dimension ref="A1:T217"/>
  <sheetViews>
    <sheetView topLeftCell="A35" zoomScale="150" zoomScaleNormal="150" workbookViewId="0">
      <selection activeCell="A130" sqref="A130:I199"/>
    </sheetView>
  </sheetViews>
  <sheetFormatPr baseColWidth="10" defaultColWidth="8.83203125" defaultRowHeight="15"/>
  <cols>
    <col min="1" max="1" width="5.6640625" customWidth="1"/>
    <col min="2" max="2" width="15.5" customWidth="1"/>
    <col min="3" max="3" width="9.83203125" customWidth="1"/>
    <col min="4" max="4" width="8.83203125" customWidth="1"/>
    <col min="5" max="5" width="10.6640625" customWidth="1"/>
    <col min="6" max="6" width="10.83203125" customWidth="1"/>
    <col min="7" max="7" width="8.66406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18.1640625" customWidth="1"/>
    <col min="15" max="15" width="41.5" style="1" bestFit="1" customWidth="1"/>
  </cols>
  <sheetData>
    <row r="1" spans="1:20">
      <c r="B1" s="139"/>
      <c r="C1" s="139"/>
      <c r="D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>
      <c r="B2" s="139"/>
      <c r="C2" s="139"/>
      <c r="D2" s="17"/>
      <c r="K2" s="329"/>
      <c r="L2" s="45">
        <v>45748</v>
      </c>
      <c r="M2" s="157" t="s">
        <v>1081</v>
      </c>
      <c r="N2" s="350" t="s">
        <v>184</v>
      </c>
    </row>
    <row r="3" spans="1:20" ht="43">
      <c r="A3" s="277" t="s">
        <v>227</v>
      </c>
      <c r="B3" s="47" t="s">
        <v>0</v>
      </c>
      <c r="C3" s="47" t="s">
        <v>911</v>
      </c>
      <c r="D3" s="299" t="s">
        <v>777</v>
      </c>
      <c r="E3" s="299" t="s">
        <v>747</v>
      </c>
      <c r="F3" s="353" t="s">
        <v>764</v>
      </c>
      <c r="G3" s="299" t="s">
        <v>1072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278" t="s">
        <v>840</v>
      </c>
      <c r="B4" s="344" t="s">
        <v>841</v>
      </c>
      <c r="C4" s="344" t="s">
        <v>912</v>
      </c>
      <c r="D4" s="52" t="s">
        <v>598</v>
      </c>
      <c r="E4" s="247">
        <v>70.38</v>
      </c>
      <c r="F4" s="354">
        <v>0</v>
      </c>
      <c r="G4" s="52" t="s">
        <v>598</v>
      </c>
      <c r="H4" s="247">
        <v>11.9</v>
      </c>
      <c r="I4" s="354">
        <v>0</v>
      </c>
      <c r="J4" s="351">
        <f>SUM(E4:I4)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278" t="s">
        <v>715</v>
      </c>
      <c r="B5" s="348" t="s">
        <v>842</v>
      </c>
      <c r="C5" s="361" t="s">
        <v>913</v>
      </c>
      <c r="D5" s="52" t="s">
        <v>598</v>
      </c>
      <c r="E5" s="247">
        <v>82.03</v>
      </c>
      <c r="F5" s="296">
        <v>0</v>
      </c>
      <c r="G5" s="52" t="s">
        <v>598</v>
      </c>
      <c r="H5" s="247">
        <v>11.9</v>
      </c>
      <c r="I5" s="296">
        <v>0</v>
      </c>
      <c r="J5" s="247">
        <f>SUM(E5:I5)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278" t="s">
        <v>620</v>
      </c>
      <c r="B6" s="344" t="s">
        <v>542</v>
      </c>
      <c r="C6" s="344" t="s">
        <v>912</v>
      </c>
      <c r="D6" s="52" t="s">
        <v>598</v>
      </c>
      <c r="E6" s="247">
        <v>70.38</v>
      </c>
      <c r="F6" s="352">
        <v>0</v>
      </c>
      <c r="G6" s="52" t="s">
        <v>598</v>
      </c>
      <c r="H6" s="247">
        <v>11.9</v>
      </c>
      <c r="I6" s="296">
        <v>0</v>
      </c>
      <c r="J6" s="247">
        <f t="shared" ref="J6:J66" si="0">SUM(E6:I6)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278" t="s">
        <v>805</v>
      </c>
      <c r="B7" s="344" t="s">
        <v>843</v>
      </c>
      <c r="C7" s="344" t="s">
        <v>912</v>
      </c>
      <c r="D7" s="52" t="s">
        <v>598</v>
      </c>
      <c r="E7" s="247">
        <v>70.38</v>
      </c>
      <c r="F7" s="296">
        <v>0</v>
      </c>
      <c r="G7" s="52" t="s">
        <v>598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67" si="1">K7+L7</f>
        <v>82.28</v>
      </c>
      <c r="N7" s="262"/>
    </row>
    <row r="8" spans="1:20">
      <c r="A8" s="278" t="s">
        <v>621</v>
      </c>
      <c r="B8" s="344" t="s">
        <v>561</v>
      </c>
      <c r="C8" s="344" t="s">
        <v>915</v>
      </c>
      <c r="D8" s="52" t="s">
        <v>599</v>
      </c>
      <c r="E8" s="247">
        <v>82.03</v>
      </c>
      <c r="F8" s="296">
        <v>139.44</v>
      </c>
      <c r="G8" s="52" t="s">
        <v>599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50" t="s">
        <v>622</v>
      </c>
      <c r="B9" s="344" t="s">
        <v>192</v>
      </c>
      <c r="C9" s="344" t="s">
        <v>913</v>
      </c>
      <c r="D9" s="52" t="s">
        <v>599</v>
      </c>
      <c r="E9" s="247">
        <v>82.03</v>
      </c>
      <c r="F9" s="296">
        <v>139.44</v>
      </c>
      <c r="G9" s="52" t="s">
        <v>599</v>
      </c>
      <c r="H9" s="247">
        <v>11.9</v>
      </c>
      <c r="I9" s="296">
        <v>21.41</v>
      </c>
      <c r="J9" s="247">
        <f>SUM(E9:I9)</f>
        <v>254.78</v>
      </c>
      <c r="K9" s="247">
        <v>221.47</v>
      </c>
      <c r="L9" s="247">
        <v>33.31</v>
      </c>
      <c r="M9" s="293">
        <f>K9+L9</f>
        <v>254.78</v>
      </c>
      <c r="N9" s="262"/>
    </row>
    <row r="10" spans="1:20">
      <c r="A10" s="50" t="s">
        <v>624</v>
      </c>
      <c r="B10" s="72" t="s">
        <v>583</v>
      </c>
      <c r="C10" s="72" t="s">
        <v>913</v>
      </c>
      <c r="D10" s="52" t="s">
        <v>598</v>
      </c>
      <c r="E10" s="247">
        <v>82.03</v>
      </c>
      <c r="F10" s="296">
        <v>0</v>
      </c>
      <c r="G10" s="52" t="s">
        <v>598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50" t="s">
        <v>625</v>
      </c>
      <c r="B11" s="72" t="s">
        <v>89</v>
      </c>
      <c r="C11" s="72" t="s">
        <v>912</v>
      </c>
      <c r="D11" s="52" t="s">
        <v>598</v>
      </c>
      <c r="E11" s="247">
        <v>70.38</v>
      </c>
      <c r="F11" s="296">
        <v>0</v>
      </c>
      <c r="G11" s="52" t="s">
        <v>598</v>
      </c>
      <c r="H11" s="247">
        <v>11.9</v>
      </c>
      <c r="I11" s="296">
        <v>0</v>
      </c>
      <c r="J11" s="247">
        <f t="shared" si="0"/>
        <v>82.28</v>
      </c>
      <c r="K11" s="247">
        <v>70.38</v>
      </c>
      <c r="L11" s="247">
        <v>11.9</v>
      </c>
      <c r="M11" s="293">
        <f t="shared" si="1"/>
        <v>82.28</v>
      </c>
      <c r="N11" s="262"/>
    </row>
    <row r="12" spans="1:20">
      <c r="A12" s="50" t="s">
        <v>858</v>
      </c>
      <c r="B12" s="72" t="s">
        <v>859</v>
      </c>
      <c r="C12" s="72" t="s">
        <v>912</v>
      </c>
      <c r="D12" s="52" t="s">
        <v>598</v>
      </c>
      <c r="E12" s="247">
        <v>70.38</v>
      </c>
      <c r="F12" s="296">
        <v>0</v>
      </c>
      <c r="G12" s="52" t="s">
        <v>598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50" t="s">
        <v>708</v>
      </c>
      <c r="B13" s="72" t="s">
        <v>1065</v>
      </c>
      <c r="C13" s="72" t="s">
        <v>912</v>
      </c>
      <c r="D13" s="52" t="s">
        <v>598</v>
      </c>
      <c r="E13" s="247">
        <v>70.38</v>
      </c>
      <c r="F13" s="296">
        <v>0</v>
      </c>
      <c r="G13" s="52" t="s">
        <v>598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50" t="s">
        <v>627</v>
      </c>
      <c r="B14" s="72" t="s">
        <v>575</v>
      </c>
      <c r="C14" s="72" t="s">
        <v>913</v>
      </c>
      <c r="D14" s="52" t="s">
        <v>598</v>
      </c>
      <c r="E14" s="247">
        <v>82.03</v>
      </c>
      <c r="F14" s="296">
        <v>0</v>
      </c>
      <c r="G14" s="52" t="s">
        <v>598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/>
      <c r="S14" s="53"/>
      <c r="T14" s="240"/>
    </row>
    <row r="15" spans="1:20" s="1" customFormat="1">
      <c r="A15" s="50" t="s">
        <v>628</v>
      </c>
      <c r="B15" s="72" t="s">
        <v>139</v>
      </c>
      <c r="C15" s="72" t="s">
        <v>912</v>
      </c>
      <c r="D15" s="52" t="s">
        <v>598</v>
      </c>
      <c r="E15" s="247">
        <v>70.38</v>
      </c>
      <c r="F15" s="296">
        <v>0</v>
      </c>
      <c r="G15" s="52" t="s">
        <v>598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50" t="s">
        <v>629</v>
      </c>
      <c r="B16" s="72" t="s">
        <v>170</v>
      </c>
      <c r="C16" s="72" t="s">
        <v>913</v>
      </c>
      <c r="D16" s="52" t="s">
        <v>599</v>
      </c>
      <c r="E16" s="247">
        <v>82.03</v>
      </c>
      <c r="F16" s="296">
        <v>139.44</v>
      </c>
      <c r="G16" s="52" t="s">
        <v>599</v>
      </c>
      <c r="H16" s="247">
        <v>11.9</v>
      </c>
      <c r="I16" s="296">
        <v>21.41</v>
      </c>
      <c r="J16" s="247">
        <f t="shared" si="0"/>
        <v>254.78</v>
      </c>
      <c r="K16" s="247">
        <v>221.47</v>
      </c>
      <c r="L16" s="247">
        <v>33.31</v>
      </c>
      <c r="M16" s="293">
        <f>K16+L16</f>
        <v>254.78</v>
      </c>
      <c r="N16" s="262"/>
      <c r="P16"/>
      <c r="Q16"/>
      <c r="R16"/>
      <c r="S16"/>
    </row>
    <row r="17" spans="1:19" s="1" customFormat="1">
      <c r="A17" s="50" t="s">
        <v>810</v>
      </c>
      <c r="B17" s="72" t="s">
        <v>809</v>
      </c>
      <c r="C17" s="72" t="s">
        <v>912</v>
      </c>
      <c r="D17" s="52" t="s">
        <v>598</v>
      </c>
      <c r="E17" s="247">
        <v>70.38</v>
      </c>
      <c r="F17" s="296">
        <v>0</v>
      </c>
      <c r="G17" s="52" t="s">
        <v>598</v>
      </c>
      <c r="H17" s="247">
        <v>11.9</v>
      </c>
      <c r="I17" s="296">
        <v>0</v>
      </c>
      <c r="J17" s="247">
        <f>SUM(E17:I17)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278" t="s">
        <v>731</v>
      </c>
      <c r="B18" s="72" t="s">
        <v>730</v>
      </c>
      <c r="C18" s="72" t="s">
        <v>913</v>
      </c>
      <c r="D18" s="52" t="s">
        <v>599</v>
      </c>
      <c r="E18" s="247">
        <v>82.03</v>
      </c>
      <c r="F18" s="296">
        <v>139.44</v>
      </c>
      <c r="G18" s="52" t="s">
        <v>599</v>
      </c>
      <c r="H18" s="247">
        <v>11.9</v>
      </c>
      <c r="I18" s="296">
        <v>21.41</v>
      </c>
      <c r="J18" s="247">
        <f>SUM(E18:I18)</f>
        <v>254.78</v>
      </c>
      <c r="K18" s="247">
        <v>221.47</v>
      </c>
      <c r="L18" s="247">
        <v>33.31</v>
      </c>
      <c r="M18" s="293">
        <f t="shared" si="1"/>
        <v>254.78</v>
      </c>
      <c r="N18" s="262"/>
      <c r="P18"/>
      <c r="Q18"/>
      <c r="R18"/>
      <c r="S18"/>
    </row>
    <row r="19" spans="1:19" s="1" customFormat="1">
      <c r="A19" s="278" t="s">
        <v>1039</v>
      </c>
      <c r="B19" s="72" t="s">
        <v>1040</v>
      </c>
      <c r="C19" s="72" t="s">
        <v>912</v>
      </c>
      <c r="D19" s="52" t="s">
        <v>598</v>
      </c>
      <c r="E19" s="247">
        <v>70.38</v>
      </c>
      <c r="F19" s="296">
        <v>0</v>
      </c>
      <c r="G19" s="52" t="s">
        <v>598</v>
      </c>
      <c r="H19" s="247">
        <v>11.9</v>
      </c>
      <c r="I19" s="296">
        <v>0</v>
      </c>
      <c r="J19" s="247">
        <f>SUM(E19:I19)</f>
        <v>82.28</v>
      </c>
      <c r="K19" s="247">
        <v>70.38</v>
      </c>
      <c r="L19" s="247">
        <v>11.9</v>
      </c>
      <c r="M19" s="293">
        <f>K19+L19</f>
        <v>82.28</v>
      </c>
      <c r="N19" s="262"/>
      <c r="P19"/>
      <c r="Q19"/>
      <c r="R19"/>
      <c r="S19"/>
    </row>
    <row r="20" spans="1:19" s="1" customFormat="1">
      <c r="A20" s="278" t="s">
        <v>885</v>
      </c>
      <c r="B20" s="72" t="s">
        <v>886</v>
      </c>
      <c r="C20" s="72" t="s">
        <v>913</v>
      </c>
      <c r="D20" s="52" t="s">
        <v>600</v>
      </c>
      <c r="E20" s="247">
        <v>82.03</v>
      </c>
      <c r="F20" s="296">
        <v>61.52</v>
      </c>
      <c r="G20" s="52" t="s">
        <v>600</v>
      </c>
      <c r="H20" s="247">
        <v>11.9</v>
      </c>
      <c r="I20" s="296">
        <v>8.92</v>
      </c>
      <c r="J20" s="247">
        <f>SUM(E20:I20)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50" t="s">
        <v>630</v>
      </c>
      <c r="B21" s="72" t="s">
        <v>11</v>
      </c>
      <c r="C21" s="72" t="s">
        <v>912</v>
      </c>
      <c r="D21" s="52" t="s">
        <v>600</v>
      </c>
      <c r="E21" s="247">
        <v>70.38</v>
      </c>
      <c r="F21" s="296">
        <v>52.79</v>
      </c>
      <c r="G21" s="52" t="s">
        <v>600</v>
      </c>
      <c r="H21" s="247">
        <v>11.9</v>
      </c>
      <c r="I21" s="296">
        <v>8.92</v>
      </c>
      <c r="J21" s="247">
        <f t="shared" ref="J21" si="2">SUM(E21:I21)</f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118" t="s">
        <v>631</v>
      </c>
      <c r="B22" s="72" t="s">
        <v>720</v>
      </c>
      <c r="C22" s="72" t="s">
        <v>913</v>
      </c>
      <c r="D22" s="52" t="s">
        <v>598</v>
      </c>
      <c r="E22" s="247">
        <v>82.03</v>
      </c>
      <c r="F22" s="296">
        <v>0</v>
      </c>
      <c r="G22" s="52" t="s">
        <v>598</v>
      </c>
      <c r="H22" s="247">
        <v>11.9</v>
      </c>
      <c r="I22" s="296">
        <v>0</v>
      </c>
      <c r="J22" s="247">
        <f t="shared" si="0"/>
        <v>93.93</v>
      </c>
      <c r="K22" s="247">
        <v>82.03</v>
      </c>
      <c r="L22" s="247">
        <v>11.9</v>
      </c>
      <c r="M22" s="293">
        <f t="shared" si="1"/>
        <v>93.93</v>
      </c>
      <c r="N22" s="262"/>
    </row>
    <row r="23" spans="1:19">
      <c r="A23" s="50" t="s">
        <v>632</v>
      </c>
      <c r="B23" s="72" t="s">
        <v>65</v>
      </c>
      <c r="C23" s="72" t="s">
        <v>913</v>
      </c>
      <c r="D23" s="52" t="s">
        <v>600</v>
      </c>
      <c r="E23" s="247">
        <v>82.03</v>
      </c>
      <c r="F23" s="296">
        <v>61.52</v>
      </c>
      <c r="G23" s="52" t="s">
        <v>600</v>
      </c>
      <c r="H23" s="247">
        <v>11.9</v>
      </c>
      <c r="I23" s="296">
        <v>8.92</v>
      </c>
      <c r="J23" s="247">
        <f t="shared" si="0"/>
        <v>164.37</v>
      </c>
      <c r="K23" s="247">
        <v>143.55000000000001</v>
      </c>
      <c r="L23" s="247">
        <v>20.82</v>
      </c>
      <c r="M23" s="293">
        <f t="shared" si="1"/>
        <v>164.37</v>
      </c>
      <c r="N23" s="262"/>
    </row>
    <row r="24" spans="1:19">
      <c r="A24" s="50" t="s">
        <v>917</v>
      </c>
      <c r="B24" s="72" t="s">
        <v>918</v>
      </c>
      <c r="C24" s="72" t="s">
        <v>913</v>
      </c>
      <c r="D24" s="52" t="s">
        <v>600</v>
      </c>
      <c r="E24" s="247">
        <v>82.03</v>
      </c>
      <c r="F24" s="296">
        <v>61.52</v>
      </c>
      <c r="G24" s="52" t="s">
        <v>598</v>
      </c>
      <c r="H24" s="247">
        <v>11.9</v>
      </c>
      <c r="I24" s="296">
        <v>8.92</v>
      </c>
      <c r="J24" s="247">
        <f t="shared" si="0"/>
        <v>164.37</v>
      </c>
      <c r="K24" s="247">
        <v>143.55000000000001</v>
      </c>
      <c r="L24" s="247">
        <v>20.82</v>
      </c>
      <c r="M24" s="293">
        <f t="shared" si="1"/>
        <v>164.37</v>
      </c>
      <c r="N24" s="262" t="s">
        <v>1071</v>
      </c>
    </row>
    <row r="25" spans="1:19" ht="29">
      <c r="A25" s="50" t="s">
        <v>633</v>
      </c>
      <c r="B25" s="71" t="s">
        <v>80</v>
      </c>
      <c r="C25" s="71" t="s">
        <v>912</v>
      </c>
      <c r="D25" s="52" t="s">
        <v>598</v>
      </c>
      <c r="E25" s="247">
        <v>70.38</v>
      </c>
      <c r="F25" s="296">
        <v>0</v>
      </c>
      <c r="G25" s="52" t="s">
        <v>598</v>
      </c>
      <c r="H25" s="247">
        <v>11.9</v>
      </c>
      <c r="I25" s="296">
        <v>0</v>
      </c>
      <c r="J25" s="247">
        <f t="shared" si="0"/>
        <v>82.28</v>
      </c>
      <c r="K25" s="247">
        <v>70.38</v>
      </c>
      <c r="L25" s="247">
        <v>11.9</v>
      </c>
      <c r="M25" s="293">
        <f t="shared" si="1"/>
        <v>82.28</v>
      </c>
      <c r="N25" s="262"/>
    </row>
    <row r="26" spans="1:19">
      <c r="A26" s="50" t="s">
        <v>887</v>
      </c>
      <c r="B26" s="71" t="s">
        <v>888</v>
      </c>
      <c r="C26" s="71" t="s">
        <v>913</v>
      </c>
      <c r="D26" s="52" t="s">
        <v>598</v>
      </c>
      <c r="E26" s="247">
        <v>82.03</v>
      </c>
      <c r="F26" s="296">
        <v>0</v>
      </c>
      <c r="G26" s="52" t="s">
        <v>598</v>
      </c>
      <c r="H26" s="247">
        <v>11.9</v>
      </c>
      <c r="I26" s="296">
        <v>0</v>
      </c>
      <c r="J26" s="247">
        <f t="shared" si="0"/>
        <v>93.93</v>
      </c>
      <c r="K26" s="247">
        <v>82.03</v>
      </c>
      <c r="L26" s="247">
        <v>11.9</v>
      </c>
      <c r="M26" s="293">
        <f t="shared" si="1"/>
        <v>93.93</v>
      </c>
      <c r="N26" s="262"/>
    </row>
    <row r="27" spans="1:19">
      <c r="A27" s="43" t="s">
        <v>781</v>
      </c>
      <c r="B27" s="71" t="s">
        <v>844</v>
      </c>
      <c r="C27" s="71" t="s">
        <v>913</v>
      </c>
      <c r="D27" s="52" t="s">
        <v>600</v>
      </c>
      <c r="E27" s="247">
        <v>82.03</v>
      </c>
      <c r="F27" s="296">
        <v>61.52</v>
      </c>
      <c r="G27" s="52" t="s">
        <v>600</v>
      </c>
      <c r="H27" s="247">
        <v>11.9</v>
      </c>
      <c r="I27" s="296">
        <v>8.92</v>
      </c>
      <c r="J27" s="247">
        <f t="shared" si="0"/>
        <v>164.37</v>
      </c>
      <c r="K27" s="247">
        <v>143.55000000000001</v>
      </c>
      <c r="L27" s="247">
        <v>20.82</v>
      </c>
      <c r="M27" s="293">
        <f t="shared" si="1"/>
        <v>164.37</v>
      </c>
      <c r="N27" s="262"/>
    </row>
    <row r="28" spans="1:19">
      <c r="A28" s="50" t="s">
        <v>635</v>
      </c>
      <c r="B28" s="72" t="s">
        <v>91</v>
      </c>
      <c r="C28" s="72" t="s">
        <v>912</v>
      </c>
      <c r="D28" s="52" t="s">
        <v>599</v>
      </c>
      <c r="E28" s="247">
        <v>70.38</v>
      </c>
      <c r="F28" s="296">
        <v>119.65</v>
      </c>
      <c r="G28" s="52" t="s">
        <v>599</v>
      </c>
      <c r="H28" s="247">
        <v>11.9</v>
      </c>
      <c r="I28" s="296">
        <v>21.41</v>
      </c>
      <c r="J28" s="247">
        <f t="shared" si="0"/>
        <v>223.34</v>
      </c>
      <c r="K28" s="247">
        <v>190.03</v>
      </c>
      <c r="L28" s="247">
        <v>33.31</v>
      </c>
      <c r="M28" s="293">
        <f t="shared" si="1"/>
        <v>223.34</v>
      </c>
      <c r="N28" s="262"/>
    </row>
    <row r="29" spans="1:19" ht="16" customHeight="1">
      <c r="A29" s="43">
        <v>1657</v>
      </c>
      <c r="B29" s="71" t="s">
        <v>845</v>
      </c>
      <c r="C29" s="71" t="s">
        <v>912</v>
      </c>
      <c r="D29" s="52" t="s">
        <v>598</v>
      </c>
      <c r="E29" s="247">
        <v>82.03</v>
      </c>
      <c r="F29" s="296">
        <v>0</v>
      </c>
      <c r="G29" s="52" t="s">
        <v>598</v>
      </c>
      <c r="H29" s="247">
        <v>11.9</v>
      </c>
      <c r="I29" s="296">
        <v>0</v>
      </c>
      <c r="J29" s="247">
        <f t="shared" si="0"/>
        <v>93.93</v>
      </c>
      <c r="K29" s="247">
        <v>82.03</v>
      </c>
      <c r="L29" s="247">
        <v>11.9</v>
      </c>
      <c r="M29" s="293">
        <f t="shared" si="1"/>
        <v>93.93</v>
      </c>
      <c r="N29" s="262"/>
    </row>
    <row r="30" spans="1:19">
      <c r="A30" s="50" t="s">
        <v>636</v>
      </c>
      <c r="B30" s="72" t="s">
        <v>771</v>
      </c>
      <c r="C30" s="72" t="s">
        <v>915</v>
      </c>
      <c r="D30" s="52" t="s">
        <v>598</v>
      </c>
      <c r="E30" s="247">
        <v>82.03</v>
      </c>
      <c r="F30" s="296">
        <v>0</v>
      </c>
      <c r="G30" s="52" t="s">
        <v>598</v>
      </c>
      <c r="H30" s="247">
        <v>11.9</v>
      </c>
      <c r="I30" s="296">
        <v>0</v>
      </c>
      <c r="J30" s="247">
        <f t="shared" si="0"/>
        <v>93.93</v>
      </c>
      <c r="K30" s="247">
        <v>82.03</v>
      </c>
      <c r="L30" s="247">
        <v>11.9</v>
      </c>
      <c r="M30" s="293">
        <f t="shared" si="1"/>
        <v>93.93</v>
      </c>
      <c r="N30" s="262"/>
    </row>
    <row r="31" spans="1:19">
      <c r="A31" s="50" t="s">
        <v>637</v>
      </c>
      <c r="B31" s="72" t="s">
        <v>405</v>
      </c>
      <c r="C31" s="72" t="s">
        <v>915</v>
      </c>
      <c r="D31" s="52" t="s">
        <v>598</v>
      </c>
      <c r="E31" s="247">
        <v>82.03</v>
      </c>
      <c r="F31" s="296">
        <v>0</v>
      </c>
      <c r="G31" s="52" t="s">
        <v>598</v>
      </c>
      <c r="H31" s="247">
        <v>11.9</v>
      </c>
      <c r="I31" s="296">
        <v>0</v>
      </c>
      <c r="J31" s="247">
        <f t="shared" si="0"/>
        <v>93.93</v>
      </c>
      <c r="K31" s="247">
        <v>82.03</v>
      </c>
      <c r="L31" s="247">
        <v>11.9</v>
      </c>
      <c r="M31" s="293">
        <f t="shared" si="1"/>
        <v>93.93</v>
      </c>
      <c r="N31" s="262"/>
    </row>
    <row r="32" spans="1:19">
      <c r="A32" s="50" t="s">
        <v>879</v>
      </c>
      <c r="B32" s="72" t="s">
        <v>880</v>
      </c>
      <c r="C32" s="72" t="s">
        <v>912</v>
      </c>
      <c r="D32" s="52" t="s">
        <v>598</v>
      </c>
      <c r="E32" s="247">
        <v>70.38</v>
      </c>
      <c r="F32" s="296">
        <v>0</v>
      </c>
      <c r="G32" s="52" t="s">
        <v>598</v>
      </c>
      <c r="H32" s="247">
        <v>11.9</v>
      </c>
      <c r="I32" s="296">
        <v>0</v>
      </c>
      <c r="J32" s="247">
        <f t="shared" si="0"/>
        <v>82.28</v>
      </c>
      <c r="K32" s="247">
        <v>70.38</v>
      </c>
      <c r="L32" s="247">
        <v>11.9</v>
      </c>
      <c r="M32" s="293">
        <f t="shared" si="1"/>
        <v>82.28</v>
      </c>
      <c r="N32" s="262"/>
    </row>
    <row r="33" spans="1:19">
      <c r="A33" s="50" t="s">
        <v>723</v>
      </c>
      <c r="B33" s="72" t="s">
        <v>722</v>
      </c>
      <c r="C33" s="72" t="s">
        <v>912</v>
      </c>
      <c r="D33" s="52" t="s">
        <v>598</v>
      </c>
      <c r="E33" s="247">
        <v>70.38</v>
      </c>
      <c r="F33" s="296">
        <v>0</v>
      </c>
      <c r="G33" s="52" t="s">
        <v>598</v>
      </c>
      <c r="H33" s="247">
        <v>11.9</v>
      </c>
      <c r="I33" s="296">
        <v>0</v>
      </c>
      <c r="J33" s="247">
        <f t="shared" si="0"/>
        <v>82.28</v>
      </c>
      <c r="K33" s="247">
        <v>70.38</v>
      </c>
      <c r="L33" s="247">
        <v>11.9</v>
      </c>
      <c r="M33" s="293">
        <f t="shared" si="1"/>
        <v>82.28</v>
      </c>
      <c r="N33" s="262"/>
    </row>
    <row r="34" spans="1:19">
      <c r="A34" s="50" t="s">
        <v>638</v>
      </c>
      <c r="B34" s="72" t="s">
        <v>617</v>
      </c>
      <c r="C34" s="72" t="s">
        <v>913</v>
      </c>
      <c r="D34" s="52" t="s">
        <v>600</v>
      </c>
      <c r="E34" s="247">
        <v>82.03</v>
      </c>
      <c r="F34" s="296">
        <v>61.52</v>
      </c>
      <c r="G34" s="52" t="s">
        <v>600</v>
      </c>
      <c r="H34" s="247">
        <v>11.9</v>
      </c>
      <c r="I34" s="296">
        <v>8.92</v>
      </c>
      <c r="J34" s="247">
        <f t="shared" si="0"/>
        <v>164.37</v>
      </c>
      <c r="K34" s="247">
        <v>143.55000000000001</v>
      </c>
      <c r="L34" s="247">
        <v>20.82</v>
      </c>
      <c r="M34" s="293">
        <f t="shared" si="1"/>
        <v>164.37</v>
      </c>
      <c r="N34" s="262"/>
    </row>
    <row r="35" spans="1:19">
      <c r="A35" s="50" t="s">
        <v>639</v>
      </c>
      <c r="B35" s="72" t="s">
        <v>92</v>
      </c>
      <c r="C35" s="72" t="s">
        <v>912</v>
      </c>
      <c r="D35" s="52" t="s">
        <v>599</v>
      </c>
      <c r="E35" s="247">
        <v>70.38</v>
      </c>
      <c r="F35" s="296">
        <v>119.65</v>
      </c>
      <c r="G35" s="52" t="s">
        <v>599</v>
      </c>
      <c r="H35" s="247">
        <v>11.9</v>
      </c>
      <c r="I35" s="296">
        <v>21.41</v>
      </c>
      <c r="J35" s="247">
        <f t="shared" si="0"/>
        <v>223.34</v>
      </c>
      <c r="K35" s="247">
        <v>190.03</v>
      </c>
      <c r="L35" s="247">
        <v>33.31</v>
      </c>
      <c r="M35" s="293">
        <f t="shared" si="1"/>
        <v>223.34</v>
      </c>
      <c r="N35" s="262"/>
    </row>
    <row r="36" spans="1:19">
      <c r="A36" s="50" t="s">
        <v>889</v>
      </c>
      <c r="B36" s="72" t="s">
        <v>890</v>
      </c>
      <c r="C36" s="72" t="s">
        <v>912</v>
      </c>
      <c r="D36" s="52" t="s">
        <v>598</v>
      </c>
      <c r="E36" s="247">
        <v>70.38</v>
      </c>
      <c r="F36" s="296">
        <v>0</v>
      </c>
      <c r="G36" s="52" t="s">
        <v>598</v>
      </c>
      <c r="H36" s="247">
        <v>11.9</v>
      </c>
      <c r="I36" s="296">
        <v>0</v>
      </c>
      <c r="J36" s="247">
        <f t="shared" si="0"/>
        <v>82.28</v>
      </c>
      <c r="K36" s="247">
        <v>70.38</v>
      </c>
      <c r="L36" s="247">
        <v>11.9</v>
      </c>
      <c r="M36" s="293">
        <f t="shared" si="1"/>
        <v>82.28</v>
      </c>
      <c r="N36" s="262"/>
    </row>
    <row r="37" spans="1:19" ht="29">
      <c r="A37" s="50" t="s">
        <v>641</v>
      </c>
      <c r="B37" s="71" t="s">
        <v>846</v>
      </c>
      <c r="C37" s="71" t="s">
        <v>912</v>
      </c>
      <c r="D37" s="52" t="s">
        <v>600</v>
      </c>
      <c r="E37" s="247">
        <v>70.38</v>
      </c>
      <c r="F37" s="296">
        <v>52.79</v>
      </c>
      <c r="G37" s="52" t="s">
        <v>600</v>
      </c>
      <c r="H37" s="247">
        <v>11.9</v>
      </c>
      <c r="I37" s="296">
        <v>8.92</v>
      </c>
      <c r="J37" s="247">
        <f t="shared" si="0"/>
        <v>143.98999999999998</v>
      </c>
      <c r="K37" s="247">
        <v>123.17</v>
      </c>
      <c r="L37" s="247">
        <v>20.82</v>
      </c>
      <c r="M37" s="293">
        <f t="shared" si="1"/>
        <v>143.99</v>
      </c>
      <c r="N37" s="262"/>
      <c r="R37" t="s">
        <v>318</v>
      </c>
    </row>
    <row r="38" spans="1:19">
      <c r="A38" s="50" t="s">
        <v>1044</v>
      </c>
      <c r="B38" s="71" t="s">
        <v>1045</v>
      </c>
      <c r="C38" s="71" t="s">
        <v>913</v>
      </c>
      <c r="D38" s="52" t="s">
        <v>600</v>
      </c>
      <c r="E38" s="247">
        <v>82.03</v>
      </c>
      <c r="F38" s="296">
        <v>61.52</v>
      </c>
      <c r="G38" s="52" t="s">
        <v>600</v>
      </c>
      <c r="H38" s="247">
        <v>0</v>
      </c>
      <c r="I38" s="296">
        <v>0</v>
      </c>
      <c r="J38" s="247">
        <f t="shared" si="0"/>
        <v>143.55000000000001</v>
      </c>
      <c r="K38" s="247">
        <v>143.55000000000001</v>
      </c>
      <c r="L38" s="247">
        <v>0</v>
      </c>
      <c r="M38" s="293">
        <f t="shared" si="1"/>
        <v>143.55000000000001</v>
      </c>
      <c r="N38" s="262"/>
    </row>
    <row r="39" spans="1:19">
      <c r="A39" s="50" t="s">
        <v>642</v>
      </c>
      <c r="B39" s="72" t="s">
        <v>549</v>
      </c>
      <c r="C39" s="72" t="s">
        <v>913</v>
      </c>
      <c r="D39" s="52" t="s">
        <v>599</v>
      </c>
      <c r="E39" s="247">
        <v>82.03</v>
      </c>
      <c r="F39" s="296">
        <v>139.44</v>
      </c>
      <c r="G39" s="52" t="s">
        <v>599</v>
      </c>
      <c r="H39" s="247">
        <v>11.9</v>
      </c>
      <c r="I39" s="296">
        <v>21.41</v>
      </c>
      <c r="J39" s="247">
        <f t="shared" si="0"/>
        <v>254.78</v>
      </c>
      <c r="K39" s="247">
        <v>221.47</v>
      </c>
      <c r="L39" s="247">
        <v>33.31</v>
      </c>
      <c r="M39" s="293">
        <f t="shared" si="1"/>
        <v>254.78</v>
      </c>
      <c r="N39" s="262"/>
    </row>
    <row r="40" spans="1:19">
      <c r="A40" s="50" t="s">
        <v>784</v>
      </c>
      <c r="B40" s="72" t="s">
        <v>785</v>
      </c>
      <c r="C40" s="72" t="s">
        <v>912</v>
      </c>
      <c r="D40" s="52" t="s">
        <v>598</v>
      </c>
      <c r="E40" s="247">
        <v>70.38</v>
      </c>
      <c r="F40" s="296">
        <v>0</v>
      </c>
      <c r="G40" s="52" t="s">
        <v>598</v>
      </c>
      <c r="H40" s="247">
        <v>11.9</v>
      </c>
      <c r="I40" s="296">
        <v>0</v>
      </c>
      <c r="J40" s="247">
        <f t="shared" si="0"/>
        <v>82.28</v>
      </c>
      <c r="K40" s="247">
        <v>70.38</v>
      </c>
      <c r="L40" s="247">
        <v>11.9</v>
      </c>
      <c r="M40" s="293">
        <f t="shared" si="1"/>
        <v>82.28</v>
      </c>
      <c r="N40" s="262"/>
    </row>
    <row r="41" spans="1:19" s="1" customFormat="1">
      <c r="A41" s="50" t="s">
        <v>644</v>
      </c>
      <c r="B41" s="72" t="s">
        <v>407</v>
      </c>
      <c r="C41" s="72" t="s">
        <v>913</v>
      </c>
      <c r="D41" s="52" t="s">
        <v>598</v>
      </c>
      <c r="E41" s="247">
        <v>82.03</v>
      </c>
      <c r="F41" s="296">
        <v>0</v>
      </c>
      <c r="G41" s="52" t="s">
        <v>598</v>
      </c>
      <c r="H41" s="247">
        <v>11.9</v>
      </c>
      <c r="I41" s="296">
        <v>0</v>
      </c>
      <c r="J41" s="247">
        <f t="shared" si="0"/>
        <v>93.93</v>
      </c>
      <c r="K41" s="247">
        <v>82.03</v>
      </c>
      <c r="L41" s="247">
        <v>11.9</v>
      </c>
      <c r="M41" s="293">
        <f t="shared" si="1"/>
        <v>93.93</v>
      </c>
      <c r="N41" s="262"/>
      <c r="P41"/>
      <c r="Q41"/>
      <c r="R41"/>
      <c r="S41"/>
    </row>
    <row r="42" spans="1:19" s="1" customFormat="1">
      <c r="A42" s="50" t="s">
        <v>860</v>
      </c>
      <c r="B42" s="72" t="s">
        <v>862</v>
      </c>
      <c r="C42" s="72" t="s">
        <v>912</v>
      </c>
      <c r="D42" s="52" t="s">
        <v>598</v>
      </c>
      <c r="E42" s="247">
        <v>70.38</v>
      </c>
      <c r="F42" s="296">
        <v>0</v>
      </c>
      <c r="G42" s="52" t="s">
        <v>598</v>
      </c>
      <c r="H42" s="247">
        <v>11.9</v>
      </c>
      <c r="I42" s="296">
        <v>0</v>
      </c>
      <c r="J42" s="247">
        <f t="shared" si="0"/>
        <v>82.28</v>
      </c>
      <c r="K42" s="247">
        <v>70.38</v>
      </c>
      <c r="L42" s="247">
        <v>11.9</v>
      </c>
      <c r="M42" s="293">
        <f t="shared" si="1"/>
        <v>82.28</v>
      </c>
      <c r="N42" s="262"/>
      <c r="P42"/>
      <c r="Q42"/>
      <c r="R42"/>
      <c r="S42"/>
    </row>
    <row r="43" spans="1:19" s="1" customFormat="1">
      <c r="A43" s="50" t="s">
        <v>1021</v>
      </c>
      <c r="B43" s="72" t="s">
        <v>1022</v>
      </c>
      <c r="C43" s="72" t="s">
        <v>913</v>
      </c>
      <c r="D43" s="52" t="s">
        <v>600</v>
      </c>
      <c r="E43" s="247">
        <v>82.03</v>
      </c>
      <c r="F43" s="296">
        <v>61.52</v>
      </c>
      <c r="G43" s="52" t="s">
        <v>600</v>
      </c>
      <c r="H43" s="247">
        <v>11.9</v>
      </c>
      <c r="I43" s="296">
        <v>8.92</v>
      </c>
      <c r="J43" s="247">
        <f t="shared" si="0"/>
        <v>164.37</v>
      </c>
      <c r="K43" s="247">
        <v>143.55000000000001</v>
      </c>
      <c r="L43" s="247">
        <v>20.82</v>
      </c>
      <c r="M43" s="293">
        <f t="shared" si="1"/>
        <v>164.37</v>
      </c>
      <c r="N43" s="262"/>
      <c r="P43"/>
      <c r="Q43"/>
      <c r="R43"/>
      <c r="S43"/>
    </row>
    <row r="44" spans="1:19" s="1" customFormat="1">
      <c r="A44" s="50" t="s">
        <v>705</v>
      </c>
      <c r="B44" s="72" t="s">
        <v>43</v>
      </c>
      <c r="C44" s="72" t="s">
        <v>915</v>
      </c>
      <c r="D44" s="52" t="s">
        <v>598</v>
      </c>
      <c r="E44" s="247">
        <v>82.03</v>
      </c>
      <c r="F44" s="296">
        <v>0</v>
      </c>
      <c r="G44" s="52" t="s">
        <v>598</v>
      </c>
      <c r="H44" s="247">
        <v>11.9</v>
      </c>
      <c r="I44" s="296">
        <v>0</v>
      </c>
      <c r="J44" s="247">
        <f t="shared" si="0"/>
        <v>93.93</v>
      </c>
      <c r="K44" s="247">
        <v>82.03</v>
      </c>
      <c r="L44" s="247">
        <v>11.9</v>
      </c>
      <c r="M44" s="293">
        <f t="shared" si="1"/>
        <v>93.93</v>
      </c>
      <c r="N44" s="262"/>
      <c r="P44"/>
      <c r="Q44"/>
      <c r="R44"/>
      <c r="S44"/>
    </row>
    <row r="45" spans="1:19" s="1" customFormat="1" ht="29">
      <c r="A45" s="50" t="s">
        <v>706</v>
      </c>
      <c r="B45" s="71" t="s">
        <v>327</v>
      </c>
      <c r="C45" s="71" t="s">
        <v>912</v>
      </c>
      <c r="D45" s="52" t="s">
        <v>600</v>
      </c>
      <c r="E45" s="247">
        <v>70.38</v>
      </c>
      <c r="F45" s="296">
        <v>52.79</v>
      </c>
      <c r="G45" s="52" t="s">
        <v>600</v>
      </c>
      <c r="H45" s="247">
        <v>11.9</v>
      </c>
      <c r="I45" s="296">
        <v>8.92</v>
      </c>
      <c r="J45" s="247">
        <f t="shared" si="0"/>
        <v>143.98999999999998</v>
      </c>
      <c r="K45" s="247">
        <v>123.17</v>
      </c>
      <c r="L45" s="247">
        <v>20.82</v>
      </c>
      <c r="M45" s="293">
        <f t="shared" si="1"/>
        <v>143.99</v>
      </c>
      <c r="N45" s="262"/>
      <c r="P45"/>
      <c r="Q45"/>
      <c r="R45"/>
      <c r="S45"/>
    </row>
    <row r="46" spans="1:19" s="1" customFormat="1">
      <c r="A46" s="50" t="s">
        <v>645</v>
      </c>
      <c r="B46" s="72" t="s">
        <v>358</v>
      </c>
      <c r="C46" s="72" t="s">
        <v>912</v>
      </c>
      <c r="D46" s="52" t="s">
        <v>599</v>
      </c>
      <c r="E46" s="247">
        <v>70.38</v>
      </c>
      <c r="F46" s="296">
        <v>119.65</v>
      </c>
      <c r="G46" s="52" t="s">
        <v>599</v>
      </c>
      <c r="H46" s="247">
        <v>11.9</v>
      </c>
      <c r="I46" s="296">
        <v>21.41</v>
      </c>
      <c r="J46" s="247">
        <f t="shared" si="0"/>
        <v>223.34</v>
      </c>
      <c r="K46" s="247">
        <v>190.03</v>
      </c>
      <c r="L46" s="247">
        <v>33.31</v>
      </c>
      <c r="M46" s="293">
        <f t="shared" si="1"/>
        <v>223.34</v>
      </c>
      <c r="N46" s="262"/>
      <c r="P46"/>
      <c r="Q46"/>
      <c r="R46"/>
      <c r="S46"/>
    </row>
    <row r="47" spans="1:19" s="1" customFormat="1">
      <c r="A47" s="50" t="s">
        <v>646</v>
      </c>
      <c r="B47" s="72" t="s">
        <v>551</v>
      </c>
      <c r="C47" s="72" t="s">
        <v>912</v>
      </c>
      <c r="D47" s="52" t="s">
        <v>598</v>
      </c>
      <c r="E47" s="247">
        <v>70.38</v>
      </c>
      <c r="F47" s="296">
        <v>0</v>
      </c>
      <c r="G47" s="52" t="s">
        <v>598</v>
      </c>
      <c r="H47" s="247">
        <v>11.9</v>
      </c>
      <c r="I47" s="296">
        <v>0</v>
      </c>
      <c r="J47" s="247">
        <f t="shared" si="0"/>
        <v>82.28</v>
      </c>
      <c r="K47" s="247">
        <v>70.38</v>
      </c>
      <c r="L47" s="247">
        <v>11.9</v>
      </c>
      <c r="M47" s="293">
        <f>K47+L47</f>
        <v>82.28</v>
      </c>
      <c r="N47" s="262"/>
      <c r="P47"/>
      <c r="Q47"/>
      <c r="R47"/>
      <c r="S47"/>
    </row>
    <row r="48" spans="1:19" s="1" customFormat="1">
      <c r="A48" s="50" t="s">
        <v>648</v>
      </c>
      <c r="B48" s="72" t="s">
        <v>23</v>
      </c>
      <c r="C48" s="72" t="s">
        <v>912</v>
      </c>
      <c r="D48" s="52" t="s">
        <v>598</v>
      </c>
      <c r="E48" s="247">
        <v>70.38</v>
      </c>
      <c r="F48" s="296">
        <v>0</v>
      </c>
      <c r="G48" s="52" t="s">
        <v>598</v>
      </c>
      <c r="H48" s="247">
        <v>11.9</v>
      </c>
      <c r="I48" s="296">
        <v>0</v>
      </c>
      <c r="J48" s="247">
        <f t="shared" si="0"/>
        <v>82.28</v>
      </c>
      <c r="K48" s="247">
        <v>70.38</v>
      </c>
      <c r="L48" s="247">
        <v>11.9</v>
      </c>
      <c r="M48" s="293">
        <f t="shared" si="1"/>
        <v>82.28</v>
      </c>
      <c r="N48" s="262"/>
      <c r="P48"/>
      <c r="Q48"/>
      <c r="R48"/>
      <c r="S48"/>
    </row>
    <row r="49" spans="1:19" s="1" customFormat="1">
      <c r="A49" s="50" t="s">
        <v>649</v>
      </c>
      <c r="B49" s="72" t="s">
        <v>93</v>
      </c>
      <c r="C49" s="72" t="s">
        <v>912</v>
      </c>
      <c r="D49" s="52" t="s">
        <v>599</v>
      </c>
      <c r="E49" s="247">
        <v>70.38</v>
      </c>
      <c r="F49" s="296">
        <v>119.65</v>
      </c>
      <c r="G49" s="52" t="s">
        <v>599</v>
      </c>
      <c r="H49" s="247">
        <v>11.9</v>
      </c>
      <c r="I49" s="296">
        <v>21.41</v>
      </c>
      <c r="J49" s="247">
        <f t="shared" si="0"/>
        <v>223.34</v>
      </c>
      <c r="K49" s="247">
        <v>190.03</v>
      </c>
      <c r="L49" s="247">
        <v>33.31</v>
      </c>
      <c r="M49" s="293">
        <f t="shared" si="1"/>
        <v>223.34</v>
      </c>
      <c r="N49" s="262"/>
      <c r="P49"/>
      <c r="Q49"/>
      <c r="R49"/>
      <c r="S49"/>
    </row>
    <row r="50" spans="1:19" s="1" customFormat="1">
      <c r="A50" s="50" t="s">
        <v>650</v>
      </c>
      <c r="B50" s="72" t="s">
        <v>183</v>
      </c>
      <c r="C50" s="72" t="s">
        <v>912</v>
      </c>
      <c r="D50" s="52" t="s">
        <v>600</v>
      </c>
      <c r="E50" s="247">
        <v>70.38</v>
      </c>
      <c r="F50" s="296">
        <v>52.79</v>
      </c>
      <c r="G50" s="52" t="s">
        <v>600</v>
      </c>
      <c r="H50" s="247">
        <v>11.9</v>
      </c>
      <c r="I50" s="296">
        <v>8.92</v>
      </c>
      <c r="J50" s="247">
        <f t="shared" si="0"/>
        <v>143.98999999999998</v>
      </c>
      <c r="K50" s="247">
        <v>123.17</v>
      </c>
      <c r="L50" s="247">
        <v>20.82</v>
      </c>
      <c r="M50" s="293">
        <f t="shared" si="1"/>
        <v>143.99</v>
      </c>
      <c r="N50" s="262"/>
      <c r="P50"/>
      <c r="Q50"/>
      <c r="R50"/>
      <c r="S50"/>
    </row>
    <row r="51" spans="1:19" s="1" customFormat="1" ht="29">
      <c r="A51" s="50" t="s">
        <v>651</v>
      </c>
      <c r="B51" s="71" t="s">
        <v>453</v>
      </c>
      <c r="C51" s="71" t="s">
        <v>916</v>
      </c>
      <c r="D51" s="52" t="s">
        <v>599</v>
      </c>
      <c r="E51" s="247">
        <v>70.38</v>
      </c>
      <c r="F51" s="296">
        <v>119.65</v>
      </c>
      <c r="G51" s="52" t="s">
        <v>599</v>
      </c>
      <c r="H51" s="247">
        <v>11.9</v>
      </c>
      <c r="I51" s="296">
        <v>21.41</v>
      </c>
      <c r="J51" s="247">
        <f t="shared" si="0"/>
        <v>223.34</v>
      </c>
      <c r="K51" s="247">
        <v>190.03</v>
      </c>
      <c r="L51" s="247">
        <v>33.31</v>
      </c>
      <c r="M51" s="293">
        <f>K51+L51</f>
        <v>223.34</v>
      </c>
      <c r="N51" s="262"/>
      <c r="P51"/>
      <c r="Q51"/>
      <c r="R51"/>
      <c r="S51"/>
    </row>
    <row r="52" spans="1:19" s="1" customFormat="1">
      <c r="A52" s="50" t="s">
        <v>864</v>
      </c>
      <c r="B52" s="71" t="s">
        <v>865</v>
      </c>
      <c r="C52" s="71" t="s">
        <v>915</v>
      </c>
      <c r="D52" s="52" t="s">
        <v>866</v>
      </c>
      <c r="E52" s="247">
        <v>82.03</v>
      </c>
      <c r="F52" s="296">
        <v>0</v>
      </c>
      <c r="G52" s="52" t="s">
        <v>598</v>
      </c>
      <c r="H52" s="247">
        <v>11.9</v>
      </c>
      <c r="I52" s="296">
        <v>0</v>
      </c>
      <c r="J52" s="247">
        <f>SUM(E52:I52)</f>
        <v>93.93</v>
      </c>
      <c r="K52" s="247">
        <v>82.03</v>
      </c>
      <c r="L52" s="247">
        <v>11.9</v>
      </c>
      <c r="M52" s="293">
        <f>K52+L52</f>
        <v>93.93</v>
      </c>
      <c r="N52" s="262"/>
      <c r="P52"/>
      <c r="Q52"/>
      <c r="R52"/>
      <c r="S52"/>
    </row>
    <row r="53" spans="1:19" s="1" customFormat="1">
      <c r="A53" s="50" t="s">
        <v>652</v>
      </c>
      <c r="B53" s="72" t="s">
        <v>134</v>
      </c>
      <c r="C53" s="72" t="s">
        <v>912</v>
      </c>
      <c r="D53" s="52" t="s">
        <v>598</v>
      </c>
      <c r="E53" s="247">
        <v>70.38</v>
      </c>
      <c r="F53" s="296">
        <v>0</v>
      </c>
      <c r="G53" s="52" t="s">
        <v>598</v>
      </c>
      <c r="H53" s="247">
        <v>11.9</v>
      </c>
      <c r="I53" s="296">
        <v>0</v>
      </c>
      <c r="J53" s="247">
        <f t="shared" si="0"/>
        <v>82.28</v>
      </c>
      <c r="K53" s="247">
        <v>70.38</v>
      </c>
      <c r="L53" s="247">
        <v>11.9</v>
      </c>
      <c r="M53" s="293">
        <f t="shared" si="1"/>
        <v>82.28</v>
      </c>
      <c r="N53" s="262"/>
      <c r="P53"/>
      <c r="Q53"/>
      <c r="R53"/>
      <c r="S53"/>
    </row>
    <row r="54" spans="1:19" s="1" customFormat="1">
      <c r="A54" s="50" t="s">
        <v>653</v>
      </c>
      <c r="B54" s="72" t="s">
        <v>59</v>
      </c>
      <c r="C54" s="72" t="s">
        <v>913</v>
      </c>
      <c r="D54" s="52" t="s">
        <v>598</v>
      </c>
      <c r="E54" s="247">
        <v>82.03</v>
      </c>
      <c r="F54" s="296">
        <v>0</v>
      </c>
      <c r="G54" s="52" t="s">
        <v>598</v>
      </c>
      <c r="H54" s="247">
        <v>11.9</v>
      </c>
      <c r="I54" s="296">
        <v>0</v>
      </c>
      <c r="J54" s="247">
        <f t="shared" si="0"/>
        <v>93.93</v>
      </c>
      <c r="K54" s="247">
        <v>82.03</v>
      </c>
      <c r="L54" s="247">
        <v>11.9</v>
      </c>
      <c r="M54" s="293">
        <f t="shared" si="1"/>
        <v>93.93</v>
      </c>
      <c r="N54" s="262"/>
      <c r="P54"/>
      <c r="Q54"/>
      <c r="R54"/>
      <c r="S54"/>
    </row>
    <row r="55" spans="1:19" s="1" customFormat="1">
      <c r="A55" s="50" t="s">
        <v>654</v>
      </c>
      <c r="B55" s="72" t="s">
        <v>563</v>
      </c>
      <c r="C55" s="72" t="s">
        <v>913</v>
      </c>
      <c r="D55" s="52" t="s">
        <v>599</v>
      </c>
      <c r="E55" s="247">
        <v>82.03</v>
      </c>
      <c r="F55" s="296">
        <v>139.44</v>
      </c>
      <c r="G55" s="52" t="s">
        <v>599</v>
      </c>
      <c r="H55" s="247">
        <v>11.9</v>
      </c>
      <c r="I55" s="296">
        <v>21.41</v>
      </c>
      <c r="J55" s="247">
        <f t="shared" si="0"/>
        <v>254.78</v>
      </c>
      <c r="K55" s="247">
        <v>221.47</v>
      </c>
      <c r="L55" s="247">
        <v>33.31</v>
      </c>
      <c r="M55" s="293">
        <f t="shared" si="1"/>
        <v>254.78</v>
      </c>
      <c r="N55" s="262"/>
      <c r="P55"/>
      <c r="Q55"/>
      <c r="R55"/>
      <c r="S55"/>
    </row>
    <row r="56" spans="1:19" s="1" customFormat="1">
      <c r="A56" s="50" t="s">
        <v>893</v>
      </c>
      <c r="B56" s="72" t="s">
        <v>894</v>
      </c>
      <c r="C56" s="72" t="s">
        <v>913</v>
      </c>
      <c r="D56" s="52" t="s">
        <v>599</v>
      </c>
      <c r="E56" s="247">
        <v>82.03</v>
      </c>
      <c r="F56" s="296">
        <v>139.44</v>
      </c>
      <c r="G56" s="52" t="s">
        <v>599</v>
      </c>
      <c r="H56" s="247">
        <v>11.9</v>
      </c>
      <c r="I56" s="296">
        <v>0</v>
      </c>
      <c r="J56" s="247">
        <f t="shared" si="0"/>
        <v>233.37</v>
      </c>
      <c r="K56" s="247">
        <v>221.47</v>
      </c>
      <c r="L56" s="247">
        <v>11.9</v>
      </c>
      <c r="M56" s="293">
        <f>K56+L56</f>
        <v>233.37</v>
      </c>
      <c r="N56" s="262"/>
      <c r="P56"/>
      <c r="Q56"/>
      <c r="R56"/>
      <c r="S56"/>
    </row>
    <row r="57" spans="1:19" s="1" customFormat="1" ht="29">
      <c r="A57" s="50" t="s">
        <v>655</v>
      </c>
      <c r="B57" s="71" t="s">
        <v>847</v>
      </c>
      <c r="C57" s="71" t="s">
        <v>916</v>
      </c>
      <c r="D57" s="52" t="s">
        <v>600</v>
      </c>
      <c r="E57" s="247">
        <v>70.38</v>
      </c>
      <c r="F57" s="296">
        <v>52.79</v>
      </c>
      <c r="G57" s="52" t="s">
        <v>600</v>
      </c>
      <c r="H57" s="247">
        <v>11.9</v>
      </c>
      <c r="I57" s="296">
        <v>8.92</v>
      </c>
      <c r="J57" s="247">
        <f t="shared" si="0"/>
        <v>143.98999999999998</v>
      </c>
      <c r="K57" s="247">
        <v>123.17</v>
      </c>
      <c r="L57" s="247">
        <v>20.82</v>
      </c>
      <c r="M57" s="293">
        <f t="shared" si="1"/>
        <v>143.99</v>
      </c>
      <c r="N57" s="262"/>
      <c r="P57"/>
      <c r="Q57"/>
      <c r="R57"/>
      <c r="S57"/>
    </row>
    <row r="58" spans="1:19" s="1" customFormat="1" ht="16" customHeight="1">
      <c r="A58" s="118" t="s">
        <v>656</v>
      </c>
      <c r="B58" s="72" t="s">
        <v>306</v>
      </c>
      <c r="C58" s="72" t="s">
        <v>912</v>
      </c>
      <c r="D58" s="52" t="s">
        <v>598</v>
      </c>
      <c r="E58" s="247">
        <v>70.38</v>
      </c>
      <c r="F58" s="296">
        <v>0</v>
      </c>
      <c r="G58" s="52" t="s">
        <v>598</v>
      </c>
      <c r="H58" s="247">
        <v>11.9</v>
      </c>
      <c r="I58" s="296">
        <v>0</v>
      </c>
      <c r="J58" s="247">
        <f t="shared" si="0"/>
        <v>82.28</v>
      </c>
      <c r="K58" s="247">
        <v>70.38</v>
      </c>
      <c r="L58" s="247">
        <v>11.9</v>
      </c>
      <c r="M58" s="293">
        <f t="shared" si="1"/>
        <v>82.28</v>
      </c>
      <c r="N58" s="262"/>
      <c r="P58"/>
      <c r="Q58"/>
      <c r="R58"/>
      <c r="S58"/>
    </row>
    <row r="59" spans="1:19" s="1" customFormat="1">
      <c r="A59" s="50" t="s">
        <v>657</v>
      </c>
      <c r="B59" s="72" t="s">
        <v>203</v>
      </c>
      <c r="C59" s="72" t="s">
        <v>912</v>
      </c>
      <c r="D59" s="52" t="s">
        <v>600</v>
      </c>
      <c r="E59" s="247">
        <v>70.38</v>
      </c>
      <c r="F59" s="296">
        <v>52.79</v>
      </c>
      <c r="G59" s="52" t="s">
        <v>598</v>
      </c>
      <c r="H59" s="247">
        <v>11.9</v>
      </c>
      <c r="I59" s="296">
        <v>0</v>
      </c>
      <c r="J59" s="247">
        <f t="shared" si="0"/>
        <v>135.07</v>
      </c>
      <c r="K59" s="247">
        <v>123.17</v>
      </c>
      <c r="L59" s="247">
        <v>11.9</v>
      </c>
      <c r="M59" s="293">
        <f t="shared" si="1"/>
        <v>135.07</v>
      </c>
      <c r="N59" s="262"/>
      <c r="P59"/>
      <c r="Q59"/>
      <c r="R59"/>
      <c r="S59"/>
    </row>
    <row r="60" spans="1:19" ht="29">
      <c r="A60" s="50" t="s">
        <v>659</v>
      </c>
      <c r="B60" s="71" t="s">
        <v>848</v>
      </c>
      <c r="C60" s="71" t="s">
        <v>916</v>
      </c>
      <c r="D60" s="52" t="s">
        <v>599</v>
      </c>
      <c r="E60" s="247">
        <v>70.38</v>
      </c>
      <c r="F60" s="296">
        <v>119.65</v>
      </c>
      <c r="G60" s="52" t="s">
        <v>599</v>
      </c>
      <c r="H60" s="247">
        <v>11.9</v>
      </c>
      <c r="I60" s="296">
        <v>21.41</v>
      </c>
      <c r="J60" s="247">
        <f t="shared" si="0"/>
        <v>223.34</v>
      </c>
      <c r="K60" s="247">
        <v>190.03</v>
      </c>
      <c r="L60" s="247">
        <v>33.31</v>
      </c>
      <c r="M60" s="293">
        <f t="shared" si="1"/>
        <v>223.34</v>
      </c>
      <c r="N60" s="262"/>
    </row>
    <row r="61" spans="1:19">
      <c r="A61" s="50" t="s">
        <v>660</v>
      </c>
      <c r="B61" s="72" t="s">
        <v>123</v>
      </c>
      <c r="C61" s="72" t="s">
        <v>912</v>
      </c>
      <c r="D61" s="52" t="s">
        <v>599</v>
      </c>
      <c r="E61" s="247">
        <v>70.38</v>
      </c>
      <c r="F61" s="296">
        <v>119.65</v>
      </c>
      <c r="G61" s="52" t="s">
        <v>599</v>
      </c>
      <c r="H61" s="247">
        <v>11.9</v>
      </c>
      <c r="I61" s="296">
        <v>21.41</v>
      </c>
      <c r="J61" s="247">
        <f t="shared" si="0"/>
        <v>223.34</v>
      </c>
      <c r="K61" s="247">
        <v>190.03</v>
      </c>
      <c r="L61" s="247">
        <v>33.31</v>
      </c>
      <c r="M61" s="293">
        <f t="shared" si="1"/>
        <v>223.34</v>
      </c>
      <c r="N61" s="262"/>
    </row>
    <row r="62" spans="1:19" ht="29">
      <c r="A62" s="50" t="s">
        <v>661</v>
      </c>
      <c r="B62" s="71" t="s">
        <v>346</v>
      </c>
      <c r="C62" s="71" t="s">
        <v>912</v>
      </c>
      <c r="D62" s="52" t="s">
        <v>599</v>
      </c>
      <c r="E62" s="247">
        <v>82.03</v>
      </c>
      <c r="F62" s="296">
        <v>139.44</v>
      </c>
      <c r="G62" s="52" t="s">
        <v>599</v>
      </c>
      <c r="H62" s="247">
        <v>11.9</v>
      </c>
      <c r="I62" s="296">
        <v>21.41</v>
      </c>
      <c r="J62" s="247">
        <f t="shared" si="0"/>
        <v>254.78</v>
      </c>
      <c r="K62" s="247">
        <v>221.47</v>
      </c>
      <c r="L62" s="247">
        <v>33.31</v>
      </c>
      <c r="M62" s="293">
        <f>K62+L62</f>
        <v>254.78</v>
      </c>
      <c r="N62" s="262"/>
    </row>
    <row r="63" spans="1:19">
      <c r="A63" s="278" t="s">
        <v>742</v>
      </c>
      <c r="B63" s="72" t="s">
        <v>737</v>
      </c>
      <c r="C63" s="72" t="s">
        <v>912</v>
      </c>
      <c r="D63" s="52" t="s">
        <v>598</v>
      </c>
      <c r="E63" s="247">
        <v>70.38</v>
      </c>
      <c r="F63" s="296">
        <v>0</v>
      </c>
      <c r="G63" s="52" t="s">
        <v>598</v>
      </c>
      <c r="H63" s="247">
        <v>11.9</v>
      </c>
      <c r="I63" s="296">
        <v>0</v>
      </c>
      <c r="J63" s="247">
        <f t="shared" si="0"/>
        <v>82.28</v>
      </c>
      <c r="K63" s="247">
        <v>70.38</v>
      </c>
      <c r="L63" s="247">
        <v>11.9</v>
      </c>
      <c r="M63" s="293">
        <f t="shared" si="1"/>
        <v>82.28</v>
      </c>
      <c r="N63" s="53"/>
    </row>
    <row r="64" spans="1:19">
      <c r="A64" s="278" t="s">
        <v>933</v>
      </c>
      <c r="B64" s="72" t="s">
        <v>897</v>
      </c>
      <c r="C64" s="72" t="s">
        <v>912</v>
      </c>
      <c r="D64" s="52" t="s">
        <v>599</v>
      </c>
      <c r="E64" s="247">
        <v>70.38</v>
      </c>
      <c r="F64" s="296">
        <v>119.65</v>
      </c>
      <c r="G64" s="52" t="s">
        <v>600</v>
      </c>
      <c r="H64" s="247">
        <v>11.9</v>
      </c>
      <c r="I64" s="296">
        <v>21.41</v>
      </c>
      <c r="J64" s="247">
        <f t="shared" si="0"/>
        <v>223.34</v>
      </c>
      <c r="K64" s="247">
        <v>190.03</v>
      </c>
      <c r="L64" s="247">
        <v>33.31</v>
      </c>
      <c r="M64" s="293">
        <f t="shared" si="1"/>
        <v>223.34</v>
      </c>
      <c r="N64" s="53" t="s">
        <v>1085</v>
      </c>
    </row>
    <row r="65" spans="1:19">
      <c r="A65" s="278" t="s">
        <v>898</v>
      </c>
      <c r="B65" s="72" t="s">
        <v>899</v>
      </c>
      <c r="C65" s="72" t="s">
        <v>912</v>
      </c>
      <c r="D65" s="52" t="s">
        <v>599</v>
      </c>
      <c r="E65" s="247">
        <v>70.38</v>
      </c>
      <c r="F65" s="296">
        <v>119.65</v>
      </c>
      <c r="G65" s="52" t="s">
        <v>599</v>
      </c>
      <c r="H65" s="247">
        <v>11.9</v>
      </c>
      <c r="I65" s="296">
        <v>21.41</v>
      </c>
      <c r="J65" s="247">
        <f t="shared" si="0"/>
        <v>223.34</v>
      </c>
      <c r="K65" s="247">
        <v>190.03</v>
      </c>
      <c r="L65" s="247">
        <v>33.31</v>
      </c>
      <c r="M65" s="293">
        <f t="shared" si="1"/>
        <v>223.34</v>
      </c>
      <c r="N65" s="53"/>
    </row>
    <row r="66" spans="1:19" s="42" customFormat="1" ht="16" customHeight="1">
      <c r="A66" s="50" t="s">
        <v>664</v>
      </c>
      <c r="B66" s="72" t="s">
        <v>601</v>
      </c>
      <c r="C66" s="72" t="s">
        <v>915</v>
      </c>
      <c r="D66" s="52" t="s">
        <v>598</v>
      </c>
      <c r="E66" s="247">
        <v>82.03</v>
      </c>
      <c r="F66" s="296">
        <v>0</v>
      </c>
      <c r="G66" s="52" t="s">
        <v>598</v>
      </c>
      <c r="H66" s="247">
        <v>11.9</v>
      </c>
      <c r="I66" s="296">
        <v>0</v>
      </c>
      <c r="J66" s="247">
        <f t="shared" si="0"/>
        <v>93.93</v>
      </c>
      <c r="K66" s="247">
        <v>82.03</v>
      </c>
      <c r="L66" s="247">
        <v>11.9</v>
      </c>
      <c r="M66" s="293">
        <f>K66+L66</f>
        <v>93.93</v>
      </c>
      <c r="N66" s="262"/>
      <c r="O66" s="1"/>
    </row>
    <row r="67" spans="1:19" s="42" customFormat="1">
      <c r="A67" s="50" t="s">
        <v>665</v>
      </c>
      <c r="B67" s="72" t="s">
        <v>378</v>
      </c>
      <c r="C67" s="72" t="s">
        <v>912</v>
      </c>
      <c r="D67" s="52" t="s">
        <v>600</v>
      </c>
      <c r="E67" s="247">
        <v>70.38</v>
      </c>
      <c r="F67" s="296">
        <v>52.79</v>
      </c>
      <c r="G67" s="52" t="s">
        <v>600</v>
      </c>
      <c r="H67" s="247">
        <v>11.9</v>
      </c>
      <c r="I67" s="296">
        <v>8.92</v>
      </c>
      <c r="J67" s="247">
        <f t="shared" ref="J67:J107" si="3">SUM(E67:I67)</f>
        <v>143.98999999999998</v>
      </c>
      <c r="K67" s="247">
        <v>123.17</v>
      </c>
      <c r="L67" s="247">
        <v>20.82</v>
      </c>
      <c r="M67" s="293">
        <f t="shared" si="1"/>
        <v>143.99</v>
      </c>
      <c r="N67" s="262"/>
      <c r="O67" s="1"/>
    </row>
    <row r="68" spans="1:19" s="42" customFormat="1">
      <c r="A68" s="50" t="s">
        <v>413</v>
      </c>
      <c r="B68" s="72" t="s">
        <v>196</v>
      </c>
      <c r="C68" s="359" t="s">
        <v>913</v>
      </c>
      <c r="D68" s="151" t="s">
        <v>598</v>
      </c>
      <c r="E68" s="247">
        <v>82.03</v>
      </c>
      <c r="F68" s="296">
        <v>0</v>
      </c>
      <c r="G68" s="151" t="s">
        <v>598</v>
      </c>
      <c r="H68" s="247">
        <v>11.9</v>
      </c>
      <c r="I68" s="296">
        <v>0</v>
      </c>
      <c r="J68" s="247">
        <f t="shared" si="3"/>
        <v>93.93</v>
      </c>
      <c r="K68" s="247">
        <v>82.03</v>
      </c>
      <c r="L68" s="247">
        <v>11.9</v>
      </c>
      <c r="M68" s="293">
        <f t="shared" ref="M68:M107" si="4">K68+L68</f>
        <v>93.93</v>
      </c>
      <c r="N68" s="262"/>
      <c r="O68" s="1"/>
    </row>
    <row r="69" spans="1:19">
      <c r="A69" s="50" t="s">
        <v>666</v>
      </c>
      <c r="B69" s="72" t="s">
        <v>215</v>
      </c>
      <c r="C69" s="72" t="s">
        <v>913</v>
      </c>
      <c r="D69" s="52" t="s">
        <v>598</v>
      </c>
      <c r="E69" s="247">
        <v>82.03</v>
      </c>
      <c r="F69" s="296">
        <v>0</v>
      </c>
      <c r="G69" s="52" t="s">
        <v>598</v>
      </c>
      <c r="H69" s="247">
        <v>11.9</v>
      </c>
      <c r="I69" s="296">
        <v>0</v>
      </c>
      <c r="J69" s="247">
        <f t="shared" si="3"/>
        <v>93.93</v>
      </c>
      <c r="K69" s="247">
        <v>82.03</v>
      </c>
      <c r="L69" s="247">
        <v>11.9</v>
      </c>
      <c r="M69" s="293">
        <f t="shared" si="4"/>
        <v>93.93</v>
      </c>
      <c r="N69" s="264"/>
    </row>
    <row r="70" spans="1:19">
      <c r="A70" s="50" t="s">
        <v>667</v>
      </c>
      <c r="B70" s="72" t="s">
        <v>586</v>
      </c>
      <c r="C70" s="72" t="s">
        <v>913</v>
      </c>
      <c r="D70" s="52" t="s">
        <v>598</v>
      </c>
      <c r="E70" s="247">
        <v>82.03</v>
      </c>
      <c r="F70" s="296">
        <v>0</v>
      </c>
      <c r="G70" s="52" t="s">
        <v>598</v>
      </c>
      <c r="H70" s="247">
        <v>11.9</v>
      </c>
      <c r="I70" s="296">
        <v>0</v>
      </c>
      <c r="J70" s="247">
        <f t="shared" si="3"/>
        <v>93.93</v>
      </c>
      <c r="K70" s="247">
        <v>82.03</v>
      </c>
      <c r="L70" s="247">
        <v>11.9</v>
      </c>
      <c r="M70" s="293">
        <f t="shared" si="4"/>
        <v>93.93</v>
      </c>
      <c r="N70" s="264"/>
    </row>
    <row r="71" spans="1:19">
      <c r="A71" s="50" t="s">
        <v>669</v>
      </c>
      <c r="B71" s="72" t="s">
        <v>83</v>
      </c>
      <c r="C71" s="72" t="s">
        <v>912</v>
      </c>
      <c r="D71" s="52" t="s">
        <v>598</v>
      </c>
      <c r="E71" s="247">
        <v>70.38</v>
      </c>
      <c r="F71" s="296">
        <v>0</v>
      </c>
      <c r="G71" s="52" t="s">
        <v>598</v>
      </c>
      <c r="H71" s="247">
        <v>11.9</v>
      </c>
      <c r="I71" s="296">
        <v>0</v>
      </c>
      <c r="J71" s="247">
        <f t="shared" si="3"/>
        <v>82.28</v>
      </c>
      <c r="K71" s="247">
        <v>70.38</v>
      </c>
      <c r="L71" s="247">
        <v>11.9</v>
      </c>
      <c r="M71" s="293">
        <f t="shared" si="4"/>
        <v>82.28</v>
      </c>
      <c r="N71" s="262"/>
    </row>
    <row r="72" spans="1:19" ht="29">
      <c r="A72" s="50" t="s">
        <v>707</v>
      </c>
      <c r="B72" s="71" t="s">
        <v>458</v>
      </c>
      <c r="C72" s="71" t="s">
        <v>912</v>
      </c>
      <c r="D72" s="52" t="s">
        <v>598</v>
      </c>
      <c r="E72" s="247">
        <v>70.38</v>
      </c>
      <c r="F72" s="296">
        <v>0</v>
      </c>
      <c r="G72" s="52" t="s">
        <v>598</v>
      </c>
      <c r="H72" s="247">
        <v>11.9</v>
      </c>
      <c r="I72" s="296">
        <v>0</v>
      </c>
      <c r="J72" s="247">
        <f t="shared" si="3"/>
        <v>82.28</v>
      </c>
      <c r="K72" s="247">
        <v>70.38</v>
      </c>
      <c r="L72" s="247">
        <v>11.9</v>
      </c>
      <c r="M72" s="293">
        <f t="shared" si="4"/>
        <v>82.28</v>
      </c>
      <c r="N72" s="262"/>
    </row>
    <row r="73" spans="1:19" ht="29">
      <c r="A73" s="50" t="s">
        <v>902</v>
      </c>
      <c r="B73" s="71" t="s">
        <v>903</v>
      </c>
      <c r="C73" s="71" t="s">
        <v>912</v>
      </c>
      <c r="D73" s="52" t="s">
        <v>599</v>
      </c>
      <c r="E73" s="247">
        <v>70.38</v>
      </c>
      <c r="F73" s="296">
        <v>119.65</v>
      </c>
      <c r="G73" s="52" t="s">
        <v>599</v>
      </c>
      <c r="H73" s="247">
        <v>11.9</v>
      </c>
      <c r="I73" s="296">
        <v>21.41</v>
      </c>
      <c r="J73" s="247">
        <f t="shared" si="3"/>
        <v>223.34</v>
      </c>
      <c r="K73" s="247">
        <v>190.03</v>
      </c>
      <c r="L73" s="247">
        <v>33.31</v>
      </c>
      <c r="M73" s="293">
        <f t="shared" si="4"/>
        <v>223.34</v>
      </c>
      <c r="N73" s="262"/>
    </row>
    <row r="74" spans="1:19" s="1" customFormat="1">
      <c r="A74" s="278" t="s">
        <v>744</v>
      </c>
      <c r="B74" s="72" t="s">
        <v>523</v>
      </c>
      <c r="C74" s="71" t="s">
        <v>913</v>
      </c>
      <c r="D74" s="52" t="s">
        <v>598</v>
      </c>
      <c r="E74" s="247">
        <v>82.03</v>
      </c>
      <c r="F74" s="296">
        <v>0</v>
      </c>
      <c r="G74" s="52" t="s">
        <v>598</v>
      </c>
      <c r="H74" s="247">
        <v>11.9</v>
      </c>
      <c r="I74" s="296">
        <v>0</v>
      </c>
      <c r="J74" s="247">
        <f t="shared" si="3"/>
        <v>93.93</v>
      </c>
      <c r="K74" s="247">
        <v>82.03</v>
      </c>
      <c r="L74" s="247">
        <v>11.9</v>
      </c>
      <c r="M74" s="293">
        <f t="shared" si="4"/>
        <v>93.93</v>
      </c>
      <c r="N74" s="262"/>
      <c r="P74"/>
      <c r="Q74"/>
      <c r="R74"/>
      <c r="S74"/>
    </row>
    <row r="75" spans="1:19" s="1" customFormat="1" ht="16" customHeight="1">
      <c r="A75" s="50" t="s">
        <v>671</v>
      </c>
      <c r="B75" s="71" t="s">
        <v>927</v>
      </c>
      <c r="C75" s="71" t="s">
        <v>913</v>
      </c>
      <c r="D75" s="52" t="s">
        <v>600</v>
      </c>
      <c r="E75" s="247">
        <v>82.03</v>
      </c>
      <c r="F75" s="296">
        <v>61.52</v>
      </c>
      <c r="G75" s="52" t="s">
        <v>600</v>
      </c>
      <c r="H75" s="247">
        <v>11.9</v>
      </c>
      <c r="I75" s="296">
        <v>8.92</v>
      </c>
      <c r="J75" s="247">
        <f t="shared" si="3"/>
        <v>164.37</v>
      </c>
      <c r="K75" s="247">
        <v>143.55000000000001</v>
      </c>
      <c r="L75" s="247">
        <v>20.82</v>
      </c>
      <c r="M75" s="293">
        <f t="shared" si="4"/>
        <v>164.37</v>
      </c>
      <c r="N75" s="262"/>
      <c r="P75"/>
      <c r="Q75"/>
      <c r="R75"/>
      <c r="S75"/>
    </row>
    <row r="76" spans="1:19" s="1" customFormat="1" ht="28">
      <c r="A76" s="50" t="s">
        <v>672</v>
      </c>
      <c r="B76" s="363" t="s">
        <v>857</v>
      </c>
      <c r="C76" s="71" t="s">
        <v>913</v>
      </c>
      <c r="D76" s="52" t="s">
        <v>599</v>
      </c>
      <c r="E76" s="247">
        <v>82.03</v>
      </c>
      <c r="F76" s="296">
        <v>139.44</v>
      </c>
      <c r="G76" s="52" t="s">
        <v>599</v>
      </c>
      <c r="H76" s="247">
        <v>11.9</v>
      </c>
      <c r="I76" s="296">
        <v>21.41</v>
      </c>
      <c r="J76" s="247">
        <f t="shared" si="3"/>
        <v>254.78</v>
      </c>
      <c r="K76" s="247">
        <v>221.47</v>
      </c>
      <c r="L76" s="247">
        <v>33.31</v>
      </c>
      <c r="M76" s="293">
        <f t="shared" si="4"/>
        <v>254.78</v>
      </c>
      <c r="N76" s="262"/>
      <c r="P76"/>
      <c r="Q76"/>
      <c r="R76"/>
      <c r="S76"/>
    </row>
    <row r="77" spans="1:19" s="1" customFormat="1" ht="29">
      <c r="A77" s="50" t="s">
        <v>673</v>
      </c>
      <c r="B77" s="71" t="s">
        <v>850</v>
      </c>
      <c r="C77" s="71" t="s">
        <v>912</v>
      </c>
      <c r="D77" s="52" t="s">
        <v>600</v>
      </c>
      <c r="E77" s="247">
        <v>70.38</v>
      </c>
      <c r="F77" s="296">
        <v>52.79</v>
      </c>
      <c r="G77" s="52" t="s">
        <v>600</v>
      </c>
      <c r="H77" s="247">
        <v>11.9</v>
      </c>
      <c r="I77" s="296">
        <v>8.92</v>
      </c>
      <c r="J77" s="247">
        <f t="shared" si="3"/>
        <v>143.98999999999998</v>
      </c>
      <c r="K77" s="247">
        <v>123.17</v>
      </c>
      <c r="L77" s="247">
        <v>20.82</v>
      </c>
      <c r="M77" s="293">
        <f t="shared" si="4"/>
        <v>143.99</v>
      </c>
      <c r="N77" s="262"/>
      <c r="P77"/>
      <c r="Q77"/>
      <c r="R77"/>
      <c r="S77"/>
    </row>
    <row r="78" spans="1:19" s="1" customFormat="1">
      <c r="A78" s="50" t="s">
        <v>674</v>
      </c>
      <c r="B78" s="72" t="s">
        <v>369</v>
      </c>
      <c r="C78" s="72" t="s">
        <v>915</v>
      </c>
      <c r="D78" s="52" t="s">
        <v>600</v>
      </c>
      <c r="E78" s="247">
        <v>82.03</v>
      </c>
      <c r="F78" s="296">
        <v>61.52</v>
      </c>
      <c r="G78" s="52" t="s">
        <v>600</v>
      </c>
      <c r="H78" s="247">
        <v>11.9</v>
      </c>
      <c r="I78" s="296">
        <v>8.92</v>
      </c>
      <c r="J78" s="247">
        <f t="shared" si="3"/>
        <v>164.37</v>
      </c>
      <c r="K78" s="247">
        <v>143.55000000000001</v>
      </c>
      <c r="L78" s="247">
        <v>20.82</v>
      </c>
      <c r="M78" s="293">
        <f t="shared" si="4"/>
        <v>164.37</v>
      </c>
      <c r="N78" s="262"/>
      <c r="P78"/>
      <c r="Q78"/>
      <c r="R78"/>
      <c r="S78"/>
    </row>
    <row r="79" spans="1:19" s="1" customFormat="1" ht="29">
      <c r="A79" s="50" t="s">
        <v>1086</v>
      </c>
      <c r="B79" s="71" t="s">
        <v>1087</v>
      </c>
      <c r="C79" s="72" t="s">
        <v>912</v>
      </c>
      <c r="D79" s="52"/>
      <c r="E79" s="247"/>
      <c r="F79" s="296"/>
      <c r="G79" s="52"/>
      <c r="H79" s="247"/>
      <c r="I79" s="296"/>
      <c r="J79" s="247"/>
      <c r="K79" s="247"/>
      <c r="L79" s="247"/>
      <c r="M79" s="293"/>
      <c r="N79" s="262" t="s">
        <v>1088</v>
      </c>
      <c r="P79"/>
      <c r="Q79"/>
      <c r="R79"/>
      <c r="S79"/>
    </row>
    <row r="80" spans="1:19" s="1" customFormat="1">
      <c r="A80" s="50" t="s">
        <v>675</v>
      </c>
      <c r="B80" s="72" t="s">
        <v>587</v>
      </c>
      <c r="C80" s="72" t="s">
        <v>912</v>
      </c>
      <c r="D80" s="52" t="s">
        <v>600</v>
      </c>
      <c r="E80" s="247">
        <v>70.38</v>
      </c>
      <c r="F80" s="296">
        <v>0</v>
      </c>
      <c r="G80" s="52" t="s">
        <v>598</v>
      </c>
      <c r="H80" s="247">
        <v>11.9</v>
      </c>
      <c r="I80" s="296">
        <v>0</v>
      </c>
      <c r="J80" s="247">
        <f t="shared" ref="J80" si="5">SUM(E80:I80)</f>
        <v>82.28</v>
      </c>
      <c r="K80" s="247">
        <v>70.38</v>
      </c>
      <c r="L80" s="247">
        <v>11.9</v>
      </c>
      <c r="M80" s="293">
        <f t="shared" ref="M80" si="6">K80+L80</f>
        <v>82.28</v>
      </c>
      <c r="N80" s="262"/>
      <c r="O80" s="1" t="s">
        <v>318</v>
      </c>
      <c r="P80"/>
      <c r="Q80"/>
      <c r="R80"/>
      <c r="S80"/>
    </row>
    <row r="81" spans="1:19" s="1" customFormat="1">
      <c r="A81" s="43" t="s">
        <v>753</v>
      </c>
      <c r="B81" s="72" t="s">
        <v>752</v>
      </c>
      <c r="C81" s="72" t="s">
        <v>912</v>
      </c>
      <c r="D81" s="52" t="s">
        <v>598</v>
      </c>
      <c r="E81" s="247">
        <v>70.38</v>
      </c>
      <c r="F81" s="296">
        <v>0</v>
      </c>
      <c r="G81" s="52" t="s">
        <v>598</v>
      </c>
      <c r="H81" s="247">
        <v>11.9</v>
      </c>
      <c r="I81" s="296">
        <v>0</v>
      </c>
      <c r="J81" s="247">
        <f t="shared" si="3"/>
        <v>82.28</v>
      </c>
      <c r="K81" s="247">
        <v>70.38</v>
      </c>
      <c r="L81" s="247">
        <v>11.9</v>
      </c>
      <c r="M81" s="293">
        <f t="shared" si="4"/>
        <v>82.28</v>
      </c>
      <c r="N81" s="262"/>
      <c r="P81"/>
      <c r="Q81"/>
      <c r="R81"/>
      <c r="S81"/>
    </row>
    <row r="82" spans="1:19" s="1" customFormat="1">
      <c r="A82" s="50" t="s">
        <v>676</v>
      </c>
      <c r="B82" s="72" t="s">
        <v>557</v>
      </c>
      <c r="C82" s="72" t="s">
        <v>912</v>
      </c>
      <c r="D82" s="52" t="s">
        <v>598</v>
      </c>
      <c r="E82" s="247">
        <v>70.38</v>
      </c>
      <c r="F82" s="296">
        <v>0</v>
      </c>
      <c r="G82" s="52" t="s">
        <v>598</v>
      </c>
      <c r="H82" s="247">
        <v>11.9</v>
      </c>
      <c r="I82" s="296">
        <v>0</v>
      </c>
      <c r="J82" s="247">
        <f t="shared" si="3"/>
        <v>82.28</v>
      </c>
      <c r="K82" s="247">
        <v>70.38</v>
      </c>
      <c r="L82" s="247">
        <v>11.9</v>
      </c>
      <c r="M82" s="293">
        <f t="shared" si="4"/>
        <v>82.28</v>
      </c>
      <c r="N82" s="262"/>
      <c r="P82"/>
      <c r="Q82"/>
      <c r="R82"/>
      <c r="S82"/>
    </row>
    <row r="83" spans="1:19" s="1" customFormat="1" ht="29">
      <c r="A83" s="50" t="s">
        <v>677</v>
      </c>
      <c r="B83" s="71" t="s">
        <v>851</v>
      </c>
      <c r="C83" s="71" t="s">
        <v>913</v>
      </c>
      <c r="D83" s="52" t="s">
        <v>598</v>
      </c>
      <c r="E83" s="247">
        <v>82.03</v>
      </c>
      <c r="F83" s="296">
        <v>0</v>
      </c>
      <c r="G83" s="52" t="s">
        <v>598</v>
      </c>
      <c r="H83" s="247">
        <v>11.9</v>
      </c>
      <c r="I83" s="296">
        <v>0</v>
      </c>
      <c r="J83" s="247">
        <f t="shared" si="3"/>
        <v>93.93</v>
      </c>
      <c r="K83" s="247">
        <v>82.03</v>
      </c>
      <c r="L83" s="247">
        <v>11.9</v>
      </c>
      <c r="M83" s="293">
        <f t="shared" si="4"/>
        <v>93.93</v>
      </c>
      <c r="N83" s="262"/>
      <c r="P83"/>
      <c r="Q83"/>
      <c r="R83"/>
      <c r="S83"/>
    </row>
    <row r="84" spans="1:19" s="1" customFormat="1">
      <c r="A84" s="50" t="s">
        <v>987</v>
      </c>
      <c r="B84" s="71" t="s">
        <v>988</v>
      </c>
      <c r="C84" s="71" t="s">
        <v>913</v>
      </c>
      <c r="D84" s="52" t="s">
        <v>598</v>
      </c>
      <c r="E84" s="247">
        <v>82.03</v>
      </c>
      <c r="F84" s="296">
        <v>0</v>
      </c>
      <c r="G84" s="52" t="s">
        <v>598</v>
      </c>
      <c r="H84" s="247">
        <v>11.9</v>
      </c>
      <c r="I84" s="296">
        <v>0</v>
      </c>
      <c r="J84" s="247">
        <f t="shared" si="3"/>
        <v>93.93</v>
      </c>
      <c r="K84" s="247">
        <v>82.03</v>
      </c>
      <c r="L84" s="247">
        <v>11.9</v>
      </c>
      <c r="M84" s="293">
        <f t="shared" si="4"/>
        <v>93.93</v>
      </c>
      <c r="N84" s="262"/>
      <c r="P84"/>
      <c r="Q84"/>
      <c r="R84"/>
      <c r="S84"/>
    </row>
    <row r="85" spans="1:19" s="1" customFormat="1">
      <c r="A85" s="50" t="s">
        <v>678</v>
      </c>
      <c r="B85" s="72" t="s">
        <v>341</v>
      </c>
      <c r="C85" s="72" t="s">
        <v>916</v>
      </c>
      <c r="D85" s="52" t="s">
        <v>600</v>
      </c>
      <c r="E85" s="247">
        <v>70.38</v>
      </c>
      <c r="F85" s="296">
        <v>52.79</v>
      </c>
      <c r="G85" s="52" t="s">
        <v>600</v>
      </c>
      <c r="H85" s="247">
        <v>11.9</v>
      </c>
      <c r="I85" s="296">
        <v>8.92</v>
      </c>
      <c r="J85" s="247">
        <f t="shared" si="3"/>
        <v>143.98999999999998</v>
      </c>
      <c r="K85" s="247">
        <v>123.17</v>
      </c>
      <c r="L85" s="247">
        <v>20.82</v>
      </c>
      <c r="M85" s="293">
        <f t="shared" si="4"/>
        <v>143.99</v>
      </c>
      <c r="N85" s="262"/>
      <c r="P85"/>
      <c r="Q85"/>
      <c r="R85"/>
      <c r="S85"/>
    </row>
    <row r="86" spans="1:19" s="1" customFormat="1">
      <c r="A86" s="50" t="s">
        <v>679</v>
      </c>
      <c r="B86" s="72" t="s">
        <v>32</v>
      </c>
      <c r="C86" s="72" t="s">
        <v>912</v>
      </c>
      <c r="D86" s="52" t="s">
        <v>600</v>
      </c>
      <c r="E86" s="247">
        <v>70.38</v>
      </c>
      <c r="F86" s="296">
        <v>52.79</v>
      </c>
      <c r="G86" s="52" t="s">
        <v>600</v>
      </c>
      <c r="H86" s="247">
        <v>11.9</v>
      </c>
      <c r="I86" s="296">
        <v>8.92</v>
      </c>
      <c r="J86" s="247">
        <f t="shared" si="3"/>
        <v>143.98999999999998</v>
      </c>
      <c r="K86" s="247">
        <v>123.17</v>
      </c>
      <c r="L86" s="247">
        <v>20.82</v>
      </c>
      <c r="M86" s="293">
        <f t="shared" si="4"/>
        <v>143.99</v>
      </c>
      <c r="N86" s="262"/>
      <c r="P86"/>
      <c r="Q86"/>
      <c r="R86"/>
      <c r="S86"/>
    </row>
    <row r="87" spans="1:19" s="1" customFormat="1">
      <c r="A87" s="50" t="s">
        <v>680</v>
      </c>
      <c r="B87" s="72" t="s">
        <v>137</v>
      </c>
      <c r="C87" s="72" t="s">
        <v>912</v>
      </c>
      <c r="D87" s="52" t="s">
        <v>598</v>
      </c>
      <c r="E87" s="247">
        <v>70.38</v>
      </c>
      <c r="F87" s="296">
        <v>0</v>
      </c>
      <c r="G87" s="52" t="s">
        <v>598</v>
      </c>
      <c r="H87" s="247">
        <v>11.9</v>
      </c>
      <c r="I87" s="296">
        <v>0</v>
      </c>
      <c r="J87" s="247">
        <f t="shared" si="3"/>
        <v>82.28</v>
      </c>
      <c r="K87" s="247">
        <v>70.38</v>
      </c>
      <c r="L87" s="247">
        <v>11.9</v>
      </c>
      <c r="M87" s="293">
        <f t="shared" si="4"/>
        <v>82.28</v>
      </c>
      <c r="N87" s="262"/>
      <c r="P87"/>
      <c r="Q87"/>
      <c r="R87"/>
      <c r="S87"/>
    </row>
    <row r="88" spans="1:19" s="1" customFormat="1">
      <c r="A88" s="50" t="s">
        <v>977</v>
      </c>
      <c r="B88" s="72" t="s">
        <v>978</v>
      </c>
      <c r="C88" s="72" t="s">
        <v>913</v>
      </c>
      <c r="D88" s="52" t="s">
        <v>1090</v>
      </c>
      <c r="E88" s="247">
        <v>82.03</v>
      </c>
      <c r="F88" s="296">
        <v>61.52</v>
      </c>
      <c r="G88" s="52" t="s">
        <v>600</v>
      </c>
      <c r="H88" s="247">
        <v>11.9</v>
      </c>
      <c r="I88" s="296">
        <v>8.92</v>
      </c>
      <c r="J88" s="247">
        <f t="shared" ref="J88" si="7">SUM(E88:I88)</f>
        <v>164.37</v>
      </c>
      <c r="K88" s="247">
        <v>143.55000000000001</v>
      </c>
      <c r="L88" s="247">
        <v>20.82</v>
      </c>
      <c r="M88" s="293">
        <f t="shared" ref="M88" si="8">K88+L88</f>
        <v>164.37</v>
      </c>
      <c r="N88" s="262" t="s">
        <v>1089</v>
      </c>
      <c r="P88"/>
      <c r="Q88"/>
      <c r="R88"/>
      <c r="S88"/>
    </row>
    <row r="89" spans="1:19" s="1" customFormat="1" ht="29">
      <c r="A89" s="50" t="s">
        <v>681</v>
      </c>
      <c r="B89" s="71" t="s">
        <v>362</v>
      </c>
      <c r="C89" s="71" t="s">
        <v>916</v>
      </c>
      <c r="D89" s="52" t="s">
        <v>600</v>
      </c>
      <c r="E89" s="247">
        <v>70.38</v>
      </c>
      <c r="F89" s="296">
        <v>52.79</v>
      </c>
      <c r="G89" s="52" t="s">
        <v>600</v>
      </c>
      <c r="H89" s="247">
        <v>11.9</v>
      </c>
      <c r="I89" s="296">
        <v>8.92</v>
      </c>
      <c r="J89" s="247">
        <f t="shared" si="3"/>
        <v>143.98999999999998</v>
      </c>
      <c r="K89" s="247">
        <v>123.17</v>
      </c>
      <c r="L89" s="247">
        <v>20.82</v>
      </c>
      <c r="M89" s="293">
        <f t="shared" si="4"/>
        <v>143.99</v>
      </c>
      <c r="N89" s="262"/>
      <c r="P89"/>
      <c r="Q89"/>
      <c r="R89"/>
      <c r="S89"/>
    </row>
    <row r="90" spans="1:19" s="1" customFormat="1">
      <c r="A90" s="50" t="s">
        <v>683</v>
      </c>
      <c r="B90" s="72" t="s">
        <v>126</v>
      </c>
      <c r="C90" s="72" t="s">
        <v>913</v>
      </c>
      <c r="D90" s="52" t="s">
        <v>600</v>
      </c>
      <c r="E90" s="247">
        <v>82.03</v>
      </c>
      <c r="F90" s="296">
        <v>61.52</v>
      </c>
      <c r="G90" s="52" t="s">
        <v>599</v>
      </c>
      <c r="H90" s="247">
        <v>11.9</v>
      </c>
      <c r="I90" s="296">
        <v>21.41</v>
      </c>
      <c r="J90" s="247">
        <f t="shared" si="3"/>
        <v>176.86</v>
      </c>
      <c r="K90" s="247">
        <v>143.55000000000001</v>
      </c>
      <c r="L90" s="247">
        <v>33.31</v>
      </c>
      <c r="M90" s="293">
        <f t="shared" si="4"/>
        <v>176.86</v>
      </c>
      <c r="N90" s="262"/>
      <c r="P90"/>
      <c r="Q90"/>
      <c r="R90"/>
      <c r="S90"/>
    </row>
    <row r="91" spans="1:19" s="1" customFormat="1">
      <c r="A91" s="50" t="s">
        <v>995</v>
      </c>
      <c r="B91" s="72" t="s">
        <v>996</v>
      </c>
      <c r="C91" s="72" t="s">
        <v>913</v>
      </c>
      <c r="D91" s="52" t="s">
        <v>600</v>
      </c>
      <c r="E91" s="247">
        <v>82.03</v>
      </c>
      <c r="F91" s="296">
        <v>61.52</v>
      </c>
      <c r="G91" s="52" t="s">
        <v>600</v>
      </c>
      <c r="H91" s="247">
        <v>11.9</v>
      </c>
      <c r="I91" s="296">
        <v>8.92</v>
      </c>
      <c r="J91" s="247">
        <f t="shared" si="3"/>
        <v>164.37</v>
      </c>
      <c r="K91" s="247">
        <v>143.55000000000001</v>
      </c>
      <c r="L91" s="247">
        <v>20.82</v>
      </c>
      <c r="M91" s="293">
        <f t="shared" si="4"/>
        <v>164.37</v>
      </c>
      <c r="N91" s="262"/>
      <c r="P91"/>
      <c r="Q91"/>
      <c r="R91"/>
      <c r="S91"/>
    </row>
    <row r="92" spans="1:19" s="1" customFormat="1" ht="17" customHeight="1">
      <c r="A92" s="50" t="s">
        <v>684</v>
      </c>
      <c r="B92" s="72" t="s">
        <v>35</v>
      </c>
      <c r="C92" s="72" t="s">
        <v>916</v>
      </c>
      <c r="D92" s="52" t="s">
        <v>598</v>
      </c>
      <c r="E92" s="247">
        <v>70.38</v>
      </c>
      <c r="F92" s="296">
        <v>0</v>
      </c>
      <c r="G92" s="52" t="s">
        <v>598</v>
      </c>
      <c r="H92" s="247">
        <v>11.9</v>
      </c>
      <c r="I92" s="296">
        <v>0</v>
      </c>
      <c r="J92" s="247">
        <f t="shared" si="3"/>
        <v>82.28</v>
      </c>
      <c r="K92" s="247">
        <v>70.38</v>
      </c>
      <c r="L92" s="247">
        <v>11.9</v>
      </c>
      <c r="M92" s="293">
        <f t="shared" si="4"/>
        <v>82.28</v>
      </c>
      <c r="N92" s="266"/>
      <c r="P92"/>
      <c r="Q92"/>
      <c r="R92"/>
      <c r="S92"/>
    </row>
    <row r="93" spans="1:19" s="1" customFormat="1">
      <c r="A93" s="50" t="s">
        <v>685</v>
      </c>
      <c r="B93" s="72" t="s">
        <v>433</v>
      </c>
      <c r="C93" s="72" t="s">
        <v>913</v>
      </c>
      <c r="D93" s="52" t="s">
        <v>598</v>
      </c>
      <c r="E93" s="247">
        <v>82.03</v>
      </c>
      <c r="F93" s="296">
        <v>0</v>
      </c>
      <c r="G93" s="52" t="s">
        <v>598</v>
      </c>
      <c r="H93" s="247">
        <v>11.9</v>
      </c>
      <c r="I93" s="296">
        <v>0</v>
      </c>
      <c r="J93" s="247">
        <f t="shared" si="3"/>
        <v>93.93</v>
      </c>
      <c r="K93" s="247">
        <v>82.03</v>
      </c>
      <c r="L93" s="247">
        <v>11.9</v>
      </c>
      <c r="M93" s="293">
        <f t="shared" si="4"/>
        <v>93.93</v>
      </c>
      <c r="N93" s="262"/>
      <c r="P93"/>
      <c r="Q93"/>
      <c r="R93"/>
      <c r="S93"/>
    </row>
    <row r="94" spans="1:19" s="1" customFormat="1">
      <c r="A94" s="50" t="s">
        <v>686</v>
      </c>
      <c r="B94" s="72" t="s">
        <v>339</v>
      </c>
      <c r="C94" s="72" t="s">
        <v>912</v>
      </c>
      <c r="D94" s="52" t="s">
        <v>600</v>
      </c>
      <c r="E94" s="247">
        <v>70.38</v>
      </c>
      <c r="F94" s="296">
        <v>52.79</v>
      </c>
      <c r="G94" s="52" t="s">
        <v>600</v>
      </c>
      <c r="H94" s="247">
        <v>11.9</v>
      </c>
      <c r="I94" s="296">
        <v>8.92</v>
      </c>
      <c r="J94" s="247">
        <f t="shared" si="3"/>
        <v>143.98999999999998</v>
      </c>
      <c r="K94" s="247">
        <v>123.17</v>
      </c>
      <c r="L94" s="247">
        <v>20.82</v>
      </c>
      <c r="M94" s="293">
        <f t="shared" si="4"/>
        <v>143.99</v>
      </c>
      <c r="N94" s="262"/>
      <c r="P94"/>
      <c r="Q94"/>
      <c r="R94"/>
      <c r="S94"/>
    </row>
    <row r="95" spans="1:19" s="1" customFormat="1">
      <c r="A95" s="50" t="s">
        <v>687</v>
      </c>
      <c r="B95" s="72" t="s">
        <v>50</v>
      </c>
      <c r="C95" s="72" t="s">
        <v>912</v>
      </c>
      <c r="D95" s="52" t="s">
        <v>598</v>
      </c>
      <c r="E95" s="247">
        <v>70.38</v>
      </c>
      <c r="F95" s="296">
        <v>0</v>
      </c>
      <c r="G95" s="52" t="s">
        <v>598</v>
      </c>
      <c r="H95" s="247">
        <v>11.9</v>
      </c>
      <c r="I95" s="296">
        <v>0</v>
      </c>
      <c r="J95" s="247">
        <f t="shared" si="3"/>
        <v>82.28</v>
      </c>
      <c r="K95" s="247">
        <v>70.38</v>
      </c>
      <c r="L95" s="247">
        <v>11.9</v>
      </c>
      <c r="M95" s="293">
        <f t="shared" si="4"/>
        <v>82.28</v>
      </c>
      <c r="N95" s="262"/>
      <c r="P95"/>
      <c r="Q95"/>
      <c r="R95"/>
      <c r="S95"/>
    </row>
    <row r="96" spans="1:19" s="1" customFormat="1">
      <c r="A96" s="50" t="s">
        <v>1014</v>
      </c>
      <c r="B96" s="72" t="s">
        <v>1015</v>
      </c>
      <c r="C96" s="72" t="s">
        <v>913</v>
      </c>
      <c r="D96" s="52" t="s">
        <v>598</v>
      </c>
      <c r="E96" s="247">
        <v>82.03</v>
      </c>
      <c r="F96" s="296">
        <v>0</v>
      </c>
      <c r="G96" s="52" t="s">
        <v>598</v>
      </c>
      <c r="H96" s="247">
        <v>11.9</v>
      </c>
      <c r="I96" s="296">
        <v>0</v>
      </c>
      <c r="J96" s="247">
        <f t="shared" si="3"/>
        <v>93.93</v>
      </c>
      <c r="K96" s="247">
        <v>82.03</v>
      </c>
      <c r="L96" s="247">
        <v>11.9</v>
      </c>
      <c r="M96" s="293">
        <f t="shared" si="4"/>
        <v>93.93</v>
      </c>
      <c r="N96" s="262"/>
      <c r="P96"/>
      <c r="Q96"/>
      <c r="R96"/>
      <c r="S96"/>
    </row>
    <row r="97" spans="1:19" s="1" customFormat="1">
      <c r="A97" s="50" t="s">
        <v>688</v>
      </c>
      <c r="B97" s="72" t="s">
        <v>85</v>
      </c>
      <c r="C97" s="72" t="s">
        <v>912</v>
      </c>
      <c r="D97" s="52" t="s">
        <v>598</v>
      </c>
      <c r="E97" s="247">
        <v>70.38</v>
      </c>
      <c r="F97" s="296">
        <v>0</v>
      </c>
      <c r="G97" s="52" t="s">
        <v>598</v>
      </c>
      <c r="H97" s="247">
        <v>11.9</v>
      </c>
      <c r="I97" s="296">
        <v>0</v>
      </c>
      <c r="J97" s="247">
        <f t="shared" si="3"/>
        <v>82.28</v>
      </c>
      <c r="K97" s="247">
        <v>70.38</v>
      </c>
      <c r="L97" s="247">
        <v>11.9</v>
      </c>
      <c r="M97" s="293">
        <f t="shared" si="4"/>
        <v>82.28</v>
      </c>
      <c r="N97" s="262"/>
      <c r="P97"/>
      <c r="Q97"/>
      <c r="R97"/>
      <c r="S97"/>
    </row>
    <row r="98" spans="1:19" s="1" customFormat="1">
      <c r="A98" s="50" t="s">
        <v>689</v>
      </c>
      <c r="B98" s="72" t="s">
        <v>128</v>
      </c>
      <c r="C98" s="72" t="s">
        <v>912</v>
      </c>
      <c r="D98" s="52" t="s">
        <v>598</v>
      </c>
      <c r="E98" s="247">
        <v>70.38</v>
      </c>
      <c r="F98" s="296">
        <v>0</v>
      </c>
      <c r="G98" s="52" t="s">
        <v>598</v>
      </c>
      <c r="H98" s="247">
        <v>11.9</v>
      </c>
      <c r="I98" s="296">
        <v>0</v>
      </c>
      <c r="J98" s="247">
        <f t="shared" si="3"/>
        <v>82.28</v>
      </c>
      <c r="K98" s="247">
        <v>70.38</v>
      </c>
      <c r="L98" s="247">
        <v>11.9</v>
      </c>
      <c r="M98" s="293">
        <f t="shared" si="4"/>
        <v>82.28</v>
      </c>
      <c r="N98" s="262"/>
      <c r="P98"/>
      <c r="Q98"/>
      <c r="R98"/>
      <c r="S98"/>
    </row>
    <row r="99" spans="1:19" s="1" customFormat="1" ht="29">
      <c r="A99" s="50" t="s">
        <v>690</v>
      </c>
      <c r="B99" s="71" t="s">
        <v>336</v>
      </c>
      <c r="C99" s="71" t="s">
        <v>912</v>
      </c>
      <c r="D99" s="52" t="s">
        <v>598</v>
      </c>
      <c r="E99" s="247">
        <v>70.38</v>
      </c>
      <c r="F99" s="296">
        <v>0</v>
      </c>
      <c r="G99" s="52" t="s">
        <v>598</v>
      </c>
      <c r="H99" s="247">
        <v>11.9</v>
      </c>
      <c r="I99" s="296">
        <v>0</v>
      </c>
      <c r="J99" s="247">
        <f t="shared" si="3"/>
        <v>82.28</v>
      </c>
      <c r="K99" s="247">
        <v>70.38</v>
      </c>
      <c r="L99" s="247">
        <v>11.9</v>
      </c>
      <c r="M99" s="293">
        <f t="shared" si="4"/>
        <v>82.28</v>
      </c>
      <c r="N99" s="262"/>
      <c r="P99"/>
      <c r="Q99"/>
      <c r="R99"/>
      <c r="S99"/>
    </row>
    <row r="100" spans="1:19" s="1" customFormat="1">
      <c r="A100" s="50" t="s">
        <v>1024</v>
      </c>
      <c r="B100" s="71" t="s">
        <v>1025</v>
      </c>
      <c r="C100" s="71" t="s">
        <v>913</v>
      </c>
      <c r="D100" s="52" t="s">
        <v>600</v>
      </c>
      <c r="E100" s="247">
        <v>82.03</v>
      </c>
      <c r="F100" s="296">
        <v>61.52</v>
      </c>
      <c r="G100" s="52" t="s">
        <v>599</v>
      </c>
      <c r="H100" s="247">
        <v>11.9</v>
      </c>
      <c r="I100" s="296">
        <v>21.41</v>
      </c>
      <c r="J100" s="247">
        <f t="shared" si="3"/>
        <v>176.86</v>
      </c>
      <c r="K100" s="247">
        <v>143.55000000000001</v>
      </c>
      <c r="L100" s="247">
        <v>33.31</v>
      </c>
      <c r="M100" s="293">
        <f t="shared" si="4"/>
        <v>176.86</v>
      </c>
      <c r="N100" s="262"/>
      <c r="P100"/>
      <c r="Q100"/>
      <c r="R100"/>
      <c r="S100"/>
    </row>
    <row r="101" spans="1:19" s="1" customFormat="1" ht="29">
      <c r="A101" s="50" t="s">
        <v>691</v>
      </c>
      <c r="B101" s="71" t="s">
        <v>333</v>
      </c>
      <c r="C101" s="71" t="s">
        <v>912</v>
      </c>
      <c r="D101" s="52" t="s">
        <v>598</v>
      </c>
      <c r="E101" s="247">
        <v>70.38</v>
      </c>
      <c r="F101" s="296">
        <v>0</v>
      </c>
      <c r="G101" s="52" t="s">
        <v>598</v>
      </c>
      <c r="H101" s="247">
        <v>11.9</v>
      </c>
      <c r="I101" s="296">
        <v>0</v>
      </c>
      <c r="J101" s="247">
        <f t="shared" si="3"/>
        <v>82.28</v>
      </c>
      <c r="K101" s="247">
        <v>70.38</v>
      </c>
      <c r="L101" s="247">
        <v>11.9</v>
      </c>
      <c r="M101" s="293">
        <f t="shared" si="4"/>
        <v>82.28</v>
      </c>
      <c r="N101" s="262"/>
      <c r="P101"/>
      <c r="Q101"/>
      <c r="R101"/>
      <c r="S101"/>
    </row>
    <row r="102" spans="1:19" s="1" customFormat="1">
      <c r="A102" s="50" t="s">
        <v>1016</v>
      </c>
      <c r="B102" s="71" t="s">
        <v>1017</v>
      </c>
      <c r="C102" s="71" t="s">
        <v>913</v>
      </c>
      <c r="D102" s="52" t="s">
        <v>598</v>
      </c>
      <c r="E102" s="247">
        <v>82.03</v>
      </c>
      <c r="F102" s="296">
        <v>0</v>
      </c>
      <c r="G102" s="52" t="s">
        <v>598</v>
      </c>
      <c r="H102" s="247">
        <v>11.9</v>
      </c>
      <c r="I102" s="296">
        <v>0</v>
      </c>
      <c r="J102" s="247">
        <f t="shared" si="3"/>
        <v>93.93</v>
      </c>
      <c r="K102" s="247">
        <v>82.03</v>
      </c>
      <c r="L102" s="247">
        <v>11.9</v>
      </c>
      <c r="M102" s="293">
        <f t="shared" si="4"/>
        <v>93.93</v>
      </c>
      <c r="N102" s="262"/>
      <c r="P102"/>
      <c r="Q102"/>
      <c r="R102"/>
      <c r="S102"/>
    </row>
    <row r="103" spans="1:19" s="1" customFormat="1">
      <c r="A103" s="50" t="s">
        <v>692</v>
      </c>
      <c r="B103" s="72" t="s">
        <v>46</v>
      </c>
      <c r="C103" s="72" t="s">
        <v>913</v>
      </c>
      <c r="D103" s="52" t="s">
        <v>598</v>
      </c>
      <c r="E103" s="247">
        <v>82.03</v>
      </c>
      <c r="F103" s="296">
        <v>0</v>
      </c>
      <c r="G103" s="52" t="s">
        <v>598</v>
      </c>
      <c r="H103" s="247">
        <v>11.9</v>
      </c>
      <c r="I103" s="296">
        <v>0</v>
      </c>
      <c r="J103" s="247">
        <f t="shared" si="3"/>
        <v>93.93</v>
      </c>
      <c r="K103" s="247">
        <v>82.03</v>
      </c>
      <c r="L103" s="247">
        <v>11.9</v>
      </c>
      <c r="M103" s="293">
        <f t="shared" si="4"/>
        <v>93.93</v>
      </c>
      <c r="N103" s="262"/>
      <c r="P103"/>
      <c r="Q103"/>
      <c r="R103"/>
      <c r="S103"/>
    </row>
    <row r="104" spans="1:19" s="1" customFormat="1">
      <c r="A104" s="50" t="s">
        <v>1079</v>
      </c>
      <c r="B104" s="72" t="s">
        <v>1080</v>
      </c>
      <c r="C104" s="72" t="s">
        <v>915</v>
      </c>
      <c r="D104" s="52" t="s">
        <v>600</v>
      </c>
      <c r="E104" s="247"/>
      <c r="F104" s="296"/>
      <c r="G104" s="52" t="s">
        <v>598</v>
      </c>
      <c r="H104" s="247">
        <v>11.9</v>
      </c>
      <c r="I104" s="296">
        <v>0</v>
      </c>
      <c r="J104" s="247">
        <v>11.9</v>
      </c>
      <c r="K104" s="247">
        <v>0</v>
      </c>
      <c r="L104" s="247">
        <v>11.9</v>
      </c>
      <c r="M104" s="293">
        <f>K104+L104</f>
        <v>11.9</v>
      </c>
      <c r="N104" s="262" t="s">
        <v>1091</v>
      </c>
      <c r="P104"/>
      <c r="Q104"/>
      <c r="R104"/>
      <c r="S104"/>
    </row>
    <row r="105" spans="1:19" s="1" customFormat="1" ht="29">
      <c r="A105" s="50" t="s">
        <v>693</v>
      </c>
      <c r="B105" s="71" t="s">
        <v>852</v>
      </c>
      <c r="C105" s="71" t="s">
        <v>912</v>
      </c>
      <c r="D105" s="52" t="s">
        <v>600</v>
      </c>
      <c r="E105" s="247">
        <v>70.38</v>
      </c>
      <c r="F105" s="296">
        <v>52.79</v>
      </c>
      <c r="G105" s="52" t="s">
        <v>600</v>
      </c>
      <c r="H105" s="247">
        <v>11.9</v>
      </c>
      <c r="I105" s="296">
        <v>8.92</v>
      </c>
      <c r="J105" s="247">
        <f t="shared" si="3"/>
        <v>143.98999999999998</v>
      </c>
      <c r="K105" s="247">
        <v>123.17</v>
      </c>
      <c r="L105" s="247">
        <v>20.82</v>
      </c>
      <c r="M105" s="293">
        <f t="shared" si="4"/>
        <v>143.99</v>
      </c>
      <c r="N105" s="262"/>
      <c r="P105"/>
      <c r="Q105"/>
      <c r="R105"/>
      <c r="S105"/>
    </row>
    <row r="106" spans="1:19" s="1" customFormat="1">
      <c r="A106" s="50" t="s">
        <v>694</v>
      </c>
      <c r="B106" s="72" t="s">
        <v>200</v>
      </c>
      <c r="C106" s="72" t="s">
        <v>913</v>
      </c>
      <c r="D106" s="52" t="s">
        <v>600</v>
      </c>
      <c r="E106" s="247">
        <v>82.03</v>
      </c>
      <c r="F106" s="296">
        <v>61.52</v>
      </c>
      <c r="G106" s="52" t="s">
        <v>600</v>
      </c>
      <c r="H106" s="247">
        <v>11.9</v>
      </c>
      <c r="I106" s="296">
        <v>8.92</v>
      </c>
      <c r="J106" s="247">
        <f t="shared" si="3"/>
        <v>164.37</v>
      </c>
      <c r="K106" s="247">
        <v>143.55000000000001</v>
      </c>
      <c r="L106" s="247">
        <v>20.82</v>
      </c>
      <c r="M106" s="293">
        <f t="shared" si="4"/>
        <v>164.37</v>
      </c>
      <c r="N106" s="262"/>
      <c r="P106"/>
      <c r="Q106"/>
      <c r="R106"/>
      <c r="S106"/>
    </row>
    <row r="107" spans="1:19" s="1" customFormat="1">
      <c r="A107" s="50" t="s">
        <v>1057</v>
      </c>
      <c r="B107" s="72" t="s">
        <v>1058</v>
      </c>
      <c r="C107" s="72" t="s">
        <v>913</v>
      </c>
      <c r="D107" s="52" t="s">
        <v>598</v>
      </c>
      <c r="E107" s="247">
        <v>82.03</v>
      </c>
      <c r="F107" s="296">
        <v>0</v>
      </c>
      <c r="G107" s="52" t="s">
        <v>598</v>
      </c>
      <c r="H107" s="247">
        <v>11.9</v>
      </c>
      <c r="I107" s="296">
        <v>0</v>
      </c>
      <c r="J107" s="247">
        <f t="shared" si="3"/>
        <v>93.93</v>
      </c>
      <c r="K107" s="247">
        <v>82.03</v>
      </c>
      <c r="L107" s="247">
        <v>11.9</v>
      </c>
      <c r="M107" s="293">
        <f t="shared" si="4"/>
        <v>93.93</v>
      </c>
      <c r="N107" s="262"/>
      <c r="P107"/>
      <c r="Q107"/>
      <c r="R107"/>
      <c r="S107"/>
    </row>
    <row r="108" spans="1:19" s="1" customFormat="1">
      <c r="A108" s="50" t="s">
        <v>695</v>
      </c>
      <c r="B108" s="72" t="s">
        <v>434</v>
      </c>
      <c r="C108" s="72" t="s">
        <v>913</v>
      </c>
      <c r="D108" s="52" t="s">
        <v>598</v>
      </c>
      <c r="E108" s="247">
        <v>82.03</v>
      </c>
      <c r="F108" s="296">
        <v>0</v>
      </c>
      <c r="G108" s="52" t="s">
        <v>598</v>
      </c>
      <c r="H108" s="247">
        <v>11.9</v>
      </c>
      <c r="I108" s="296">
        <v>0</v>
      </c>
      <c r="J108" s="247">
        <f>SUM(E108:I108)</f>
        <v>93.93</v>
      </c>
      <c r="K108" s="247">
        <v>82.03</v>
      </c>
      <c r="L108" s="247">
        <v>11.9</v>
      </c>
      <c r="M108" s="293">
        <f>K108+L108</f>
        <v>93.93</v>
      </c>
      <c r="N108" s="262"/>
      <c r="P108"/>
      <c r="Q108"/>
      <c r="R108"/>
      <c r="S108"/>
    </row>
    <row r="109" spans="1:19" s="1" customFormat="1">
      <c r="A109" s="278" t="s">
        <v>1059</v>
      </c>
      <c r="B109" s="72" t="s">
        <v>1060</v>
      </c>
      <c r="C109" s="72" t="s">
        <v>913</v>
      </c>
      <c r="D109" s="52" t="s">
        <v>600</v>
      </c>
      <c r="E109" s="247">
        <v>82.03</v>
      </c>
      <c r="F109" s="296">
        <v>0</v>
      </c>
      <c r="G109" s="52" t="s">
        <v>600</v>
      </c>
      <c r="H109" s="247">
        <v>11.9</v>
      </c>
      <c r="I109" s="296">
        <v>0</v>
      </c>
      <c r="J109" s="247">
        <f t="shared" ref="J109:J121" si="9">SUM(E109:I109)</f>
        <v>93.93</v>
      </c>
      <c r="K109" s="247">
        <v>82.03</v>
      </c>
      <c r="L109" s="247">
        <v>11.9</v>
      </c>
      <c r="M109" s="293">
        <f t="shared" ref="M109:M121" si="10">K109+L109</f>
        <v>93.93</v>
      </c>
      <c r="N109" s="262" t="s">
        <v>1075</v>
      </c>
      <c r="P109"/>
      <c r="Q109"/>
      <c r="R109"/>
      <c r="S109"/>
    </row>
    <row r="110" spans="1:19" s="1" customFormat="1">
      <c r="A110" s="278" t="s">
        <v>998</v>
      </c>
      <c r="B110" s="72" t="s">
        <v>999</v>
      </c>
      <c r="C110" s="72" t="s">
        <v>912</v>
      </c>
      <c r="D110" s="52" t="s">
        <v>928</v>
      </c>
      <c r="E110" s="247">
        <v>70.38</v>
      </c>
      <c r="F110" s="296">
        <v>0</v>
      </c>
      <c r="G110" s="52" t="s">
        <v>928</v>
      </c>
      <c r="H110" s="247">
        <v>11.9</v>
      </c>
      <c r="I110" s="296">
        <v>0</v>
      </c>
      <c r="J110" s="247">
        <f t="shared" si="9"/>
        <v>82.28</v>
      </c>
      <c r="K110" s="247">
        <v>70.38</v>
      </c>
      <c r="L110" s="247">
        <v>11.9</v>
      </c>
      <c r="M110" s="293">
        <f t="shared" si="10"/>
        <v>82.28</v>
      </c>
      <c r="N110" s="262"/>
      <c r="P110"/>
      <c r="Q110"/>
      <c r="R110"/>
      <c r="S110"/>
    </row>
    <row r="111" spans="1:19" s="1" customFormat="1">
      <c r="A111" s="50" t="s">
        <v>696</v>
      </c>
      <c r="B111" s="72" t="s">
        <v>524</v>
      </c>
      <c r="C111" s="72" t="s">
        <v>913</v>
      </c>
      <c r="D111" s="52" t="s">
        <v>598</v>
      </c>
      <c r="E111" s="247">
        <v>82.03</v>
      </c>
      <c r="F111" s="296">
        <v>0</v>
      </c>
      <c r="G111" s="52" t="s">
        <v>598</v>
      </c>
      <c r="H111" s="247">
        <v>11.9</v>
      </c>
      <c r="I111" s="296">
        <v>0</v>
      </c>
      <c r="J111" s="247">
        <f t="shared" si="9"/>
        <v>93.93</v>
      </c>
      <c r="K111" s="247">
        <v>82.03</v>
      </c>
      <c r="L111" s="247">
        <v>11.9</v>
      </c>
      <c r="M111" s="293">
        <f t="shared" si="10"/>
        <v>93.93</v>
      </c>
      <c r="N111" s="262"/>
      <c r="P111"/>
      <c r="Q111"/>
      <c r="R111"/>
      <c r="S111"/>
    </row>
    <row r="112" spans="1:19" s="1" customFormat="1">
      <c r="A112" s="50" t="s">
        <v>697</v>
      </c>
      <c r="B112" s="72" t="s">
        <v>558</v>
      </c>
      <c r="C112" s="72" t="s">
        <v>912</v>
      </c>
      <c r="D112" s="52" t="s">
        <v>599</v>
      </c>
      <c r="E112" s="247">
        <v>70.38</v>
      </c>
      <c r="F112" s="296">
        <v>119.65</v>
      </c>
      <c r="G112" s="52" t="s">
        <v>599</v>
      </c>
      <c r="H112" s="247">
        <v>11.9</v>
      </c>
      <c r="I112" s="296">
        <v>21.41</v>
      </c>
      <c r="J112" s="247">
        <f t="shared" si="9"/>
        <v>223.34</v>
      </c>
      <c r="K112" s="247">
        <v>190.03</v>
      </c>
      <c r="L112" s="247">
        <v>33.31</v>
      </c>
      <c r="M112" s="293">
        <f t="shared" si="10"/>
        <v>223.34</v>
      </c>
      <c r="N112" s="262"/>
      <c r="P112"/>
      <c r="Q112"/>
      <c r="R112"/>
      <c r="S112"/>
    </row>
    <row r="113" spans="1:19" s="1" customFormat="1">
      <c r="A113" s="50" t="s">
        <v>930</v>
      </c>
      <c r="B113" s="72" t="s">
        <v>931</v>
      </c>
      <c r="C113" s="72" t="s">
        <v>913</v>
      </c>
      <c r="D113" s="52" t="s">
        <v>598</v>
      </c>
      <c r="E113" s="247">
        <v>82.03</v>
      </c>
      <c r="F113" s="296">
        <v>0</v>
      </c>
      <c r="G113" s="52" t="s">
        <v>598</v>
      </c>
      <c r="H113" s="247">
        <v>11.9</v>
      </c>
      <c r="I113" s="296">
        <v>0</v>
      </c>
      <c r="J113" s="247">
        <f t="shared" si="9"/>
        <v>93.93</v>
      </c>
      <c r="K113" s="247">
        <v>82.03</v>
      </c>
      <c r="L113" s="247">
        <v>11.9</v>
      </c>
      <c r="M113" s="293">
        <f t="shared" si="10"/>
        <v>93.93</v>
      </c>
      <c r="N113" s="262"/>
      <c r="P113"/>
      <c r="Q113"/>
      <c r="R113"/>
      <c r="S113"/>
    </row>
    <row r="114" spans="1:19">
      <c r="A114" s="50" t="s">
        <v>698</v>
      </c>
      <c r="B114" s="72" t="s">
        <v>201</v>
      </c>
      <c r="C114" s="72" t="s">
        <v>912</v>
      </c>
      <c r="D114" s="52" t="s">
        <v>598</v>
      </c>
      <c r="E114" s="247">
        <v>70.38</v>
      </c>
      <c r="F114" s="296">
        <v>0</v>
      </c>
      <c r="G114" s="52" t="s">
        <v>598</v>
      </c>
      <c r="H114" s="247">
        <v>11.9</v>
      </c>
      <c r="I114" s="296">
        <v>0</v>
      </c>
      <c r="J114" s="247">
        <f t="shared" si="9"/>
        <v>82.28</v>
      </c>
      <c r="K114" s="247">
        <v>70.38</v>
      </c>
      <c r="L114" s="247">
        <v>11.9</v>
      </c>
      <c r="M114" s="293">
        <f t="shared" si="10"/>
        <v>82.28</v>
      </c>
      <c r="N114" s="262"/>
    </row>
    <row r="115" spans="1:19">
      <c r="A115" s="50" t="s">
        <v>699</v>
      </c>
      <c r="B115" s="72" t="s">
        <v>202</v>
      </c>
      <c r="C115" s="72" t="s">
        <v>913</v>
      </c>
      <c r="D115" s="52" t="s">
        <v>599</v>
      </c>
      <c r="E115" s="247">
        <v>82.03</v>
      </c>
      <c r="F115" s="296">
        <v>139.44</v>
      </c>
      <c r="G115" s="52" t="s">
        <v>599</v>
      </c>
      <c r="H115" s="247">
        <v>11.9</v>
      </c>
      <c r="I115" s="296">
        <v>21.41</v>
      </c>
      <c r="J115" s="247">
        <f t="shared" si="9"/>
        <v>254.78</v>
      </c>
      <c r="K115" s="247">
        <v>221.47</v>
      </c>
      <c r="L115" s="247">
        <v>33.31</v>
      </c>
      <c r="M115" s="293">
        <f t="shared" si="10"/>
        <v>254.78</v>
      </c>
      <c r="N115" s="262"/>
    </row>
    <row r="116" spans="1:19">
      <c r="A116" s="50" t="s">
        <v>700</v>
      </c>
      <c r="B116" s="72" t="s">
        <v>473</v>
      </c>
      <c r="C116" s="72" t="s">
        <v>913</v>
      </c>
      <c r="D116" s="52" t="s">
        <v>598</v>
      </c>
      <c r="E116" s="247">
        <v>82.03</v>
      </c>
      <c r="F116" s="296">
        <v>0</v>
      </c>
      <c r="G116" s="52" t="s">
        <v>598</v>
      </c>
      <c r="H116" s="247">
        <v>11.9</v>
      </c>
      <c r="I116" s="296">
        <v>0</v>
      </c>
      <c r="J116" s="247">
        <f t="shared" si="9"/>
        <v>93.93</v>
      </c>
      <c r="K116" s="247">
        <v>82.03</v>
      </c>
      <c r="L116" s="247">
        <v>11.9</v>
      </c>
      <c r="M116" s="293">
        <f t="shared" si="10"/>
        <v>93.93</v>
      </c>
      <c r="N116" s="262"/>
    </row>
    <row r="117" spans="1:19">
      <c r="A117" s="50" t="s">
        <v>701</v>
      </c>
      <c r="B117" s="72" t="s">
        <v>559</v>
      </c>
      <c r="C117" s="72" t="s">
        <v>912</v>
      </c>
      <c r="D117" s="52" t="s">
        <v>598</v>
      </c>
      <c r="E117" s="247">
        <v>70.38</v>
      </c>
      <c r="F117" s="296">
        <v>0</v>
      </c>
      <c r="G117" s="52" t="s">
        <v>598</v>
      </c>
      <c r="H117" s="247">
        <v>11.9</v>
      </c>
      <c r="I117" s="296">
        <v>0</v>
      </c>
      <c r="J117" s="247">
        <f t="shared" si="9"/>
        <v>82.28</v>
      </c>
      <c r="K117" s="247">
        <v>70.38</v>
      </c>
      <c r="L117" s="247">
        <v>11.9</v>
      </c>
      <c r="M117" s="293">
        <f t="shared" si="10"/>
        <v>82.28</v>
      </c>
      <c r="N117" s="262" t="s">
        <v>1061</v>
      </c>
    </row>
    <row r="118" spans="1:19">
      <c r="A118" s="50" t="s">
        <v>702</v>
      </c>
      <c r="B118" s="72" t="s">
        <v>161</v>
      </c>
      <c r="C118" s="72" t="s">
        <v>912</v>
      </c>
      <c r="D118" s="52" t="s">
        <v>598</v>
      </c>
      <c r="E118" s="247">
        <v>70.38</v>
      </c>
      <c r="F118" s="296">
        <v>0</v>
      </c>
      <c r="G118" s="52" t="s">
        <v>598</v>
      </c>
      <c r="H118" s="247">
        <v>11.9</v>
      </c>
      <c r="I118" s="296">
        <v>0</v>
      </c>
      <c r="J118" s="247">
        <f t="shared" si="9"/>
        <v>82.28</v>
      </c>
      <c r="K118" s="247">
        <v>70.38</v>
      </c>
      <c r="L118" s="247">
        <v>11.9</v>
      </c>
      <c r="M118" s="293">
        <f t="shared" si="10"/>
        <v>82.28</v>
      </c>
      <c r="N118" s="262"/>
      <c r="P118" s="12"/>
    </row>
    <row r="119" spans="1:19">
      <c r="A119" s="50" t="s">
        <v>703</v>
      </c>
      <c r="B119" s="72" t="s">
        <v>86</v>
      </c>
      <c r="C119" s="72" t="s">
        <v>913</v>
      </c>
      <c r="D119" s="52" t="s">
        <v>600</v>
      </c>
      <c r="E119" s="247">
        <v>82.03</v>
      </c>
      <c r="F119" s="296">
        <v>61.52</v>
      </c>
      <c r="G119" s="52" t="s">
        <v>600</v>
      </c>
      <c r="H119" s="247">
        <v>11.9</v>
      </c>
      <c r="I119" s="296">
        <v>8.92</v>
      </c>
      <c r="J119" s="247">
        <f t="shared" si="9"/>
        <v>164.37</v>
      </c>
      <c r="K119" s="247">
        <v>143.55000000000001</v>
      </c>
      <c r="L119" s="247">
        <v>20.82</v>
      </c>
      <c r="M119" s="293">
        <f t="shared" si="10"/>
        <v>164.37</v>
      </c>
      <c r="N119" s="262"/>
      <c r="P119" s="12"/>
    </row>
    <row r="120" spans="1:19">
      <c r="A120" s="50" t="s">
        <v>1002</v>
      </c>
      <c r="B120" s="72" t="s">
        <v>1003</v>
      </c>
      <c r="C120" s="72" t="s">
        <v>913</v>
      </c>
      <c r="D120" s="52" t="s">
        <v>598</v>
      </c>
      <c r="E120" s="247">
        <v>82.03</v>
      </c>
      <c r="F120" s="296">
        <v>0</v>
      </c>
      <c r="G120" s="52" t="s">
        <v>598</v>
      </c>
      <c r="H120" s="247">
        <v>11.9</v>
      </c>
      <c r="I120" s="296">
        <v>0</v>
      </c>
      <c r="J120" s="247">
        <f t="shared" si="9"/>
        <v>93.93</v>
      </c>
      <c r="K120" s="247">
        <v>82.03</v>
      </c>
      <c r="L120" s="247">
        <v>11.9</v>
      </c>
      <c r="M120" s="293">
        <f t="shared" si="10"/>
        <v>93.93</v>
      </c>
      <c r="N120" s="262"/>
      <c r="P120" s="12"/>
    </row>
    <row r="121" spans="1:19">
      <c r="A121" s="50" t="s">
        <v>704</v>
      </c>
      <c r="B121" s="72" t="s">
        <v>535</v>
      </c>
      <c r="C121" s="72" t="s">
        <v>912</v>
      </c>
      <c r="D121" s="52" t="s">
        <v>598</v>
      </c>
      <c r="E121" s="247">
        <v>70.38</v>
      </c>
      <c r="F121" s="296">
        <v>0</v>
      </c>
      <c r="G121" s="52" t="s">
        <v>598</v>
      </c>
      <c r="H121" s="247">
        <v>11.9</v>
      </c>
      <c r="I121" s="296">
        <v>0</v>
      </c>
      <c r="J121" s="247">
        <f t="shared" si="9"/>
        <v>82.28</v>
      </c>
      <c r="K121" s="247">
        <v>70.38</v>
      </c>
      <c r="L121" s="247">
        <v>11.9</v>
      </c>
      <c r="M121" s="293">
        <f t="shared" si="10"/>
        <v>82.28</v>
      </c>
      <c r="N121" s="262"/>
      <c r="P121" s="12"/>
    </row>
    <row r="122" spans="1:19">
      <c r="A122" s="288"/>
      <c r="B122" s="345"/>
      <c r="C122" s="345"/>
      <c r="D122" s="290"/>
      <c r="E122" s="247"/>
      <c r="F122" s="247"/>
      <c r="G122" s="247"/>
      <c r="H122" s="247"/>
      <c r="I122" s="247"/>
      <c r="J122" s="247"/>
      <c r="K122" s="272"/>
      <c r="L122" s="247"/>
      <c r="M122" s="316"/>
      <c r="N122" s="262"/>
      <c r="P122" s="12"/>
    </row>
    <row r="123" spans="1:19" ht="16">
      <c r="A123" s="153"/>
      <c r="B123" s="153"/>
      <c r="C123" s="153"/>
      <c r="D123" s="281"/>
      <c r="E123" s="312">
        <f>SUM(E4:E121)</f>
        <v>8804.83</v>
      </c>
      <c r="F123" s="312">
        <f>SUM(F4:F121)</f>
        <v>4319.62</v>
      </c>
      <c r="G123" s="312"/>
      <c r="H123" s="312">
        <f t="shared" ref="H123:M123" si="11">SUM(H4:H121)</f>
        <v>1380.4000000000012</v>
      </c>
      <c r="I123" s="312">
        <f t="shared" si="11"/>
        <v>685.0999999999998</v>
      </c>
      <c r="J123" s="88">
        <f t="shared" si="11"/>
        <v>15189.950000000021</v>
      </c>
      <c r="K123" s="88">
        <f t="shared" si="11"/>
        <v>13124.449999999992</v>
      </c>
      <c r="L123" s="88">
        <f t="shared" si="11"/>
        <v>2065.5000000000014</v>
      </c>
      <c r="M123" s="88">
        <f t="shared" si="11"/>
        <v>15189.950000000021</v>
      </c>
      <c r="N123" s="298"/>
      <c r="P123" s="12"/>
    </row>
    <row r="124" spans="1:19">
      <c r="A124" s="149"/>
      <c r="B124" s="346"/>
      <c r="C124" s="360"/>
      <c r="L124" s="286"/>
      <c r="M124" s="275"/>
      <c r="N124" s="53"/>
    </row>
    <row r="125" spans="1:19">
      <c r="A125" s="50"/>
      <c r="B125" s="72"/>
      <c r="C125" s="72"/>
      <c r="D125" s="54"/>
      <c r="E125" s="76"/>
      <c r="F125" s="76"/>
      <c r="G125" s="76"/>
      <c r="H125" s="76"/>
      <c r="I125" s="76"/>
      <c r="J125" s="76"/>
      <c r="K125" s="76"/>
      <c r="L125" s="76"/>
      <c r="M125" s="76"/>
      <c r="N125" s="53"/>
    </row>
    <row r="126" spans="1:19" ht="16">
      <c r="A126" s="155"/>
      <c r="B126" s="398" t="s">
        <v>616</v>
      </c>
      <c r="C126" s="399"/>
      <c r="D126" s="400"/>
      <c r="E126" s="88">
        <v>0</v>
      </c>
      <c r="F126" s="88"/>
      <c r="G126" s="379"/>
      <c r="H126" s="88">
        <v>0</v>
      </c>
      <c r="I126" s="88"/>
      <c r="J126" s="88">
        <v>0</v>
      </c>
      <c r="K126" s="88"/>
      <c r="L126" s="88"/>
      <c r="M126" s="88"/>
      <c r="N126" s="89"/>
      <c r="P126" s="12"/>
    </row>
    <row r="127" spans="1:19" ht="16">
      <c r="A127" s="395"/>
      <c r="B127" s="395"/>
      <c r="C127" s="395"/>
      <c r="D127" s="395"/>
      <c r="E127" s="88">
        <f>E123+E126</f>
        <v>8804.83</v>
      </c>
      <c r="F127" s="88"/>
      <c r="G127" s="379"/>
      <c r="H127" s="88">
        <f>H123+H126</f>
        <v>1380.4000000000012</v>
      </c>
      <c r="I127" s="88"/>
      <c r="J127" s="88">
        <f>J123+J126</f>
        <v>15189.950000000021</v>
      </c>
      <c r="K127" s="88"/>
      <c r="L127" s="88"/>
      <c r="M127" s="88"/>
      <c r="N127" s="89"/>
      <c r="P127" s="12"/>
    </row>
    <row r="128" spans="1:19" ht="16">
      <c r="A128" s="401"/>
      <c r="B128" s="401"/>
      <c r="C128" s="401"/>
      <c r="D128" s="401"/>
      <c r="E128" s="90"/>
      <c r="F128" s="90"/>
      <c r="G128" s="380"/>
      <c r="H128" s="93"/>
      <c r="I128" s="93"/>
      <c r="J128" s="93"/>
      <c r="K128" s="93"/>
      <c r="L128" s="93"/>
      <c r="M128" s="93"/>
      <c r="N128" s="89"/>
    </row>
    <row r="129" spans="1:14" ht="16" customHeight="1">
      <c r="A129" s="402"/>
      <c r="B129" s="402"/>
      <c r="C129" s="402"/>
      <c r="D129" s="403"/>
      <c r="E129" s="247"/>
      <c r="F129" s="247"/>
      <c r="G129" s="247"/>
      <c r="H129" s="247"/>
      <c r="I129" s="247"/>
      <c r="J129" s="247"/>
      <c r="K129" s="331" t="s">
        <v>756</v>
      </c>
      <c r="L129" s="331" t="s">
        <v>757</v>
      </c>
      <c r="M129" s="247"/>
      <c r="N129" s="100"/>
    </row>
    <row r="130" spans="1:14" ht="16" customHeight="1">
      <c r="A130" s="50" t="s">
        <v>708</v>
      </c>
      <c r="B130" s="72" t="s">
        <v>1065</v>
      </c>
      <c r="C130" s="72" t="s">
        <v>912</v>
      </c>
      <c r="D130" s="52" t="s">
        <v>598</v>
      </c>
      <c r="E130" s="247">
        <v>70.38</v>
      </c>
      <c r="F130" s="296">
        <v>0</v>
      </c>
      <c r="G130" s="52" t="s">
        <v>598</v>
      </c>
      <c r="H130" s="247">
        <v>11.9</v>
      </c>
      <c r="I130" s="296">
        <v>0</v>
      </c>
      <c r="J130" s="247">
        <f t="shared" ref="J130:J131" si="12">SUM(E130:I130)</f>
        <v>82.28</v>
      </c>
      <c r="K130" s="247">
        <v>70.38</v>
      </c>
      <c r="L130" s="247">
        <v>11.9</v>
      </c>
      <c r="M130" s="293">
        <f t="shared" ref="M130:M131" si="13">K130+L130</f>
        <v>82.28</v>
      </c>
      <c r="N130" s="262" t="s">
        <v>1082</v>
      </c>
    </row>
    <row r="131" spans="1:14" ht="16" customHeight="1">
      <c r="A131" s="50" t="s">
        <v>708</v>
      </c>
      <c r="B131" s="72" t="s">
        <v>1065</v>
      </c>
      <c r="C131" s="72" t="s">
        <v>912</v>
      </c>
      <c r="D131" s="52" t="s">
        <v>598</v>
      </c>
      <c r="E131" s="247">
        <v>70.38</v>
      </c>
      <c r="F131" s="296">
        <v>0</v>
      </c>
      <c r="G131" s="52" t="s">
        <v>598</v>
      </c>
      <c r="H131" s="247">
        <v>11.9</v>
      </c>
      <c r="I131" s="296">
        <v>0</v>
      </c>
      <c r="J131" s="247">
        <f t="shared" si="12"/>
        <v>82.28</v>
      </c>
      <c r="K131" s="247">
        <v>70.38</v>
      </c>
      <c r="L131" s="247">
        <v>11.9</v>
      </c>
      <c r="M131" s="293">
        <f t="shared" si="13"/>
        <v>82.28</v>
      </c>
      <c r="N131" s="262" t="s">
        <v>1082</v>
      </c>
    </row>
    <row r="132" spans="1:14" ht="16" customHeight="1">
      <c r="A132" s="50" t="s">
        <v>708</v>
      </c>
      <c r="B132" s="72" t="s">
        <v>1065</v>
      </c>
      <c r="C132" s="72" t="s">
        <v>912</v>
      </c>
      <c r="D132" s="52" t="s">
        <v>598</v>
      </c>
      <c r="E132" s="247">
        <v>70.38</v>
      </c>
      <c r="F132" s="296">
        <v>0</v>
      </c>
      <c r="G132" s="52" t="s">
        <v>598</v>
      </c>
      <c r="H132" s="247">
        <v>11.9</v>
      </c>
      <c r="I132" s="296">
        <v>0</v>
      </c>
      <c r="J132" s="247">
        <f t="shared" ref="J132:J133" si="14">SUM(E132:I132)</f>
        <v>82.28</v>
      </c>
      <c r="K132" s="247">
        <v>70.38</v>
      </c>
      <c r="L132" s="247">
        <v>11.9</v>
      </c>
      <c r="M132" s="293">
        <f t="shared" ref="M132:M133" si="15">K132+L132</f>
        <v>82.28</v>
      </c>
      <c r="N132" s="262" t="s">
        <v>1082</v>
      </c>
    </row>
    <row r="133" spans="1:14" ht="16" customHeight="1">
      <c r="A133" s="50" t="s">
        <v>630</v>
      </c>
      <c r="B133" s="72" t="s">
        <v>11</v>
      </c>
      <c r="C133" s="72" t="s">
        <v>912</v>
      </c>
      <c r="D133" s="52" t="s">
        <v>598</v>
      </c>
      <c r="E133" s="247">
        <v>-70.38</v>
      </c>
      <c r="F133" s="296">
        <v>0</v>
      </c>
      <c r="G133" s="52" t="s">
        <v>600</v>
      </c>
      <c r="H133" s="247">
        <v>-11.9</v>
      </c>
      <c r="I133" s="296">
        <v>0</v>
      </c>
      <c r="J133" s="247">
        <f t="shared" si="14"/>
        <v>-82.28</v>
      </c>
      <c r="K133" s="247">
        <v>-70.38</v>
      </c>
      <c r="L133" s="247">
        <v>-11.9</v>
      </c>
      <c r="M133" s="293">
        <f t="shared" si="15"/>
        <v>-82.28</v>
      </c>
      <c r="N133" s="262" t="s">
        <v>1083</v>
      </c>
    </row>
    <row r="134" spans="1:14" ht="16" customHeight="1">
      <c r="A134" s="50" t="s">
        <v>630</v>
      </c>
      <c r="B134" s="72" t="s">
        <v>11</v>
      </c>
      <c r="C134" s="72" t="s">
        <v>912</v>
      </c>
      <c r="D134" s="52" t="s">
        <v>598</v>
      </c>
      <c r="E134" s="247">
        <v>-70.38</v>
      </c>
      <c r="F134" s="296">
        <v>0</v>
      </c>
      <c r="G134" s="52" t="s">
        <v>600</v>
      </c>
      <c r="H134" s="247">
        <v>-11.9</v>
      </c>
      <c r="I134" s="296">
        <v>0</v>
      </c>
      <c r="J134" s="247">
        <f t="shared" ref="J134:J139" si="16">SUM(E134:I134)</f>
        <v>-82.28</v>
      </c>
      <c r="K134" s="247">
        <v>-70.38</v>
      </c>
      <c r="L134" s="247">
        <v>-11.9</v>
      </c>
      <c r="M134" s="293">
        <f t="shared" ref="M134:M138" si="17">K134+L134</f>
        <v>-82.28</v>
      </c>
      <c r="N134" s="262" t="s">
        <v>1083</v>
      </c>
    </row>
    <row r="135" spans="1:14" ht="16" customHeight="1">
      <c r="A135" s="50" t="s">
        <v>630</v>
      </c>
      <c r="B135" s="72" t="s">
        <v>11</v>
      </c>
      <c r="C135" s="72" t="s">
        <v>912</v>
      </c>
      <c r="D135" s="52" t="s">
        <v>598</v>
      </c>
      <c r="E135" s="247">
        <v>-70.38</v>
      </c>
      <c r="F135" s="296">
        <v>0</v>
      </c>
      <c r="G135" s="52" t="s">
        <v>600</v>
      </c>
      <c r="H135" s="247">
        <v>-11.9</v>
      </c>
      <c r="I135" s="296">
        <v>0</v>
      </c>
      <c r="J135" s="247">
        <f t="shared" si="16"/>
        <v>-82.28</v>
      </c>
      <c r="K135" s="247">
        <v>-70.38</v>
      </c>
      <c r="L135" s="247">
        <v>-11.9</v>
      </c>
      <c r="M135" s="293">
        <f t="shared" si="17"/>
        <v>-82.28</v>
      </c>
      <c r="N135" s="262" t="s">
        <v>1083</v>
      </c>
    </row>
    <row r="136" spans="1:14" ht="16" customHeight="1">
      <c r="A136" s="50" t="s">
        <v>630</v>
      </c>
      <c r="B136" s="72" t="s">
        <v>11</v>
      </c>
      <c r="C136" s="72" t="s">
        <v>912</v>
      </c>
      <c r="D136" s="52" t="s">
        <v>600</v>
      </c>
      <c r="E136" s="247">
        <v>70.38</v>
      </c>
      <c r="F136" s="296">
        <v>52.79</v>
      </c>
      <c r="G136" s="52" t="s">
        <v>600</v>
      </c>
      <c r="H136" s="247">
        <v>11.9</v>
      </c>
      <c r="I136" s="296">
        <v>8.92</v>
      </c>
      <c r="J136" s="247">
        <f t="shared" si="16"/>
        <v>143.98999999999998</v>
      </c>
      <c r="K136" s="247">
        <v>123.17</v>
      </c>
      <c r="L136" s="247">
        <v>20.82</v>
      </c>
      <c r="M136" s="293">
        <f t="shared" si="17"/>
        <v>143.99</v>
      </c>
      <c r="N136" s="262" t="s">
        <v>1083</v>
      </c>
    </row>
    <row r="137" spans="1:14" ht="16" customHeight="1">
      <c r="A137" s="50" t="s">
        <v>630</v>
      </c>
      <c r="B137" s="72" t="s">
        <v>11</v>
      </c>
      <c r="C137" s="72" t="s">
        <v>912</v>
      </c>
      <c r="D137" s="52" t="s">
        <v>600</v>
      </c>
      <c r="E137" s="247">
        <v>70.38</v>
      </c>
      <c r="F137" s="296">
        <v>52.79</v>
      </c>
      <c r="G137" s="52" t="s">
        <v>600</v>
      </c>
      <c r="H137" s="247">
        <v>11.9</v>
      </c>
      <c r="I137" s="296">
        <v>8.92</v>
      </c>
      <c r="J137" s="247">
        <f t="shared" si="16"/>
        <v>143.98999999999998</v>
      </c>
      <c r="K137" s="247">
        <v>123.17</v>
      </c>
      <c r="L137" s="247">
        <v>20.82</v>
      </c>
      <c r="M137" s="293">
        <f t="shared" si="17"/>
        <v>143.99</v>
      </c>
      <c r="N137" s="262" t="s">
        <v>1083</v>
      </c>
    </row>
    <row r="138" spans="1:14" ht="16" customHeight="1">
      <c r="A138" s="50" t="s">
        <v>630</v>
      </c>
      <c r="B138" s="72" t="s">
        <v>11</v>
      </c>
      <c r="C138" s="72" t="s">
        <v>912</v>
      </c>
      <c r="D138" s="52" t="s">
        <v>600</v>
      </c>
      <c r="E138" s="247">
        <v>70.38</v>
      </c>
      <c r="F138" s="296">
        <v>52.79</v>
      </c>
      <c r="G138" s="52" t="s">
        <v>600</v>
      </c>
      <c r="H138" s="247">
        <v>11.9</v>
      </c>
      <c r="I138" s="296">
        <v>8.92</v>
      </c>
      <c r="J138" s="247">
        <f t="shared" si="16"/>
        <v>143.98999999999998</v>
      </c>
      <c r="K138" s="247">
        <v>123.17</v>
      </c>
      <c r="L138" s="247">
        <v>20.82</v>
      </c>
      <c r="M138" s="293">
        <f t="shared" si="17"/>
        <v>143.99</v>
      </c>
      <c r="N138" s="262" t="s">
        <v>1083</v>
      </c>
    </row>
    <row r="139" spans="1:14" ht="16" customHeight="1">
      <c r="A139" s="50" t="s">
        <v>917</v>
      </c>
      <c r="B139" s="72" t="s">
        <v>918</v>
      </c>
      <c r="C139" s="72" t="s">
        <v>913</v>
      </c>
      <c r="D139" s="52" t="s">
        <v>598</v>
      </c>
      <c r="E139" s="247">
        <v>-82.03</v>
      </c>
      <c r="F139" s="296">
        <v>0</v>
      </c>
      <c r="G139" s="52" t="s">
        <v>598</v>
      </c>
      <c r="H139" s="247">
        <v>-11.9</v>
      </c>
      <c r="I139" s="296">
        <v>0</v>
      </c>
      <c r="J139" s="247">
        <f t="shared" si="16"/>
        <v>-93.93</v>
      </c>
      <c r="K139" s="247">
        <v>-82.03</v>
      </c>
      <c r="L139" s="247">
        <v>-11.9</v>
      </c>
      <c r="M139" s="293">
        <f>K139+L139</f>
        <v>-93.93</v>
      </c>
      <c r="N139" s="262" t="s">
        <v>1083</v>
      </c>
    </row>
    <row r="140" spans="1:14" ht="16" customHeight="1">
      <c r="A140" s="50" t="s">
        <v>917</v>
      </c>
      <c r="B140" s="72" t="s">
        <v>918</v>
      </c>
      <c r="C140" s="72" t="s">
        <v>913</v>
      </c>
      <c r="D140" s="52" t="s">
        <v>598</v>
      </c>
      <c r="E140" s="247">
        <v>-82.03</v>
      </c>
      <c r="F140" s="296">
        <v>0</v>
      </c>
      <c r="G140" s="52" t="s">
        <v>598</v>
      </c>
      <c r="H140" s="247">
        <v>-11.9</v>
      </c>
      <c r="I140" s="296">
        <v>0</v>
      </c>
      <c r="J140" s="247">
        <f t="shared" ref="J140:J145" si="18">SUM(E140:I140)</f>
        <v>-93.93</v>
      </c>
      <c r="K140" s="247">
        <v>-82.03</v>
      </c>
      <c r="L140" s="247">
        <v>-11.9</v>
      </c>
      <c r="M140" s="293">
        <f t="shared" ref="M140:M145" si="19">K140+L140</f>
        <v>-93.93</v>
      </c>
      <c r="N140" s="262" t="s">
        <v>1083</v>
      </c>
    </row>
    <row r="141" spans="1:14" ht="16" customHeight="1">
      <c r="A141" s="50" t="s">
        <v>917</v>
      </c>
      <c r="B141" s="72" t="s">
        <v>918</v>
      </c>
      <c r="C141" s="72" t="s">
        <v>913</v>
      </c>
      <c r="D141" s="52" t="s">
        <v>598</v>
      </c>
      <c r="E141" s="247">
        <v>-82.03</v>
      </c>
      <c r="F141" s="296">
        <v>0</v>
      </c>
      <c r="G141" s="52" t="s">
        <v>598</v>
      </c>
      <c r="H141" s="247">
        <v>-11.9</v>
      </c>
      <c r="I141" s="296">
        <v>0</v>
      </c>
      <c r="J141" s="247">
        <f t="shared" si="18"/>
        <v>-93.93</v>
      </c>
      <c r="K141" s="247">
        <v>-82.03</v>
      </c>
      <c r="L141" s="247">
        <v>-11.9</v>
      </c>
      <c r="M141" s="293">
        <f t="shared" si="19"/>
        <v>-93.93</v>
      </c>
      <c r="N141" s="262" t="s">
        <v>1083</v>
      </c>
    </row>
    <row r="142" spans="1:14" ht="16" customHeight="1">
      <c r="A142" s="50" t="s">
        <v>917</v>
      </c>
      <c r="B142" s="72" t="s">
        <v>918</v>
      </c>
      <c r="C142" s="72" t="s">
        <v>913</v>
      </c>
      <c r="D142" s="52" t="s">
        <v>600</v>
      </c>
      <c r="E142" s="247">
        <v>82.03</v>
      </c>
      <c r="F142" s="296">
        <v>61.52</v>
      </c>
      <c r="G142" s="52" t="s">
        <v>598</v>
      </c>
      <c r="H142" s="247">
        <v>11.9</v>
      </c>
      <c r="I142" s="296">
        <v>8.92</v>
      </c>
      <c r="J142" s="247">
        <f t="shared" si="18"/>
        <v>164.37</v>
      </c>
      <c r="K142" s="247">
        <v>143.55000000000001</v>
      </c>
      <c r="L142" s="247">
        <v>20.82</v>
      </c>
      <c r="M142" s="293">
        <f t="shared" si="19"/>
        <v>164.37</v>
      </c>
      <c r="N142" s="262" t="s">
        <v>1083</v>
      </c>
    </row>
    <row r="143" spans="1:14" ht="16" customHeight="1">
      <c r="A143" s="50" t="s">
        <v>917</v>
      </c>
      <c r="B143" s="72" t="s">
        <v>918</v>
      </c>
      <c r="C143" s="72" t="s">
        <v>913</v>
      </c>
      <c r="D143" s="52" t="s">
        <v>600</v>
      </c>
      <c r="E143" s="247">
        <v>82.03</v>
      </c>
      <c r="F143" s="296">
        <v>61.52</v>
      </c>
      <c r="G143" s="52" t="s">
        <v>598</v>
      </c>
      <c r="H143" s="247">
        <v>11.9</v>
      </c>
      <c r="I143" s="296">
        <v>8.92</v>
      </c>
      <c r="J143" s="247">
        <f>SUM(E143:I143)</f>
        <v>164.37</v>
      </c>
      <c r="K143" s="247">
        <v>143.55000000000001</v>
      </c>
      <c r="L143" s="247">
        <v>20.82</v>
      </c>
      <c r="M143" s="293">
        <f>K143+L143</f>
        <v>164.37</v>
      </c>
      <c r="N143" s="262" t="s">
        <v>1083</v>
      </c>
    </row>
    <row r="144" spans="1:14" ht="16" customHeight="1">
      <c r="A144" s="50" t="s">
        <v>917</v>
      </c>
      <c r="B144" s="72" t="s">
        <v>918</v>
      </c>
      <c r="C144" s="72" t="s">
        <v>913</v>
      </c>
      <c r="D144" s="52" t="s">
        <v>600</v>
      </c>
      <c r="E144" s="247">
        <v>82.03</v>
      </c>
      <c r="F144" s="296">
        <v>61.52</v>
      </c>
      <c r="G144" s="52" t="s">
        <v>598</v>
      </c>
      <c r="H144" s="247">
        <v>11.9</v>
      </c>
      <c r="I144" s="296">
        <v>8.92</v>
      </c>
      <c r="J144" s="247">
        <f>SUM(E144:I144)</f>
        <v>164.37</v>
      </c>
      <c r="K144" s="247">
        <v>143.55000000000001</v>
      </c>
      <c r="L144" s="247">
        <v>20.82</v>
      </c>
      <c r="M144" s="293">
        <f>K144+L144</f>
        <v>164.37</v>
      </c>
      <c r="N144" s="262" t="s">
        <v>1083</v>
      </c>
    </row>
    <row r="145" spans="1:14" ht="16" customHeight="1">
      <c r="A145" s="50" t="s">
        <v>938</v>
      </c>
      <c r="B145" s="71" t="s">
        <v>939</v>
      </c>
      <c r="C145" s="71" t="s">
        <v>913</v>
      </c>
      <c r="D145" s="52" t="s">
        <v>598</v>
      </c>
      <c r="E145" s="247">
        <v>-82.03</v>
      </c>
      <c r="F145" s="296">
        <v>0</v>
      </c>
      <c r="G145" s="52" t="s">
        <v>598</v>
      </c>
      <c r="H145" s="247">
        <v>-11.9</v>
      </c>
      <c r="I145" s="296">
        <v>0</v>
      </c>
      <c r="J145" s="247">
        <f t="shared" si="18"/>
        <v>-93.93</v>
      </c>
      <c r="K145" s="247">
        <v>-82.03</v>
      </c>
      <c r="L145" s="247">
        <v>-11.9</v>
      </c>
      <c r="M145" s="293">
        <f t="shared" si="19"/>
        <v>-93.93</v>
      </c>
      <c r="N145" s="262" t="s">
        <v>1084</v>
      </c>
    </row>
    <row r="146" spans="1:14" ht="16" customHeight="1">
      <c r="A146" s="50" t="s">
        <v>938</v>
      </c>
      <c r="B146" s="71" t="s">
        <v>939</v>
      </c>
      <c r="C146" s="71" t="s">
        <v>913</v>
      </c>
      <c r="D146" s="52" t="s">
        <v>598</v>
      </c>
      <c r="E146" s="247">
        <v>-82.03</v>
      </c>
      <c r="F146" s="296">
        <v>0</v>
      </c>
      <c r="G146" s="52" t="s">
        <v>598</v>
      </c>
      <c r="H146" s="247">
        <v>-11.9</v>
      </c>
      <c r="I146" s="296">
        <v>0</v>
      </c>
      <c r="J146" s="247">
        <f t="shared" ref="J146:J151" si="20">SUM(E146:I146)</f>
        <v>-93.93</v>
      </c>
      <c r="K146" s="247">
        <v>-82.03</v>
      </c>
      <c r="L146" s="247">
        <v>-11.9</v>
      </c>
      <c r="M146" s="293">
        <f t="shared" ref="M146:M147" si="21">K146+L146</f>
        <v>-93.93</v>
      </c>
      <c r="N146" s="262" t="s">
        <v>1084</v>
      </c>
    </row>
    <row r="147" spans="1:14" ht="16" customHeight="1">
      <c r="A147" s="50" t="s">
        <v>938</v>
      </c>
      <c r="B147" s="71" t="s">
        <v>939</v>
      </c>
      <c r="C147" s="71" t="s">
        <v>913</v>
      </c>
      <c r="D147" s="52" t="s">
        <v>598</v>
      </c>
      <c r="E147" s="247">
        <v>-82.03</v>
      </c>
      <c r="F147" s="296">
        <v>0</v>
      </c>
      <c r="G147" s="52" t="s">
        <v>598</v>
      </c>
      <c r="H147" s="247">
        <v>-11.9</v>
      </c>
      <c r="I147" s="296">
        <v>0</v>
      </c>
      <c r="J147" s="247">
        <f t="shared" si="20"/>
        <v>-93.93</v>
      </c>
      <c r="K147" s="247">
        <v>-82.03</v>
      </c>
      <c r="L147" s="247">
        <v>-11.9</v>
      </c>
      <c r="M147" s="293">
        <f t="shared" si="21"/>
        <v>-93.93</v>
      </c>
      <c r="N147" s="262" t="s">
        <v>1084</v>
      </c>
    </row>
    <row r="148" spans="1:14" ht="16" customHeight="1">
      <c r="A148" s="50" t="s">
        <v>893</v>
      </c>
      <c r="B148" s="72" t="s">
        <v>894</v>
      </c>
      <c r="C148" s="72" t="s">
        <v>913</v>
      </c>
      <c r="D148" s="52" t="s">
        <v>599</v>
      </c>
      <c r="E148" s="247"/>
      <c r="F148" s="296"/>
      <c r="G148" s="52" t="s">
        <v>599</v>
      </c>
      <c r="H148" s="247"/>
      <c r="I148" s="296">
        <v>0</v>
      </c>
      <c r="J148" s="247">
        <f t="shared" si="20"/>
        <v>0</v>
      </c>
      <c r="K148" s="247"/>
      <c r="L148" s="247">
        <v>11.9</v>
      </c>
      <c r="M148" s="293">
        <f>K148+L148</f>
        <v>11.9</v>
      </c>
      <c r="N148" s="262" t="s">
        <v>1083</v>
      </c>
    </row>
    <row r="149" spans="1:14" ht="16" customHeight="1">
      <c r="A149" s="50" t="s">
        <v>893</v>
      </c>
      <c r="B149" s="72" t="s">
        <v>894</v>
      </c>
      <c r="C149" s="72" t="s">
        <v>913</v>
      </c>
      <c r="D149" s="52" t="s">
        <v>599</v>
      </c>
      <c r="E149" s="247"/>
      <c r="F149" s="296"/>
      <c r="G149" s="52" t="s">
        <v>599</v>
      </c>
      <c r="H149" s="247"/>
      <c r="I149" s="296">
        <v>0</v>
      </c>
      <c r="J149" s="247">
        <f t="shared" si="20"/>
        <v>0</v>
      </c>
      <c r="K149" s="247"/>
      <c r="L149" s="247">
        <v>11.9</v>
      </c>
      <c r="M149" s="293">
        <f>K149+L149</f>
        <v>11.9</v>
      </c>
      <c r="N149" s="262" t="s">
        <v>1083</v>
      </c>
    </row>
    <row r="150" spans="1:14" ht="16" customHeight="1">
      <c r="A150" s="50" t="s">
        <v>893</v>
      </c>
      <c r="B150" s="72" t="s">
        <v>894</v>
      </c>
      <c r="C150" s="72" t="s">
        <v>913</v>
      </c>
      <c r="D150" s="52" t="s">
        <v>599</v>
      </c>
      <c r="E150" s="247"/>
      <c r="F150" s="296"/>
      <c r="G150" s="52" t="s">
        <v>599</v>
      </c>
      <c r="H150" s="247"/>
      <c r="I150" s="296">
        <v>0</v>
      </c>
      <c r="J150" s="247">
        <f t="shared" si="20"/>
        <v>0</v>
      </c>
      <c r="K150" s="247"/>
      <c r="L150" s="247">
        <v>11.9</v>
      </c>
      <c r="M150" s="293">
        <f>K150+L150</f>
        <v>11.9</v>
      </c>
      <c r="N150" s="262" t="s">
        <v>1083</v>
      </c>
    </row>
    <row r="151" spans="1:14" ht="16" customHeight="1">
      <c r="A151" s="50" t="s">
        <v>893</v>
      </c>
      <c r="B151" s="72" t="s">
        <v>894</v>
      </c>
      <c r="C151" s="72" t="s">
        <v>913</v>
      </c>
      <c r="D151" s="52" t="s">
        <v>599</v>
      </c>
      <c r="E151" s="247"/>
      <c r="F151" s="296"/>
      <c r="G151" s="52" t="s">
        <v>599</v>
      </c>
      <c r="H151" s="247">
        <v>-11.9</v>
      </c>
      <c r="I151" s="296">
        <v>-21.41</v>
      </c>
      <c r="J151" s="247">
        <f t="shared" si="20"/>
        <v>-33.31</v>
      </c>
      <c r="K151" s="247"/>
      <c r="L151" s="247">
        <v>-33.31</v>
      </c>
      <c r="M151" s="293">
        <f t="shared" ref="M151" si="22">K151+L151</f>
        <v>-33.31</v>
      </c>
      <c r="N151" s="262" t="s">
        <v>1083</v>
      </c>
    </row>
    <row r="152" spans="1:14" ht="16" customHeight="1">
      <c r="A152" s="50" t="s">
        <v>893</v>
      </c>
      <c r="B152" s="72" t="s">
        <v>894</v>
      </c>
      <c r="C152" s="72" t="s">
        <v>913</v>
      </c>
      <c r="D152" s="52" t="s">
        <v>599</v>
      </c>
      <c r="E152" s="247"/>
      <c r="F152" s="296"/>
      <c r="G152" s="52" t="s">
        <v>599</v>
      </c>
      <c r="H152" s="247">
        <v>-11.9</v>
      </c>
      <c r="I152" s="296">
        <v>-21.41</v>
      </c>
      <c r="J152" s="247">
        <f t="shared" ref="J152:J154" si="23">SUM(E152:I152)</f>
        <v>-33.31</v>
      </c>
      <c r="K152" s="247"/>
      <c r="L152" s="247">
        <v>-33.31</v>
      </c>
      <c r="M152" s="293">
        <f t="shared" ref="M152:M154" si="24">K152+L152</f>
        <v>-33.31</v>
      </c>
      <c r="N152" s="262" t="s">
        <v>1083</v>
      </c>
    </row>
    <row r="153" spans="1:14" ht="16" customHeight="1">
      <c r="A153" s="50" t="s">
        <v>893</v>
      </c>
      <c r="B153" s="72" t="s">
        <v>894</v>
      </c>
      <c r="C153" s="72" t="s">
        <v>913</v>
      </c>
      <c r="D153" s="52" t="s">
        <v>599</v>
      </c>
      <c r="E153" s="247"/>
      <c r="F153" s="296"/>
      <c r="G153" s="52" t="s">
        <v>599</v>
      </c>
      <c r="H153" s="247">
        <v>-11.9</v>
      </c>
      <c r="I153" s="296">
        <v>-21.41</v>
      </c>
      <c r="J153" s="247">
        <f t="shared" si="23"/>
        <v>-33.31</v>
      </c>
      <c r="K153" s="247"/>
      <c r="L153" s="247">
        <v>-33.31</v>
      </c>
      <c r="M153" s="293">
        <f t="shared" si="24"/>
        <v>-33.31</v>
      </c>
      <c r="N153" s="262" t="s">
        <v>1083</v>
      </c>
    </row>
    <row r="154" spans="1:14" ht="16" customHeight="1">
      <c r="A154" s="50" t="s">
        <v>895</v>
      </c>
      <c r="B154" s="71" t="s">
        <v>896</v>
      </c>
      <c r="C154" s="71" t="s">
        <v>913</v>
      </c>
      <c r="D154" s="52" t="s">
        <v>598</v>
      </c>
      <c r="E154" s="247">
        <v>-82.03</v>
      </c>
      <c r="F154" s="296">
        <v>0</v>
      </c>
      <c r="G154" s="52" t="s">
        <v>598</v>
      </c>
      <c r="H154" s="247">
        <v>-11.9</v>
      </c>
      <c r="I154" s="296">
        <v>0</v>
      </c>
      <c r="J154" s="247">
        <f t="shared" si="23"/>
        <v>-93.93</v>
      </c>
      <c r="K154" s="247">
        <v>-82.03</v>
      </c>
      <c r="L154" s="247">
        <v>-11.9</v>
      </c>
      <c r="M154" s="293">
        <f t="shared" si="24"/>
        <v>-93.93</v>
      </c>
      <c r="N154" s="262" t="s">
        <v>1084</v>
      </c>
    </row>
    <row r="155" spans="1:14" ht="16" customHeight="1">
      <c r="A155" s="50" t="s">
        <v>895</v>
      </c>
      <c r="B155" s="71" t="s">
        <v>896</v>
      </c>
      <c r="C155" s="71" t="s">
        <v>913</v>
      </c>
      <c r="D155" s="52" t="s">
        <v>598</v>
      </c>
      <c r="E155" s="247">
        <v>-82.03</v>
      </c>
      <c r="F155" s="296">
        <v>0</v>
      </c>
      <c r="G155" s="52" t="s">
        <v>598</v>
      </c>
      <c r="H155" s="247">
        <v>-11.9</v>
      </c>
      <c r="I155" s="296">
        <v>0</v>
      </c>
      <c r="J155" s="247">
        <f t="shared" ref="J155:J157" si="25">SUM(E155:I155)</f>
        <v>-93.93</v>
      </c>
      <c r="K155" s="247">
        <v>-82.03</v>
      </c>
      <c r="L155" s="247">
        <v>-11.9</v>
      </c>
      <c r="M155" s="293">
        <f t="shared" ref="M155:M157" si="26">K155+L155</f>
        <v>-93.93</v>
      </c>
      <c r="N155" s="262" t="s">
        <v>1084</v>
      </c>
    </row>
    <row r="156" spans="1:14" ht="16" customHeight="1">
      <c r="A156" s="50" t="s">
        <v>895</v>
      </c>
      <c r="B156" s="71" t="s">
        <v>896</v>
      </c>
      <c r="C156" s="71" t="s">
        <v>913</v>
      </c>
      <c r="D156" s="52" t="s">
        <v>598</v>
      </c>
      <c r="E156" s="247">
        <v>-82.03</v>
      </c>
      <c r="F156" s="296">
        <v>0</v>
      </c>
      <c r="G156" s="52" t="s">
        <v>598</v>
      </c>
      <c r="H156" s="247">
        <v>-11.9</v>
      </c>
      <c r="I156" s="296">
        <v>0</v>
      </c>
      <c r="J156" s="247">
        <f t="shared" si="25"/>
        <v>-93.93</v>
      </c>
      <c r="K156" s="247">
        <v>-82.03</v>
      </c>
      <c r="L156" s="247">
        <v>-11.9</v>
      </c>
      <c r="M156" s="293">
        <f t="shared" si="26"/>
        <v>-93.93</v>
      </c>
      <c r="N156" s="262" t="s">
        <v>1084</v>
      </c>
    </row>
    <row r="157" spans="1:14" ht="16" customHeight="1">
      <c r="A157" s="278" t="s">
        <v>933</v>
      </c>
      <c r="B157" s="72" t="s">
        <v>897</v>
      </c>
      <c r="C157" s="72" t="s">
        <v>912</v>
      </c>
      <c r="D157" s="52" t="s">
        <v>600</v>
      </c>
      <c r="E157" s="247">
        <v>-70.38</v>
      </c>
      <c r="F157" s="296">
        <v>-119.65</v>
      </c>
      <c r="G157" s="52" t="s">
        <v>600</v>
      </c>
      <c r="H157" s="247">
        <v>-11.9</v>
      </c>
      <c r="I157" s="296">
        <v>-8.92</v>
      </c>
      <c r="J157" s="247">
        <f t="shared" si="25"/>
        <v>-210.85</v>
      </c>
      <c r="K157" s="247">
        <v>-123.17</v>
      </c>
      <c r="L157" s="247">
        <v>-20.82</v>
      </c>
      <c r="M157" s="293">
        <f t="shared" si="26"/>
        <v>-143.99</v>
      </c>
      <c r="N157" s="262" t="s">
        <v>1083</v>
      </c>
    </row>
    <row r="158" spans="1:14" ht="16" customHeight="1">
      <c r="A158" s="278" t="s">
        <v>933</v>
      </c>
      <c r="B158" s="72" t="s">
        <v>897</v>
      </c>
      <c r="C158" s="72" t="s">
        <v>912</v>
      </c>
      <c r="D158" s="52" t="s">
        <v>600</v>
      </c>
      <c r="E158" s="247">
        <v>-70.38</v>
      </c>
      <c r="F158" s="296">
        <v>-119.65</v>
      </c>
      <c r="G158" s="52" t="s">
        <v>600</v>
      </c>
      <c r="H158" s="247">
        <v>-11.9</v>
      </c>
      <c r="I158" s="296">
        <v>-8.92</v>
      </c>
      <c r="J158" s="247">
        <f t="shared" ref="J158:J163" si="27">SUM(E158:I158)</f>
        <v>-210.85</v>
      </c>
      <c r="K158" s="247">
        <v>-123.17</v>
      </c>
      <c r="L158" s="247">
        <v>-20.82</v>
      </c>
      <c r="M158" s="293">
        <f t="shared" ref="M158:M163" si="28">K158+L158</f>
        <v>-143.99</v>
      </c>
      <c r="N158" s="262" t="s">
        <v>1083</v>
      </c>
    </row>
    <row r="159" spans="1:14" ht="16" customHeight="1">
      <c r="A159" s="278" t="s">
        <v>933</v>
      </c>
      <c r="B159" s="72" t="s">
        <v>897</v>
      </c>
      <c r="C159" s="72" t="s">
        <v>912</v>
      </c>
      <c r="D159" s="52" t="s">
        <v>600</v>
      </c>
      <c r="E159" s="247">
        <v>-70.38</v>
      </c>
      <c r="F159" s="296">
        <v>-119.65</v>
      </c>
      <c r="G159" s="52" t="s">
        <v>600</v>
      </c>
      <c r="H159" s="247">
        <v>-11.9</v>
      </c>
      <c r="I159" s="296">
        <v>-8.92</v>
      </c>
      <c r="J159" s="247">
        <f t="shared" si="27"/>
        <v>-210.85</v>
      </c>
      <c r="K159" s="247">
        <v>-123.17</v>
      </c>
      <c r="L159" s="247">
        <v>-20.82</v>
      </c>
      <c r="M159" s="293">
        <f t="shared" si="28"/>
        <v>-143.99</v>
      </c>
      <c r="N159" s="262" t="s">
        <v>1083</v>
      </c>
    </row>
    <row r="160" spans="1:14" ht="16" customHeight="1">
      <c r="A160" s="278" t="s">
        <v>933</v>
      </c>
      <c r="B160" s="72" t="s">
        <v>897</v>
      </c>
      <c r="C160" s="72" t="s">
        <v>912</v>
      </c>
      <c r="D160" s="52" t="s">
        <v>599</v>
      </c>
      <c r="E160" s="247">
        <v>70.38</v>
      </c>
      <c r="F160" s="296">
        <v>119.65</v>
      </c>
      <c r="G160" s="52" t="s">
        <v>600</v>
      </c>
      <c r="H160" s="247">
        <v>11.9</v>
      </c>
      <c r="I160" s="296">
        <v>21.41</v>
      </c>
      <c r="J160" s="247">
        <f t="shared" si="27"/>
        <v>223.34</v>
      </c>
      <c r="K160" s="247">
        <v>190.03</v>
      </c>
      <c r="L160" s="247">
        <v>33.31</v>
      </c>
      <c r="M160" s="293">
        <f t="shared" si="28"/>
        <v>223.34</v>
      </c>
      <c r="N160" s="262" t="s">
        <v>1083</v>
      </c>
    </row>
    <row r="161" spans="1:14" ht="16" customHeight="1">
      <c r="A161" s="278" t="s">
        <v>933</v>
      </c>
      <c r="B161" s="72" t="s">
        <v>897</v>
      </c>
      <c r="C161" s="72" t="s">
        <v>912</v>
      </c>
      <c r="D161" s="52" t="s">
        <v>599</v>
      </c>
      <c r="E161" s="247">
        <v>70.38</v>
      </c>
      <c r="F161" s="296">
        <v>119.65</v>
      </c>
      <c r="G161" s="52" t="s">
        <v>600</v>
      </c>
      <c r="H161" s="247">
        <v>11.9</v>
      </c>
      <c r="I161" s="296">
        <v>21.41</v>
      </c>
      <c r="J161" s="247">
        <f t="shared" si="27"/>
        <v>223.34</v>
      </c>
      <c r="K161" s="247">
        <v>190.03</v>
      </c>
      <c r="L161" s="247">
        <v>33.31</v>
      </c>
      <c r="M161" s="293">
        <f t="shared" si="28"/>
        <v>223.34</v>
      </c>
      <c r="N161" s="262" t="s">
        <v>1083</v>
      </c>
    </row>
    <row r="162" spans="1:14" ht="16" customHeight="1">
      <c r="A162" s="278" t="s">
        <v>933</v>
      </c>
      <c r="B162" s="72" t="s">
        <v>897</v>
      </c>
      <c r="C162" s="72" t="s">
        <v>912</v>
      </c>
      <c r="D162" s="52" t="s">
        <v>599</v>
      </c>
      <c r="E162" s="247">
        <v>70.38</v>
      </c>
      <c r="F162" s="296">
        <v>119.65</v>
      </c>
      <c r="G162" s="52" t="s">
        <v>600</v>
      </c>
      <c r="H162" s="247">
        <v>11.9</v>
      </c>
      <c r="I162" s="296">
        <v>21.41</v>
      </c>
      <c r="J162" s="247">
        <f t="shared" si="27"/>
        <v>223.34</v>
      </c>
      <c r="K162" s="247">
        <v>190.03</v>
      </c>
      <c r="L162" s="247">
        <v>33.31</v>
      </c>
      <c r="M162" s="293">
        <f t="shared" si="28"/>
        <v>223.34</v>
      </c>
      <c r="N162" s="262" t="s">
        <v>1083</v>
      </c>
    </row>
    <row r="163" spans="1:14" ht="16" customHeight="1">
      <c r="A163" s="278" t="s">
        <v>923</v>
      </c>
      <c r="B163" s="72" t="s">
        <v>924</v>
      </c>
      <c r="C163" s="72" t="s">
        <v>915</v>
      </c>
      <c r="D163" s="52" t="s">
        <v>598</v>
      </c>
      <c r="E163" s="247">
        <v>-82.03</v>
      </c>
      <c r="F163" s="296">
        <v>0</v>
      </c>
      <c r="G163" s="52" t="s">
        <v>598</v>
      </c>
      <c r="H163" s="247">
        <v>-11.9</v>
      </c>
      <c r="I163" s="296">
        <v>0</v>
      </c>
      <c r="J163" s="247">
        <f t="shared" si="27"/>
        <v>-93.93</v>
      </c>
      <c r="K163" s="247">
        <v>-82.03</v>
      </c>
      <c r="L163" s="247">
        <v>-11.9</v>
      </c>
      <c r="M163" s="293">
        <f t="shared" si="28"/>
        <v>-93.93</v>
      </c>
      <c r="N163" s="262" t="s">
        <v>1084</v>
      </c>
    </row>
    <row r="164" spans="1:14" ht="16" customHeight="1">
      <c r="A164" s="278" t="s">
        <v>923</v>
      </c>
      <c r="B164" s="72" t="s">
        <v>924</v>
      </c>
      <c r="C164" s="72" t="s">
        <v>915</v>
      </c>
      <c r="D164" s="52" t="s">
        <v>598</v>
      </c>
      <c r="E164" s="247">
        <v>-82.03</v>
      </c>
      <c r="F164" s="296">
        <v>0</v>
      </c>
      <c r="G164" s="52" t="s">
        <v>598</v>
      </c>
      <c r="H164" s="247">
        <v>-11.9</v>
      </c>
      <c r="I164" s="296">
        <v>0</v>
      </c>
      <c r="J164" s="247">
        <f t="shared" ref="J164:J166" si="29">SUM(E164:I164)</f>
        <v>-93.93</v>
      </c>
      <c r="K164" s="247">
        <v>-82.03</v>
      </c>
      <c r="L164" s="247">
        <v>-11.9</v>
      </c>
      <c r="M164" s="293">
        <f t="shared" ref="M164:M166" si="30">K164+L164</f>
        <v>-93.93</v>
      </c>
      <c r="N164" s="262" t="s">
        <v>1084</v>
      </c>
    </row>
    <row r="165" spans="1:14" ht="16" customHeight="1">
      <c r="A165" s="278" t="s">
        <v>923</v>
      </c>
      <c r="B165" s="72" t="s">
        <v>924</v>
      </c>
      <c r="C165" s="72" t="s">
        <v>915</v>
      </c>
      <c r="D165" s="52" t="s">
        <v>598</v>
      </c>
      <c r="E165" s="247">
        <v>-82.03</v>
      </c>
      <c r="F165" s="296">
        <v>0</v>
      </c>
      <c r="G165" s="52" t="s">
        <v>598</v>
      </c>
      <c r="H165" s="247">
        <v>-11.9</v>
      </c>
      <c r="I165" s="296">
        <v>0</v>
      </c>
      <c r="J165" s="247">
        <f t="shared" si="29"/>
        <v>-93.93</v>
      </c>
      <c r="K165" s="247">
        <v>-82.03</v>
      </c>
      <c r="L165" s="247">
        <v>-11.9</v>
      </c>
      <c r="M165" s="293">
        <f t="shared" si="30"/>
        <v>-93.93</v>
      </c>
      <c r="N165" s="262" t="s">
        <v>1084</v>
      </c>
    </row>
    <row r="166" spans="1:14" ht="16" customHeight="1">
      <c r="A166" s="50" t="s">
        <v>675</v>
      </c>
      <c r="B166" s="72" t="s">
        <v>587</v>
      </c>
      <c r="C166" s="72" t="s">
        <v>912</v>
      </c>
      <c r="D166" s="52" t="s">
        <v>600</v>
      </c>
      <c r="E166" s="247">
        <v>-70.38</v>
      </c>
      <c r="F166" s="296">
        <v>-52.79</v>
      </c>
      <c r="G166" s="52" t="s">
        <v>600</v>
      </c>
      <c r="H166" s="247">
        <v>-11.9</v>
      </c>
      <c r="I166" s="296">
        <v>-8.92</v>
      </c>
      <c r="J166" s="247">
        <f t="shared" si="29"/>
        <v>-143.98999999999998</v>
      </c>
      <c r="K166" s="247">
        <v>-123.17</v>
      </c>
      <c r="L166" s="247">
        <v>-20.82</v>
      </c>
      <c r="M166" s="293">
        <f t="shared" si="30"/>
        <v>-143.99</v>
      </c>
      <c r="N166" s="262" t="s">
        <v>1083</v>
      </c>
    </row>
    <row r="167" spans="1:14" ht="16" customHeight="1">
      <c r="A167" s="50" t="s">
        <v>675</v>
      </c>
      <c r="B167" s="72" t="s">
        <v>587</v>
      </c>
      <c r="C167" s="72" t="s">
        <v>912</v>
      </c>
      <c r="D167" s="52" t="s">
        <v>600</v>
      </c>
      <c r="E167" s="247">
        <v>-70.38</v>
      </c>
      <c r="F167" s="296">
        <v>-52.79</v>
      </c>
      <c r="G167" s="52" t="s">
        <v>600</v>
      </c>
      <c r="H167" s="247">
        <v>-11.9</v>
      </c>
      <c r="I167" s="296">
        <v>-8.92</v>
      </c>
      <c r="J167" s="247">
        <f t="shared" ref="J167:J171" si="31">SUM(E167:I167)</f>
        <v>-143.98999999999998</v>
      </c>
      <c r="K167" s="247">
        <v>-123.17</v>
      </c>
      <c r="L167" s="247">
        <v>-20.82</v>
      </c>
      <c r="M167" s="293">
        <f t="shared" ref="M167:M171" si="32">K167+L167</f>
        <v>-143.99</v>
      </c>
      <c r="N167" s="262" t="s">
        <v>1083</v>
      </c>
    </row>
    <row r="168" spans="1:14" ht="16" customHeight="1">
      <c r="A168" s="50" t="s">
        <v>675</v>
      </c>
      <c r="B168" s="72" t="s">
        <v>587</v>
      </c>
      <c r="C168" s="72" t="s">
        <v>912</v>
      </c>
      <c r="D168" s="52" t="s">
        <v>600</v>
      </c>
      <c r="E168" s="247">
        <v>-70.38</v>
      </c>
      <c r="F168" s="296">
        <v>-52.79</v>
      </c>
      <c r="G168" s="52" t="s">
        <v>600</v>
      </c>
      <c r="H168" s="247">
        <v>-11.9</v>
      </c>
      <c r="I168" s="296">
        <v>-8.92</v>
      </c>
      <c r="J168" s="247">
        <f t="shared" si="31"/>
        <v>-143.98999999999998</v>
      </c>
      <c r="K168" s="247">
        <v>-123.17</v>
      </c>
      <c r="L168" s="247">
        <v>-20.82</v>
      </c>
      <c r="M168" s="293">
        <f t="shared" si="32"/>
        <v>-143.99</v>
      </c>
      <c r="N168" s="262" t="s">
        <v>1083</v>
      </c>
    </row>
    <row r="169" spans="1:14" ht="16" customHeight="1">
      <c r="A169" s="50" t="s">
        <v>675</v>
      </c>
      <c r="B169" s="72" t="s">
        <v>587</v>
      </c>
      <c r="C169" s="72" t="s">
        <v>912</v>
      </c>
      <c r="D169" s="52" t="s">
        <v>600</v>
      </c>
      <c r="E169" s="247">
        <v>70.38</v>
      </c>
      <c r="F169" s="296">
        <v>0</v>
      </c>
      <c r="G169" s="52" t="s">
        <v>598</v>
      </c>
      <c r="H169" s="247">
        <v>11.9</v>
      </c>
      <c r="I169" s="296">
        <v>0</v>
      </c>
      <c r="J169" s="247">
        <f t="shared" si="31"/>
        <v>82.28</v>
      </c>
      <c r="K169" s="247">
        <v>70.38</v>
      </c>
      <c r="L169" s="247">
        <v>11.9</v>
      </c>
      <c r="M169" s="293">
        <f t="shared" si="32"/>
        <v>82.28</v>
      </c>
      <c r="N169" s="262" t="s">
        <v>1083</v>
      </c>
    </row>
    <row r="170" spans="1:14" ht="16" customHeight="1">
      <c r="A170" s="50" t="s">
        <v>675</v>
      </c>
      <c r="B170" s="72" t="s">
        <v>587</v>
      </c>
      <c r="C170" s="72" t="s">
        <v>912</v>
      </c>
      <c r="D170" s="52" t="s">
        <v>600</v>
      </c>
      <c r="E170" s="247">
        <v>70.38</v>
      </c>
      <c r="F170" s="296">
        <v>0</v>
      </c>
      <c r="G170" s="52" t="s">
        <v>598</v>
      </c>
      <c r="H170" s="247">
        <v>11.9</v>
      </c>
      <c r="I170" s="296">
        <v>0</v>
      </c>
      <c r="J170" s="247">
        <f t="shared" si="31"/>
        <v>82.28</v>
      </c>
      <c r="K170" s="247">
        <v>70.38</v>
      </c>
      <c r="L170" s="247">
        <v>11.9</v>
      </c>
      <c r="M170" s="293">
        <f t="shared" si="32"/>
        <v>82.28</v>
      </c>
      <c r="N170" s="262" t="s">
        <v>1083</v>
      </c>
    </row>
    <row r="171" spans="1:14" ht="16" customHeight="1">
      <c r="A171" s="50" t="s">
        <v>675</v>
      </c>
      <c r="B171" s="72" t="s">
        <v>587</v>
      </c>
      <c r="C171" s="72" t="s">
        <v>912</v>
      </c>
      <c r="D171" s="52" t="s">
        <v>600</v>
      </c>
      <c r="E171" s="247">
        <v>70.38</v>
      </c>
      <c r="F171" s="296">
        <v>0</v>
      </c>
      <c r="G171" s="52" t="s">
        <v>598</v>
      </c>
      <c r="H171" s="247">
        <v>11.9</v>
      </c>
      <c r="I171" s="296">
        <v>0</v>
      </c>
      <c r="J171" s="247">
        <f t="shared" si="31"/>
        <v>82.28</v>
      </c>
      <c r="K171" s="247">
        <v>70.38</v>
      </c>
      <c r="L171" s="247">
        <v>11.9</v>
      </c>
      <c r="M171" s="293">
        <f t="shared" si="32"/>
        <v>82.28</v>
      </c>
      <c r="N171" s="262" t="s">
        <v>1083</v>
      </c>
    </row>
    <row r="172" spans="1:14" ht="16" customHeight="1">
      <c r="A172" s="50" t="s">
        <v>977</v>
      </c>
      <c r="B172" s="72" t="s">
        <v>978</v>
      </c>
      <c r="C172" s="72" t="s">
        <v>913</v>
      </c>
      <c r="D172" s="52" t="s">
        <v>598</v>
      </c>
      <c r="E172" s="247">
        <v>-82.03</v>
      </c>
      <c r="F172" s="296">
        <v>0</v>
      </c>
      <c r="G172" s="52" t="s">
        <v>598</v>
      </c>
      <c r="H172" s="247">
        <v>-11.9</v>
      </c>
      <c r="I172" s="296">
        <v>0</v>
      </c>
      <c r="J172" s="247">
        <f>SUM(E172:I172)</f>
        <v>-93.93</v>
      </c>
      <c r="K172" s="247">
        <v>-82.03</v>
      </c>
      <c r="L172" s="247">
        <v>-11.9</v>
      </c>
      <c r="M172" s="293">
        <f>K172+L172</f>
        <v>-93.93</v>
      </c>
      <c r="N172" s="262" t="s">
        <v>1083</v>
      </c>
    </row>
    <row r="173" spans="1:14" ht="16" customHeight="1">
      <c r="A173" s="50" t="s">
        <v>977</v>
      </c>
      <c r="B173" s="72" t="s">
        <v>978</v>
      </c>
      <c r="C173" s="72" t="s">
        <v>913</v>
      </c>
      <c r="D173" s="52" t="s">
        <v>598</v>
      </c>
      <c r="E173" s="247">
        <v>-82.03</v>
      </c>
      <c r="F173" s="296">
        <v>0</v>
      </c>
      <c r="G173" s="52" t="s">
        <v>598</v>
      </c>
      <c r="H173" s="247">
        <v>-11.9</v>
      </c>
      <c r="I173" s="296">
        <v>0</v>
      </c>
      <c r="J173" s="247">
        <f>SUM(E173:I173)</f>
        <v>-93.93</v>
      </c>
      <c r="K173" s="247">
        <v>-82.03</v>
      </c>
      <c r="L173" s="247">
        <v>-11.9</v>
      </c>
      <c r="M173" s="293">
        <f>K173+L173</f>
        <v>-93.93</v>
      </c>
      <c r="N173" s="262" t="s">
        <v>1083</v>
      </c>
    </row>
    <row r="174" spans="1:14" ht="16" customHeight="1">
      <c r="A174" s="50" t="s">
        <v>977</v>
      </c>
      <c r="B174" s="72" t="s">
        <v>978</v>
      </c>
      <c r="C174" s="72" t="s">
        <v>913</v>
      </c>
      <c r="D174" s="52" t="s">
        <v>598</v>
      </c>
      <c r="E174" s="247">
        <v>-82.03</v>
      </c>
      <c r="F174" s="296">
        <v>0</v>
      </c>
      <c r="G174" s="52" t="s">
        <v>598</v>
      </c>
      <c r="H174" s="247">
        <v>-11.9</v>
      </c>
      <c r="I174" s="296">
        <v>0</v>
      </c>
      <c r="J174" s="247">
        <f>SUM(E174:I174)</f>
        <v>-93.93</v>
      </c>
      <c r="K174" s="247">
        <v>-82.03</v>
      </c>
      <c r="L174" s="247">
        <v>-11.9</v>
      </c>
      <c r="M174" s="293">
        <f>K174+L174</f>
        <v>-93.93</v>
      </c>
      <c r="N174" s="262" t="s">
        <v>1083</v>
      </c>
    </row>
    <row r="175" spans="1:14" ht="16" customHeight="1">
      <c r="A175" s="50" t="s">
        <v>977</v>
      </c>
      <c r="B175" s="72" t="s">
        <v>978</v>
      </c>
      <c r="C175" s="72" t="s">
        <v>913</v>
      </c>
      <c r="D175" s="52" t="s">
        <v>1090</v>
      </c>
      <c r="E175" s="247">
        <v>82.03</v>
      </c>
      <c r="F175" s="296">
        <v>61.52</v>
      </c>
      <c r="G175" s="52" t="s">
        <v>600</v>
      </c>
      <c r="H175" s="247">
        <v>11.9</v>
      </c>
      <c r="I175" s="296">
        <v>8.92</v>
      </c>
      <c r="J175" s="247">
        <f t="shared" ref="J175:J178" si="33">SUM(E175:I175)</f>
        <v>164.37</v>
      </c>
      <c r="K175" s="275">
        <v>143.55000000000001</v>
      </c>
      <c r="L175" s="247">
        <v>20.82</v>
      </c>
      <c r="M175" s="293">
        <f>K176+L175</f>
        <v>164.37</v>
      </c>
      <c r="N175" s="262" t="s">
        <v>1083</v>
      </c>
    </row>
    <row r="176" spans="1:14" ht="16" customHeight="1">
      <c r="A176" s="50" t="s">
        <v>977</v>
      </c>
      <c r="B176" s="72" t="s">
        <v>978</v>
      </c>
      <c r="C176" s="72" t="s">
        <v>913</v>
      </c>
      <c r="D176" s="52" t="s">
        <v>1090</v>
      </c>
      <c r="E176" s="247">
        <v>82.03</v>
      </c>
      <c r="F176" s="296">
        <v>61.52</v>
      </c>
      <c r="G176" s="52" t="s">
        <v>600</v>
      </c>
      <c r="H176" s="247">
        <v>11.9</v>
      </c>
      <c r="I176" s="296">
        <v>8.92</v>
      </c>
      <c r="J176" s="247">
        <f t="shared" si="33"/>
        <v>164.37</v>
      </c>
      <c r="K176" s="247">
        <v>143.55000000000001</v>
      </c>
      <c r="L176" s="247">
        <v>20.82</v>
      </c>
      <c r="M176" s="293">
        <f>K177+L176</f>
        <v>164.37</v>
      </c>
      <c r="N176" s="262" t="s">
        <v>1083</v>
      </c>
    </row>
    <row r="177" spans="1:14" ht="16" customHeight="1">
      <c r="A177" s="50" t="s">
        <v>977</v>
      </c>
      <c r="B177" s="72" t="s">
        <v>978</v>
      </c>
      <c r="C177" s="72" t="s">
        <v>913</v>
      </c>
      <c r="D177" s="52" t="s">
        <v>1090</v>
      </c>
      <c r="E177" s="247">
        <v>82.03</v>
      </c>
      <c r="F177" s="296">
        <v>61.52</v>
      </c>
      <c r="G177" s="52" t="s">
        <v>600</v>
      </c>
      <c r="H177" s="247">
        <v>11.9</v>
      </c>
      <c r="I177" s="296">
        <v>8.92</v>
      </c>
      <c r="J177" s="247">
        <f t="shared" si="33"/>
        <v>164.37</v>
      </c>
      <c r="K177" s="247">
        <v>143.55000000000001</v>
      </c>
      <c r="L177" s="247">
        <v>20.82</v>
      </c>
      <c r="M177" s="293">
        <f>SUM(K177:L177)</f>
        <v>164.37</v>
      </c>
      <c r="N177" s="262" t="s">
        <v>1083</v>
      </c>
    </row>
    <row r="178" spans="1:14" ht="16" customHeight="1">
      <c r="A178" s="50" t="s">
        <v>683</v>
      </c>
      <c r="B178" s="72" t="s">
        <v>126</v>
      </c>
      <c r="C178" s="72" t="s">
        <v>913</v>
      </c>
      <c r="D178" s="52" t="s">
        <v>599</v>
      </c>
      <c r="E178" s="247">
        <v>-82.03</v>
      </c>
      <c r="F178" s="296">
        <v>-139.44</v>
      </c>
      <c r="G178" s="52"/>
      <c r="H178" s="247"/>
      <c r="I178" s="296"/>
      <c r="J178" s="247">
        <f t="shared" si="33"/>
        <v>-221.47</v>
      </c>
      <c r="K178" s="247">
        <v>-221.47</v>
      </c>
      <c r="L178" s="247"/>
      <c r="M178" s="293">
        <f t="shared" ref="M178:M184" si="34">K178+L178</f>
        <v>-221.47</v>
      </c>
      <c r="N178" s="262" t="s">
        <v>1093</v>
      </c>
    </row>
    <row r="179" spans="1:14" ht="16" customHeight="1">
      <c r="A179" s="50" t="s">
        <v>683</v>
      </c>
      <c r="B179" s="72" t="s">
        <v>126</v>
      </c>
      <c r="C179" s="72" t="s">
        <v>913</v>
      </c>
      <c r="D179" s="52" t="s">
        <v>600</v>
      </c>
      <c r="E179" s="247">
        <v>82.03</v>
      </c>
      <c r="F179" s="296">
        <v>61.52</v>
      </c>
      <c r="G179" s="52"/>
      <c r="H179" s="247"/>
      <c r="I179" s="296"/>
      <c r="J179" s="247">
        <v>143.55000000000001</v>
      </c>
      <c r="K179" s="247"/>
      <c r="L179" s="247">
        <v>143.55000000000001</v>
      </c>
      <c r="M179" s="293">
        <v>143.55000000000001</v>
      </c>
      <c r="N179" s="262" t="s">
        <v>1093</v>
      </c>
    </row>
    <row r="180" spans="1:14" ht="16" customHeight="1">
      <c r="A180" s="50" t="s">
        <v>1024</v>
      </c>
      <c r="B180" s="71" t="s">
        <v>1025</v>
      </c>
      <c r="C180" s="71" t="s">
        <v>913</v>
      </c>
      <c r="D180" s="52" t="s">
        <v>599</v>
      </c>
      <c r="E180" s="247">
        <v>-82.03</v>
      </c>
      <c r="F180" s="296">
        <v>-139.44</v>
      </c>
      <c r="G180" s="52"/>
      <c r="H180" s="247"/>
      <c r="I180" s="296"/>
      <c r="J180" s="247">
        <f t="shared" ref="J180" si="35">SUM(E180:I180)</f>
        <v>-221.47</v>
      </c>
      <c r="K180" s="247">
        <v>-221.47</v>
      </c>
      <c r="L180" s="247"/>
      <c r="M180" s="293">
        <f t="shared" si="34"/>
        <v>-221.47</v>
      </c>
      <c r="N180" s="262" t="s">
        <v>1083</v>
      </c>
    </row>
    <row r="181" spans="1:14" ht="16" customHeight="1">
      <c r="A181" s="50" t="s">
        <v>1024</v>
      </c>
      <c r="B181" s="71" t="s">
        <v>1025</v>
      </c>
      <c r="C181" s="71" t="s">
        <v>913</v>
      </c>
      <c r="D181" s="52" t="s">
        <v>600</v>
      </c>
      <c r="E181" s="247">
        <v>82.03</v>
      </c>
      <c r="F181" s="296">
        <v>61.52</v>
      </c>
      <c r="G181" s="52"/>
      <c r="H181" s="247"/>
      <c r="I181" s="296"/>
      <c r="J181" s="247">
        <v>143.55000000000001</v>
      </c>
      <c r="K181" s="247"/>
      <c r="L181" s="247">
        <v>143.55000000000001</v>
      </c>
      <c r="M181" s="293">
        <v>143.55000000000001</v>
      </c>
      <c r="N181" s="262" t="s">
        <v>1083</v>
      </c>
    </row>
    <row r="182" spans="1:14" ht="16" customHeight="1">
      <c r="A182" s="50" t="s">
        <v>1024</v>
      </c>
      <c r="B182" s="71" t="s">
        <v>1025</v>
      </c>
      <c r="C182" s="71" t="s">
        <v>913</v>
      </c>
      <c r="D182" s="52" t="s">
        <v>599</v>
      </c>
      <c r="E182" s="247">
        <v>-82.03</v>
      </c>
      <c r="F182" s="296">
        <v>-139.44</v>
      </c>
      <c r="G182" s="52"/>
      <c r="H182" s="247"/>
      <c r="I182" s="296"/>
      <c r="J182" s="247">
        <f t="shared" ref="J182" si="36">SUM(E182:I182)</f>
        <v>-221.47</v>
      </c>
      <c r="K182" s="247">
        <v>-221.47</v>
      </c>
      <c r="L182" s="247"/>
      <c r="M182" s="293">
        <f t="shared" si="34"/>
        <v>-221.47</v>
      </c>
      <c r="N182" s="262" t="s">
        <v>1083</v>
      </c>
    </row>
    <row r="183" spans="1:14" ht="16" customHeight="1">
      <c r="A183" s="50" t="s">
        <v>1024</v>
      </c>
      <c r="B183" s="71" t="s">
        <v>1025</v>
      </c>
      <c r="C183" s="71" t="s">
        <v>913</v>
      </c>
      <c r="D183" s="52" t="s">
        <v>600</v>
      </c>
      <c r="E183" s="247">
        <v>82.03</v>
      </c>
      <c r="F183" s="296">
        <v>61.52</v>
      </c>
      <c r="G183" s="52"/>
      <c r="H183" s="247"/>
      <c r="I183" s="296"/>
      <c r="J183" s="247">
        <v>143.55000000000001</v>
      </c>
      <c r="K183" s="247"/>
      <c r="L183" s="247">
        <v>143.55000000000001</v>
      </c>
      <c r="M183" s="293">
        <v>143.55000000000001</v>
      </c>
      <c r="N183" s="262" t="s">
        <v>1083</v>
      </c>
    </row>
    <row r="184" spans="1:14" ht="16" customHeight="1">
      <c r="A184" s="50" t="s">
        <v>1024</v>
      </c>
      <c r="B184" s="71" t="s">
        <v>1025</v>
      </c>
      <c r="C184" s="71" t="s">
        <v>913</v>
      </c>
      <c r="D184" s="52" t="s">
        <v>599</v>
      </c>
      <c r="E184" s="247">
        <v>-82.03</v>
      </c>
      <c r="F184" s="296">
        <v>-139.44</v>
      </c>
      <c r="G184" s="52"/>
      <c r="H184" s="247"/>
      <c r="I184" s="296"/>
      <c r="J184" s="247">
        <f t="shared" ref="J184" si="37">SUM(E184:I184)</f>
        <v>-221.47</v>
      </c>
      <c r="K184" s="247">
        <v>-221.47</v>
      </c>
      <c r="L184" s="247"/>
      <c r="M184" s="293">
        <f t="shared" si="34"/>
        <v>-221.47</v>
      </c>
      <c r="N184" s="262" t="s">
        <v>1083</v>
      </c>
    </row>
    <row r="185" spans="1:14" ht="16" customHeight="1">
      <c r="A185" s="50" t="s">
        <v>1024</v>
      </c>
      <c r="B185" s="71" t="s">
        <v>1025</v>
      </c>
      <c r="C185" s="71" t="s">
        <v>913</v>
      </c>
      <c r="D185" s="52" t="s">
        <v>600</v>
      </c>
      <c r="E185" s="247">
        <v>82.03</v>
      </c>
      <c r="F185" s="296">
        <v>61.52</v>
      </c>
      <c r="G185" s="52"/>
      <c r="H185" s="247"/>
      <c r="I185" s="296"/>
      <c r="J185" s="247">
        <v>143.55000000000001</v>
      </c>
      <c r="K185" s="247"/>
      <c r="L185" s="247">
        <v>143.55000000000001</v>
      </c>
      <c r="M185" s="293">
        <v>143.55000000000001</v>
      </c>
      <c r="N185" s="262" t="s">
        <v>1083</v>
      </c>
    </row>
    <row r="186" spans="1:14" ht="16" customHeight="1">
      <c r="A186" s="50" t="s">
        <v>1079</v>
      </c>
      <c r="B186" s="72" t="s">
        <v>1080</v>
      </c>
      <c r="C186" s="72" t="s">
        <v>915</v>
      </c>
      <c r="D186" s="52" t="s">
        <v>600</v>
      </c>
      <c r="E186" s="247"/>
      <c r="F186" s="296"/>
      <c r="G186" s="52" t="s">
        <v>598</v>
      </c>
      <c r="H186" s="247">
        <v>11.9</v>
      </c>
      <c r="I186" s="296">
        <v>0</v>
      </c>
      <c r="J186" s="247">
        <v>11.9</v>
      </c>
      <c r="K186" s="247">
        <v>0</v>
      </c>
      <c r="L186" s="247">
        <v>11.9</v>
      </c>
      <c r="M186" s="293">
        <f>K186+L186</f>
        <v>11.9</v>
      </c>
      <c r="N186" s="262" t="s">
        <v>1092</v>
      </c>
    </row>
    <row r="187" spans="1:14" ht="16" customHeight="1">
      <c r="A187" s="50" t="s">
        <v>1079</v>
      </c>
      <c r="B187" s="72" t="s">
        <v>1080</v>
      </c>
      <c r="C187" s="72" t="s">
        <v>915</v>
      </c>
      <c r="D187" s="52" t="s">
        <v>600</v>
      </c>
      <c r="E187" s="247"/>
      <c r="F187" s="296"/>
      <c r="G187" s="52" t="s">
        <v>598</v>
      </c>
      <c r="H187" s="247">
        <v>11.9</v>
      </c>
      <c r="I187" s="296">
        <v>0</v>
      </c>
      <c r="J187" s="247">
        <v>11.9</v>
      </c>
      <c r="K187" s="247">
        <v>0</v>
      </c>
      <c r="L187" s="247">
        <v>11.9</v>
      </c>
      <c r="M187" s="293">
        <f>K187+L187</f>
        <v>11.9</v>
      </c>
      <c r="N187" s="262" t="s">
        <v>1092</v>
      </c>
    </row>
    <row r="188" spans="1:14" ht="16" customHeight="1">
      <c r="A188" s="278" t="s">
        <v>1059</v>
      </c>
      <c r="B188" s="72" t="s">
        <v>1060</v>
      </c>
      <c r="C188" s="72" t="s">
        <v>913</v>
      </c>
      <c r="D188" s="52" t="s">
        <v>598</v>
      </c>
      <c r="E188" s="247">
        <v>82.03</v>
      </c>
      <c r="F188" s="296">
        <v>0</v>
      </c>
      <c r="G188" s="52" t="s">
        <v>600</v>
      </c>
      <c r="H188" s="247">
        <v>11.9</v>
      </c>
      <c r="I188" s="296">
        <v>0</v>
      </c>
      <c r="J188" s="247">
        <f t="shared" ref="J188" si="38">SUM(E188:I188)</f>
        <v>93.93</v>
      </c>
      <c r="K188" s="247">
        <v>82.03</v>
      </c>
      <c r="L188" s="247">
        <v>11.9</v>
      </c>
      <c r="M188" s="293">
        <f t="shared" ref="M188" si="39">K188+L188</f>
        <v>93.93</v>
      </c>
      <c r="N188" s="262" t="s">
        <v>1083</v>
      </c>
    </row>
    <row r="189" spans="1:14" ht="16" customHeight="1">
      <c r="A189" s="278" t="s">
        <v>1059</v>
      </c>
      <c r="B189" s="72" t="s">
        <v>1060</v>
      </c>
      <c r="C189" s="72" t="s">
        <v>913</v>
      </c>
      <c r="D189" s="52" t="s">
        <v>598</v>
      </c>
      <c r="E189" s="247">
        <v>82.03</v>
      </c>
      <c r="F189" s="296">
        <v>0</v>
      </c>
      <c r="G189" s="52" t="s">
        <v>600</v>
      </c>
      <c r="H189" s="247">
        <v>11.9</v>
      </c>
      <c r="I189" s="296">
        <v>0</v>
      </c>
      <c r="J189" s="247">
        <f t="shared" ref="J189:J191" si="40">SUM(E189:I189)</f>
        <v>93.93</v>
      </c>
      <c r="K189" s="247">
        <v>82.03</v>
      </c>
      <c r="L189" s="247">
        <v>11.9</v>
      </c>
      <c r="M189" s="293">
        <f t="shared" ref="M189:M190" si="41">K189+L189</f>
        <v>93.93</v>
      </c>
      <c r="N189" s="262" t="s">
        <v>1083</v>
      </c>
    </row>
    <row r="190" spans="1:14" ht="16" customHeight="1">
      <c r="A190" s="278" t="s">
        <v>1059</v>
      </c>
      <c r="B190" s="72" t="s">
        <v>1060</v>
      </c>
      <c r="C190" s="72" t="s">
        <v>913</v>
      </c>
      <c r="D190" s="52" t="s">
        <v>598</v>
      </c>
      <c r="E190" s="247">
        <v>82.03</v>
      </c>
      <c r="F190" s="296">
        <v>0</v>
      </c>
      <c r="G190" s="52" t="s">
        <v>600</v>
      </c>
      <c r="H190" s="247">
        <v>11.9</v>
      </c>
      <c r="I190" s="296">
        <v>0</v>
      </c>
      <c r="J190" s="247">
        <f t="shared" si="40"/>
        <v>93.93</v>
      </c>
      <c r="K190" s="247">
        <v>82.03</v>
      </c>
      <c r="L190" s="247">
        <v>11.9</v>
      </c>
      <c r="M190" s="293">
        <f t="shared" si="41"/>
        <v>93.93</v>
      </c>
      <c r="N190" s="262" t="s">
        <v>1083</v>
      </c>
    </row>
    <row r="191" spans="1:14" ht="16" customHeight="1">
      <c r="A191" s="278" t="s">
        <v>1059</v>
      </c>
      <c r="B191" s="72" t="s">
        <v>1060</v>
      </c>
      <c r="C191" s="72" t="s">
        <v>913</v>
      </c>
      <c r="D191" s="52" t="s">
        <v>1090</v>
      </c>
      <c r="E191" s="247">
        <v>-82.03</v>
      </c>
      <c r="F191" s="296">
        <v>-61.52</v>
      </c>
      <c r="G191" s="52" t="s">
        <v>600</v>
      </c>
      <c r="H191" s="247">
        <v>-11.9</v>
      </c>
      <c r="I191" s="296">
        <v>-8.92</v>
      </c>
      <c r="J191" s="247">
        <f t="shared" si="40"/>
        <v>-164.37</v>
      </c>
      <c r="K191" s="275">
        <v>-143.55000000000001</v>
      </c>
      <c r="L191" s="247">
        <v>-20.82</v>
      </c>
      <c r="M191" s="293">
        <f>K191+L191</f>
        <v>-164.37</v>
      </c>
      <c r="N191" s="262" t="s">
        <v>1083</v>
      </c>
    </row>
    <row r="192" spans="1:14" ht="16" customHeight="1">
      <c r="A192" s="278" t="s">
        <v>1059</v>
      </c>
      <c r="B192" s="72" t="s">
        <v>1060</v>
      </c>
      <c r="C192" s="72" t="s">
        <v>913</v>
      </c>
      <c r="D192" s="52" t="s">
        <v>1090</v>
      </c>
      <c r="E192" s="247">
        <v>-82.03</v>
      </c>
      <c r="F192" s="296">
        <v>-61.52</v>
      </c>
      <c r="G192" s="52" t="s">
        <v>600</v>
      </c>
      <c r="H192" s="247">
        <v>-11.9</v>
      </c>
      <c r="I192" s="296">
        <v>-8.92</v>
      </c>
      <c r="J192" s="247">
        <f t="shared" ref="J192:J193" si="42">SUM(E192:I192)</f>
        <v>-164.37</v>
      </c>
      <c r="K192" s="275">
        <v>-143.55000000000001</v>
      </c>
      <c r="L192" s="247">
        <v>-20.82</v>
      </c>
      <c r="M192" s="293">
        <f>K192+L192</f>
        <v>-164.37</v>
      </c>
      <c r="N192" s="262" t="s">
        <v>1083</v>
      </c>
    </row>
    <row r="193" spans="1:18" ht="16" customHeight="1">
      <c r="A193" s="278" t="s">
        <v>1059</v>
      </c>
      <c r="B193" s="72" t="s">
        <v>1060</v>
      </c>
      <c r="C193" s="72" t="s">
        <v>913</v>
      </c>
      <c r="D193" s="52" t="s">
        <v>1090</v>
      </c>
      <c r="E193" s="247">
        <v>-82.03</v>
      </c>
      <c r="F193" s="296">
        <v>-61.52</v>
      </c>
      <c r="G193" s="52" t="s">
        <v>600</v>
      </c>
      <c r="H193" s="247">
        <v>-11.9</v>
      </c>
      <c r="I193" s="296">
        <v>-8.92</v>
      </c>
      <c r="J193" s="247">
        <f t="shared" si="42"/>
        <v>-164.37</v>
      </c>
      <c r="K193" s="275">
        <v>-143.55000000000001</v>
      </c>
      <c r="L193" s="247">
        <v>-20.82</v>
      </c>
      <c r="M193" s="293">
        <f>K193+L193</f>
        <v>-164.37</v>
      </c>
      <c r="N193" s="262" t="s">
        <v>1083</v>
      </c>
    </row>
    <row r="194" spans="1:18" ht="16" customHeight="1">
      <c r="A194" s="50" t="s">
        <v>701</v>
      </c>
      <c r="B194" s="72" t="s">
        <v>559</v>
      </c>
      <c r="C194" s="72" t="s">
        <v>912</v>
      </c>
      <c r="D194" s="52" t="s">
        <v>599</v>
      </c>
      <c r="E194" s="247">
        <v>-70.38</v>
      </c>
      <c r="F194" s="296">
        <v>-119.65</v>
      </c>
      <c r="G194" s="52" t="s">
        <v>599</v>
      </c>
      <c r="H194" s="247">
        <v>-11.9</v>
      </c>
      <c r="I194" s="296">
        <v>-21.41</v>
      </c>
      <c r="J194" s="247">
        <f t="shared" ref="J194" si="43">SUM(E194:I194)</f>
        <v>-223.34</v>
      </c>
      <c r="K194" s="247">
        <v>-190.03</v>
      </c>
      <c r="L194" s="247">
        <v>-33.31</v>
      </c>
      <c r="M194" s="293">
        <f t="shared" ref="M194" si="44">K194+L194</f>
        <v>-223.34</v>
      </c>
      <c r="N194" s="262" t="s">
        <v>1083</v>
      </c>
    </row>
    <row r="195" spans="1:18" ht="16" customHeight="1">
      <c r="A195" s="50" t="s">
        <v>701</v>
      </c>
      <c r="B195" s="72" t="s">
        <v>559</v>
      </c>
      <c r="C195" s="72" t="s">
        <v>912</v>
      </c>
      <c r="D195" s="52" t="s">
        <v>599</v>
      </c>
      <c r="E195" s="247">
        <v>-70.38</v>
      </c>
      <c r="F195" s="296">
        <v>-119.65</v>
      </c>
      <c r="G195" s="52" t="s">
        <v>599</v>
      </c>
      <c r="H195" s="247">
        <v>-11.9</v>
      </c>
      <c r="I195" s="296">
        <v>-21.41</v>
      </c>
      <c r="J195" s="247">
        <f t="shared" ref="J195:J199" si="45">SUM(E195:I195)</f>
        <v>-223.34</v>
      </c>
      <c r="K195" s="247">
        <v>-190.03</v>
      </c>
      <c r="L195" s="247">
        <v>-33.31</v>
      </c>
      <c r="M195" s="293">
        <f t="shared" ref="M195:M199" si="46">K195+L195</f>
        <v>-223.34</v>
      </c>
      <c r="N195" s="262" t="s">
        <v>1083</v>
      </c>
    </row>
    <row r="196" spans="1:18" ht="16" customHeight="1">
      <c r="A196" s="50" t="s">
        <v>701</v>
      </c>
      <c r="B196" s="72" t="s">
        <v>559</v>
      </c>
      <c r="C196" s="72" t="s">
        <v>912</v>
      </c>
      <c r="D196" s="52" t="s">
        <v>599</v>
      </c>
      <c r="E196" s="247">
        <v>-70.38</v>
      </c>
      <c r="F196" s="296">
        <v>-119.65</v>
      </c>
      <c r="G196" s="52" t="s">
        <v>599</v>
      </c>
      <c r="H196" s="247">
        <v>-11.9</v>
      </c>
      <c r="I196" s="296">
        <v>-21.41</v>
      </c>
      <c r="J196" s="247">
        <f t="shared" si="45"/>
        <v>-223.34</v>
      </c>
      <c r="K196" s="247">
        <v>-190.03</v>
      </c>
      <c r="L196" s="247">
        <v>-33.31</v>
      </c>
      <c r="M196" s="293">
        <f t="shared" si="46"/>
        <v>-223.34</v>
      </c>
      <c r="N196" s="262" t="s">
        <v>1083</v>
      </c>
    </row>
    <row r="197" spans="1:18" ht="16" customHeight="1">
      <c r="A197" s="50" t="s">
        <v>701</v>
      </c>
      <c r="B197" s="72" t="s">
        <v>559</v>
      </c>
      <c r="C197" s="72" t="s">
        <v>912</v>
      </c>
      <c r="D197" s="52" t="s">
        <v>598</v>
      </c>
      <c r="E197" s="247">
        <v>70.38</v>
      </c>
      <c r="F197" s="296">
        <v>0</v>
      </c>
      <c r="G197" s="52" t="s">
        <v>598</v>
      </c>
      <c r="H197" s="247">
        <v>11.9</v>
      </c>
      <c r="I197" s="296">
        <v>0</v>
      </c>
      <c r="J197" s="247">
        <f t="shared" si="45"/>
        <v>82.28</v>
      </c>
      <c r="K197" s="247">
        <v>70.38</v>
      </c>
      <c r="L197" s="247">
        <v>11.9</v>
      </c>
      <c r="M197" s="293">
        <f t="shared" si="46"/>
        <v>82.28</v>
      </c>
      <c r="N197" s="262" t="s">
        <v>1083</v>
      </c>
    </row>
    <row r="198" spans="1:18" ht="16" customHeight="1">
      <c r="A198" s="50" t="s">
        <v>701</v>
      </c>
      <c r="B198" s="72" t="s">
        <v>559</v>
      </c>
      <c r="C198" s="72" t="s">
        <v>912</v>
      </c>
      <c r="D198" s="52" t="s">
        <v>598</v>
      </c>
      <c r="E198" s="247">
        <v>70.38</v>
      </c>
      <c r="F198" s="296">
        <v>0</v>
      </c>
      <c r="G198" s="52" t="s">
        <v>598</v>
      </c>
      <c r="H198" s="247">
        <v>11.9</v>
      </c>
      <c r="I198" s="296">
        <v>0</v>
      </c>
      <c r="J198" s="247">
        <f t="shared" si="45"/>
        <v>82.28</v>
      </c>
      <c r="K198" s="247">
        <v>70.38</v>
      </c>
      <c r="L198" s="247">
        <v>11.9</v>
      </c>
      <c r="M198" s="293">
        <f t="shared" si="46"/>
        <v>82.28</v>
      </c>
      <c r="N198" s="262" t="s">
        <v>1083</v>
      </c>
    </row>
    <row r="199" spans="1:18" ht="16" customHeight="1">
      <c r="A199" s="50" t="s">
        <v>701</v>
      </c>
      <c r="B199" s="72" t="s">
        <v>559</v>
      </c>
      <c r="C199" s="72" t="s">
        <v>912</v>
      </c>
      <c r="D199" s="52" t="s">
        <v>598</v>
      </c>
      <c r="E199" s="247">
        <v>70.38</v>
      </c>
      <c r="F199" s="296">
        <v>0</v>
      </c>
      <c r="G199" s="52" t="s">
        <v>598</v>
      </c>
      <c r="H199" s="247">
        <v>11.9</v>
      </c>
      <c r="I199" s="296">
        <v>0</v>
      </c>
      <c r="J199" s="247">
        <f t="shared" si="45"/>
        <v>82.28</v>
      </c>
      <c r="K199" s="247">
        <v>70.38</v>
      </c>
      <c r="L199" s="247">
        <v>11.9</v>
      </c>
      <c r="M199" s="293">
        <f t="shared" si="46"/>
        <v>82.28</v>
      </c>
      <c r="N199" s="262" t="s">
        <v>1083</v>
      </c>
    </row>
    <row r="200" spans="1:18" ht="16" customHeight="1">
      <c r="A200" s="50"/>
      <c r="B200" s="72"/>
      <c r="C200" s="72"/>
      <c r="D200" s="52"/>
      <c r="E200" s="247"/>
      <c r="F200" s="296"/>
      <c r="G200" s="52"/>
      <c r="H200" s="247"/>
      <c r="I200" s="296"/>
      <c r="J200" s="247"/>
      <c r="K200" s="247"/>
      <c r="L200" s="247"/>
      <c r="M200" s="293"/>
      <c r="N200" s="262"/>
    </row>
    <row r="201" spans="1:18" ht="16" customHeight="1">
      <c r="A201" s="50"/>
      <c r="B201" s="72"/>
      <c r="C201" s="72"/>
      <c r="D201" s="52"/>
      <c r="E201" s="247"/>
      <c r="F201" s="296"/>
      <c r="G201" s="52"/>
      <c r="H201" s="247"/>
      <c r="I201" s="296"/>
      <c r="J201" s="247"/>
      <c r="K201" s="247"/>
      <c r="L201" s="247"/>
      <c r="M201" s="293"/>
      <c r="N201" s="262"/>
    </row>
    <row r="202" spans="1:18" ht="16" customHeight="1">
      <c r="A202" s="50"/>
      <c r="B202" s="72"/>
      <c r="C202" s="72"/>
      <c r="D202" s="52"/>
      <c r="E202" s="247"/>
      <c r="F202" s="296"/>
      <c r="G202" s="52"/>
      <c r="H202" s="247"/>
      <c r="I202" s="296"/>
      <c r="J202" s="247"/>
      <c r="K202" s="247"/>
      <c r="L202" s="247"/>
      <c r="M202" s="293"/>
      <c r="N202" s="262"/>
    </row>
    <row r="203" spans="1:18" ht="16" customHeight="1">
      <c r="A203" s="50"/>
      <c r="B203" s="71"/>
      <c r="C203" s="71"/>
      <c r="D203" s="52"/>
      <c r="E203" s="247"/>
      <c r="F203" s="296"/>
      <c r="G203" s="52"/>
      <c r="H203" s="247"/>
      <c r="I203" s="296"/>
      <c r="J203" s="247"/>
      <c r="K203" s="247"/>
      <c r="L203" s="247"/>
      <c r="M203" s="293"/>
      <c r="N203" s="262"/>
    </row>
    <row r="204" spans="1:18" ht="16" customHeight="1">
      <c r="A204" s="278"/>
      <c r="B204" s="72"/>
      <c r="C204" s="72"/>
      <c r="D204" s="52"/>
      <c r="E204" s="247"/>
      <c r="F204" s="296"/>
      <c r="G204" s="52"/>
      <c r="H204" s="247"/>
      <c r="I204" s="296"/>
      <c r="J204" s="247"/>
      <c r="K204" s="247"/>
      <c r="L204" s="247"/>
      <c r="M204" s="293"/>
      <c r="N204" s="262"/>
    </row>
    <row r="205" spans="1:18" ht="16" customHeight="1">
      <c r="A205" s="50"/>
      <c r="B205" s="72"/>
      <c r="C205" s="72"/>
      <c r="D205" s="52"/>
      <c r="E205" s="247"/>
      <c r="F205" s="296"/>
      <c r="G205" s="52"/>
      <c r="H205" s="247"/>
      <c r="I205" s="296"/>
      <c r="J205" s="247"/>
      <c r="K205" s="247"/>
      <c r="L205" s="247"/>
      <c r="M205" s="293"/>
      <c r="N205" s="262"/>
    </row>
    <row r="206" spans="1:18" s="1" customFormat="1" ht="16">
      <c r="A206" s="404"/>
      <c r="B206" s="404"/>
      <c r="C206" s="404"/>
      <c r="D206" s="404"/>
      <c r="E206" s="256">
        <f>SUM(E130:E205)</f>
        <v>-527.13</v>
      </c>
      <c r="F206" s="256">
        <f>SUM(F130:F205)</f>
        <v>-486.07000000000005</v>
      </c>
      <c r="G206" s="381"/>
      <c r="H206" s="256">
        <f t="shared" ref="H206:M206" si="47">SUM(H130:H205)</f>
        <v>-83.299999999999983</v>
      </c>
      <c r="I206" s="256">
        <f t="shared" si="47"/>
        <v>-64.23</v>
      </c>
      <c r="J206" s="256">
        <f t="shared" si="47"/>
        <v>-1160.7300000000002</v>
      </c>
      <c r="K206" s="256">
        <f t="shared" si="47"/>
        <v>-1386.8199999999997</v>
      </c>
      <c r="L206" s="256">
        <f t="shared" si="47"/>
        <v>462.36999999999961</v>
      </c>
      <c r="M206" s="256">
        <f t="shared" si="47"/>
        <v>-924.45000000000027</v>
      </c>
      <c r="N206" s="257"/>
      <c r="P206"/>
      <c r="Q206"/>
      <c r="R206"/>
    </row>
    <row r="207" spans="1:18" s="1" customFormat="1" ht="16">
      <c r="A207" s="318"/>
      <c r="B207" s="347"/>
      <c r="C207" s="347"/>
      <c r="D207" s="318"/>
      <c r="E207" s="256"/>
      <c r="F207" s="256"/>
      <c r="G207" s="381"/>
      <c r="H207" s="256"/>
      <c r="I207" s="256"/>
      <c r="J207" s="256"/>
      <c r="K207" s="256"/>
      <c r="L207" s="256"/>
      <c r="M207" s="256"/>
      <c r="N207" s="257"/>
      <c r="P207"/>
      <c r="Q207"/>
      <c r="R207"/>
    </row>
    <row r="208" spans="1:18" s="1" customFormat="1" ht="19">
      <c r="A208" s="393"/>
      <c r="B208" s="393"/>
      <c r="C208" s="393"/>
      <c r="D208" s="393"/>
      <c r="E208" s="90">
        <f>E127+E206</f>
        <v>8277.7000000000007</v>
      </c>
      <c r="F208" s="90"/>
      <c r="G208" s="90"/>
      <c r="H208" s="90">
        <f>H127+H206</f>
        <v>1297.1000000000013</v>
      </c>
      <c r="I208" s="90"/>
      <c r="J208" s="90">
        <f>M123+J206</f>
        <v>14029.220000000021</v>
      </c>
      <c r="K208" s="90"/>
      <c r="L208" s="90"/>
      <c r="M208" s="332">
        <f>M123+M206</f>
        <v>14265.50000000002</v>
      </c>
      <c r="N208" s="89" t="s">
        <v>795</v>
      </c>
      <c r="P208"/>
      <c r="Q208"/>
      <c r="R208"/>
    </row>
    <row r="209" spans="1:18" s="1" customFormat="1" ht="15" customHeight="1">
      <c r="A209" s="397"/>
      <c r="B209" s="397"/>
      <c r="C209" s="397"/>
      <c r="D209" s="397"/>
      <c r="E209" s="397"/>
      <c r="F209" s="397"/>
      <c r="G209" s="397"/>
      <c r="H209" s="397"/>
      <c r="I209" s="397"/>
      <c r="J209" s="397"/>
      <c r="K209" s="313"/>
      <c r="L209" s="313"/>
      <c r="M209" s="313"/>
      <c r="N209" s="143"/>
      <c r="P209"/>
      <c r="Q209"/>
      <c r="R209"/>
    </row>
    <row r="210" spans="1:18" s="1" customFormat="1" ht="16" customHeight="1">
      <c r="A210"/>
      <c r="B210"/>
      <c r="C210"/>
      <c r="E210"/>
      <c r="F210"/>
      <c r="G210"/>
      <c r="H210" t="s">
        <v>381</v>
      </c>
      <c r="I210" s="163" t="s">
        <v>871</v>
      </c>
      <c r="J210" s="260">
        <v>45734</v>
      </c>
      <c r="K210" s="314"/>
      <c r="L210" s="314"/>
      <c r="M210" s="314"/>
      <c r="N210"/>
      <c r="P210"/>
      <c r="Q210"/>
      <c r="R210"/>
    </row>
    <row r="211" spans="1:18" s="1" customFormat="1">
      <c r="A211"/>
      <c r="B211"/>
      <c r="C211"/>
      <c r="D211"/>
      <c r="E211"/>
      <c r="F211"/>
      <c r="G211"/>
      <c r="H211" s="12"/>
      <c r="I211" s="12"/>
      <c r="J211" s="12"/>
      <c r="K211" s="275"/>
      <c r="L211" s="275"/>
      <c r="M211" s="12"/>
      <c r="N211"/>
      <c r="P211"/>
      <c r="Q211"/>
      <c r="R211"/>
    </row>
    <row r="212" spans="1:18" s="1" customFormat="1">
      <c r="A212"/>
      <c r="B212"/>
      <c r="C212"/>
      <c r="D212"/>
      <c r="E212" s="315" t="s">
        <v>766</v>
      </c>
      <c r="F212" s="275">
        <f>F123+F206+I123+I206</f>
        <v>4454.42</v>
      </c>
      <c r="G212" s="275"/>
      <c r="H212" s="315" t="s">
        <v>767</v>
      </c>
      <c r="I212" s="275">
        <f>M123+M206-F212</f>
        <v>9811.0800000000199</v>
      </c>
      <c r="J212"/>
      <c r="K212" s="275"/>
      <c r="L212" s="275"/>
      <c r="M212" s="275"/>
      <c r="N212"/>
      <c r="P212"/>
      <c r="Q212"/>
      <c r="R212"/>
    </row>
    <row r="214" spans="1:18" s="1" customFormat="1">
      <c r="A214"/>
      <c r="B214"/>
      <c r="C214"/>
      <c r="D214"/>
      <c r="E214"/>
      <c r="F214"/>
      <c r="G214"/>
      <c r="H214"/>
      <c r="I214" s="275">
        <f>F212+I212</f>
        <v>14265.50000000002</v>
      </c>
      <c r="J214"/>
      <c r="K214" s="275"/>
      <c r="L214" s="275"/>
      <c r="M214"/>
      <c r="N214"/>
      <c r="P214"/>
      <c r="Q214"/>
      <c r="R214"/>
    </row>
    <row r="217" spans="1:18">
      <c r="I217" s="275"/>
    </row>
  </sheetData>
  <mergeCells count="7">
    <mergeCell ref="A209:J209"/>
    <mergeCell ref="B126:D126"/>
    <mergeCell ref="A127:D127"/>
    <mergeCell ref="A128:D128"/>
    <mergeCell ref="A129:D129"/>
    <mergeCell ref="A206:D206"/>
    <mergeCell ref="A208:D208"/>
  </mergeCells>
  <conditionalFormatting sqref="B22:C22">
    <cfRule type="duplicateValues" dxfId="1722" priority="4"/>
  </conditionalFormatting>
  <conditionalFormatting sqref="B58:C58">
    <cfRule type="duplicateValues" dxfId="1721" priority="2"/>
  </conditionalFormatting>
  <conditionalFormatting sqref="D212:D214 D216:D1048576 A212:C1048576">
    <cfRule type="duplicateValues" dxfId="1720" priority="5"/>
  </conditionalFormatting>
  <conditionalFormatting sqref="N5 N9:N62 N66:N207">
    <cfRule type="notContainsBlanks" dxfId="1719" priority="1">
      <formula>LEN(TRIM(N5))&gt;0</formula>
    </cfRule>
  </conditionalFormatting>
  <conditionalFormatting sqref="N209">
    <cfRule type="notContainsBlanks" dxfId="1718" priority="3">
      <formula>LEN(TRIM(N209))&gt;0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EF43-A3F6-AB4D-94B7-39AA819961E5}">
  <dimension ref="A1:U149"/>
  <sheetViews>
    <sheetView topLeftCell="A22" zoomScale="140" zoomScaleNormal="140" workbookViewId="0">
      <selection activeCell="P153" sqref="P153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5" customWidth="1"/>
    <col min="4" max="6" width="10.6640625" customWidth="1"/>
    <col min="7" max="8" width="10.83203125" customWidth="1"/>
    <col min="9" max="9" width="11.1640625" customWidth="1"/>
    <col min="10" max="10" width="11.5" customWidth="1"/>
    <col min="11" max="11" width="12.1640625" customWidth="1"/>
    <col min="12" max="12" width="11.6640625" style="275" customWidth="1"/>
    <col min="13" max="13" width="11" style="275" customWidth="1"/>
    <col min="14" max="14" width="13.6640625" customWidth="1"/>
    <col min="15" max="15" width="15" customWidth="1"/>
    <col min="16" max="16" width="41.5" style="1" bestFit="1" customWidth="1"/>
  </cols>
  <sheetData>
    <row r="1" spans="1:21" ht="21">
      <c r="A1" s="48" t="s">
        <v>222</v>
      </c>
      <c r="C1" s="139"/>
      <c r="D1" s="139"/>
      <c r="E1" s="17"/>
      <c r="L1" s="327" t="s">
        <v>218</v>
      </c>
      <c r="M1" s="328" t="s">
        <v>219</v>
      </c>
      <c r="N1" s="44" t="s">
        <v>220</v>
      </c>
      <c r="O1" s="44" t="s">
        <v>606</v>
      </c>
    </row>
    <row r="2" spans="1:21" ht="19">
      <c r="A2" s="92" t="s">
        <v>313</v>
      </c>
      <c r="C2" s="139"/>
      <c r="D2" s="139"/>
      <c r="E2" s="17"/>
      <c r="L2" s="329"/>
      <c r="M2" s="45">
        <v>45717</v>
      </c>
      <c r="N2" s="157">
        <v>45747</v>
      </c>
      <c r="O2" s="350" t="s">
        <v>185</v>
      </c>
    </row>
    <row r="3" spans="1:21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1072</v>
      </c>
      <c r="I3" s="299" t="s">
        <v>748</v>
      </c>
      <c r="J3" s="353" t="s">
        <v>765</v>
      </c>
      <c r="K3" s="311" t="s">
        <v>749</v>
      </c>
      <c r="L3" s="330" t="s">
        <v>750</v>
      </c>
      <c r="M3" s="330" t="s">
        <v>751</v>
      </c>
      <c r="N3" s="47" t="s">
        <v>728</v>
      </c>
      <c r="O3" s="47" t="s">
        <v>226</v>
      </c>
    </row>
    <row r="4" spans="1:21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70.38</v>
      </c>
      <c r="G4" s="354">
        <v>0</v>
      </c>
      <c r="H4" s="52" t="s">
        <v>598</v>
      </c>
      <c r="I4" s="247">
        <v>11.9</v>
      </c>
      <c r="J4" s="354">
        <v>0</v>
      </c>
      <c r="K4" s="351">
        <f>SUM(F4:J4)</f>
        <v>82.28</v>
      </c>
      <c r="L4" s="247">
        <v>70.38</v>
      </c>
      <c r="M4" s="247">
        <v>11.9</v>
      </c>
      <c r="N4" s="293">
        <f>L4+M4</f>
        <v>82.28</v>
      </c>
      <c r="O4" s="355"/>
    </row>
    <row r="5" spans="1:21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82.03</v>
      </c>
      <c r="G5" s="296">
        <v>0</v>
      </c>
      <c r="H5" s="52" t="s">
        <v>598</v>
      </c>
      <c r="I5" s="247">
        <v>11.9</v>
      </c>
      <c r="J5" s="296">
        <v>0</v>
      </c>
      <c r="K5" s="247">
        <f>SUM(F5:J5)</f>
        <v>93.93</v>
      </c>
      <c r="L5" s="247">
        <v>82.03</v>
      </c>
      <c r="M5" s="247">
        <v>11.9</v>
      </c>
      <c r="N5" s="293">
        <f>L5+M5</f>
        <v>93.93</v>
      </c>
      <c r="O5" s="262"/>
    </row>
    <row r="6" spans="1:21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70.38</v>
      </c>
      <c r="G6" s="352">
        <v>0</v>
      </c>
      <c r="H6" s="52" t="s">
        <v>598</v>
      </c>
      <c r="I6" s="247">
        <v>11.9</v>
      </c>
      <c r="J6" s="296">
        <v>0</v>
      </c>
      <c r="K6" s="247">
        <f t="shared" ref="K6:K69" si="0">SUM(F6:J6)</f>
        <v>82.28</v>
      </c>
      <c r="L6" s="247">
        <v>70.38</v>
      </c>
      <c r="M6" s="247">
        <v>11.9</v>
      </c>
      <c r="N6" s="293">
        <f>L6+M6</f>
        <v>82.28</v>
      </c>
      <c r="O6" s="51"/>
    </row>
    <row r="7" spans="1:21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70.38</v>
      </c>
      <c r="G7" s="296">
        <v>0</v>
      </c>
      <c r="H7" s="52" t="s">
        <v>598</v>
      </c>
      <c r="I7" s="247">
        <v>11.9</v>
      </c>
      <c r="J7" s="296">
        <v>0</v>
      </c>
      <c r="K7" s="247">
        <f t="shared" si="0"/>
        <v>82.28</v>
      </c>
      <c r="L7" s="247">
        <v>70.38</v>
      </c>
      <c r="M7" s="247">
        <v>11.9</v>
      </c>
      <c r="N7" s="293">
        <f t="shared" ref="N7:N70" si="1">L7+M7</f>
        <v>82.28</v>
      </c>
      <c r="O7" s="262"/>
    </row>
    <row r="8" spans="1:21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82.03</v>
      </c>
      <c r="G8" s="296">
        <v>139.44</v>
      </c>
      <c r="H8" s="52" t="s">
        <v>599</v>
      </c>
      <c r="I8" s="247">
        <v>11.9</v>
      </c>
      <c r="J8" s="296">
        <v>21.41</v>
      </c>
      <c r="K8" s="247">
        <f t="shared" si="0"/>
        <v>254.78</v>
      </c>
      <c r="L8" s="247">
        <v>221.47</v>
      </c>
      <c r="M8" s="247">
        <v>33.31</v>
      </c>
      <c r="N8" s="293">
        <f t="shared" si="1"/>
        <v>254.78</v>
      </c>
      <c r="O8" s="51"/>
    </row>
    <row r="9" spans="1:21">
      <c r="A9" s="43">
        <v>7</v>
      </c>
      <c r="B9" s="50" t="s">
        <v>622</v>
      </c>
      <c r="C9" s="344" t="s">
        <v>192</v>
      </c>
      <c r="D9" s="344" t="s">
        <v>913</v>
      </c>
      <c r="E9" s="52" t="s">
        <v>599</v>
      </c>
      <c r="F9" s="247">
        <v>82.03</v>
      </c>
      <c r="G9" s="296">
        <v>139.44</v>
      </c>
      <c r="H9" s="52" t="s">
        <v>599</v>
      </c>
      <c r="I9" s="247">
        <v>11.9</v>
      </c>
      <c r="J9" s="296">
        <v>21.41</v>
      </c>
      <c r="K9" s="247">
        <f>SUM(F9:J9)</f>
        <v>254.78</v>
      </c>
      <c r="L9" s="247">
        <v>221.47</v>
      </c>
      <c r="M9" s="247">
        <v>33.31</v>
      </c>
      <c r="N9" s="293">
        <f>L9+M9</f>
        <v>254.78</v>
      </c>
      <c r="O9" s="262"/>
    </row>
    <row r="10" spans="1:21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82.03</v>
      </c>
      <c r="G10" s="296">
        <v>0</v>
      </c>
      <c r="H10" s="52" t="s">
        <v>598</v>
      </c>
      <c r="I10" s="247">
        <v>11.9</v>
      </c>
      <c r="J10" s="296">
        <v>0</v>
      </c>
      <c r="K10" s="247">
        <f t="shared" si="0"/>
        <v>93.93</v>
      </c>
      <c r="L10" s="247">
        <v>82.03</v>
      </c>
      <c r="M10" s="247">
        <v>11.9</v>
      </c>
      <c r="N10" s="293">
        <f t="shared" si="1"/>
        <v>93.93</v>
      </c>
      <c r="O10" s="262"/>
    </row>
    <row r="11" spans="1:21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70.38</v>
      </c>
      <c r="G11" s="296">
        <v>0</v>
      </c>
      <c r="H11" s="52" t="s">
        <v>598</v>
      </c>
      <c r="I11" s="247">
        <v>11.9</v>
      </c>
      <c r="J11" s="296">
        <v>0</v>
      </c>
      <c r="K11" s="247">
        <f t="shared" si="0"/>
        <v>82.28</v>
      </c>
      <c r="L11" s="247">
        <v>70.38</v>
      </c>
      <c r="M11" s="247">
        <v>11.9</v>
      </c>
      <c r="N11" s="293">
        <f t="shared" si="1"/>
        <v>82.28</v>
      </c>
      <c r="O11" s="262"/>
    </row>
    <row r="12" spans="1:21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70.38</v>
      </c>
      <c r="G12" s="296">
        <v>0</v>
      </c>
      <c r="H12" s="52" t="s">
        <v>598</v>
      </c>
      <c r="I12" s="247">
        <v>11.9</v>
      </c>
      <c r="J12" s="296">
        <v>0</v>
      </c>
      <c r="K12" s="247">
        <f t="shared" si="0"/>
        <v>82.28</v>
      </c>
      <c r="L12" s="247">
        <v>70.38</v>
      </c>
      <c r="M12" s="247">
        <v>11.9</v>
      </c>
      <c r="N12" s="293">
        <f t="shared" si="1"/>
        <v>82.28</v>
      </c>
      <c r="O12" s="262"/>
    </row>
    <row r="13" spans="1:21">
      <c r="A13" s="43"/>
      <c r="B13" s="50" t="s">
        <v>708</v>
      </c>
      <c r="C13" s="72" t="s">
        <v>1065</v>
      </c>
      <c r="D13" s="72" t="s">
        <v>912</v>
      </c>
      <c r="E13" s="52"/>
      <c r="F13" s="247"/>
      <c r="G13" s="296"/>
      <c r="H13" s="52"/>
      <c r="I13" s="247"/>
      <c r="J13" s="296"/>
      <c r="K13" s="247"/>
      <c r="L13" s="247"/>
      <c r="M13" s="247"/>
      <c r="N13" s="293"/>
      <c r="O13" s="262" t="s">
        <v>1020</v>
      </c>
    </row>
    <row r="14" spans="1:21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82.03</v>
      </c>
      <c r="G14" s="296">
        <v>0</v>
      </c>
      <c r="H14" s="52" t="s">
        <v>598</v>
      </c>
      <c r="I14" s="247">
        <v>11.9</v>
      </c>
      <c r="J14" s="296">
        <v>0</v>
      </c>
      <c r="K14" s="247">
        <f t="shared" si="0"/>
        <v>93.93</v>
      </c>
      <c r="L14" s="247">
        <v>82.03</v>
      </c>
      <c r="M14" s="247">
        <v>11.9</v>
      </c>
      <c r="N14" s="293">
        <f t="shared" si="1"/>
        <v>93.93</v>
      </c>
      <c r="O14" s="262"/>
      <c r="Q14"/>
      <c r="R14"/>
      <c r="S14" s="53"/>
      <c r="T14" s="53"/>
      <c r="U14" s="240"/>
    </row>
    <row r="15" spans="1:21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70.38</v>
      </c>
      <c r="G15" s="296">
        <v>0</v>
      </c>
      <c r="H15" s="52" t="s">
        <v>598</v>
      </c>
      <c r="I15" s="247">
        <v>11.9</v>
      </c>
      <c r="J15" s="296">
        <v>0</v>
      </c>
      <c r="K15" s="247">
        <f t="shared" si="0"/>
        <v>82.28</v>
      </c>
      <c r="L15" s="247">
        <v>70.38</v>
      </c>
      <c r="M15" s="247">
        <v>11.9</v>
      </c>
      <c r="N15" s="293">
        <f t="shared" si="1"/>
        <v>82.28</v>
      </c>
      <c r="O15" s="262"/>
      <c r="Q15"/>
      <c r="R15"/>
      <c r="S15" s="53"/>
      <c r="T15" s="53"/>
      <c r="U15" s="240"/>
    </row>
    <row r="16" spans="1:21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599</v>
      </c>
      <c r="F16" s="247">
        <v>82.03</v>
      </c>
      <c r="G16" s="296">
        <v>139.44</v>
      </c>
      <c r="H16" s="52" t="s">
        <v>599</v>
      </c>
      <c r="I16" s="247">
        <v>11.9</v>
      </c>
      <c r="J16" s="296">
        <v>21.41</v>
      </c>
      <c r="K16" s="247">
        <f t="shared" si="0"/>
        <v>254.78</v>
      </c>
      <c r="L16" s="247">
        <v>221.47</v>
      </c>
      <c r="M16" s="247">
        <v>33.31</v>
      </c>
      <c r="N16" s="293">
        <f>L16+M16</f>
        <v>254.78</v>
      </c>
      <c r="O16" s="262"/>
      <c r="Q16"/>
      <c r="R16"/>
      <c r="S16"/>
      <c r="T16"/>
    </row>
    <row r="17" spans="1:20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70.38</v>
      </c>
      <c r="G17" s="296">
        <v>0</v>
      </c>
      <c r="H17" s="52" t="s">
        <v>598</v>
      </c>
      <c r="I17" s="247">
        <v>11.9</v>
      </c>
      <c r="J17" s="296">
        <v>0</v>
      </c>
      <c r="K17" s="247">
        <f>SUM(F17:J17)</f>
        <v>82.28</v>
      </c>
      <c r="L17" s="247">
        <v>70.38</v>
      </c>
      <c r="M17" s="247">
        <v>11.9</v>
      </c>
      <c r="N17" s="293">
        <f t="shared" si="1"/>
        <v>82.28</v>
      </c>
      <c r="O17" s="262"/>
      <c r="Q17"/>
      <c r="R17"/>
      <c r="S17"/>
      <c r="T17"/>
    </row>
    <row r="18" spans="1:20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82.03</v>
      </c>
      <c r="G18" s="296">
        <v>139.44</v>
      </c>
      <c r="H18" s="52" t="s">
        <v>599</v>
      </c>
      <c r="I18" s="247">
        <v>11.9</v>
      </c>
      <c r="J18" s="296">
        <v>21.41</v>
      </c>
      <c r="K18" s="247">
        <f>SUM(F18:J18)</f>
        <v>254.78</v>
      </c>
      <c r="L18" s="247">
        <v>221.47</v>
      </c>
      <c r="M18" s="247">
        <v>33.31</v>
      </c>
      <c r="N18" s="293">
        <f t="shared" si="1"/>
        <v>254.78</v>
      </c>
      <c r="O18" s="262"/>
      <c r="Q18"/>
      <c r="R18"/>
      <c r="S18"/>
      <c r="T18"/>
    </row>
    <row r="19" spans="1:20" s="1" customFormat="1">
      <c r="A19" s="43"/>
      <c r="B19" s="278" t="s">
        <v>1039</v>
      </c>
      <c r="C19" s="72" t="s">
        <v>1040</v>
      </c>
      <c r="D19" s="72" t="s">
        <v>912</v>
      </c>
      <c r="E19" s="52" t="s">
        <v>598</v>
      </c>
      <c r="F19" s="247">
        <v>70.38</v>
      </c>
      <c r="G19" s="296">
        <v>0</v>
      </c>
      <c r="H19" s="52" t="s">
        <v>598</v>
      </c>
      <c r="I19" s="247">
        <v>11.9</v>
      </c>
      <c r="J19" s="296">
        <v>0</v>
      </c>
      <c r="K19" s="247">
        <f>SUM(F19:J19)</f>
        <v>82.28</v>
      </c>
      <c r="L19" s="247">
        <v>70.38</v>
      </c>
      <c r="M19" s="247">
        <v>11.9</v>
      </c>
      <c r="N19" s="293">
        <f>L19+M19</f>
        <v>82.28</v>
      </c>
      <c r="O19" s="262"/>
      <c r="Q19"/>
      <c r="R19"/>
      <c r="S19"/>
      <c r="T19"/>
    </row>
    <row r="20" spans="1:20" s="1" customFormat="1">
      <c r="A20" s="43"/>
      <c r="B20" s="278" t="s">
        <v>885</v>
      </c>
      <c r="C20" s="72" t="s">
        <v>886</v>
      </c>
      <c r="D20" s="72" t="s">
        <v>913</v>
      </c>
      <c r="E20" s="52" t="s">
        <v>600</v>
      </c>
      <c r="F20" s="247">
        <v>82.03</v>
      </c>
      <c r="G20" s="296">
        <v>61.52</v>
      </c>
      <c r="H20" s="52" t="s">
        <v>600</v>
      </c>
      <c r="I20" s="247">
        <v>11.9</v>
      </c>
      <c r="J20" s="296">
        <v>8.92</v>
      </c>
      <c r="K20" s="247">
        <f>SUM(F20:J20)</f>
        <v>164.37</v>
      </c>
      <c r="L20" s="247">
        <v>143.55000000000001</v>
      </c>
      <c r="M20" s="247">
        <v>20.82</v>
      </c>
      <c r="N20" s="293">
        <f>L20+M20</f>
        <v>164.37</v>
      </c>
      <c r="O20" s="262"/>
      <c r="Q20"/>
      <c r="R20"/>
      <c r="S20"/>
      <c r="T20"/>
    </row>
    <row r="21" spans="1:20">
      <c r="A21" s="43">
        <v>17</v>
      </c>
      <c r="B21" s="50" t="s">
        <v>630</v>
      </c>
      <c r="C21" s="72" t="s">
        <v>11</v>
      </c>
      <c r="D21" s="72" t="s">
        <v>912</v>
      </c>
      <c r="E21" s="52" t="s">
        <v>600</v>
      </c>
      <c r="F21" s="247">
        <v>70.38</v>
      </c>
      <c r="G21" s="296">
        <v>0</v>
      </c>
      <c r="H21" s="52" t="s">
        <v>600</v>
      </c>
      <c r="I21" s="247">
        <v>11.9</v>
      </c>
      <c r="J21" s="296">
        <v>0</v>
      </c>
      <c r="K21" s="247">
        <f t="shared" si="0"/>
        <v>82.28</v>
      </c>
      <c r="L21" s="247">
        <v>70.38</v>
      </c>
      <c r="M21" s="247">
        <v>11.9</v>
      </c>
      <c r="N21" s="293">
        <f t="shared" si="1"/>
        <v>82.28</v>
      </c>
      <c r="O21" s="262" t="s">
        <v>1067</v>
      </c>
    </row>
    <row r="22" spans="1:20">
      <c r="A22" s="43">
        <v>18</v>
      </c>
      <c r="B22" s="118" t="s">
        <v>631</v>
      </c>
      <c r="C22" s="72" t="s">
        <v>720</v>
      </c>
      <c r="D22" s="72" t="s">
        <v>913</v>
      </c>
      <c r="E22" s="52" t="s">
        <v>598</v>
      </c>
      <c r="F22" s="247">
        <v>82.03</v>
      </c>
      <c r="G22" s="296">
        <v>0</v>
      </c>
      <c r="H22" s="52" t="s">
        <v>598</v>
      </c>
      <c r="I22" s="247">
        <v>11.9</v>
      </c>
      <c r="J22" s="296">
        <v>0</v>
      </c>
      <c r="K22" s="247">
        <f t="shared" si="0"/>
        <v>93.93</v>
      </c>
      <c r="L22" s="247">
        <v>82.03</v>
      </c>
      <c r="M22" s="247">
        <v>11.9</v>
      </c>
      <c r="N22" s="293">
        <f t="shared" si="1"/>
        <v>93.93</v>
      </c>
      <c r="O22" s="262"/>
    </row>
    <row r="23" spans="1:20">
      <c r="A23" s="43">
        <v>19</v>
      </c>
      <c r="B23" s="50" t="s">
        <v>632</v>
      </c>
      <c r="C23" s="72" t="s">
        <v>65</v>
      </c>
      <c r="D23" s="72" t="s">
        <v>913</v>
      </c>
      <c r="E23" s="52" t="s">
        <v>600</v>
      </c>
      <c r="F23" s="247">
        <v>82.03</v>
      </c>
      <c r="G23" s="296">
        <v>61.52</v>
      </c>
      <c r="H23" s="52" t="s">
        <v>600</v>
      </c>
      <c r="I23" s="247">
        <v>11.9</v>
      </c>
      <c r="J23" s="296">
        <v>8.92</v>
      </c>
      <c r="K23" s="247">
        <f t="shared" si="0"/>
        <v>164.37</v>
      </c>
      <c r="L23" s="247">
        <v>143.55000000000001</v>
      </c>
      <c r="M23" s="247">
        <v>20.82</v>
      </c>
      <c r="N23" s="293">
        <f t="shared" si="1"/>
        <v>164.37</v>
      </c>
      <c r="O23" s="262"/>
    </row>
    <row r="24" spans="1:20">
      <c r="A24" s="43"/>
      <c r="B24" s="50" t="s">
        <v>917</v>
      </c>
      <c r="C24" s="72" t="s">
        <v>918</v>
      </c>
      <c r="D24" s="72" t="s">
        <v>913</v>
      </c>
      <c r="E24" s="52" t="s">
        <v>598</v>
      </c>
      <c r="F24" s="247">
        <v>82.03</v>
      </c>
      <c r="G24" s="296">
        <v>0</v>
      </c>
      <c r="H24" s="52" t="s">
        <v>598</v>
      </c>
      <c r="I24" s="247">
        <v>11.9</v>
      </c>
      <c r="J24" s="296">
        <v>0</v>
      </c>
      <c r="K24" s="247">
        <f t="shared" si="0"/>
        <v>93.93</v>
      </c>
      <c r="L24" s="247">
        <v>82.03</v>
      </c>
      <c r="M24" s="247">
        <v>11.9</v>
      </c>
      <c r="N24" s="293">
        <f t="shared" si="1"/>
        <v>93.93</v>
      </c>
      <c r="O24" s="262" t="s">
        <v>1042</v>
      </c>
    </row>
    <row r="25" spans="1:20">
      <c r="A25" s="43">
        <v>20</v>
      </c>
      <c r="B25" s="50" t="s">
        <v>633</v>
      </c>
      <c r="C25" s="71" t="s">
        <v>80</v>
      </c>
      <c r="D25" s="71" t="s">
        <v>912</v>
      </c>
      <c r="E25" s="52" t="s">
        <v>598</v>
      </c>
      <c r="F25" s="247">
        <v>70.38</v>
      </c>
      <c r="G25" s="296">
        <v>0</v>
      </c>
      <c r="H25" s="52" t="s">
        <v>598</v>
      </c>
      <c r="I25" s="247">
        <v>11.9</v>
      </c>
      <c r="J25" s="296">
        <v>0</v>
      </c>
      <c r="K25" s="247">
        <f t="shared" si="0"/>
        <v>82.28</v>
      </c>
      <c r="L25" s="247">
        <v>70.38</v>
      </c>
      <c r="M25" s="247">
        <v>11.9</v>
      </c>
      <c r="N25" s="293">
        <f t="shared" si="1"/>
        <v>82.28</v>
      </c>
      <c r="O25" s="262"/>
    </row>
    <row r="26" spans="1:20">
      <c r="A26" s="43"/>
      <c r="B26" s="50" t="s">
        <v>887</v>
      </c>
      <c r="C26" s="71" t="s">
        <v>888</v>
      </c>
      <c r="D26" s="71" t="s">
        <v>913</v>
      </c>
      <c r="E26" s="52" t="s">
        <v>598</v>
      </c>
      <c r="F26" s="247">
        <v>82.03</v>
      </c>
      <c r="G26" s="296">
        <v>0</v>
      </c>
      <c r="H26" s="52" t="s">
        <v>598</v>
      </c>
      <c r="I26" s="247">
        <v>11.9</v>
      </c>
      <c r="J26" s="296">
        <v>0</v>
      </c>
      <c r="K26" s="247">
        <f t="shared" si="0"/>
        <v>93.93</v>
      </c>
      <c r="L26" s="247">
        <v>82.03</v>
      </c>
      <c r="M26" s="247">
        <v>11.9</v>
      </c>
      <c r="N26" s="293">
        <f t="shared" si="1"/>
        <v>93.93</v>
      </c>
      <c r="O26" s="262"/>
    </row>
    <row r="27" spans="1:20">
      <c r="A27" s="43">
        <v>21</v>
      </c>
      <c r="B27" s="43" t="s">
        <v>781</v>
      </c>
      <c r="C27" s="71" t="s">
        <v>844</v>
      </c>
      <c r="D27" s="71" t="s">
        <v>913</v>
      </c>
      <c r="E27" s="52" t="s">
        <v>600</v>
      </c>
      <c r="F27" s="247">
        <v>82.03</v>
      </c>
      <c r="G27" s="296">
        <v>61.52</v>
      </c>
      <c r="H27" s="52" t="s">
        <v>600</v>
      </c>
      <c r="I27" s="247">
        <v>11.9</v>
      </c>
      <c r="J27" s="296">
        <v>8.92</v>
      </c>
      <c r="K27" s="247">
        <f t="shared" si="0"/>
        <v>164.37</v>
      </c>
      <c r="L27" s="247">
        <v>143.55000000000001</v>
      </c>
      <c r="M27" s="247">
        <v>20.82</v>
      </c>
      <c r="N27" s="293">
        <f t="shared" si="1"/>
        <v>164.37</v>
      </c>
      <c r="O27" s="262"/>
    </row>
    <row r="28" spans="1:20">
      <c r="A28" s="43">
        <v>22</v>
      </c>
      <c r="B28" s="50" t="s">
        <v>635</v>
      </c>
      <c r="C28" s="72" t="s">
        <v>91</v>
      </c>
      <c r="D28" s="72" t="s">
        <v>912</v>
      </c>
      <c r="E28" s="52" t="s">
        <v>599</v>
      </c>
      <c r="F28" s="247">
        <v>70.38</v>
      </c>
      <c r="G28" s="296">
        <v>119.65</v>
      </c>
      <c r="H28" s="52" t="s">
        <v>599</v>
      </c>
      <c r="I28" s="247">
        <v>11.9</v>
      </c>
      <c r="J28" s="296">
        <v>21.41</v>
      </c>
      <c r="K28" s="247">
        <f t="shared" si="0"/>
        <v>223.34</v>
      </c>
      <c r="L28" s="247">
        <v>190.03</v>
      </c>
      <c r="M28" s="247">
        <v>33.31</v>
      </c>
      <c r="N28" s="293">
        <f t="shared" si="1"/>
        <v>223.34</v>
      </c>
      <c r="O28" s="262"/>
    </row>
    <row r="29" spans="1:20" ht="16" customHeight="1">
      <c r="A29" s="43">
        <v>23</v>
      </c>
      <c r="B29" s="43">
        <v>1657</v>
      </c>
      <c r="C29" s="71" t="s">
        <v>845</v>
      </c>
      <c r="D29" s="71" t="s">
        <v>912</v>
      </c>
      <c r="E29" s="52" t="s">
        <v>598</v>
      </c>
      <c r="F29" s="247">
        <v>82.03</v>
      </c>
      <c r="G29" s="296">
        <v>0</v>
      </c>
      <c r="H29" s="52" t="s">
        <v>598</v>
      </c>
      <c r="I29" s="247">
        <v>11.9</v>
      </c>
      <c r="J29" s="296">
        <v>0</v>
      </c>
      <c r="K29" s="247">
        <f t="shared" si="0"/>
        <v>93.93</v>
      </c>
      <c r="L29" s="247">
        <v>82.03</v>
      </c>
      <c r="M29" s="247">
        <v>11.9</v>
      </c>
      <c r="N29" s="293">
        <f t="shared" si="1"/>
        <v>93.93</v>
      </c>
      <c r="O29" s="262"/>
    </row>
    <row r="30" spans="1:20">
      <c r="A30" s="43">
        <v>24</v>
      </c>
      <c r="B30" s="50" t="s">
        <v>636</v>
      </c>
      <c r="C30" s="72" t="s">
        <v>771</v>
      </c>
      <c r="D30" s="72" t="s">
        <v>915</v>
      </c>
      <c r="E30" s="52" t="s">
        <v>598</v>
      </c>
      <c r="F30" s="247">
        <v>82.03</v>
      </c>
      <c r="G30" s="296">
        <v>0</v>
      </c>
      <c r="H30" s="52" t="s">
        <v>598</v>
      </c>
      <c r="I30" s="247">
        <v>11.9</v>
      </c>
      <c r="J30" s="296">
        <v>0</v>
      </c>
      <c r="K30" s="247">
        <f t="shared" si="0"/>
        <v>93.93</v>
      </c>
      <c r="L30" s="247">
        <v>82.03</v>
      </c>
      <c r="M30" s="247">
        <v>11.9</v>
      </c>
      <c r="N30" s="293">
        <f t="shared" si="1"/>
        <v>93.93</v>
      </c>
      <c r="O30" s="262"/>
    </row>
    <row r="31" spans="1:20">
      <c r="A31" s="43">
        <v>25</v>
      </c>
      <c r="B31" s="50" t="s">
        <v>637</v>
      </c>
      <c r="C31" s="72" t="s">
        <v>405</v>
      </c>
      <c r="D31" s="72" t="s">
        <v>915</v>
      </c>
      <c r="E31" s="52" t="s">
        <v>598</v>
      </c>
      <c r="F31" s="247">
        <v>82.03</v>
      </c>
      <c r="G31" s="296">
        <v>0</v>
      </c>
      <c r="H31" s="52" t="s">
        <v>598</v>
      </c>
      <c r="I31" s="247">
        <v>11.9</v>
      </c>
      <c r="J31" s="296">
        <v>0</v>
      </c>
      <c r="K31" s="247">
        <f t="shared" si="0"/>
        <v>93.93</v>
      </c>
      <c r="L31" s="247">
        <v>82.03</v>
      </c>
      <c r="M31" s="247">
        <v>11.9</v>
      </c>
      <c r="N31" s="293">
        <f t="shared" si="1"/>
        <v>93.93</v>
      </c>
      <c r="O31" s="262"/>
    </row>
    <row r="32" spans="1:20">
      <c r="A32" s="43"/>
      <c r="B32" s="50" t="s">
        <v>879</v>
      </c>
      <c r="C32" s="72" t="s">
        <v>880</v>
      </c>
      <c r="D32" s="72" t="s">
        <v>912</v>
      </c>
      <c r="E32" s="52" t="s">
        <v>598</v>
      </c>
      <c r="F32" s="247">
        <v>70.38</v>
      </c>
      <c r="G32" s="296">
        <v>0</v>
      </c>
      <c r="H32" s="52" t="s">
        <v>598</v>
      </c>
      <c r="I32" s="247">
        <v>11.9</v>
      </c>
      <c r="J32" s="296">
        <v>0</v>
      </c>
      <c r="K32" s="247">
        <f t="shared" si="0"/>
        <v>82.28</v>
      </c>
      <c r="L32" s="247">
        <v>70.38</v>
      </c>
      <c r="M32" s="247">
        <v>11.9</v>
      </c>
      <c r="N32" s="293">
        <f t="shared" si="1"/>
        <v>82.28</v>
      </c>
      <c r="O32" s="262"/>
    </row>
    <row r="33" spans="1:20">
      <c r="A33" s="43">
        <v>26</v>
      </c>
      <c r="B33" s="50" t="s">
        <v>723</v>
      </c>
      <c r="C33" s="72" t="s">
        <v>722</v>
      </c>
      <c r="D33" s="72" t="s">
        <v>912</v>
      </c>
      <c r="E33" s="52" t="s">
        <v>598</v>
      </c>
      <c r="F33" s="247">
        <v>70.38</v>
      </c>
      <c r="G33" s="296">
        <v>0</v>
      </c>
      <c r="H33" s="52" t="s">
        <v>598</v>
      </c>
      <c r="I33" s="247">
        <v>11.9</v>
      </c>
      <c r="J33" s="296">
        <v>0</v>
      </c>
      <c r="K33" s="247">
        <f t="shared" si="0"/>
        <v>82.28</v>
      </c>
      <c r="L33" s="247">
        <v>70.38</v>
      </c>
      <c r="M33" s="247">
        <v>11.9</v>
      </c>
      <c r="N33" s="293">
        <f t="shared" si="1"/>
        <v>82.28</v>
      </c>
      <c r="O33" s="262"/>
    </row>
    <row r="34" spans="1:20">
      <c r="A34" s="43">
        <v>27</v>
      </c>
      <c r="B34" s="50" t="s">
        <v>638</v>
      </c>
      <c r="C34" s="72" t="s">
        <v>617</v>
      </c>
      <c r="D34" s="72" t="s">
        <v>913</v>
      </c>
      <c r="E34" s="52" t="s">
        <v>600</v>
      </c>
      <c r="F34" s="247">
        <v>82.03</v>
      </c>
      <c r="G34" s="296">
        <v>61.52</v>
      </c>
      <c r="H34" s="52" t="s">
        <v>600</v>
      </c>
      <c r="I34" s="247">
        <v>11.9</v>
      </c>
      <c r="J34" s="296">
        <v>8.92</v>
      </c>
      <c r="K34" s="247">
        <f t="shared" si="0"/>
        <v>164.37</v>
      </c>
      <c r="L34" s="247">
        <v>143.55000000000001</v>
      </c>
      <c r="M34" s="247">
        <v>20.82</v>
      </c>
      <c r="N34" s="293">
        <f t="shared" si="1"/>
        <v>164.37</v>
      </c>
      <c r="O34" s="262"/>
    </row>
    <row r="35" spans="1:20">
      <c r="A35" s="43">
        <v>28</v>
      </c>
      <c r="B35" s="50" t="s">
        <v>639</v>
      </c>
      <c r="C35" s="72" t="s">
        <v>92</v>
      </c>
      <c r="D35" s="72" t="s">
        <v>912</v>
      </c>
      <c r="E35" s="52" t="s">
        <v>599</v>
      </c>
      <c r="F35" s="247">
        <v>70.38</v>
      </c>
      <c r="G35" s="296">
        <v>119.65</v>
      </c>
      <c r="H35" s="52" t="s">
        <v>599</v>
      </c>
      <c r="I35" s="247">
        <v>11.9</v>
      </c>
      <c r="J35" s="296">
        <v>21.41</v>
      </c>
      <c r="K35" s="247">
        <f t="shared" si="0"/>
        <v>223.34</v>
      </c>
      <c r="L35" s="247">
        <v>190.03</v>
      </c>
      <c r="M35" s="247">
        <v>33.31</v>
      </c>
      <c r="N35" s="293">
        <f t="shared" si="1"/>
        <v>223.34</v>
      </c>
      <c r="O35" s="262"/>
    </row>
    <row r="36" spans="1:20">
      <c r="A36" s="43"/>
      <c r="B36" s="50" t="s">
        <v>889</v>
      </c>
      <c r="C36" s="72" t="s">
        <v>890</v>
      </c>
      <c r="D36" s="72" t="s">
        <v>912</v>
      </c>
      <c r="E36" s="52" t="s">
        <v>598</v>
      </c>
      <c r="F36" s="247">
        <v>70.38</v>
      </c>
      <c r="G36" s="296">
        <v>0</v>
      </c>
      <c r="H36" s="52" t="s">
        <v>598</v>
      </c>
      <c r="I36" s="247">
        <v>11.9</v>
      </c>
      <c r="J36" s="296">
        <v>0</v>
      </c>
      <c r="K36" s="247">
        <f t="shared" si="0"/>
        <v>82.28</v>
      </c>
      <c r="L36" s="247">
        <v>70.38</v>
      </c>
      <c r="M36" s="247">
        <v>11.9</v>
      </c>
      <c r="N36" s="293">
        <f t="shared" si="1"/>
        <v>82.28</v>
      </c>
      <c r="O36" s="262"/>
    </row>
    <row r="37" spans="1:20">
      <c r="A37" s="43">
        <v>30</v>
      </c>
      <c r="B37" s="50" t="s">
        <v>641</v>
      </c>
      <c r="C37" s="71" t="s">
        <v>846</v>
      </c>
      <c r="D37" s="71" t="s">
        <v>912</v>
      </c>
      <c r="E37" s="52" t="s">
        <v>600</v>
      </c>
      <c r="F37" s="247">
        <v>70.38</v>
      </c>
      <c r="G37" s="296">
        <v>52.79</v>
      </c>
      <c r="H37" s="52" t="s">
        <v>600</v>
      </c>
      <c r="I37" s="247">
        <v>11.9</v>
      </c>
      <c r="J37" s="296">
        <v>8.92</v>
      </c>
      <c r="K37" s="247">
        <f t="shared" si="0"/>
        <v>143.98999999999998</v>
      </c>
      <c r="L37" s="247">
        <v>123.17</v>
      </c>
      <c r="M37" s="247">
        <v>20.82</v>
      </c>
      <c r="N37" s="293">
        <f t="shared" si="1"/>
        <v>143.99</v>
      </c>
      <c r="O37" s="262"/>
      <c r="S37" t="s">
        <v>318</v>
      </c>
    </row>
    <row r="38" spans="1:20">
      <c r="A38" s="43"/>
      <c r="B38" s="50" t="s">
        <v>1044</v>
      </c>
      <c r="C38" s="71" t="s">
        <v>1045</v>
      </c>
      <c r="D38" s="71" t="s">
        <v>913</v>
      </c>
      <c r="E38" s="52" t="s">
        <v>600</v>
      </c>
      <c r="F38" s="247">
        <v>82.03</v>
      </c>
      <c r="G38" s="296">
        <v>61.52</v>
      </c>
      <c r="H38" s="52" t="s">
        <v>600</v>
      </c>
      <c r="I38" s="247">
        <v>0</v>
      </c>
      <c r="J38" s="296">
        <v>0</v>
      </c>
      <c r="K38" s="247">
        <f t="shared" si="0"/>
        <v>143.55000000000001</v>
      </c>
      <c r="L38" s="247">
        <v>143.55000000000001</v>
      </c>
      <c r="M38" s="247">
        <v>0</v>
      </c>
      <c r="N38" s="293">
        <f t="shared" si="1"/>
        <v>143.55000000000001</v>
      </c>
      <c r="O38" s="262"/>
    </row>
    <row r="39" spans="1:20">
      <c r="A39" s="43">
        <v>31</v>
      </c>
      <c r="B39" s="50" t="s">
        <v>642</v>
      </c>
      <c r="C39" s="72" t="s">
        <v>549</v>
      </c>
      <c r="D39" s="72" t="s">
        <v>913</v>
      </c>
      <c r="E39" s="52" t="s">
        <v>599</v>
      </c>
      <c r="F39" s="247">
        <v>82.03</v>
      </c>
      <c r="G39" s="296">
        <v>139.44</v>
      </c>
      <c r="H39" s="52" t="s">
        <v>599</v>
      </c>
      <c r="I39" s="247">
        <v>11.9</v>
      </c>
      <c r="J39" s="296">
        <v>21.41</v>
      </c>
      <c r="K39" s="247">
        <f t="shared" si="0"/>
        <v>254.78</v>
      </c>
      <c r="L39" s="247">
        <v>221.47</v>
      </c>
      <c r="M39" s="247">
        <v>33.31</v>
      </c>
      <c r="N39" s="293">
        <f t="shared" si="1"/>
        <v>254.78</v>
      </c>
      <c r="O39" s="262"/>
    </row>
    <row r="40" spans="1:20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70.38</v>
      </c>
      <c r="G40" s="296">
        <v>0</v>
      </c>
      <c r="H40" s="52" t="s">
        <v>598</v>
      </c>
      <c r="I40" s="247">
        <v>11.9</v>
      </c>
      <c r="J40" s="296">
        <v>0</v>
      </c>
      <c r="K40" s="247">
        <f t="shared" si="0"/>
        <v>82.28</v>
      </c>
      <c r="L40" s="247">
        <v>70.38</v>
      </c>
      <c r="M40" s="247">
        <v>11.9</v>
      </c>
      <c r="N40" s="293">
        <f t="shared" si="1"/>
        <v>82.28</v>
      </c>
      <c r="O40" s="262"/>
    </row>
    <row r="41" spans="1:20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82.03</v>
      </c>
      <c r="G41" s="296">
        <v>0</v>
      </c>
      <c r="H41" s="52" t="s">
        <v>598</v>
      </c>
      <c r="I41" s="247">
        <v>11.9</v>
      </c>
      <c r="J41" s="296">
        <v>0</v>
      </c>
      <c r="K41" s="247">
        <f t="shared" si="0"/>
        <v>93.93</v>
      </c>
      <c r="L41" s="247">
        <v>82.03</v>
      </c>
      <c r="M41" s="247">
        <v>11.9</v>
      </c>
      <c r="N41" s="293">
        <f t="shared" si="1"/>
        <v>93.93</v>
      </c>
      <c r="O41" s="262"/>
      <c r="Q41"/>
      <c r="R41"/>
      <c r="S41"/>
      <c r="T41"/>
    </row>
    <row r="42" spans="1:20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70.38</v>
      </c>
      <c r="G42" s="296">
        <v>0</v>
      </c>
      <c r="H42" s="52" t="s">
        <v>598</v>
      </c>
      <c r="I42" s="247">
        <v>11.9</v>
      </c>
      <c r="J42" s="296">
        <v>0</v>
      </c>
      <c r="K42" s="247">
        <f t="shared" si="0"/>
        <v>82.28</v>
      </c>
      <c r="L42" s="247">
        <v>70.38</v>
      </c>
      <c r="M42" s="247">
        <v>11.9</v>
      </c>
      <c r="N42" s="293">
        <f t="shared" si="1"/>
        <v>82.28</v>
      </c>
      <c r="O42" s="262"/>
      <c r="Q42"/>
      <c r="R42"/>
      <c r="S42"/>
      <c r="T42"/>
    </row>
    <row r="43" spans="1:20" s="1" customFormat="1">
      <c r="A43" s="43"/>
      <c r="B43" s="50" t="s">
        <v>1021</v>
      </c>
      <c r="C43" s="72" t="s">
        <v>1022</v>
      </c>
      <c r="D43" s="72" t="s">
        <v>913</v>
      </c>
      <c r="E43" s="52" t="s">
        <v>600</v>
      </c>
      <c r="F43" s="247">
        <v>82.03</v>
      </c>
      <c r="G43" s="296">
        <v>61.52</v>
      </c>
      <c r="H43" s="52" t="s">
        <v>600</v>
      </c>
      <c r="I43" s="247">
        <v>11.9</v>
      </c>
      <c r="J43" s="296">
        <v>8.92</v>
      </c>
      <c r="K43" s="247">
        <f t="shared" si="0"/>
        <v>164.37</v>
      </c>
      <c r="L43" s="247">
        <v>143.55000000000001</v>
      </c>
      <c r="M43" s="247">
        <v>20.82</v>
      </c>
      <c r="N43" s="293">
        <f t="shared" si="1"/>
        <v>164.37</v>
      </c>
      <c r="O43" s="262"/>
      <c r="Q43"/>
      <c r="R43"/>
      <c r="S43"/>
      <c r="T43"/>
    </row>
    <row r="44" spans="1:20" s="1" customFormat="1">
      <c r="A44" s="43">
        <v>34</v>
      </c>
      <c r="B44" s="50" t="s">
        <v>705</v>
      </c>
      <c r="C44" s="72" t="s">
        <v>43</v>
      </c>
      <c r="D44" s="72" t="s">
        <v>915</v>
      </c>
      <c r="E44" s="52" t="s">
        <v>598</v>
      </c>
      <c r="F44" s="247">
        <v>82.03</v>
      </c>
      <c r="G44" s="296">
        <v>0</v>
      </c>
      <c r="H44" s="52" t="s">
        <v>598</v>
      </c>
      <c r="I44" s="247">
        <v>11.9</v>
      </c>
      <c r="J44" s="296">
        <v>0</v>
      </c>
      <c r="K44" s="247">
        <f t="shared" si="0"/>
        <v>93.93</v>
      </c>
      <c r="L44" s="247">
        <v>82.03</v>
      </c>
      <c r="M44" s="247">
        <v>11.9</v>
      </c>
      <c r="N44" s="293">
        <f t="shared" si="1"/>
        <v>93.93</v>
      </c>
      <c r="O44" s="262"/>
      <c r="Q44"/>
      <c r="R44"/>
      <c r="S44"/>
      <c r="T44"/>
    </row>
    <row r="45" spans="1:20" s="1" customFormat="1">
      <c r="A45" s="43">
        <v>35</v>
      </c>
      <c r="B45" s="50" t="s">
        <v>706</v>
      </c>
      <c r="C45" s="71" t="s">
        <v>327</v>
      </c>
      <c r="D45" s="71" t="s">
        <v>912</v>
      </c>
      <c r="E45" s="52" t="s">
        <v>600</v>
      </c>
      <c r="F45" s="247">
        <v>70.38</v>
      </c>
      <c r="G45" s="296">
        <v>52.79</v>
      </c>
      <c r="H45" s="52" t="s">
        <v>600</v>
      </c>
      <c r="I45" s="247">
        <v>11.9</v>
      </c>
      <c r="J45" s="296">
        <v>8.92</v>
      </c>
      <c r="K45" s="247">
        <f t="shared" si="0"/>
        <v>143.98999999999998</v>
      </c>
      <c r="L45" s="247">
        <v>123.17</v>
      </c>
      <c r="M45" s="247">
        <v>20.82</v>
      </c>
      <c r="N45" s="293">
        <f t="shared" si="1"/>
        <v>143.99</v>
      </c>
      <c r="O45" s="262"/>
      <c r="Q45"/>
      <c r="R45"/>
      <c r="S45"/>
      <c r="T45"/>
    </row>
    <row r="46" spans="1:20" s="1" customFormat="1">
      <c r="A46" s="43"/>
      <c r="B46" s="50" t="s">
        <v>938</v>
      </c>
      <c r="C46" s="71" t="s">
        <v>939</v>
      </c>
      <c r="D46" s="71" t="s">
        <v>913</v>
      </c>
      <c r="E46" s="52" t="s">
        <v>598</v>
      </c>
      <c r="F46" s="247">
        <v>82.03</v>
      </c>
      <c r="G46" s="296">
        <v>0</v>
      </c>
      <c r="H46" s="52" t="s">
        <v>598</v>
      </c>
      <c r="I46" s="247">
        <v>11.9</v>
      </c>
      <c r="J46" s="296">
        <v>0</v>
      </c>
      <c r="K46" s="247">
        <f t="shared" si="0"/>
        <v>93.93</v>
      </c>
      <c r="L46" s="247">
        <v>82.03</v>
      </c>
      <c r="M46" s="247">
        <v>11.9</v>
      </c>
      <c r="N46" s="293">
        <f t="shared" si="1"/>
        <v>93.93</v>
      </c>
      <c r="O46" s="262" t="s">
        <v>1077</v>
      </c>
      <c r="Q46"/>
      <c r="R46"/>
      <c r="S46"/>
      <c r="T46"/>
    </row>
    <row r="47" spans="1:20" s="1" customFormat="1">
      <c r="A47" s="43">
        <v>36</v>
      </c>
      <c r="B47" s="50" t="s">
        <v>645</v>
      </c>
      <c r="C47" s="72" t="s">
        <v>358</v>
      </c>
      <c r="D47" s="72" t="s">
        <v>912</v>
      </c>
      <c r="E47" s="52" t="s">
        <v>599</v>
      </c>
      <c r="F47" s="247">
        <v>70.38</v>
      </c>
      <c r="G47" s="296">
        <v>119.65</v>
      </c>
      <c r="H47" s="52" t="s">
        <v>599</v>
      </c>
      <c r="I47" s="247">
        <v>11.9</v>
      </c>
      <c r="J47" s="296">
        <v>21.41</v>
      </c>
      <c r="K47" s="247">
        <f t="shared" si="0"/>
        <v>223.34</v>
      </c>
      <c r="L47" s="247">
        <v>190.03</v>
      </c>
      <c r="M47" s="247">
        <v>33.31</v>
      </c>
      <c r="N47" s="293">
        <f t="shared" si="1"/>
        <v>223.34</v>
      </c>
      <c r="O47" s="262"/>
      <c r="Q47"/>
      <c r="R47"/>
      <c r="S47"/>
      <c r="T47"/>
    </row>
    <row r="48" spans="1:20" s="1" customFormat="1">
      <c r="A48" s="43">
        <v>37</v>
      </c>
      <c r="B48" s="50" t="s">
        <v>646</v>
      </c>
      <c r="C48" s="72" t="s">
        <v>551</v>
      </c>
      <c r="D48" s="72" t="s">
        <v>912</v>
      </c>
      <c r="E48" s="52" t="s">
        <v>598</v>
      </c>
      <c r="F48" s="247">
        <v>70.38</v>
      </c>
      <c r="G48" s="296">
        <v>0</v>
      </c>
      <c r="H48" s="52" t="s">
        <v>598</v>
      </c>
      <c r="I48" s="247">
        <v>11.9</v>
      </c>
      <c r="J48" s="296">
        <v>0</v>
      </c>
      <c r="K48" s="247">
        <f t="shared" si="0"/>
        <v>82.28</v>
      </c>
      <c r="L48" s="247">
        <v>70.38</v>
      </c>
      <c r="M48" s="247">
        <v>11.9</v>
      </c>
      <c r="N48" s="293">
        <f>L48+M48</f>
        <v>82.28</v>
      </c>
      <c r="O48" s="262"/>
      <c r="Q48"/>
      <c r="R48"/>
      <c r="S48"/>
      <c r="T48"/>
    </row>
    <row r="49" spans="1:20" s="1" customFormat="1">
      <c r="A49" s="43">
        <v>39</v>
      </c>
      <c r="B49" s="50" t="s">
        <v>648</v>
      </c>
      <c r="C49" s="72" t="s">
        <v>23</v>
      </c>
      <c r="D49" s="72" t="s">
        <v>912</v>
      </c>
      <c r="E49" s="52" t="s">
        <v>598</v>
      </c>
      <c r="F49" s="247">
        <v>70.38</v>
      </c>
      <c r="G49" s="296">
        <v>0</v>
      </c>
      <c r="H49" s="52" t="s">
        <v>598</v>
      </c>
      <c r="I49" s="247">
        <v>11.9</v>
      </c>
      <c r="J49" s="296">
        <v>0</v>
      </c>
      <c r="K49" s="247">
        <f t="shared" si="0"/>
        <v>82.28</v>
      </c>
      <c r="L49" s="247">
        <v>70.38</v>
      </c>
      <c r="M49" s="247">
        <v>11.9</v>
      </c>
      <c r="N49" s="293">
        <f t="shared" si="1"/>
        <v>82.28</v>
      </c>
      <c r="O49" s="262"/>
      <c r="Q49"/>
      <c r="R49"/>
      <c r="S49"/>
      <c r="T49"/>
    </row>
    <row r="50" spans="1:20" s="1" customFormat="1">
      <c r="A50" s="43">
        <v>40</v>
      </c>
      <c r="B50" s="50" t="s">
        <v>649</v>
      </c>
      <c r="C50" s="72" t="s">
        <v>93</v>
      </c>
      <c r="D50" s="72" t="s">
        <v>912</v>
      </c>
      <c r="E50" s="52" t="s">
        <v>599</v>
      </c>
      <c r="F50" s="247">
        <v>70.38</v>
      </c>
      <c r="G50" s="296">
        <v>119.65</v>
      </c>
      <c r="H50" s="52" t="s">
        <v>599</v>
      </c>
      <c r="I50" s="247">
        <v>11.9</v>
      </c>
      <c r="J50" s="296">
        <v>21.41</v>
      </c>
      <c r="K50" s="247">
        <f t="shared" si="0"/>
        <v>223.34</v>
      </c>
      <c r="L50" s="247">
        <v>190.03</v>
      </c>
      <c r="M50" s="247">
        <v>33.31</v>
      </c>
      <c r="N50" s="293">
        <f t="shared" si="1"/>
        <v>223.34</v>
      </c>
      <c r="O50" s="262"/>
      <c r="Q50"/>
      <c r="R50"/>
      <c r="S50"/>
      <c r="T50"/>
    </row>
    <row r="51" spans="1:20" s="1" customFormat="1">
      <c r="A51" s="43">
        <v>41</v>
      </c>
      <c r="B51" s="50" t="s">
        <v>650</v>
      </c>
      <c r="C51" s="72" t="s">
        <v>183</v>
      </c>
      <c r="D51" s="72" t="s">
        <v>912</v>
      </c>
      <c r="E51" s="52" t="s">
        <v>600</v>
      </c>
      <c r="F51" s="247">
        <v>70.38</v>
      </c>
      <c r="G51" s="296">
        <v>52.79</v>
      </c>
      <c r="H51" s="52" t="s">
        <v>600</v>
      </c>
      <c r="I51" s="247">
        <v>11.9</v>
      </c>
      <c r="J51" s="296">
        <v>8.92</v>
      </c>
      <c r="K51" s="247">
        <f t="shared" si="0"/>
        <v>143.98999999999998</v>
      </c>
      <c r="L51" s="247">
        <v>123.17</v>
      </c>
      <c r="M51" s="247">
        <v>20.82</v>
      </c>
      <c r="N51" s="293">
        <f t="shared" si="1"/>
        <v>143.99</v>
      </c>
      <c r="O51" s="262"/>
      <c r="Q51"/>
      <c r="R51"/>
      <c r="S51"/>
      <c r="T51"/>
    </row>
    <row r="52" spans="1:20" s="1" customFormat="1">
      <c r="A52" s="43">
        <v>42</v>
      </c>
      <c r="B52" s="50" t="s">
        <v>651</v>
      </c>
      <c r="C52" s="71" t="s">
        <v>453</v>
      </c>
      <c r="D52" s="71" t="s">
        <v>916</v>
      </c>
      <c r="E52" s="52" t="s">
        <v>599</v>
      </c>
      <c r="F52" s="247">
        <v>70.38</v>
      </c>
      <c r="G52" s="296">
        <v>119.65</v>
      </c>
      <c r="H52" s="52" t="s">
        <v>599</v>
      </c>
      <c r="I52" s="247">
        <v>11.9</v>
      </c>
      <c r="J52" s="296">
        <v>21.41</v>
      </c>
      <c r="K52" s="247">
        <f t="shared" si="0"/>
        <v>223.34</v>
      </c>
      <c r="L52" s="247">
        <v>190.03</v>
      </c>
      <c r="M52" s="247">
        <v>33.31</v>
      </c>
      <c r="N52" s="293">
        <f>L52+M52</f>
        <v>223.34</v>
      </c>
      <c r="O52" s="262"/>
      <c r="Q52"/>
      <c r="R52"/>
      <c r="S52"/>
      <c r="T52"/>
    </row>
    <row r="53" spans="1:20" s="1" customFormat="1">
      <c r="A53" s="43"/>
      <c r="B53" s="50" t="s">
        <v>864</v>
      </c>
      <c r="C53" s="71" t="s">
        <v>865</v>
      </c>
      <c r="D53" s="71" t="s">
        <v>915</v>
      </c>
      <c r="E53" s="52" t="s">
        <v>866</v>
      </c>
      <c r="F53" s="247">
        <v>82.03</v>
      </c>
      <c r="G53" s="296">
        <v>0</v>
      </c>
      <c r="H53" s="52" t="s">
        <v>598</v>
      </c>
      <c r="I53" s="247">
        <v>11.9</v>
      </c>
      <c r="J53" s="296">
        <v>0</v>
      </c>
      <c r="K53" s="247">
        <f>SUM(F53:J53)</f>
        <v>93.93</v>
      </c>
      <c r="L53" s="247">
        <v>82.03</v>
      </c>
      <c r="M53" s="247">
        <v>11.9</v>
      </c>
      <c r="N53" s="293">
        <f>L53+M53</f>
        <v>93.93</v>
      </c>
      <c r="O53" s="262"/>
      <c r="Q53"/>
      <c r="R53"/>
      <c r="S53"/>
      <c r="T53"/>
    </row>
    <row r="54" spans="1:20" s="1" customFormat="1">
      <c r="A54" s="43">
        <v>43</v>
      </c>
      <c r="B54" s="50" t="s">
        <v>652</v>
      </c>
      <c r="C54" s="72" t="s">
        <v>134</v>
      </c>
      <c r="D54" s="72" t="s">
        <v>912</v>
      </c>
      <c r="E54" s="52" t="s">
        <v>598</v>
      </c>
      <c r="F54" s="247">
        <v>70.38</v>
      </c>
      <c r="G54" s="296">
        <v>0</v>
      </c>
      <c r="H54" s="52" t="s">
        <v>598</v>
      </c>
      <c r="I54" s="247">
        <v>11.9</v>
      </c>
      <c r="J54" s="296">
        <v>0</v>
      </c>
      <c r="K54" s="247">
        <f t="shared" si="0"/>
        <v>82.28</v>
      </c>
      <c r="L54" s="247">
        <v>70.38</v>
      </c>
      <c r="M54" s="247">
        <v>11.9</v>
      </c>
      <c r="N54" s="293">
        <f t="shared" si="1"/>
        <v>82.28</v>
      </c>
      <c r="O54" s="262"/>
      <c r="Q54"/>
      <c r="R54"/>
      <c r="S54"/>
      <c r="T54"/>
    </row>
    <row r="55" spans="1:20" s="1" customFormat="1">
      <c r="A55" s="43">
        <v>44</v>
      </c>
      <c r="B55" s="50" t="s">
        <v>653</v>
      </c>
      <c r="C55" s="72" t="s">
        <v>59</v>
      </c>
      <c r="D55" s="72" t="s">
        <v>913</v>
      </c>
      <c r="E55" s="52" t="s">
        <v>598</v>
      </c>
      <c r="F55" s="247">
        <v>82.03</v>
      </c>
      <c r="G55" s="296">
        <v>0</v>
      </c>
      <c r="H55" s="52" t="s">
        <v>598</v>
      </c>
      <c r="I55" s="247">
        <v>11.9</v>
      </c>
      <c r="J55" s="296">
        <v>0</v>
      </c>
      <c r="K55" s="247">
        <f t="shared" si="0"/>
        <v>93.93</v>
      </c>
      <c r="L55" s="247">
        <v>82.03</v>
      </c>
      <c r="M55" s="247">
        <v>11.9</v>
      </c>
      <c r="N55" s="293">
        <f t="shared" si="1"/>
        <v>93.93</v>
      </c>
      <c r="O55" s="262"/>
      <c r="Q55"/>
      <c r="R55"/>
      <c r="S55"/>
      <c r="T55"/>
    </row>
    <row r="56" spans="1:20" s="1" customFormat="1">
      <c r="A56" s="43">
        <v>45</v>
      </c>
      <c r="B56" s="50" t="s">
        <v>654</v>
      </c>
      <c r="C56" s="72" t="s">
        <v>563</v>
      </c>
      <c r="D56" s="72" t="s">
        <v>913</v>
      </c>
      <c r="E56" s="52" t="s">
        <v>599</v>
      </c>
      <c r="F56" s="247">
        <v>82.03</v>
      </c>
      <c r="G56" s="296">
        <v>139.44</v>
      </c>
      <c r="H56" s="52" t="s">
        <v>599</v>
      </c>
      <c r="I56" s="247">
        <v>11.9</v>
      </c>
      <c r="J56" s="296">
        <v>21.41</v>
      </c>
      <c r="K56" s="247">
        <f t="shared" si="0"/>
        <v>254.78</v>
      </c>
      <c r="L56" s="247">
        <v>221.47</v>
      </c>
      <c r="M56" s="247">
        <v>33.31</v>
      </c>
      <c r="N56" s="293">
        <f t="shared" si="1"/>
        <v>254.78</v>
      </c>
      <c r="O56" s="262"/>
      <c r="Q56"/>
      <c r="R56"/>
      <c r="S56"/>
      <c r="T56"/>
    </row>
    <row r="57" spans="1:20" s="1" customFormat="1">
      <c r="A57" s="43"/>
      <c r="B57" s="50" t="s">
        <v>893</v>
      </c>
      <c r="C57" s="72" t="s">
        <v>894</v>
      </c>
      <c r="D57" s="72" t="s">
        <v>913</v>
      </c>
      <c r="E57" s="52" t="s">
        <v>599</v>
      </c>
      <c r="F57" s="247">
        <v>82.03</v>
      </c>
      <c r="G57" s="296">
        <v>139.44</v>
      </c>
      <c r="H57" s="52" t="s">
        <v>599</v>
      </c>
      <c r="I57" s="247">
        <v>11.9</v>
      </c>
      <c r="J57" s="296">
        <v>21.41</v>
      </c>
      <c r="K57" s="247">
        <f t="shared" si="0"/>
        <v>254.78</v>
      </c>
      <c r="L57" s="247">
        <v>221.47</v>
      </c>
      <c r="M57" s="247">
        <v>33.31</v>
      </c>
      <c r="N57" s="293">
        <f>L57+M57</f>
        <v>254.78</v>
      </c>
      <c r="O57" s="262" t="s">
        <v>1071</v>
      </c>
      <c r="Q57"/>
      <c r="R57"/>
      <c r="S57"/>
      <c r="T57"/>
    </row>
    <row r="58" spans="1:20" s="1" customFormat="1">
      <c r="A58" s="43">
        <v>46</v>
      </c>
      <c r="B58" s="50" t="s">
        <v>655</v>
      </c>
      <c r="C58" s="71" t="s">
        <v>847</v>
      </c>
      <c r="D58" s="71" t="s">
        <v>916</v>
      </c>
      <c r="E58" s="52" t="s">
        <v>600</v>
      </c>
      <c r="F58" s="247">
        <v>70.38</v>
      </c>
      <c r="G58" s="296">
        <v>52.79</v>
      </c>
      <c r="H58" s="52" t="s">
        <v>600</v>
      </c>
      <c r="I58" s="247">
        <v>11.9</v>
      </c>
      <c r="J58" s="296">
        <v>8.92</v>
      </c>
      <c r="K58" s="247">
        <f t="shared" si="0"/>
        <v>143.98999999999998</v>
      </c>
      <c r="L58" s="247">
        <v>123.17</v>
      </c>
      <c r="M58" s="247">
        <v>20.82</v>
      </c>
      <c r="N58" s="293">
        <f t="shared" si="1"/>
        <v>143.99</v>
      </c>
      <c r="O58" s="262"/>
      <c r="Q58"/>
      <c r="R58"/>
      <c r="S58"/>
      <c r="T58"/>
    </row>
    <row r="59" spans="1:20" s="1" customFormat="1" ht="16" customHeight="1">
      <c r="A59" s="43">
        <v>47</v>
      </c>
      <c r="B59" s="118" t="s">
        <v>656</v>
      </c>
      <c r="C59" s="72" t="s">
        <v>306</v>
      </c>
      <c r="D59" s="72" t="s">
        <v>912</v>
      </c>
      <c r="E59" s="52" t="s">
        <v>598</v>
      </c>
      <c r="F59" s="247">
        <v>70.38</v>
      </c>
      <c r="G59" s="296">
        <v>0</v>
      </c>
      <c r="H59" s="52" t="s">
        <v>598</v>
      </c>
      <c r="I59" s="247">
        <v>11.9</v>
      </c>
      <c r="J59" s="296">
        <v>0</v>
      </c>
      <c r="K59" s="247">
        <f t="shared" si="0"/>
        <v>82.28</v>
      </c>
      <c r="L59" s="247">
        <v>70.38</v>
      </c>
      <c r="M59" s="247">
        <v>11.9</v>
      </c>
      <c r="N59" s="293">
        <f t="shared" si="1"/>
        <v>82.28</v>
      </c>
      <c r="O59" s="262"/>
      <c r="Q59"/>
      <c r="R59"/>
      <c r="S59"/>
      <c r="T59"/>
    </row>
    <row r="60" spans="1:20" s="1" customFormat="1">
      <c r="A60" s="43">
        <v>48</v>
      </c>
      <c r="B60" s="50" t="s">
        <v>657</v>
      </c>
      <c r="C60" s="72" t="s">
        <v>203</v>
      </c>
      <c r="D60" s="72" t="s">
        <v>912</v>
      </c>
      <c r="E60" s="52" t="s">
        <v>600</v>
      </c>
      <c r="F60" s="247">
        <v>70.38</v>
      </c>
      <c r="G60" s="296">
        <v>52.79</v>
      </c>
      <c r="H60" s="52" t="s">
        <v>598</v>
      </c>
      <c r="I60" s="247">
        <v>11.9</v>
      </c>
      <c r="J60" s="296">
        <v>0</v>
      </c>
      <c r="K60" s="247">
        <f t="shared" si="0"/>
        <v>135.07</v>
      </c>
      <c r="L60" s="247">
        <v>123.17</v>
      </c>
      <c r="M60" s="247">
        <v>11.9</v>
      </c>
      <c r="N60" s="293">
        <f t="shared" si="1"/>
        <v>135.07</v>
      </c>
      <c r="O60" s="262"/>
      <c r="Q60"/>
      <c r="R60"/>
      <c r="S60"/>
      <c r="T60"/>
    </row>
    <row r="61" spans="1:20">
      <c r="A61" s="43">
        <v>50</v>
      </c>
      <c r="B61" s="50" t="s">
        <v>659</v>
      </c>
      <c r="C61" s="71" t="s">
        <v>848</v>
      </c>
      <c r="D61" s="71" t="s">
        <v>916</v>
      </c>
      <c r="E61" s="52" t="s">
        <v>599</v>
      </c>
      <c r="F61" s="247">
        <v>70.38</v>
      </c>
      <c r="G61" s="296">
        <v>119.65</v>
      </c>
      <c r="H61" s="52" t="s">
        <v>599</v>
      </c>
      <c r="I61" s="247">
        <v>11.9</v>
      </c>
      <c r="J61" s="296">
        <v>21.41</v>
      </c>
      <c r="K61" s="247">
        <f t="shared" si="0"/>
        <v>223.34</v>
      </c>
      <c r="L61" s="247">
        <v>190.03</v>
      </c>
      <c r="M61" s="247">
        <v>33.31</v>
      </c>
      <c r="N61" s="293">
        <f t="shared" si="1"/>
        <v>223.34</v>
      </c>
      <c r="O61" s="262"/>
    </row>
    <row r="62" spans="1:20">
      <c r="A62" s="43">
        <v>51</v>
      </c>
      <c r="B62" s="50" t="s">
        <v>660</v>
      </c>
      <c r="C62" s="72" t="s">
        <v>123</v>
      </c>
      <c r="D62" s="72" t="s">
        <v>912</v>
      </c>
      <c r="E62" s="52" t="s">
        <v>599</v>
      </c>
      <c r="F62" s="247">
        <v>70.38</v>
      </c>
      <c r="G62" s="296">
        <v>119.65</v>
      </c>
      <c r="H62" s="52" t="s">
        <v>599</v>
      </c>
      <c r="I62" s="247">
        <v>11.9</v>
      </c>
      <c r="J62" s="296">
        <v>21.41</v>
      </c>
      <c r="K62" s="247">
        <f t="shared" si="0"/>
        <v>223.34</v>
      </c>
      <c r="L62" s="247">
        <v>190.03</v>
      </c>
      <c r="M62" s="247">
        <v>33.31</v>
      </c>
      <c r="N62" s="293">
        <f t="shared" si="1"/>
        <v>223.34</v>
      </c>
      <c r="O62" s="262"/>
    </row>
    <row r="63" spans="1:20">
      <c r="A63" s="43">
        <v>52</v>
      </c>
      <c r="B63" s="50" t="s">
        <v>661</v>
      </c>
      <c r="C63" s="71" t="s">
        <v>346</v>
      </c>
      <c r="D63" s="71" t="s">
        <v>912</v>
      </c>
      <c r="E63" s="52" t="s">
        <v>599</v>
      </c>
      <c r="F63" s="247">
        <v>82.03</v>
      </c>
      <c r="G63" s="296">
        <v>139.44</v>
      </c>
      <c r="H63" s="52" t="s">
        <v>599</v>
      </c>
      <c r="I63" s="247">
        <v>11.9</v>
      </c>
      <c r="J63" s="296">
        <v>21.41</v>
      </c>
      <c r="K63" s="247">
        <f t="shared" si="0"/>
        <v>254.78</v>
      </c>
      <c r="L63" s="247">
        <v>221.47</v>
      </c>
      <c r="M63" s="247">
        <v>33.31</v>
      </c>
      <c r="N63" s="293">
        <f>L63+M63</f>
        <v>254.78</v>
      </c>
      <c r="O63" s="262"/>
    </row>
    <row r="64" spans="1:20">
      <c r="A64" s="43"/>
      <c r="B64" s="50" t="s">
        <v>895</v>
      </c>
      <c r="C64" s="71" t="s">
        <v>896</v>
      </c>
      <c r="D64" s="71" t="s">
        <v>913</v>
      </c>
      <c r="E64" s="52" t="s">
        <v>598</v>
      </c>
      <c r="F64" s="247">
        <v>82.03</v>
      </c>
      <c r="G64" s="296">
        <v>0</v>
      </c>
      <c r="H64" s="52" t="s">
        <v>598</v>
      </c>
      <c r="I64" s="247">
        <v>11.9</v>
      </c>
      <c r="J64" s="296">
        <v>0</v>
      </c>
      <c r="K64" s="247">
        <f t="shared" si="0"/>
        <v>93.93</v>
      </c>
      <c r="L64" s="247">
        <v>82.03</v>
      </c>
      <c r="M64" s="247">
        <v>11.9</v>
      </c>
      <c r="N64" s="293">
        <f t="shared" si="1"/>
        <v>93.93</v>
      </c>
      <c r="O64" s="262" t="s">
        <v>1077</v>
      </c>
    </row>
    <row r="65" spans="1:20">
      <c r="A65" s="43">
        <v>53</v>
      </c>
      <c r="B65" s="278" t="s">
        <v>742</v>
      </c>
      <c r="C65" s="72" t="s">
        <v>737</v>
      </c>
      <c r="D65" s="72" t="s">
        <v>912</v>
      </c>
      <c r="E65" s="52" t="s">
        <v>598</v>
      </c>
      <c r="F65" s="247">
        <v>70.38</v>
      </c>
      <c r="G65" s="296">
        <v>0</v>
      </c>
      <c r="H65" s="52" t="s">
        <v>598</v>
      </c>
      <c r="I65" s="247">
        <v>11.9</v>
      </c>
      <c r="J65" s="296">
        <v>0</v>
      </c>
      <c r="K65" s="247">
        <f t="shared" si="0"/>
        <v>82.28</v>
      </c>
      <c r="L65" s="247">
        <v>70.38</v>
      </c>
      <c r="M65" s="247">
        <v>11.9</v>
      </c>
      <c r="N65" s="293">
        <f t="shared" si="1"/>
        <v>82.28</v>
      </c>
      <c r="O65" s="53"/>
    </row>
    <row r="66" spans="1:20">
      <c r="A66" s="43"/>
      <c r="B66" s="278" t="s">
        <v>933</v>
      </c>
      <c r="C66" s="72" t="s">
        <v>897</v>
      </c>
      <c r="D66" s="72" t="s">
        <v>912</v>
      </c>
      <c r="E66" s="52" t="s">
        <v>600</v>
      </c>
      <c r="F66" s="247">
        <v>70.38</v>
      </c>
      <c r="G66" s="296">
        <v>52.79</v>
      </c>
      <c r="H66" s="52" t="s">
        <v>600</v>
      </c>
      <c r="I66" s="247">
        <v>11.9</v>
      </c>
      <c r="J66" s="296">
        <v>8.92</v>
      </c>
      <c r="K66" s="247">
        <f t="shared" si="0"/>
        <v>143.98999999999998</v>
      </c>
      <c r="L66" s="247">
        <v>123.17</v>
      </c>
      <c r="M66" s="247">
        <v>20.82</v>
      </c>
      <c r="N66" s="293">
        <f t="shared" si="1"/>
        <v>143.99</v>
      </c>
      <c r="O66" s="53" t="s">
        <v>1073</v>
      </c>
    </row>
    <row r="67" spans="1:20">
      <c r="A67" s="43"/>
      <c r="B67" s="278" t="s">
        <v>923</v>
      </c>
      <c r="C67" s="72" t="s">
        <v>924</v>
      </c>
      <c r="D67" s="72" t="s">
        <v>915</v>
      </c>
      <c r="E67" s="52" t="s">
        <v>598</v>
      </c>
      <c r="F67" s="247">
        <v>82.03</v>
      </c>
      <c r="G67" s="296">
        <v>0</v>
      </c>
      <c r="H67" s="52" t="s">
        <v>598</v>
      </c>
      <c r="I67" s="247">
        <v>11.9</v>
      </c>
      <c r="J67" s="296">
        <v>0</v>
      </c>
      <c r="K67" s="247">
        <f t="shared" si="0"/>
        <v>93.93</v>
      </c>
      <c r="L67" s="247">
        <v>82.03</v>
      </c>
      <c r="M67" s="247">
        <v>11.9</v>
      </c>
      <c r="N67" s="293">
        <f t="shared" si="1"/>
        <v>93.93</v>
      </c>
      <c r="O67" s="53" t="s">
        <v>1050</v>
      </c>
    </row>
    <row r="68" spans="1:20">
      <c r="A68" s="43"/>
      <c r="B68" s="278" t="s">
        <v>898</v>
      </c>
      <c r="C68" s="72" t="s">
        <v>899</v>
      </c>
      <c r="D68" s="72" t="s">
        <v>912</v>
      </c>
      <c r="E68" s="52" t="s">
        <v>599</v>
      </c>
      <c r="F68" s="247">
        <v>70.38</v>
      </c>
      <c r="G68" s="296">
        <v>119.65</v>
      </c>
      <c r="H68" s="52" t="s">
        <v>599</v>
      </c>
      <c r="I68" s="247">
        <v>11.9</v>
      </c>
      <c r="J68" s="296">
        <v>21.41</v>
      </c>
      <c r="K68" s="247">
        <f t="shared" si="0"/>
        <v>223.34</v>
      </c>
      <c r="L68" s="247">
        <v>190.03</v>
      </c>
      <c r="M68" s="247">
        <v>33.31</v>
      </c>
      <c r="N68" s="293">
        <f t="shared" si="1"/>
        <v>223.34</v>
      </c>
      <c r="O68" s="53"/>
    </row>
    <row r="69" spans="1:20" s="42" customFormat="1" ht="16" customHeight="1">
      <c r="A69" s="43">
        <v>56</v>
      </c>
      <c r="B69" s="50" t="s">
        <v>664</v>
      </c>
      <c r="C69" s="72" t="s">
        <v>601</v>
      </c>
      <c r="D69" s="72" t="s">
        <v>915</v>
      </c>
      <c r="E69" s="52" t="s">
        <v>598</v>
      </c>
      <c r="F69" s="247">
        <v>82.03</v>
      </c>
      <c r="G69" s="296">
        <v>0</v>
      </c>
      <c r="H69" s="52" t="s">
        <v>598</v>
      </c>
      <c r="I69" s="247">
        <v>11.9</v>
      </c>
      <c r="J69" s="296">
        <v>0</v>
      </c>
      <c r="K69" s="247">
        <f t="shared" si="0"/>
        <v>93.93</v>
      </c>
      <c r="L69" s="247">
        <v>82.03</v>
      </c>
      <c r="M69" s="247">
        <v>11.9</v>
      </c>
      <c r="N69" s="293">
        <f>L69+M69</f>
        <v>93.93</v>
      </c>
      <c r="O69" s="262"/>
      <c r="P69" s="1"/>
    </row>
    <row r="70" spans="1:20" s="42" customFormat="1">
      <c r="A70" s="43">
        <v>57</v>
      </c>
      <c r="B70" s="50" t="s">
        <v>665</v>
      </c>
      <c r="C70" s="72" t="s">
        <v>378</v>
      </c>
      <c r="D70" s="72" t="s">
        <v>912</v>
      </c>
      <c r="E70" s="52" t="s">
        <v>600</v>
      </c>
      <c r="F70" s="247">
        <v>70.38</v>
      </c>
      <c r="G70" s="296">
        <v>52.79</v>
      </c>
      <c r="H70" s="52" t="s">
        <v>600</v>
      </c>
      <c r="I70" s="247">
        <v>11.9</v>
      </c>
      <c r="J70" s="296">
        <v>8.92</v>
      </c>
      <c r="K70" s="247">
        <f t="shared" ref="K70:K109" si="2">SUM(F70:J70)</f>
        <v>143.98999999999998</v>
      </c>
      <c r="L70" s="247">
        <v>123.17</v>
      </c>
      <c r="M70" s="247">
        <v>20.82</v>
      </c>
      <c r="N70" s="293">
        <f t="shared" si="1"/>
        <v>143.99</v>
      </c>
      <c r="O70" s="262"/>
      <c r="P70" s="1"/>
    </row>
    <row r="71" spans="1:20" s="42" customFormat="1">
      <c r="A71" s="43">
        <v>58</v>
      </c>
      <c r="B71" s="50" t="s">
        <v>413</v>
      </c>
      <c r="C71" s="72" t="s">
        <v>196</v>
      </c>
      <c r="D71" s="359" t="s">
        <v>913</v>
      </c>
      <c r="E71" s="151" t="s">
        <v>598</v>
      </c>
      <c r="F71" s="247">
        <v>82.03</v>
      </c>
      <c r="G71" s="296">
        <v>0</v>
      </c>
      <c r="H71" s="151" t="s">
        <v>598</v>
      </c>
      <c r="I71" s="247">
        <v>11.9</v>
      </c>
      <c r="J71" s="296">
        <v>0</v>
      </c>
      <c r="K71" s="247">
        <f t="shared" si="2"/>
        <v>93.93</v>
      </c>
      <c r="L71" s="247">
        <v>82.03</v>
      </c>
      <c r="M71" s="247">
        <v>11.9</v>
      </c>
      <c r="N71" s="293">
        <f t="shared" ref="N71:N109" si="3">L71+M71</f>
        <v>93.93</v>
      </c>
      <c r="O71" s="262"/>
      <c r="P71" s="1"/>
    </row>
    <row r="72" spans="1:20">
      <c r="A72" s="43">
        <v>59</v>
      </c>
      <c r="B72" s="50" t="s">
        <v>666</v>
      </c>
      <c r="C72" s="72" t="s">
        <v>215</v>
      </c>
      <c r="D72" s="72" t="s">
        <v>913</v>
      </c>
      <c r="E72" s="52" t="s">
        <v>598</v>
      </c>
      <c r="F72" s="247">
        <v>82.03</v>
      </c>
      <c r="G72" s="296">
        <v>0</v>
      </c>
      <c r="H72" s="52" t="s">
        <v>598</v>
      </c>
      <c r="I72" s="247">
        <v>11.9</v>
      </c>
      <c r="J72" s="296">
        <v>0</v>
      </c>
      <c r="K72" s="247">
        <f t="shared" si="2"/>
        <v>93.93</v>
      </c>
      <c r="L72" s="247">
        <v>82.03</v>
      </c>
      <c r="M72" s="247">
        <v>11.9</v>
      </c>
      <c r="N72" s="293">
        <f t="shared" si="3"/>
        <v>93.93</v>
      </c>
      <c r="O72" s="264"/>
    </row>
    <row r="73" spans="1:20">
      <c r="A73" s="43">
        <v>60</v>
      </c>
      <c r="B73" s="50" t="s">
        <v>667</v>
      </c>
      <c r="C73" s="72" t="s">
        <v>586</v>
      </c>
      <c r="D73" s="72" t="s">
        <v>913</v>
      </c>
      <c r="E73" s="52" t="s">
        <v>598</v>
      </c>
      <c r="F73" s="247">
        <v>82.03</v>
      </c>
      <c r="G73" s="296">
        <v>0</v>
      </c>
      <c r="H73" s="52" t="s">
        <v>598</v>
      </c>
      <c r="I73" s="247">
        <v>11.9</v>
      </c>
      <c r="J73" s="296">
        <v>0</v>
      </c>
      <c r="K73" s="247">
        <f t="shared" si="2"/>
        <v>93.93</v>
      </c>
      <c r="L73" s="247">
        <v>82.03</v>
      </c>
      <c r="M73" s="247">
        <v>11.9</v>
      </c>
      <c r="N73" s="293">
        <f t="shared" si="3"/>
        <v>93.93</v>
      </c>
      <c r="O73" s="264"/>
    </row>
    <row r="74" spans="1:20">
      <c r="A74" s="43">
        <v>62</v>
      </c>
      <c r="B74" s="50" t="s">
        <v>669</v>
      </c>
      <c r="C74" s="72" t="s">
        <v>83</v>
      </c>
      <c r="D74" s="72" t="s">
        <v>912</v>
      </c>
      <c r="E74" s="52" t="s">
        <v>598</v>
      </c>
      <c r="F74" s="247">
        <v>70.38</v>
      </c>
      <c r="G74" s="296">
        <v>0</v>
      </c>
      <c r="H74" s="52" t="s">
        <v>598</v>
      </c>
      <c r="I74" s="247">
        <v>11.9</v>
      </c>
      <c r="J74" s="296">
        <v>0</v>
      </c>
      <c r="K74" s="247">
        <f t="shared" si="2"/>
        <v>82.28</v>
      </c>
      <c r="L74" s="247">
        <v>70.38</v>
      </c>
      <c r="M74" s="247">
        <v>11.9</v>
      </c>
      <c r="N74" s="293">
        <f t="shared" si="3"/>
        <v>82.28</v>
      </c>
      <c r="O74" s="262"/>
    </row>
    <row r="75" spans="1:20">
      <c r="A75" s="43">
        <v>64</v>
      </c>
      <c r="B75" s="50" t="s">
        <v>707</v>
      </c>
      <c r="C75" s="71" t="s">
        <v>458</v>
      </c>
      <c r="D75" s="71" t="s">
        <v>912</v>
      </c>
      <c r="E75" s="52" t="s">
        <v>598</v>
      </c>
      <c r="F75" s="247">
        <v>70.38</v>
      </c>
      <c r="G75" s="296">
        <v>0</v>
      </c>
      <c r="H75" s="52" t="s">
        <v>598</v>
      </c>
      <c r="I75" s="247">
        <v>11.9</v>
      </c>
      <c r="J75" s="296">
        <v>0</v>
      </c>
      <c r="K75" s="247">
        <f t="shared" si="2"/>
        <v>82.28</v>
      </c>
      <c r="L75" s="247">
        <v>70.38</v>
      </c>
      <c r="M75" s="247">
        <v>11.9</v>
      </c>
      <c r="N75" s="293">
        <f t="shared" si="3"/>
        <v>82.28</v>
      </c>
      <c r="O75" s="262"/>
    </row>
    <row r="76" spans="1:20">
      <c r="A76" s="43"/>
      <c r="B76" s="50" t="s">
        <v>902</v>
      </c>
      <c r="C76" s="71" t="s">
        <v>903</v>
      </c>
      <c r="D76" s="71" t="s">
        <v>912</v>
      </c>
      <c r="E76" s="52" t="s">
        <v>599</v>
      </c>
      <c r="F76" s="247">
        <v>70.38</v>
      </c>
      <c r="G76" s="296">
        <v>119.65</v>
      </c>
      <c r="H76" s="52" t="s">
        <v>599</v>
      </c>
      <c r="I76" s="247">
        <v>11.9</v>
      </c>
      <c r="J76" s="296">
        <v>21.41</v>
      </c>
      <c r="K76" s="247">
        <f t="shared" si="2"/>
        <v>223.34</v>
      </c>
      <c r="L76" s="247">
        <v>190.03</v>
      </c>
      <c r="M76" s="247">
        <v>33.31</v>
      </c>
      <c r="N76" s="293">
        <f t="shared" si="3"/>
        <v>223.34</v>
      </c>
      <c r="O76" s="262"/>
    </row>
    <row r="77" spans="1:20" s="1" customFormat="1">
      <c r="A77" s="43">
        <v>67</v>
      </c>
      <c r="B77" s="278" t="s">
        <v>744</v>
      </c>
      <c r="C77" s="72" t="s">
        <v>523</v>
      </c>
      <c r="D77" s="71" t="s">
        <v>913</v>
      </c>
      <c r="E77" s="52" t="s">
        <v>598</v>
      </c>
      <c r="F77" s="247">
        <v>82.03</v>
      </c>
      <c r="G77" s="296">
        <v>0</v>
      </c>
      <c r="H77" s="52" t="s">
        <v>598</v>
      </c>
      <c r="I77" s="247">
        <v>11.9</v>
      </c>
      <c r="J77" s="296">
        <v>0</v>
      </c>
      <c r="K77" s="247">
        <f t="shared" si="2"/>
        <v>93.93</v>
      </c>
      <c r="L77" s="247">
        <v>82.03</v>
      </c>
      <c r="M77" s="247">
        <v>11.9</v>
      </c>
      <c r="N77" s="293">
        <f t="shared" si="3"/>
        <v>93.93</v>
      </c>
      <c r="O77" s="262"/>
      <c r="Q77"/>
      <c r="R77"/>
      <c r="S77"/>
      <c r="T77"/>
    </row>
    <row r="78" spans="1:20" s="1" customFormat="1" ht="16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82.03</v>
      </c>
      <c r="G78" s="296">
        <v>61.52</v>
      </c>
      <c r="H78" s="52" t="s">
        <v>600</v>
      </c>
      <c r="I78" s="247">
        <v>11.9</v>
      </c>
      <c r="J78" s="296">
        <v>8.92</v>
      </c>
      <c r="K78" s="247">
        <f t="shared" si="2"/>
        <v>164.37</v>
      </c>
      <c r="L78" s="247">
        <v>143.55000000000001</v>
      </c>
      <c r="M78" s="247">
        <v>20.82</v>
      </c>
      <c r="N78" s="293">
        <f t="shared" si="3"/>
        <v>164.37</v>
      </c>
      <c r="O78" s="262"/>
      <c r="Q78"/>
      <c r="R78"/>
      <c r="S78"/>
      <c r="T78"/>
    </row>
    <row r="79" spans="1:20" s="1" customFormat="1" ht="28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82.03</v>
      </c>
      <c r="G79" s="296">
        <v>139.44</v>
      </c>
      <c r="H79" s="52" t="s">
        <v>599</v>
      </c>
      <c r="I79" s="247">
        <v>11.9</v>
      </c>
      <c r="J79" s="296">
        <v>21.41</v>
      </c>
      <c r="K79" s="247">
        <f t="shared" si="2"/>
        <v>254.78</v>
      </c>
      <c r="L79" s="247">
        <v>221.47</v>
      </c>
      <c r="M79" s="247">
        <v>33.31</v>
      </c>
      <c r="N79" s="293">
        <f t="shared" si="3"/>
        <v>254.78</v>
      </c>
      <c r="O79" s="262"/>
      <c r="Q79"/>
      <c r="R79"/>
      <c r="S79"/>
      <c r="T79"/>
    </row>
    <row r="80" spans="1:20" s="1" customFormat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70.38</v>
      </c>
      <c r="G80" s="296">
        <v>52.79</v>
      </c>
      <c r="H80" s="52" t="s">
        <v>600</v>
      </c>
      <c r="I80" s="247">
        <v>11.9</v>
      </c>
      <c r="J80" s="296">
        <v>8.92</v>
      </c>
      <c r="K80" s="247">
        <f t="shared" si="2"/>
        <v>143.98999999999998</v>
      </c>
      <c r="L80" s="247">
        <v>123.17</v>
      </c>
      <c r="M80" s="247">
        <v>20.82</v>
      </c>
      <c r="N80" s="293">
        <f t="shared" si="3"/>
        <v>143.99</v>
      </c>
      <c r="O80" s="262"/>
      <c r="Q80"/>
      <c r="R80"/>
      <c r="S80"/>
      <c r="T80"/>
    </row>
    <row r="81" spans="1:20" s="1" customFormat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82.03</v>
      </c>
      <c r="G81" s="296">
        <v>61.52</v>
      </c>
      <c r="H81" s="52" t="s">
        <v>600</v>
      </c>
      <c r="I81" s="247">
        <v>11.9</v>
      </c>
      <c r="J81" s="296">
        <v>8.92</v>
      </c>
      <c r="K81" s="247">
        <f t="shared" si="2"/>
        <v>164.37</v>
      </c>
      <c r="L81" s="247">
        <v>143.55000000000001</v>
      </c>
      <c r="M81" s="247">
        <v>20.82</v>
      </c>
      <c r="N81" s="293">
        <f t="shared" si="3"/>
        <v>164.37</v>
      </c>
      <c r="O81" s="262"/>
      <c r="Q81"/>
      <c r="R81"/>
      <c r="S81"/>
      <c r="T81"/>
    </row>
    <row r="82" spans="1:20" s="1" customFormat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70.38</v>
      </c>
      <c r="G82" s="296">
        <v>52.79</v>
      </c>
      <c r="H82" s="52" t="s">
        <v>600</v>
      </c>
      <c r="I82" s="247">
        <v>11.9</v>
      </c>
      <c r="J82" s="296">
        <v>8.92</v>
      </c>
      <c r="K82" s="247">
        <f t="shared" si="2"/>
        <v>143.98999999999998</v>
      </c>
      <c r="L82" s="247">
        <v>123.17</v>
      </c>
      <c r="M82" s="247">
        <v>20.82</v>
      </c>
      <c r="N82" s="293">
        <f t="shared" si="3"/>
        <v>143.99</v>
      </c>
      <c r="O82" s="262" t="s">
        <v>1052</v>
      </c>
      <c r="P82" s="1" t="s">
        <v>318</v>
      </c>
      <c r="Q82"/>
      <c r="R82"/>
      <c r="S82"/>
      <c r="T82"/>
    </row>
    <row r="83" spans="1:20" s="1" customFormat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70.38</v>
      </c>
      <c r="G83" s="296">
        <v>0</v>
      </c>
      <c r="H83" s="52" t="s">
        <v>598</v>
      </c>
      <c r="I83" s="247">
        <v>11.9</v>
      </c>
      <c r="J83" s="296">
        <v>0</v>
      </c>
      <c r="K83" s="247">
        <f t="shared" si="2"/>
        <v>82.28</v>
      </c>
      <c r="L83" s="247">
        <v>70.38</v>
      </c>
      <c r="M83" s="247">
        <v>11.9</v>
      </c>
      <c r="N83" s="293">
        <f t="shared" si="3"/>
        <v>82.28</v>
      </c>
      <c r="O83" s="262"/>
      <c r="Q83"/>
      <c r="R83"/>
      <c r="S83"/>
      <c r="T83"/>
    </row>
    <row r="84" spans="1:20" s="1" customFormat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70.38</v>
      </c>
      <c r="G84" s="296">
        <v>0</v>
      </c>
      <c r="H84" s="52" t="s">
        <v>598</v>
      </c>
      <c r="I84" s="247">
        <v>11.9</v>
      </c>
      <c r="J84" s="296">
        <v>0</v>
      </c>
      <c r="K84" s="247">
        <f t="shared" si="2"/>
        <v>82.28</v>
      </c>
      <c r="L84" s="247">
        <v>70.38</v>
      </c>
      <c r="M84" s="247">
        <v>11.9</v>
      </c>
      <c r="N84" s="293">
        <f t="shared" si="3"/>
        <v>82.28</v>
      </c>
      <c r="O84" s="262"/>
      <c r="Q84"/>
      <c r="R84"/>
      <c r="S84"/>
      <c r="T84"/>
    </row>
    <row r="85" spans="1:20" s="1" customFormat="1" ht="29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82.03</v>
      </c>
      <c r="G85" s="296">
        <v>0</v>
      </c>
      <c r="H85" s="52" t="s">
        <v>598</v>
      </c>
      <c r="I85" s="247">
        <v>11.9</v>
      </c>
      <c r="J85" s="296">
        <v>0</v>
      </c>
      <c r="K85" s="247">
        <f t="shared" si="2"/>
        <v>93.93</v>
      </c>
      <c r="L85" s="247">
        <v>82.03</v>
      </c>
      <c r="M85" s="247">
        <v>11.9</v>
      </c>
      <c r="N85" s="293">
        <f t="shared" si="3"/>
        <v>93.93</v>
      </c>
      <c r="O85" s="262"/>
      <c r="Q85"/>
      <c r="R85"/>
      <c r="S85"/>
      <c r="T85"/>
    </row>
    <row r="86" spans="1:20" s="1" customFormat="1">
      <c r="A86" s="43"/>
      <c r="B86" s="50" t="s">
        <v>987</v>
      </c>
      <c r="C86" s="71" t="s">
        <v>988</v>
      </c>
      <c r="D86" s="71" t="s">
        <v>913</v>
      </c>
      <c r="E86" s="52" t="s">
        <v>598</v>
      </c>
      <c r="F86" s="247">
        <v>82.03</v>
      </c>
      <c r="G86" s="296">
        <v>0</v>
      </c>
      <c r="H86" s="52" t="s">
        <v>598</v>
      </c>
      <c r="I86" s="247">
        <v>11.9</v>
      </c>
      <c r="J86" s="296">
        <v>0</v>
      </c>
      <c r="K86" s="247">
        <f t="shared" si="2"/>
        <v>93.93</v>
      </c>
      <c r="L86" s="247">
        <v>82.03</v>
      </c>
      <c r="M86" s="247">
        <v>11.9</v>
      </c>
      <c r="N86" s="293">
        <f t="shared" si="3"/>
        <v>93.93</v>
      </c>
      <c r="O86" s="262"/>
      <c r="Q86"/>
      <c r="R86"/>
      <c r="S86"/>
      <c r="T86"/>
    </row>
    <row r="87" spans="1:20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70.38</v>
      </c>
      <c r="G87" s="296">
        <v>52.79</v>
      </c>
      <c r="H87" s="52" t="s">
        <v>600</v>
      </c>
      <c r="I87" s="247">
        <v>11.9</v>
      </c>
      <c r="J87" s="296">
        <v>8.92</v>
      </c>
      <c r="K87" s="247">
        <f t="shared" si="2"/>
        <v>143.98999999999998</v>
      </c>
      <c r="L87" s="247">
        <v>123.17</v>
      </c>
      <c r="M87" s="247">
        <v>20.82</v>
      </c>
      <c r="N87" s="293">
        <f t="shared" si="3"/>
        <v>143.99</v>
      </c>
      <c r="O87" s="262"/>
      <c r="Q87"/>
      <c r="R87"/>
      <c r="S87"/>
      <c r="T87"/>
    </row>
    <row r="88" spans="1:20" s="1" customFormat="1">
      <c r="A88" s="43">
        <v>78</v>
      </c>
      <c r="B88" s="50" t="s">
        <v>679</v>
      </c>
      <c r="C88" s="72" t="s">
        <v>32</v>
      </c>
      <c r="D88" s="72" t="s">
        <v>912</v>
      </c>
      <c r="E88" s="52" t="s">
        <v>600</v>
      </c>
      <c r="F88" s="247">
        <v>70.38</v>
      </c>
      <c r="G88" s="296">
        <v>52.79</v>
      </c>
      <c r="H88" s="52" t="s">
        <v>600</v>
      </c>
      <c r="I88" s="247">
        <v>11.9</v>
      </c>
      <c r="J88" s="296">
        <v>8.92</v>
      </c>
      <c r="K88" s="247">
        <f t="shared" si="2"/>
        <v>143.98999999999998</v>
      </c>
      <c r="L88" s="247">
        <v>123.17</v>
      </c>
      <c r="M88" s="247">
        <v>20.82</v>
      </c>
      <c r="N88" s="293">
        <f t="shared" si="3"/>
        <v>143.99</v>
      </c>
      <c r="O88" s="262"/>
      <c r="Q88"/>
      <c r="R88"/>
      <c r="S88"/>
      <c r="T88"/>
    </row>
    <row r="89" spans="1:20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70.38</v>
      </c>
      <c r="G89" s="296">
        <v>0</v>
      </c>
      <c r="H89" s="52" t="s">
        <v>598</v>
      </c>
      <c r="I89" s="247">
        <v>11.9</v>
      </c>
      <c r="J89" s="296">
        <v>0</v>
      </c>
      <c r="K89" s="247">
        <f t="shared" si="2"/>
        <v>82.28</v>
      </c>
      <c r="L89" s="247">
        <v>70.38</v>
      </c>
      <c r="M89" s="247">
        <v>11.9</v>
      </c>
      <c r="N89" s="293">
        <f t="shared" si="3"/>
        <v>82.28</v>
      </c>
      <c r="O89" s="262"/>
      <c r="Q89"/>
      <c r="R89"/>
      <c r="S89"/>
      <c r="T89"/>
    </row>
    <row r="90" spans="1:20" s="1" customFormat="1">
      <c r="A90" s="43"/>
      <c r="B90" s="50" t="s">
        <v>977</v>
      </c>
      <c r="C90" s="72" t="s">
        <v>978</v>
      </c>
      <c r="D90" s="72" t="s">
        <v>913</v>
      </c>
      <c r="E90" s="52" t="s">
        <v>598</v>
      </c>
      <c r="F90" s="247">
        <v>82.03</v>
      </c>
      <c r="G90" s="296">
        <v>0</v>
      </c>
      <c r="H90" s="52" t="s">
        <v>598</v>
      </c>
      <c r="I90" s="247">
        <v>11.9</v>
      </c>
      <c r="J90" s="296">
        <v>0</v>
      </c>
      <c r="K90" s="247">
        <f t="shared" si="2"/>
        <v>93.93</v>
      </c>
      <c r="L90" s="247">
        <v>82.03</v>
      </c>
      <c r="M90" s="247">
        <v>11.9</v>
      </c>
      <c r="N90" s="293">
        <f t="shared" si="3"/>
        <v>93.93</v>
      </c>
      <c r="O90" s="262" t="s">
        <v>1078</v>
      </c>
      <c r="Q90"/>
      <c r="R90"/>
      <c r="S90"/>
      <c r="T90"/>
    </row>
    <row r="91" spans="1:20" s="1" customFormat="1" ht="29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70.38</v>
      </c>
      <c r="G91" s="296">
        <v>52.79</v>
      </c>
      <c r="H91" s="52" t="s">
        <v>600</v>
      </c>
      <c r="I91" s="247">
        <v>11.9</v>
      </c>
      <c r="J91" s="296">
        <v>8.92</v>
      </c>
      <c r="K91" s="247">
        <f t="shared" si="2"/>
        <v>143.98999999999998</v>
      </c>
      <c r="L91" s="247">
        <v>123.17</v>
      </c>
      <c r="M91" s="247">
        <v>20.82</v>
      </c>
      <c r="N91" s="293">
        <f t="shared" si="3"/>
        <v>143.99</v>
      </c>
      <c r="O91" s="262"/>
      <c r="Q91"/>
      <c r="R91"/>
      <c r="S91"/>
      <c r="T91"/>
    </row>
    <row r="92" spans="1:20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599</v>
      </c>
      <c r="F92" s="247">
        <v>82.03</v>
      </c>
      <c r="G92" s="296">
        <v>139.44</v>
      </c>
      <c r="H92" s="52" t="s">
        <v>599</v>
      </c>
      <c r="I92" s="247">
        <v>11.9</v>
      </c>
      <c r="J92" s="296">
        <v>21.41</v>
      </c>
      <c r="K92" s="247">
        <f t="shared" si="2"/>
        <v>254.78</v>
      </c>
      <c r="L92" s="247">
        <v>221.47</v>
      </c>
      <c r="M92" s="247">
        <v>33.31</v>
      </c>
      <c r="N92" s="293">
        <f t="shared" si="3"/>
        <v>254.78</v>
      </c>
      <c r="O92" s="262"/>
      <c r="Q92"/>
      <c r="R92"/>
      <c r="S92"/>
      <c r="T92"/>
    </row>
    <row r="93" spans="1:20" s="1" customFormat="1">
      <c r="A93" s="43"/>
      <c r="B93" s="50" t="s">
        <v>995</v>
      </c>
      <c r="C93" s="72" t="s">
        <v>996</v>
      </c>
      <c r="D93" s="72" t="s">
        <v>913</v>
      </c>
      <c r="E93" s="52" t="s">
        <v>600</v>
      </c>
      <c r="F93" s="247">
        <v>82.03</v>
      </c>
      <c r="G93" s="296">
        <v>61.52</v>
      </c>
      <c r="H93" s="52" t="s">
        <v>600</v>
      </c>
      <c r="I93" s="247">
        <v>11.9</v>
      </c>
      <c r="J93" s="296">
        <v>8.92</v>
      </c>
      <c r="K93" s="247">
        <f t="shared" si="2"/>
        <v>164.37</v>
      </c>
      <c r="L93" s="247">
        <v>143.55000000000001</v>
      </c>
      <c r="M93" s="247">
        <v>20.82</v>
      </c>
      <c r="N93" s="293">
        <f t="shared" si="3"/>
        <v>164.37</v>
      </c>
      <c r="O93" s="262"/>
      <c r="Q93"/>
      <c r="R93"/>
      <c r="S93"/>
      <c r="T93"/>
    </row>
    <row r="94" spans="1:20" s="1" customFormat="1" ht="17" customHeight="1">
      <c r="A94" s="43">
        <v>83</v>
      </c>
      <c r="B94" s="50" t="s">
        <v>684</v>
      </c>
      <c r="C94" s="72" t="s">
        <v>35</v>
      </c>
      <c r="D94" s="72" t="s">
        <v>916</v>
      </c>
      <c r="E94" s="52" t="s">
        <v>598</v>
      </c>
      <c r="F94" s="247">
        <v>70.38</v>
      </c>
      <c r="G94" s="296">
        <v>0</v>
      </c>
      <c r="H94" s="52" t="s">
        <v>598</v>
      </c>
      <c r="I94" s="247">
        <v>11.9</v>
      </c>
      <c r="J94" s="296">
        <v>0</v>
      </c>
      <c r="K94" s="247">
        <f t="shared" si="2"/>
        <v>82.28</v>
      </c>
      <c r="L94" s="247">
        <v>70.38</v>
      </c>
      <c r="M94" s="247">
        <v>11.9</v>
      </c>
      <c r="N94" s="293">
        <f t="shared" si="3"/>
        <v>82.28</v>
      </c>
      <c r="O94" s="266"/>
      <c r="Q94"/>
      <c r="R94"/>
      <c r="S94"/>
      <c r="T94"/>
    </row>
    <row r="95" spans="1:20" s="1" customFormat="1">
      <c r="A95" s="43">
        <v>84</v>
      </c>
      <c r="B95" s="50" t="s">
        <v>685</v>
      </c>
      <c r="C95" s="72" t="s">
        <v>433</v>
      </c>
      <c r="D95" s="72" t="s">
        <v>913</v>
      </c>
      <c r="E95" s="52" t="s">
        <v>598</v>
      </c>
      <c r="F95" s="247">
        <v>82.03</v>
      </c>
      <c r="G95" s="296">
        <v>0</v>
      </c>
      <c r="H95" s="52" t="s">
        <v>598</v>
      </c>
      <c r="I95" s="247">
        <v>11.9</v>
      </c>
      <c r="J95" s="296">
        <v>0</v>
      </c>
      <c r="K95" s="247">
        <f t="shared" si="2"/>
        <v>93.93</v>
      </c>
      <c r="L95" s="247">
        <v>82.03</v>
      </c>
      <c r="M95" s="247">
        <v>11.9</v>
      </c>
      <c r="N95" s="293">
        <f t="shared" si="3"/>
        <v>93.93</v>
      </c>
      <c r="O95" s="262"/>
      <c r="Q95"/>
      <c r="R95"/>
      <c r="S95"/>
      <c r="T95"/>
    </row>
    <row r="96" spans="1:20" s="1" customFormat="1">
      <c r="A96" s="43">
        <v>85</v>
      </c>
      <c r="B96" s="50" t="s">
        <v>686</v>
      </c>
      <c r="C96" s="72" t="s">
        <v>339</v>
      </c>
      <c r="D96" s="72" t="s">
        <v>912</v>
      </c>
      <c r="E96" s="52" t="s">
        <v>600</v>
      </c>
      <c r="F96" s="247">
        <v>70.38</v>
      </c>
      <c r="G96" s="296">
        <v>52.79</v>
      </c>
      <c r="H96" s="52" t="s">
        <v>600</v>
      </c>
      <c r="I96" s="247">
        <v>11.9</v>
      </c>
      <c r="J96" s="296">
        <v>8.92</v>
      </c>
      <c r="K96" s="247">
        <f t="shared" si="2"/>
        <v>143.98999999999998</v>
      </c>
      <c r="L96" s="247">
        <v>123.17</v>
      </c>
      <c r="M96" s="247">
        <v>20.82</v>
      </c>
      <c r="N96" s="293">
        <f t="shared" si="3"/>
        <v>143.99</v>
      </c>
      <c r="O96" s="262"/>
      <c r="Q96"/>
      <c r="R96"/>
      <c r="S96"/>
      <c r="T96"/>
    </row>
    <row r="97" spans="1:20" s="1" customFormat="1">
      <c r="A97" s="43">
        <v>86</v>
      </c>
      <c r="B97" s="50" t="s">
        <v>687</v>
      </c>
      <c r="C97" s="72" t="s">
        <v>50</v>
      </c>
      <c r="D97" s="72" t="s">
        <v>912</v>
      </c>
      <c r="E97" s="52" t="s">
        <v>598</v>
      </c>
      <c r="F97" s="247">
        <v>70.38</v>
      </c>
      <c r="G97" s="296">
        <v>0</v>
      </c>
      <c r="H97" s="52" t="s">
        <v>598</v>
      </c>
      <c r="I97" s="247">
        <v>11.9</v>
      </c>
      <c r="J97" s="296">
        <v>0</v>
      </c>
      <c r="K97" s="247">
        <f t="shared" si="2"/>
        <v>82.28</v>
      </c>
      <c r="L97" s="247">
        <v>70.38</v>
      </c>
      <c r="M97" s="247">
        <v>11.9</v>
      </c>
      <c r="N97" s="293">
        <f t="shared" si="3"/>
        <v>82.28</v>
      </c>
      <c r="O97" s="262"/>
      <c r="Q97"/>
      <c r="R97"/>
      <c r="S97"/>
      <c r="T97"/>
    </row>
    <row r="98" spans="1:20" s="1" customFormat="1">
      <c r="A98" s="43"/>
      <c r="B98" s="50" t="s">
        <v>1014</v>
      </c>
      <c r="C98" s="72" t="s">
        <v>1015</v>
      </c>
      <c r="D98" s="72" t="s">
        <v>913</v>
      </c>
      <c r="E98" s="52" t="s">
        <v>598</v>
      </c>
      <c r="F98" s="247">
        <v>82.03</v>
      </c>
      <c r="G98" s="296">
        <v>0</v>
      </c>
      <c r="H98" s="52" t="s">
        <v>598</v>
      </c>
      <c r="I98" s="247">
        <v>11.9</v>
      </c>
      <c r="J98" s="296">
        <v>0</v>
      </c>
      <c r="K98" s="247">
        <f t="shared" si="2"/>
        <v>93.93</v>
      </c>
      <c r="L98" s="247">
        <v>82.03</v>
      </c>
      <c r="M98" s="247">
        <v>11.9</v>
      </c>
      <c r="N98" s="293">
        <f t="shared" si="3"/>
        <v>93.93</v>
      </c>
      <c r="O98" s="262"/>
      <c r="Q98"/>
      <c r="R98"/>
      <c r="S98"/>
      <c r="T98"/>
    </row>
    <row r="99" spans="1:20" s="1" customFormat="1">
      <c r="A99" s="43">
        <v>87</v>
      </c>
      <c r="B99" s="50" t="s">
        <v>688</v>
      </c>
      <c r="C99" s="72" t="s">
        <v>85</v>
      </c>
      <c r="D99" s="72" t="s">
        <v>912</v>
      </c>
      <c r="E99" s="52" t="s">
        <v>598</v>
      </c>
      <c r="F99" s="247">
        <v>70.38</v>
      </c>
      <c r="G99" s="296">
        <v>0</v>
      </c>
      <c r="H99" s="52" t="s">
        <v>598</v>
      </c>
      <c r="I99" s="247">
        <v>11.9</v>
      </c>
      <c r="J99" s="296">
        <v>0</v>
      </c>
      <c r="K99" s="247">
        <f t="shared" si="2"/>
        <v>82.28</v>
      </c>
      <c r="L99" s="247">
        <v>70.38</v>
      </c>
      <c r="M99" s="247">
        <v>11.9</v>
      </c>
      <c r="N99" s="293">
        <f t="shared" si="3"/>
        <v>82.28</v>
      </c>
      <c r="O99" s="262"/>
      <c r="Q99"/>
      <c r="R99"/>
      <c r="S99"/>
      <c r="T99"/>
    </row>
    <row r="100" spans="1:20" s="1" customFormat="1">
      <c r="A100" s="43">
        <v>88</v>
      </c>
      <c r="B100" s="50" t="s">
        <v>689</v>
      </c>
      <c r="C100" s="72" t="s">
        <v>128</v>
      </c>
      <c r="D100" s="72" t="s">
        <v>912</v>
      </c>
      <c r="E100" s="52" t="s">
        <v>598</v>
      </c>
      <c r="F100" s="247">
        <v>70.38</v>
      </c>
      <c r="G100" s="296">
        <v>0</v>
      </c>
      <c r="H100" s="52" t="s">
        <v>598</v>
      </c>
      <c r="I100" s="247">
        <v>11.9</v>
      </c>
      <c r="J100" s="296">
        <v>0</v>
      </c>
      <c r="K100" s="247">
        <f t="shared" si="2"/>
        <v>82.28</v>
      </c>
      <c r="L100" s="247">
        <v>70.38</v>
      </c>
      <c r="M100" s="247">
        <v>11.9</v>
      </c>
      <c r="N100" s="293">
        <f t="shared" si="3"/>
        <v>82.28</v>
      </c>
      <c r="O100" s="262"/>
      <c r="Q100"/>
      <c r="R100"/>
      <c r="S100"/>
      <c r="T100"/>
    </row>
    <row r="101" spans="1:20" s="1" customFormat="1">
      <c r="A101" s="43">
        <v>89</v>
      </c>
      <c r="B101" s="50" t="s">
        <v>690</v>
      </c>
      <c r="C101" s="71" t="s">
        <v>336</v>
      </c>
      <c r="D101" s="71" t="s">
        <v>912</v>
      </c>
      <c r="E101" s="52" t="s">
        <v>598</v>
      </c>
      <c r="F101" s="247">
        <v>70.38</v>
      </c>
      <c r="G101" s="296">
        <v>0</v>
      </c>
      <c r="H101" s="52" t="s">
        <v>598</v>
      </c>
      <c r="I101" s="247">
        <v>11.9</v>
      </c>
      <c r="J101" s="296">
        <v>0</v>
      </c>
      <c r="K101" s="247">
        <f t="shared" si="2"/>
        <v>82.28</v>
      </c>
      <c r="L101" s="247">
        <v>70.38</v>
      </c>
      <c r="M101" s="247">
        <v>11.9</v>
      </c>
      <c r="N101" s="293">
        <f t="shared" si="3"/>
        <v>82.28</v>
      </c>
      <c r="O101" s="262"/>
      <c r="Q101"/>
      <c r="R101"/>
      <c r="S101"/>
      <c r="T101"/>
    </row>
    <row r="102" spans="1:20" s="1" customFormat="1">
      <c r="A102" s="43"/>
      <c r="B102" s="50" t="s">
        <v>1024</v>
      </c>
      <c r="C102" s="71" t="s">
        <v>1025</v>
      </c>
      <c r="D102" s="71" t="s">
        <v>913</v>
      </c>
      <c r="E102" s="52" t="s">
        <v>599</v>
      </c>
      <c r="F102" s="247">
        <v>82.03</v>
      </c>
      <c r="G102" s="296">
        <v>139.44</v>
      </c>
      <c r="H102" s="52" t="s">
        <v>599</v>
      </c>
      <c r="I102" s="247">
        <v>11.9</v>
      </c>
      <c r="J102" s="296">
        <v>21.41</v>
      </c>
      <c r="K102" s="247">
        <f t="shared" si="2"/>
        <v>254.78</v>
      </c>
      <c r="L102" s="247">
        <v>221.47</v>
      </c>
      <c r="M102" s="247">
        <v>33.31</v>
      </c>
      <c r="N102" s="293">
        <f t="shared" si="3"/>
        <v>254.78</v>
      </c>
      <c r="O102" s="262" t="s">
        <v>1056</v>
      </c>
      <c r="Q102"/>
      <c r="R102"/>
      <c r="S102"/>
      <c r="T102"/>
    </row>
    <row r="103" spans="1:20" s="1" customFormat="1">
      <c r="A103" s="43">
        <v>90</v>
      </c>
      <c r="B103" s="50" t="s">
        <v>691</v>
      </c>
      <c r="C103" s="71" t="s">
        <v>333</v>
      </c>
      <c r="D103" s="71" t="s">
        <v>912</v>
      </c>
      <c r="E103" s="52" t="s">
        <v>598</v>
      </c>
      <c r="F103" s="247">
        <v>70.38</v>
      </c>
      <c r="G103" s="296">
        <v>0</v>
      </c>
      <c r="H103" s="52" t="s">
        <v>598</v>
      </c>
      <c r="I103" s="247">
        <v>11.9</v>
      </c>
      <c r="J103" s="296">
        <v>0</v>
      </c>
      <c r="K103" s="247">
        <f t="shared" si="2"/>
        <v>82.28</v>
      </c>
      <c r="L103" s="247">
        <v>70.38</v>
      </c>
      <c r="M103" s="247">
        <v>11.9</v>
      </c>
      <c r="N103" s="293">
        <f t="shared" si="3"/>
        <v>82.28</v>
      </c>
      <c r="O103" s="262"/>
      <c r="Q103"/>
      <c r="R103"/>
      <c r="S103"/>
      <c r="T103"/>
    </row>
    <row r="104" spans="1:20" s="1" customFormat="1">
      <c r="A104" s="43"/>
      <c r="B104" s="50" t="s">
        <v>1016</v>
      </c>
      <c r="C104" s="71" t="s">
        <v>1017</v>
      </c>
      <c r="D104" s="71" t="s">
        <v>913</v>
      </c>
      <c r="E104" s="52" t="s">
        <v>598</v>
      </c>
      <c r="F104" s="247">
        <v>82.03</v>
      </c>
      <c r="G104" s="296">
        <v>0</v>
      </c>
      <c r="H104" s="52" t="s">
        <v>598</v>
      </c>
      <c r="I104" s="247">
        <v>11.9</v>
      </c>
      <c r="J104" s="296">
        <v>0</v>
      </c>
      <c r="K104" s="247">
        <f t="shared" si="2"/>
        <v>93.93</v>
      </c>
      <c r="L104" s="247">
        <v>82.03</v>
      </c>
      <c r="M104" s="247">
        <v>11.9</v>
      </c>
      <c r="N104" s="293">
        <f t="shared" si="3"/>
        <v>93.93</v>
      </c>
      <c r="O104" s="262"/>
      <c r="Q104"/>
      <c r="R104"/>
      <c r="S104"/>
      <c r="T104"/>
    </row>
    <row r="105" spans="1:20" s="1" customFormat="1">
      <c r="A105" s="43">
        <v>91</v>
      </c>
      <c r="B105" s="50" t="s">
        <v>692</v>
      </c>
      <c r="C105" s="72" t="s">
        <v>46</v>
      </c>
      <c r="D105" s="72" t="s">
        <v>913</v>
      </c>
      <c r="E105" s="52" t="s">
        <v>598</v>
      </c>
      <c r="F105" s="247">
        <v>82.03</v>
      </c>
      <c r="G105" s="296">
        <v>0</v>
      </c>
      <c r="H105" s="52" t="s">
        <v>598</v>
      </c>
      <c r="I105" s="247">
        <v>11.9</v>
      </c>
      <c r="J105" s="296">
        <v>0</v>
      </c>
      <c r="K105" s="247">
        <f t="shared" si="2"/>
        <v>93.93</v>
      </c>
      <c r="L105" s="247">
        <v>82.03</v>
      </c>
      <c r="M105" s="247">
        <v>11.9</v>
      </c>
      <c r="N105" s="293">
        <f t="shared" si="3"/>
        <v>93.93</v>
      </c>
      <c r="O105" s="262"/>
      <c r="Q105"/>
      <c r="R105"/>
      <c r="S105"/>
      <c r="T105"/>
    </row>
    <row r="106" spans="1:20" s="1" customFormat="1">
      <c r="A106" s="43"/>
      <c r="B106" s="50" t="s">
        <v>1079</v>
      </c>
      <c r="C106" s="72" t="s">
        <v>1080</v>
      </c>
      <c r="D106" s="72"/>
      <c r="E106" s="52"/>
      <c r="F106" s="247"/>
      <c r="G106" s="296"/>
      <c r="H106" s="52"/>
      <c r="I106" s="247"/>
      <c r="J106" s="296"/>
      <c r="K106" s="247"/>
      <c r="L106" s="247"/>
      <c r="M106" s="247"/>
      <c r="N106" s="293"/>
      <c r="O106" s="262" t="s">
        <v>1074</v>
      </c>
      <c r="Q106"/>
      <c r="R106"/>
      <c r="S106"/>
      <c r="T106"/>
    </row>
    <row r="107" spans="1:20" s="1" customFormat="1">
      <c r="A107" s="43">
        <v>92</v>
      </c>
      <c r="B107" s="50" t="s">
        <v>693</v>
      </c>
      <c r="C107" s="71" t="s">
        <v>852</v>
      </c>
      <c r="D107" s="71" t="s">
        <v>912</v>
      </c>
      <c r="E107" s="52" t="s">
        <v>600</v>
      </c>
      <c r="F107" s="247">
        <v>70.38</v>
      </c>
      <c r="G107" s="296">
        <v>52.79</v>
      </c>
      <c r="H107" s="52" t="s">
        <v>600</v>
      </c>
      <c r="I107" s="247">
        <v>11.9</v>
      </c>
      <c r="J107" s="296">
        <v>8.92</v>
      </c>
      <c r="K107" s="247">
        <f t="shared" si="2"/>
        <v>143.98999999999998</v>
      </c>
      <c r="L107" s="247">
        <v>123.17</v>
      </c>
      <c r="M107" s="247">
        <v>20.82</v>
      </c>
      <c r="N107" s="293">
        <f t="shared" si="3"/>
        <v>143.99</v>
      </c>
      <c r="O107" s="262"/>
      <c r="Q107"/>
      <c r="R107"/>
      <c r="S107"/>
      <c r="T107"/>
    </row>
    <row r="108" spans="1:20" s="1" customFormat="1">
      <c r="A108" s="43">
        <v>93</v>
      </c>
      <c r="B108" s="50" t="s">
        <v>694</v>
      </c>
      <c r="C108" s="72" t="s">
        <v>200</v>
      </c>
      <c r="D108" s="72" t="s">
        <v>913</v>
      </c>
      <c r="E108" s="52" t="s">
        <v>600</v>
      </c>
      <c r="F108" s="247">
        <v>82.03</v>
      </c>
      <c r="G108" s="296">
        <v>61.52</v>
      </c>
      <c r="H108" s="52" t="s">
        <v>600</v>
      </c>
      <c r="I108" s="247">
        <v>11.9</v>
      </c>
      <c r="J108" s="296">
        <v>8.92</v>
      </c>
      <c r="K108" s="247">
        <f t="shared" si="2"/>
        <v>164.37</v>
      </c>
      <c r="L108" s="247">
        <v>143.55000000000001</v>
      </c>
      <c r="M108" s="247">
        <v>20.82</v>
      </c>
      <c r="N108" s="293">
        <f t="shared" si="3"/>
        <v>164.37</v>
      </c>
      <c r="O108" s="262"/>
      <c r="Q108"/>
      <c r="R108"/>
      <c r="S108"/>
      <c r="T108"/>
    </row>
    <row r="109" spans="1:20" s="1" customFormat="1">
      <c r="A109" s="43"/>
      <c r="B109" s="50" t="s">
        <v>1057</v>
      </c>
      <c r="C109" s="72" t="s">
        <v>1058</v>
      </c>
      <c r="D109" s="72" t="s">
        <v>913</v>
      </c>
      <c r="E109" s="52" t="s">
        <v>598</v>
      </c>
      <c r="F109" s="247">
        <v>82.03</v>
      </c>
      <c r="G109" s="296">
        <v>0</v>
      </c>
      <c r="H109" s="52" t="s">
        <v>598</v>
      </c>
      <c r="I109" s="247">
        <v>11.9</v>
      </c>
      <c r="J109" s="296">
        <v>0</v>
      </c>
      <c r="K109" s="247">
        <f t="shared" si="2"/>
        <v>93.93</v>
      </c>
      <c r="L109" s="247">
        <v>82.03</v>
      </c>
      <c r="M109" s="247">
        <v>11.9</v>
      </c>
      <c r="N109" s="293">
        <f t="shared" si="3"/>
        <v>93.93</v>
      </c>
      <c r="O109" s="262"/>
      <c r="Q109"/>
      <c r="R109"/>
      <c r="S109"/>
      <c r="T109"/>
    </row>
    <row r="110" spans="1:20" s="1" customFormat="1">
      <c r="A110" s="43">
        <v>94</v>
      </c>
      <c r="B110" s="50" t="s">
        <v>695</v>
      </c>
      <c r="C110" s="72" t="s">
        <v>434</v>
      </c>
      <c r="D110" s="72" t="s">
        <v>913</v>
      </c>
      <c r="E110" s="52" t="s">
        <v>598</v>
      </c>
      <c r="F110" s="247">
        <v>82.03</v>
      </c>
      <c r="G110" s="296">
        <v>0</v>
      </c>
      <c r="H110" s="52" t="s">
        <v>598</v>
      </c>
      <c r="I110" s="247">
        <v>11.9</v>
      </c>
      <c r="J110" s="296">
        <v>0</v>
      </c>
      <c r="K110" s="247">
        <f>SUM(F110:J110)</f>
        <v>93.93</v>
      </c>
      <c r="L110" s="247">
        <v>82.03</v>
      </c>
      <c r="M110" s="247">
        <v>11.9</v>
      </c>
      <c r="N110" s="293">
        <f>L110+M110</f>
        <v>93.93</v>
      </c>
      <c r="O110" s="262"/>
      <c r="Q110"/>
      <c r="R110"/>
      <c r="S110"/>
      <c r="T110"/>
    </row>
    <row r="111" spans="1:20" s="1" customFormat="1">
      <c r="A111" s="43"/>
      <c r="B111" s="278" t="s">
        <v>1059</v>
      </c>
      <c r="C111" s="72" t="s">
        <v>1060</v>
      </c>
      <c r="D111" s="72" t="s">
        <v>913</v>
      </c>
      <c r="E111" s="52" t="s">
        <v>600</v>
      </c>
      <c r="F111" s="247">
        <v>82.03</v>
      </c>
      <c r="G111" s="296">
        <v>61.52</v>
      </c>
      <c r="H111" s="52" t="s">
        <v>600</v>
      </c>
      <c r="I111" s="247">
        <v>11.9</v>
      </c>
      <c r="J111" s="296">
        <v>8.92</v>
      </c>
      <c r="K111" s="247">
        <f t="shared" ref="K111:K123" si="4">SUM(F111:J111)</f>
        <v>164.37</v>
      </c>
      <c r="L111" s="247">
        <v>143.55000000000001</v>
      </c>
      <c r="M111" s="247">
        <v>20.82</v>
      </c>
      <c r="N111" s="293">
        <f t="shared" ref="N111:N123" si="5">L111+M111</f>
        <v>164.37</v>
      </c>
      <c r="O111" s="262" t="s">
        <v>1075</v>
      </c>
      <c r="Q111"/>
      <c r="R111"/>
      <c r="S111"/>
      <c r="T111"/>
    </row>
    <row r="112" spans="1:20" s="1" customFormat="1">
      <c r="A112" s="43"/>
      <c r="B112" s="278" t="s">
        <v>998</v>
      </c>
      <c r="C112" s="72" t="s">
        <v>999</v>
      </c>
      <c r="D112" s="72" t="s">
        <v>912</v>
      </c>
      <c r="E112" s="52" t="s">
        <v>928</v>
      </c>
      <c r="F112" s="247">
        <v>70.38</v>
      </c>
      <c r="G112" s="296">
        <v>0</v>
      </c>
      <c r="H112" s="52" t="s">
        <v>928</v>
      </c>
      <c r="I112" s="247">
        <v>11.9</v>
      </c>
      <c r="J112" s="296">
        <v>0</v>
      </c>
      <c r="K112" s="247">
        <f t="shared" si="4"/>
        <v>82.28</v>
      </c>
      <c r="L112" s="247">
        <v>70.38</v>
      </c>
      <c r="M112" s="247">
        <v>11.9</v>
      </c>
      <c r="N112" s="293">
        <f t="shared" si="5"/>
        <v>82.28</v>
      </c>
      <c r="O112" s="262"/>
      <c r="Q112"/>
      <c r="R112"/>
      <c r="S112"/>
      <c r="T112"/>
    </row>
    <row r="113" spans="1:20" s="1" customFormat="1">
      <c r="A113" s="43">
        <v>96</v>
      </c>
      <c r="B113" s="50" t="s">
        <v>696</v>
      </c>
      <c r="C113" s="72" t="s">
        <v>524</v>
      </c>
      <c r="D113" s="72" t="s">
        <v>913</v>
      </c>
      <c r="E113" s="52" t="s">
        <v>598</v>
      </c>
      <c r="F113" s="247">
        <v>82.03</v>
      </c>
      <c r="G113" s="296">
        <v>0</v>
      </c>
      <c r="H113" s="52" t="s">
        <v>598</v>
      </c>
      <c r="I113" s="247">
        <v>11.9</v>
      </c>
      <c r="J113" s="296">
        <v>0</v>
      </c>
      <c r="K113" s="247">
        <f t="shared" si="4"/>
        <v>93.93</v>
      </c>
      <c r="L113" s="247">
        <v>82.03</v>
      </c>
      <c r="M113" s="247">
        <v>11.9</v>
      </c>
      <c r="N113" s="293">
        <f t="shared" si="5"/>
        <v>93.93</v>
      </c>
      <c r="O113" s="262"/>
      <c r="Q113"/>
      <c r="R113"/>
      <c r="S113"/>
      <c r="T113"/>
    </row>
    <row r="114" spans="1:20" s="1" customFormat="1">
      <c r="A114" s="43">
        <v>97</v>
      </c>
      <c r="B114" s="50" t="s">
        <v>697</v>
      </c>
      <c r="C114" s="72" t="s">
        <v>558</v>
      </c>
      <c r="D114" s="72" t="s">
        <v>912</v>
      </c>
      <c r="E114" s="52" t="s">
        <v>599</v>
      </c>
      <c r="F114" s="247">
        <v>70.38</v>
      </c>
      <c r="G114" s="296">
        <v>119.65</v>
      </c>
      <c r="H114" s="52" t="s">
        <v>599</v>
      </c>
      <c r="I114" s="247">
        <v>11.9</v>
      </c>
      <c r="J114" s="296">
        <v>21.41</v>
      </c>
      <c r="K114" s="247">
        <f t="shared" si="4"/>
        <v>223.34</v>
      </c>
      <c r="L114" s="247">
        <v>190.03</v>
      </c>
      <c r="M114" s="247">
        <v>33.31</v>
      </c>
      <c r="N114" s="293">
        <f t="shared" si="5"/>
        <v>223.34</v>
      </c>
      <c r="O114" s="262"/>
      <c r="Q114"/>
      <c r="R114"/>
      <c r="S114"/>
      <c r="T114"/>
    </row>
    <row r="115" spans="1:20" s="1" customFormat="1">
      <c r="A115" s="43"/>
      <c r="B115" s="50" t="s">
        <v>930</v>
      </c>
      <c r="C115" s="72" t="s">
        <v>931</v>
      </c>
      <c r="D115" s="72" t="s">
        <v>913</v>
      </c>
      <c r="E115" s="52" t="s">
        <v>598</v>
      </c>
      <c r="F115" s="247">
        <v>82.03</v>
      </c>
      <c r="G115" s="296">
        <v>0</v>
      </c>
      <c r="H115" s="52" t="s">
        <v>598</v>
      </c>
      <c r="I115" s="247">
        <v>11.9</v>
      </c>
      <c r="J115" s="296">
        <v>0</v>
      </c>
      <c r="K115" s="247">
        <f t="shared" si="4"/>
        <v>93.93</v>
      </c>
      <c r="L115" s="247">
        <v>82.03</v>
      </c>
      <c r="M115" s="247">
        <v>11.9</v>
      </c>
      <c r="N115" s="293">
        <f t="shared" si="5"/>
        <v>93.93</v>
      </c>
      <c r="O115" s="262"/>
      <c r="Q115"/>
      <c r="R115"/>
      <c r="S115"/>
      <c r="T115"/>
    </row>
    <row r="116" spans="1:20">
      <c r="A116" s="43">
        <v>98</v>
      </c>
      <c r="B116" s="50" t="s">
        <v>698</v>
      </c>
      <c r="C116" s="72" t="s">
        <v>201</v>
      </c>
      <c r="D116" s="72" t="s">
        <v>912</v>
      </c>
      <c r="E116" s="52" t="s">
        <v>598</v>
      </c>
      <c r="F116" s="247">
        <v>70.38</v>
      </c>
      <c r="G116" s="296">
        <v>0</v>
      </c>
      <c r="H116" s="52" t="s">
        <v>598</v>
      </c>
      <c r="I116" s="247">
        <v>11.9</v>
      </c>
      <c r="J116" s="296">
        <v>0</v>
      </c>
      <c r="K116" s="247">
        <f t="shared" si="4"/>
        <v>82.28</v>
      </c>
      <c r="L116" s="247">
        <v>70.38</v>
      </c>
      <c r="M116" s="247">
        <v>11.9</v>
      </c>
      <c r="N116" s="293">
        <f t="shared" si="5"/>
        <v>82.28</v>
      </c>
      <c r="O116" s="262"/>
    </row>
    <row r="117" spans="1:20">
      <c r="A117" s="43">
        <v>99</v>
      </c>
      <c r="B117" s="50" t="s">
        <v>699</v>
      </c>
      <c r="C117" s="72" t="s">
        <v>202</v>
      </c>
      <c r="D117" s="72" t="s">
        <v>913</v>
      </c>
      <c r="E117" s="52" t="s">
        <v>599</v>
      </c>
      <c r="F117" s="247">
        <v>82.03</v>
      </c>
      <c r="G117" s="296">
        <v>139.44</v>
      </c>
      <c r="H117" s="52" t="s">
        <v>599</v>
      </c>
      <c r="I117" s="247">
        <v>11.9</v>
      </c>
      <c r="J117" s="296">
        <v>21.41</v>
      </c>
      <c r="K117" s="247">
        <f t="shared" si="4"/>
        <v>254.78</v>
      </c>
      <c r="L117" s="247">
        <v>221.47</v>
      </c>
      <c r="M117" s="247">
        <v>33.31</v>
      </c>
      <c r="N117" s="293">
        <f t="shared" si="5"/>
        <v>254.78</v>
      </c>
      <c r="O117" s="262"/>
    </row>
    <row r="118" spans="1:20">
      <c r="A118" s="43">
        <v>100</v>
      </c>
      <c r="B118" s="50" t="s">
        <v>700</v>
      </c>
      <c r="C118" s="72" t="s">
        <v>473</v>
      </c>
      <c r="D118" s="72" t="s">
        <v>913</v>
      </c>
      <c r="E118" s="52" t="s">
        <v>598</v>
      </c>
      <c r="F118" s="247">
        <v>82.03</v>
      </c>
      <c r="G118" s="296">
        <v>0</v>
      </c>
      <c r="H118" s="52" t="s">
        <v>598</v>
      </c>
      <c r="I118" s="247">
        <v>11.9</v>
      </c>
      <c r="J118" s="296">
        <v>0</v>
      </c>
      <c r="K118" s="247">
        <f t="shared" si="4"/>
        <v>93.93</v>
      </c>
      <c r="L118" s="247">
        <v>82.03</v>
      </c>
      <c r="M118" s="247">
        <v>11.9</v>
      </c>
      <c r="N118" s="293">
        <f t="shared" si="5"/>
        <v>93.93</v>
      </c>
      <c r="O118" s="262"/>
    </row>
    <row r="119" spans="1:20">
      <c r="A119" s="43">
        <v>101</v>
      </c>
      <c r="B119" s="50" t="s">
        <v>701</v>
      </c>
      <c r="C119" s="72" t="s">
        <v>559</v>
      </c>
      <c r="D119" s="72" t="s">
        <v>912</v>
      </c>
      <c r="E119" s="52" t="s">
        <v>599</v>
      </c>
      <c r="F119" s="247">
        <v>70.38</v>
      </c>
      <c r="G119" s="296">
        <v>119.65</v>
      </c>
      <c r="H119" s="52" t="s">
        <v>599</v>
      </c>
      <c r="I119" s="247">
        <v>11.9</v>
      </c>
      <c r="J119" s="296">
        <v>21.41</v>
      </c>
      <c r="K119" s="247">
        <f t="shared" si="4"/>
        <v>223.34</v>
      </c>
      <c r="L119" s="247">
        <v>190.03</v>
      </c>
      <c r="M119" s="247">
        <v>33.31</v>
      </c>
      <c r="N119" s="293">
        <f t="shared" si="5"/>
        <v>223.34</v>
      </c>
      <c r="O119" s="262" t="s">
        <v>1061</v>
      </c>
    </row>
    <row r="120" spans="1:20">
      <c r="A120" s="43">
        <v>102</v>
      </c>
      <c r="B120" s="50" t="s">
        <v>702</v>
      </c>
      <c r="C120" s="72" t="s">
        <v>161</v>
      </c>
      <c r="D120" s="72" t="s">
        <v>912</v>
      </c>
      <c r="E120" s="52" t="s">
        <v>598</v>
      </c>
      <c r="F120" s="247">
        <v>70.38</v>
      </c>
      <c r="G120" s="296">
        <v>0</v>
      </c>
      <c r="H120" s="52" t="s">
        <v>598</v>
      </c>
      <c r="I120" s="247">
        <v>11.9</v>
      </c>
      <c r="J120" s="296">
        <v>0</v>
      </c>
      <c r="K120" s="247">
        <f t="shared" si="4"/>
        <v>82.28</v>
      </c>
      <c r="L120" s="247">
        <v>70.38</v>
      </c>
      <c r="M120" s="247">
        <v>11.9</v>
      </c>
      <c r="N120" s="293">
        <f t="shared" si="5"/>
        <v>82.28</v>
      </c>
      <c r="O120" s="262"/>
      <c r="Q120" s="12"/>
    </row>
    <row r="121" spans="1:20">
      <c r="A121" s="43">
        <v>103</v>
      </c>
      <c r="B121" s="50" t="s">
        <v>703</v>
      </c>
      <c r="C121" s="72" t="s">
        <v>86</v>
      </c>
      <c r="D121" s="72" t="s">
        <v>913</v>
      </c>
      <c r="E121" s="52" t="s">
        <v>600</v>
      </c>
      <c r="F121" s="247">
        <v>82.03</v>
      </c>
      <c r="G121" s="296">
        <v>61.52</v>
      </c>
      <c r="H121" s="52" t="s">
        <v>600</v>
      </c>
      <c r="I121" s="247">
        <v>11.9</v>
      </c>
      <c r="J121" s="296">
        <v>8.92</v>
      </c>
      <c r="K121" s="247">
        <f t="shared" si="4"/>
        <v>164.37</v>
      </c>
      <c r="L121" s="247">
        <v>143.55000000000001</v>
      </c>
      <c r="M121" s="247">
        <v>20.82</v>
      </c>
      <c r="N121" s="293">
        <f t="shared" si="5"/>
        <v>164.37</v>
      </c>
      <c r="O121" s="262"/>
      <c r="Q121" s="12"/>
    </row>
    <row r="122" spans="1:20">
      <c r="A122" s="43"/>
      <c r="B122" s="50" t="s">
        <v>1002</v>
      </c>
      <c r="C122" s="72" t="s">
        <v>1003</v>
      </c>
      <c r="D122" s="72" t="s">
        <v>913</v>
      </c>
      <c r="E122" s="52" t="s">
        <v>598</v>
      </c>
      <c r="F122" s="247">
        <v>82.03</v>
      </c>
      <c r="G122" s="296">
        <v>0</v>
      </c>
      <c r="H122" s="52" t="s">
        <v>598</v>
      </c>
      <c r="I122" s="247">
        <v>11.9</v>
      </c>
      <c r="J122" s="296">
        <v>0</v>
      </c>
      <c r="K122" s="247">
        <f t="shared" si="4"/>
        <v>93.93</v>
      </c>
      <c r="L122" s="247">
        <v>82.03</v>
      </c>
      <c r="M122" s="247">
        <v>11.9</v>
      </c>
      <c r="N122" s="293">
        <f t="shared" si="5"/>
        <v>93.93</v>
      </c>
      <c r="O122" s="262"/>
      <c r="Q122" s="12"/>
    </row>
    <row r="123" spans="1:20">
      <c r="A123" s="43"/>
      <c r="B123" s="50" t="s">
        <v>704</v>
      </c>
      <c r="C123" s="72" t="s">
        <v>535</v>
      </c>
      <c r="D123" s="72" t="s">
        <v>912</v>
      </c>
      <c r="E123" s="52" t="s">
        <v>598</v>
      </c>
      <c r="F123" s="247">
        <v>70.38</v>
      </c>
      <c r="G123" s="296">
        <v>0</v>
      </c>
      <c r="H123" s="52" t="s">
        <v>598</v>
      </c>
      <c r="I123" s="247">
        <v>11.9</v>
      </c>
      <c r="J123" s="296">
        <v>0</v>
      </c>
      <c r="K123" s="247">
        <f t="shared" si="4"/>
        <v>82.28</v>
      </c>
      <c r="L123" s="247">
        <v>70.38</v>
      </c>
      <c r="M123" s="247">
        <v>11.9</v>
      </c>
      <c r="N123" s="293">
        <f t="shared" si="5"/>
        <v>82.28</v>
      </c>
      <c r="O123" s="262"/>
      <c r="Q123" s="12"/>
    </row>
    <row r="124" spans="1:20">
      <c r="A124" s="43"/>
      <c r="B124" s="288"/>
      <c r="C124" s="345"/>
      <c r="D124" s="345"/>
      <c r="E124" s="290"/>
      <c r="F124" s="247"/>
      <c r="G124" s="247"/>
      <c r="H124" s="247"/>
      <c r="I124" s="247"/>
      <c r="J124" s="247"/>
      <c r="K124" s="247"/>
      <c r="L124" s="272"/>
      <c r="M124" s="247"/>
      <c r="N124" s="316"/>
      <c r="O124" s="262"/>
      <c r="Q124" s="12"/>
    </row>
    <row r="125" spans="1:20" ht="16">
      <c r="A125" s="152" t="s">
        <v>403</v>
      </c>
      <c r="B125" s="153"/>
      <c r="C125" s="153"/>
      <c r="D125" s="153"/>
      <c r="E125" s="281"/>
      <c r="F125" s="312">
        <f>SUM(F4:F123)</f>
        <v>8980.5399999999991</v>
      </c>
      <c r="G125" s="312">
        <f>SUM(G4:G123)</f>
        <v>4466.7299999999996</v>
      </c>
      <c r="H125" s="312"/>
      <c r="I125" s="312">
        <f t="shared" ref="I125:N125" si="6">SUM(I4:I123)</f>
        <v>1392.3000000000013</v>
      </c>
      <c r="J125" s="312">
        <f t="shared" si="6"/>
        <v>706.50999999999976</v>
      </c>
      <c r="K125" s="88">
        <f t="shared" si="6"/>
        <v>15546.08000000002</v>
      </c>
      <c r="L125" s="88">
        <f t="shared" si="6"/>
        <v>13447.269999999993</v>
      </c>
      <c r="M125" s="88">
        <f t="shared" si="6"/>
        <v>2098.8100000000018</v>
      </c>
      <c r="N125" s="88">
        <f t="shared" si="6"/>
        <v>15546.08000000002</v>
      </c>
      <c r="O125" s="298"/>
      <c r="Q125" s="12"/>
    </row>
    <row r="126" spans="1:20">
      <c r="A126" s="148"/>
      <c r="B126" s="149"/>
      <c r="C126" s="346"/>
      <c r="D126" s="360"/>
      <c r="M126" s="286"/>
      <c r="N126" s="275"/>
      <c r="O126" s="53"/>
    </row>
    <row r="127" spans="1:20">
      <c r="A127" s="43"/>
      <c r="B127" s="50"/>
      <c r="C127" s="72"/>
      <c r="D127" s="72"/>
      <c r="E127" s="54"/>
      <c r="F127" s="76"/>
      <c r="G127" s="76"/>
      <c r="H127" s="76"/>
      <c r="I127" s="76"/>
      <c r="J127" s="76"/>
      <c r="K127" s="76"/>
      <c r="L127" s="76"/>
      <c r="M127" s="76"/>
      <c r="N127" s="76"/>
      <c r="O127" s="53"/>
    </row>
    <row r="128" spans="1:20" ht="16">
      <c r="A128" s="143"/>
      <c r="B128" s="155"/>
      <c r="C128" s="398" t="s">
        <v>616</v>
      </c>
      <c r="D128" s="399"/>
      <c r="E128" s="400"/>
      <c r="F128" s="88">
        <v>0</v>
      </c>
      <c r="G128" s="88"/>
      <c r="H128" s="379"/>
      <c r="I128" s="88">
        <v>0</v>
      </c>
      <c r="J128" s="88"/>
      <c r="K128" s="88">
        <v>0</v>
      </c>
      <c r="L128" s="88"/>
      <c r="M128" s="88"/>
      <c r="N128" s="88"/>
      <c r="O128" s="89"/>
      <c r="Q128" s="12"/>
    </row>
    <row r="129" spans="1:19" ht="16">
      <c r="A129" s="394" t="s">
        <v>171</v>
      </c>
      <c r="B129" s="395"/>
      <c r="C129" s="395"/>
      <c r="D129" s="395"/>
      <c r="E129" s="395"/>
      <c r="F129" s="88">
        <f>F125+F128</f>
        <v>8980.5399999999991</v>
      </c>
      <c r="G129" s="88"/>
      <c r="H129" s="379"/>
      <c r="I129" s="88">
        <f>I125+I128</f>
        <v>1392.3000000000013</v>
      </c>
      <c r="J129" s="88"/>
      <c r="K129" s="88">
        <f>K125+K128</f>
        <v>15546.08000000002</v>
      </c>
      <c r="L129" s="88"/>
      <c r="M129" s="88"/>
      <c r="N129" s="88"/>
      <c r="O129" s="89"/>
      <c r="Q129" s="12"/>
    </row>
    <row r="130" spans="1:19" ht="16">
      <c r="A130" s="401" t="s">
        <v>317</v>
      </c>
      <c r="B130" s="401"/>
      <c r="C130" s="401"/>
      <c r="D130" s="401"/>
      <c r="E130" s="401"/>
      <c r="F130" s="90"/>
      <c r="G130" s="90"/>
      <c r="H130" s="380"/>
      <c r="I130" s="93"/>
      <c r="J130" s="93"/>
      <c r="K130" s="93"/>
      <c r="L130" s="93"/>
      <c r="M130" s="93"/>
      <c r="N130" s="93"/>
      <c r="O130" s="89"/>
    </row>
    <row r="131" spans="1:19" ht="16" customHeight="1">
      <c r="A131" s="405" t="s">
        <v>418</v>
      </c>
      <c r="B131" s="402"/>
      <c r="C131" s="402"/>
      <c r="D131" s="402"/>
      <c r="E131" s="403"/>
      <c r="F131" s="247"/>
      <c r="G131" s="247"/>
      <c r="H131" s="247"/>
      <c r="I131" s="247"/>
      <c r="J131" s="247"/>
      <c r="K131" s="247"/>
      <c r="L131" s="331" t="s">
        <v>756</v>
      </c>
      <c r="M131" s="331" t="s">
        <v>757</v>
      </c>
      <c r="N131" s="247"/>
      <c r="O131" s="100"/>
    </row>
    <row r="132" spans="1:19" ht="16" customHeight="1">
      <c r="A132" s="240"/>
      <c r="B132" s="50" t="s">
        <v>864</v>
      </c>
      <c r="C132" s="71" t="s">
        <v>865</v>
      </c>
      <c r="D132" s="71" t="s">
        <v>916</v>
      </c>
      <c r="E132" s="52" t="s">
        <v>866</v>
      </c>
      <c r="F132" s="247">
        <v>-70.38</v>
      </c>
      <c r="G132" s="296">
        <v>0</v>
      </c>
      <c r="H132" s="52" t="s">
        <v>866</v>
      </c>
      <c r="I132" s="247"/>
      <c r="J132" s="296">
        <v>0</v>
      </c>
      <c r="K132" s="247">
        <f>SUM(F132:J132)</f>
        <v>-70.38</v>
      </c>
      <c r="L132" s="247">
        <v>-70.38</v>
      </c>
      <c r="M132" s="247"/>
      <c r="N132" s="293">
        <f>L132+M132</f>
        <v>-70.38</v>
      </c>
      <c r="O132" s="262"/>
    </row>
    <row r="133" spans="1:19" ht="16" customHeight="1">
      <c r="A133" s="240"/>
      <c r="B133" s="50" t="s">
        <v>864</v>
      </c>
      <c r="C133" s="71" t="s">
        <v>865</v>
      </c>
      <c r="D133" s="71" t="s">
        <v>915</v>
      </c>
      <c r="E133" s="52" t="s">
        <v>866</v>
      </c>
      <c r="F133" s="247">
        <v>82.03</v>
      </c>
      <c r="G133" s="296">
        <v>0</v>
      </c>
      <c r="H133" s="52" t="s">
        <v>598</v>
      </c>
      <c r="I133" s="247"/>
      <c r="J133" s="296">
        <v>0</v>
      </c>
      <c r="K133" s="247">
        <f>SUM(F133:J133)</f>
        <v>82.03</v>
      </c>
      <c r="L133" s="247">
        <v>82.03</v>
      </c>
      <c r="M133" s="247"/>
      <c r="N133" s="293">
        <f>L133+M133</f>
        <v>82.03</v>
      </c>
      <c r="O133" s="262"/>
    </row>
    <row r="134" spans="1:19" ht="16" customHeight="1">
      <c r="A134" s="240"/>
      <c r="B134" s="50" t="s">
        <v>864</v>
      </c>
      <c r="C134" s="71" t="s">
        <v>865</v>
      </c>
      <c r="D134" s="71" t="s">
        <v>916</v>
      </c>
      <c r="E134" s="52" t="s">
        <v>866</v>
      </c>
      <c r="F134" s="247">
        <v>-70.38</v>
      </c>
      <c r="G134" s="296">
        <v>0</v>
      </c>
      <c r="H134" s="52" t="s">
        <v>866</v>
      </c>
      <c r="I134" s="247"/>
      <c r="J134" s="296">
        <v>0</v>
      </c>
      <c r="K134" s="247">
        <f>SUM(F134:J134)</f>
        <v>-70.38</v>
      </c>
      <c r="L134" s="247">
        <v>-70.38</v>
      </c>
      <c r="M134" s="247"/>
      <c r="N134" s="293">
        <f>L134+M134</f>
        <v>-70.38</v>
      </c>
      <c r="O134" s="262"/>
    </row>
    <row r="135" spans="1:19" ht="16" customHeight="1">
      <c r="A135" s="240"/>
      <c r="B135" s="50" t="s">
        <v>864</v>
      </c>
      <c r="C135" s="71" t="s">
        <v>865</v>
      </c>
      <c r="D135" s="71" t="s">
        <v>915</v>
      </c>
      <c r="E135" s="52" t="s">
        <v>866</v>
      </c>
      <c r="F135" s="247">
        <v>82.03</v>
      </c>
      <c r="G135" s="296">
        <v>0</v>
      </c>
      <c r="H135" s="52" t="s">
        <v>598</v>
      </c>
      <c r="I135" s="247"/>
      <c r="J135" s="296">
        <v>0</v>
      </c>
      <c r="K135" s="247">
        <f>SUM(F135:J135)</f>
        <v>82.03</v>
      </c>
      <c r="L135" s="247">
        <v>82.03</v>
      </c>
      <c r="M135" s="247"/>
      <c r="N135" s="293">
        <f>L135+M135</f>
        <v>82.03</v>
      </c>
      <c r="O135" s="262"/>
    </row>
    <row r="136" spans="1:19" ht="16" customHeight="1">
      <c r="A136" s="240"/>
      <c r="B136" s="278" t="s">
        <v>745</v>
      </c>
      <c r="C136" s="72" t="s">
        <v>337</v>
      </c>
      <c r="D136" s="72" t="s">
        <v>912</v>
      </c>
      <c r="E136" s="52" t="s">
        <v>598</v>
      </c>
      <c r="F136" s="247">
        <v>-70.38</v>
      </c>
      <c r="G136" s="296">
        <v>0</v>
      </c>
      <c r="H136" s="52" t="s">
        <v>598</v>
      </c>
      <c r="I136" s="247">
        <v>-11.9</v>
      </c>
      <c r="J136" s="296">
        <v>0</v>
      </c>
      <c r="K136" s="247">
        <f>SUM(F136:J136)</f>
        <v>-82.28</v>
      </c>
      <c r="L136" s="247">
        <v>-70.38</v>
      </c>
      <c r="M136" s="247">
        <v>-11.9</v>
      </c>
      <c r="N136" s="293">
        <f>L136+M136</f>
        <v>-82.28</v>
      </c>
      <c r="O136" s="262"/>
    </row>
    <row r="137" spans="1:19" ht="16" customHeight="1">
      <c r="A137" s="240"/>
      <c r="B137" s="278"/>
      <c r="C137" s="72"/>
      <c r="D137" s="72"/>
      <c r="E137" s="52"/>
      <c r="F137" s="247"/>
      <c r="G137" s="296"/>
      <c r="H137" s="247"/>
      <c r="I137" s="247"/>
      <c r="J137" s="296"/>
      <c r="K137" s="247"/>
      <c r="L137" s="247"/>
      <c r="M137" s="247"/>
      <c r="N137" s="293"/>
      <c r="O137" s="262"/>
    </row>
    <row r="138" spans="1:19" s="1" customFormat="1" ht="16">
      <c r="A138" s="406" t="s">
        <v>415</v>
      </c>
      <c r="B138" s="404"/>
      <c r="C138" s="404"/>
      <c r="D138" s="404"/>
      <c r="E138" s="404"/>
      <c r="F138" s="256">
        <f>SUM(F132:F137)</f>
        <v>-47.079999999999984</v>
      </c>
      <c r="G138" s="256">
        <f>SUM(G132:G137)</f>
        <v>0</v>
      </c>
      <c r="H138" s="381"/>
      <c r="I138" s="256">
        <f t="shared" ref="I138:N138" si="7">SUM(I132:I137)</f>
        <v>-11.9</v>
      </c>
      <c r="J138" s="256">
        <f t="shared" si="7"/>
        <v>0</v>
      </c>
      <c r="K138" s="256">
        <f t="shared" si="7"/>
        <v>-58.97999999999999</v>
      </c>
      <c r="L138" s="256">
        <f t="shared" si="7"/>
        <v>-47.079999999999984</v>
      </c>
      <c r="M138" s="256">
        <f t="shared" si="7"/>
        <v>-11.9</v>
      </c>
      <c r="N138" s="256">
        <f t="shared" si="7"/>
        <v>-58.97999999999999</v>
      </c>
      <c r="O138" s="257"/>
      <c r="Q138"/>
      <c r="R138"/>
      <c r="S138"/>
    </row>
    <row r="139" spans="1:19" s="1" customFormat="1" ht="16">
      <c r="A139" s="317"/>
      <c r="B139" s="318"/>
      <c r="C139" s="347"/>
      <c r="D139" s="347"/>
      <c r="E139" s="318"/>
      <c r="F139" s="256"/>
      <c r="G139" s="256"/>
      <c r="H139" s="381"/>
      <c r="I139" s="256"/>
      <c r="J139" s="256"/>
      <c r="K139" s="256"/>
      <c r="L139" s="256"/>
      <c r="M139" s="256"/>
      <c r="N139" s="256"/>
      <c r="O139" s="257"/>
      <c r="Q139"/>
      <c r="R139"/>
      <c r="S139"/>
    </row>
    <row r="140" spans="1:19" s="1" customFormat="1" ht="19">
      <c r="A140" s="393" t="s">
        <v>171</v>
      </c>
      <c r="B140" s="393"/>
      <c r="C140" s="393"/>
      <c r="D140" s="393"/>
      <c r="E140" s="393"/>
      <c r="F140" s="90">
        <f>F129+F138</f>
        <v>8933.4599999999991</v>
      </c>
      <c r="G140" s="90"/>
      <c r="H140" s="90"/>
      <c r="I140" s="90">
        <f>I129+I138</f>
        <v>1380.4000000000012</v>
      </c>
      <c r="J140" s="90"/>
      <c r="K140" s="90">
        <f>N125+K138</f>
        <v>15487.10000000002</v>
      </c>
      <c r="L140" s="90"/>
      <c r="M140" s="90"/>
      <c r="N140" s="332">
        <f>N125+N138</f>
        <v>15487.10000000002</v>
      </c>
      <c r="O140" s="89" t="s">
        <v>795</v>
      </c>
      <c r="Q140"/>
      <c r="R140"/>
      <c r="S140"/>
    </row>
    <row r="141" spans="1:19" s="1" customFormat="1" ht="15" customHeight="1">
      <c r="A141" s="397" t="s">
        <v>166</v>
      </c>
      <c r="B141" s="397"/>
      <c r="C141" s="397"/>
      <c r="D141" s="397"/>
      <c r="E141" s="397"/>
      <c r="F141" s="397"/>
      <c r="G141" s="397"/>
      <c r="H141" s="397"/>
      <c r="I141" s="397"/>
      <c r="J141" s="397"/>
      <c r="K141" s="397"/>
      <c r="L141" s="313"/>
      <c r="M141" s="313"/>
      <c r="N141" s="313"/>
      <c r="O141" s="143"/>
      <c r="Q141"/>
      <c r="R141"/>
      <c r="S141"/>
    </row>
    <row r="142" spans="1:19" s="1" customFormat="1" ht="16" customHeight="1">
      <c r="A142"/>
      <c r="B142"/>
      <c r="C142"/>
      <c r="D142"/>
      <c r="F142"/>
      <c r="G142"/>
      <c r="H142"/>
      <c r="I142" t="s">
        <v>381</v>
      </c>
      <c r="J142" s="163" t="s">
        <v>871</v>
      </c>
      <c r="K142" s="260">
        <v>45375</v>
      </c>
      <c r="L142" s="314"/>
      <c r="M142" s="314"/>
      <c r="N142" s="314"/>
      <c r="O142"/>
      <c r="Q142"/>
      <c r="R142"/>
      <c r="S142"/>
    </row>
    <row r="143" spans="1:19" s="1" customFormat="1">
      <c r="A143"/>
      <c r="B143"/>
      <c r="C143"/>
      <c r="D143"/>
      <c r="E143"/>
      <c r="F143"/>
      <c r="G143"/>
      <c r="H143"/>
      <c r="I143" s="12"/>
      <c r="J143" s="12"/>
      <c r="K143" s="12"/>
      <c r="L143" s="275"/>
      <c r="M143" s="275"/>
      <c r="N143" s="12"/>
      <c r="O143"/>
      <c r="Q143"/>
      <c r="R143"/>
      <c r="S143"/>
    </row>
    <row r="144" spans="1:19" s="1" customFormat="1">
      <c r="A144"/>
      <c r="B144"/>
      <c r="C144"/>
      <c r="D144"/>
      <c r="E144"/>
      <c r="F144" s="315" t="s">
        <v>766</v>
      </c>
      <c r="G144" s="275">
        <f>G125+G138+J125+J138</f>
        <v>5173.24</v>
      </c>
      <c r="H144" s="275"/>
      <c r="I144" s="315" t="s">
        <v>767</v>
      </c>
      <c r="J144" s="275">
        <f>N125+N138-G144</f>
        <v>10313.860000000021</v>
      </c>
      <c r="K144"/>
      <c r="L144" s="275"/>
      <c r="M144" s="275"/>
      <c r="N144" s="275"/>
      <c r="O144"/>
      <c r="Q144"/>
      <c r="R144"/>
      <c r="S144"/>
    </row>
    <row r="146" spans="1:19" s="1" customFormat="1">
      <c r="A146"/>
      <c r="B146"/>
      <c r="C146"/>
      <c r="D146"/>
      <c r="E146"/>
      <c r="F146"/>
      <c r="G146"/>
      <c r="H146"/>
      <c r="I146"/>
      <c r="J146" s="275">
        <f>G144+J144</f>
        <v>15487.10000000002</v>
      </c>
      <c r="K146"/>
      <c r="L146" s="275"/>
      <c r="M146" s="275"/>
      <c r="N146"/>
      <c r="O146"/>
      <c r="Q146"/>
      <c r="R146"/>
      <c r="S146"/>
    </row>
    <row r="149" spans="1:19">
      <c r="J149" s="275"/>
    </row>
  </sheetData>
  <mergeCells count="7">
    <mergeCell ref="A141:K141"/>
    <mergeCell ref="C128:E128"/>
    <mergeCell ref="A129:E129"/>
    <mergeCell ref="A130:E130"/>
    <mergeCell ref="A131:E131"/>
    <mergeCell ref="A138:E138"/>
    <mergeCell ref="A140:E140"/>
  </mergeCells>
  <conditionalFormatting sqref="C22:D22">
    <cfRule type="duplicateValues" dxfId="1717" priority="4"/>
  </conditionalFormatting>
  <conditionalFormatting sqref="C59:D59">
    <cfRule type="duplicateValues" dxfId="1716" priority="2"/>
  </conditionalFormatting>
  <conditionalFormatting sqref="E144:E146 E148:E1048576 B144:D1048576">
    <cfRule type="duplicateValues" dxfId="1715" priority="5"/>
  </conditionalFormatting>
  <conditionalFormatting sqref="O5 O9:O64 O69:O139">
    <cfRule type="notContainsBlanks" dxfId="1714" priority="1">
      <formula>LEN(TRIM(O5))&gt;0</formula>
    </cfRule>
  </conditionalFormatting>
  <conditionalFormatting sqref="O141">
    <cfRule type="notContainsBlanks" dxfId="1713" priority="3">
      <formula>LEN(TRIM(O141))&gt;0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FB4F-05F8-6044-9F09-509BB636FFA1}">
  <dimension ref="A1:U201"/>
  <sheetViews>
    <sheetView topLeftCell="A29" zoomScale="140" zoomScaleNormal="140" workbookViewId="0">
      <selection activeCell="F38" sqref="F38:L38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5" customWidth="1"/>
    <col min="4" max="6" width="10.6640625" customWidth="1"/>
    <col min="7" max="8" width="10.83203125" customWidth="1"/>
    <col min="9" max="9" width="11.1640625" customWidth="1"/>
    <col min="10" max="10" width="11.5" customWidth="1"/>
    <col min="11" max="11" width="12.1640625" customWidth="1"/>
    <col min="12" max="12" width="11.6640625" style="275" customWidth="1"/>
    <col min="13" max="13" width="11" style="275" customWidth="1"/>
    <col min="14" max="14" width="13.6640625" customWidth="1"/>
    <col min="15" max="15" width="15" customWidth="1"/>
    <col min="16" max="16" width="41.5" style="1" bestFit="1" customWidth="1"/>
  </cols>
  <sheetData>
    <row r="1" spans="1:21" ht="21">
      <c r="A1" s="48" t="s">
        <v>222</v>
      </c>
      <c r="C1" s="139"/>
      <c r="D1" s="139"/>
      <c r="E1" s="17"/>
      <c r="L1" s="327" t="s">
        <v>218</v>
      </c>
      <c r="M1" s="328" t="s">
        <v>219</v>
      </c>
      <c r="N1" s="44" t="s">
        <v>220</v>
      </c>
      <c r="O1" s="44" t="s">
        <v>606</v>
      </c>
    </row>
    <row r="2" spans="1:21" ht="19">
      <c r="A2" s="92" t="s">
        <v>313</v>
      </c>
      <c r="C2" s="139"/>
      <c r="D2" s="139"/>
      <c r="E2" s="17"/>
      <c r="L2" s="329"/>
      <c r="M2" s="45">
        <v>45689</v>
      </c>
      <c r="N2" s="157" t="s">
        <v>1062</v>
      </c>
      <c r="O2" s="350" t="s">
        <v>937</v>
      </c>
    </row>
    <row r="3" spans="1:21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1072</v>
      </c>
      <c r="I3" s="299" t="s">
        <v>748</v>
      </c>
      <c r="J3" s="353" t="s">
        <v>765</v>
      </c>
      <c r="K3" s="311" t="s">
        <v>749</v>
      </c>
      <c r="L3" s="330" t="s">
        <v>750</v>
      </c>
      <c r="M3" s="330" t="s">
        <v>751</v>
      </c>
      <c r="N3" s="47" t="s">
        <v>728</v>
      </c>
      <c r="O3" s="47" t="s">
        <v>226</v>
      </c>
    </row>
    <row r="4" spans="1:21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70.38</v>
      </c>
      <c r="G4" s="354">
        <v>0</v>
      </c>
      <c r="H4" s="52" t="s">
        <v>598</v>
      </c>
      <c r="I4" s="247">
        <v>11.9</v>
      </c>
      <c r="J4" s="354">
        <v>0</v>
      </c>
      <c r="K4" s="351">
        <f>SUM(F4:J4)</f>
        <v>82.28</v>
      </c>
      <c r="L4" s="247">
        <v>70.38</v>
      </c>
      <c r="M4" s="247">
        <v>11.9</v>
      </c>
      <c r="N4" s="293">
        <f>L4+M4</f>
        <v>82.28</v>
      </c>
      <c r="O4" s="355"/>
    </row>
    <row r="5" spans="1:21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82.03</v>
      </c>
      <c r="G5" s="296">
        <v>0</v>
      </c>
      <c r="H5" s="52" t="s">
        <v>598</v>
      </c>
      <c r="I5" s="247">
        <v>11.9</v>
      </c>
      <c r="J5" s="296">
        <v>0</v>
      </c>
      <c r="K5" s="247">
        <f>SUM(F5:J5)</f>
        <v>93.93</v>
      </c>
      <c r="L5" s="247">
        <v>82.03</v>
      </c>
      <c r="M5" s="247">
        <v>11.9</v>
      </c>
      <c r="N5" s="293">
        <f>L5+M5</f>
        <v>93.93</v>
      </c>
      <c r="O5" s="262"/>
    </row>
    <row r="6" spans="1:21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70.38</v>
      </c>
      <c r="G6" s="352">
        <v>0</v>
      </c>
      <c r="H6" s="52" t="s">
        <v>598</v>
      </c>
      <c r="I6" s="247">
        <v>11.9</v>
      </c>
      <c r="J6" s="296">
        <v>0</v>
      </c>
      <c r="K6" s="247">
        <f t="shared" ref="K6:K22" si="0">SUM(F6:J6)</f>
        <v>82.28</v>
      </c>
      <c r="L6" s="247">
        <v>70.38</v>
      </c>
      <c r="M6" s="247">
        <v>11.9</v>
      </c>
      <c r="N6" s="293">
        <f>L6+M6</f>
        <v>82.28</v>
      </c>
      <c r="O6" s="51"/>
    </row>
    <row r="7" spans="1:21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70.38</v>
      </c>
      <c r="G7" s="296">
        <v>0</v>
      </c>
      <c r="H7" s="52" t="s">
        <v>598</v>
      </c>
      <c r="I7" s="247">
        <v>11.9</v>
      </c>
      <c r="J7" s="296">
        <v>0</v>
      </c>
      <c r="K7" s="247">
        <f t="shared" si="0"/>
        <v>82.28</v>
      </c>
      <c r="L7" s="247">
        <v>70.38</v>
      </c>
      <c r="M7" s="247">
        <v>11.9</v>
      </c>
      <c r="N7" s="293">
        <f t="shared" ref="N7:N39" si="1">L7+M7</f>
        <v>82.28</v>
      </c>
      <c r="O7" s="262"/>
    </row>
    <row r="8" spans="1:21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82.03</v>
      </c>
      <c r="G8" s="296">
        <v>139.44</v>
      </c>
      <c r="H8" s="52" t="s">
        <v>599</v>
      </c>
      <c r="I8" s="247">
        <v>11.9</v>
      </c>
      <c r="J8" s="296">
        <v>21.41</v>
      </c>
      <c r="K8" s="247">
        <f t="shared" si="0"/>
        <v>254.78</v>
      </c>
      <c r="L8" s="247">
        <v>221.47</v>
      </c>
      <c r="M8" s="247">
        <v>33.31</v>
      </c>
      <c r="N8" s="293">
        <f t="shared" si="1"/>
        <v>254.78</v>
      </c>
      <c r="O8" s="51"/>
    </row>
    <row r="9" spans="1:21">
      <c r="A9" s="43">
        <v>7</v>
      </c>
      <c r="B9" s="50" t="s">
        <v>622</v>
      </c>
      <c r="C9" s="344" t="s">
        <v>192</v>
      </c>
      <c r="D9" s="344" t="s">
        <v>913</v>
      </c>
      <c r="E9" s="52" t="s">
        <v>599</v>
      </c>
      <c r="F9" s="247">
        <v>82.03</v>
      </c>
      <c r="G9" s="296">
        <v>139.44</v>
      </c>
      <c r="H9" s="52" t="s">
        <v>599</v>
      </c>
      <c r="I9" s="247">
        <v>11.9</v>
      </c>
      <c r="J9" s="296">
        <v>21.41</v>
      </c>
      <c r="K9" s="247">
        <f>SUM(F9:J9)</f>
        <v>254.78</v>
      </c>
      <c r="L9" s="247">
        <v>221.47</v>
      </c>
      <c r="M9" s="247">
        <v>33.31</v>
      </c>
      <c r="N9" s="293">
        <f>L9+M9</f>
        <v>254.78</v>
      </c>
      <c r="O9" s="262"/>
    </row>
    <row r="10" spans="1:21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82.03</v>
      </c>
      <c r="G10" s="296">
        <v>0</v>
      </c>
      <c r="H10" s="52" t="s">
        <v>598</v>
      </c>
      <c r="I10" s="247">
        <v>11.9</v>
      </c>
      <c r="J10" s="296">
        <v>0</v>
      </c>
      <c r="K10" s="247">
        <f t="shared" si="0"/>
        <v>93.93</v>
      </c>
      <c r="L10" s="247">
        <v>82.03</v>
      </c>
      <c r="M10" s="247">
        <v>11.9</v>
      </c>
      <c r="N10" s="293">
        <f t="shared" si="1"/>
        <v>93.93</v>
      </c>
      <c r="O10" s="262"/>
    </row>
    <row r="11" spans="1:21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70.38</v>
      </c>
      <c r="G11" s="296">
        <v>0</v>
      </c>
      <c r="H11" s="52" t="s">
        <v>598</v>
      </c>
      <c r="I11" s="247">
        <v>11.9</v>
      </c>
      <c r="J11" s="296">
        <v>0</v>
      </c>
      <c r="K11" s="247">
        <f t="shared" si="0"/>
        <v>82.28</v>
      </c>
      <c r="L11" s="247">
        <v>70.38</v>
      </c>
      <c r="M11" s="247">
        <v>11.9</v>
      </c>
      <c r="N11" s="293">
        <f t="shared" si="1"/>
        <v>82.28</v>
      </c>
      <c r="O11" s="262"/>
    </row>
    <row r="12" spans="1:21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70.38</v>
      </c>
      <c r="G12" s="296">
        <v>0</v>
      </c>
      <c r="H12" s="52" t="s">
        <v>598</v>
      </c>
      <c r="I12" s="247">
        <v>11.9</v>
      </c>
      <c r="J12" s="296">
        <v>0</v>
      </c>
      <c r="K12" s="247">
        <f t="shared" si="0"/>
        <v>82.28</v>
      </c>
      <c r="L12" s="247">
        <v>70.38</v>
      </c>
      <c r="M12" s="247">
        <v>11.9</v>
      </c>
      <c r="N12" s="293">
        <f t="shared" si="1"/>
        <v>82.28</v>
      </c>
      <c r="O12" s="262"/>
    </row>
    <row r="13" spans="1:21">
      <c r="A13" s="43"/>
      <c r="B13" s="50" t="s">
        <v>708</v>
      </c>
      <c r="C13" s="72" t="s">
        <v>1065</v>
      </c>
      <c r="D13" s="72" t="s">
        <v>912</v>
      </c>
      <c r="E13" s="52"/>
      <c r="F13" s="247"/>
      <c r="G13" s="296"/>
      <c r="H13" s="52"/>
      <c r="I13" s="247"/>
      <c r="J13" s="296"/>
      <c r="K13" s="247"/>
      <c r="L13" s="247"/>
      <c r="M13" s="247"/>
      <c r="N13" s="293"/>
      <c r="O13" s="262" t="s">
        <v>1020</v>
      </c>
    </row>
    <row r="14" spans="1:21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82.03</v>
      </c>
      <c r="G14" s="296">
        <v>0</v>
      </c>
      <c r="H14" s="52" t="s">
        <v>598</v>
      </c>
      <c r="I14" s="247">
        <v>11.9</v>
      </c>
      <c r="J14" s="296">
        <v>0</v>
      </c>
      <c r="K14" s="247">
        <f t="shared" si="0"/>
        <v>93.93</v>
      </c>
      <c r="L14" s="247">
        <v>82.03</v>
      </c>
      <c r="M14" s="247">
        <v>11.9</v>
      </c>
      <c r="N14" s="293">
        <f t="shared" si="1"/>
        <v>93.93</v>
      </c>
      <c r="O14" s="262"/>
      <c r="Q14"/>
      <c r="R14"/>
      <c r="S14" s="53"/>
      <c r="T14" s="53"/>
      <c r="U14" s="240"/>
    </row>
    <row r="15" spans="1:21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70.38</v>
      </c>
      <c r="G15" s="296">
        <v>0</v>
      </c>
      <c r="H15" s="52" t="s">
        <v>598</v>
      </c>
      <c r="I15" s="247">
        <v>11.9</v>
      </c>
      <c r="J15" s="296">
        <v>0</v>
      </c>
      <c r="K15" s="247">
        <f t="shared" si="0"/>
        <v>82.28</v>
      </c>
      <c r="L15" s="247">
        <v>70.38</v>
      </c>
      <c r="M15" s="247">
        <v>11.9</v>
      </c>
      <c r="N15" s="293">
        <f t="shared" si="1"/>
        <v>82.28</v>
      </c>
      <c r="O15" s="262"/>
      <c r="Q15"/>
      <c r="R15"/>
      <c r="S15" s="53"/>
      <c r="T15" s="53"/>
      <c r="U15" s="240"/>
    </row>
    <row r="16" spans="1:21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599</v>
      </c>
      <c r="F16" s="247">
        <v>82.03</v>
      </c>
      <c r="G16" s="296">
        <v>139.44</v>
      </c>
      <c r="H16" s="52" t="s">
        <v>599</v>
      </c>
      <c r="I16" s="247">
        <v>11.9</v>
      </c>
      <c r="J16" s="296">
        <v>21.41</v>
      </c>
      <c r="K16" s="247">
        <f t="shared" si="0"/>
        <v>254.78</v>
      </c>
      <c r="L16" s="247">
        <v>221.47</v>
      </c>
      <c r="M16" s="247">
        <v>33.31</v>
      </c>
      <c r="N16" s="293">
        <f>L16+M16</f>
        <v>254.78</v>
      </c>
      <c r="O16" s="262"/>
      <c r="Q16"/>
      <c r="R16"/>
      <c r="S16"/>
      <c r="T16"/>
    </row>
    <row r="17" spans="1:20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70.38</v>
      </c>
      <c r="G17" s="296">
        <v>0</v>
      </c>
      <c r="H17" s="52" t="s">
        <v>598</v>
      </c>
      <c r="I17" s="247">
        <v>11.9</v>
      </c>
      <c r="J17" s="296">
        <v>0</v>
      </c>
      <c r="K17" s="247">
        <f>SUM(F17:J17)</f>
        <v>82.28</v>
      </c>
      <c r="L17" s="247">
        <v>70.38</v>
      </c>
      <c r="M17" s="247">
        <v>11.9</v>
      </c>
      <c r="N17" s="293">
        <f t="shared" si="1"/>
        <v>82.28</v>
      </c>
      <c r="O17" s="262"/>
      <c r="Q17"/>
      <c r="R17"/>
      <c r="S17"/>
      <c r="T17"/>
    </row>
    <row r="18" spans="1:20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82.03</v>
      </c>
      <c r="G18" s="296">
        <v>139.44</v>
      </c>
      <c r="H18" s="52" t="s">
        <v>599</v>
      </c>
      <c r="I18" s="247">
        <v>11.9</v>
      </c>
      <c r="J18" s="296">
        <v>21.41</v>
      </c>
      <c r="K18" s="247">
        <f>SUM(F18:J18)</f>
        <v>254.78</v>
      </c>
      <c r="L18" s="247">
        <v>221.47</v>
      </c>
      <c r="M18" s="247">
        <v>33.31</v>
      </c>
      <c r="N18" s="293">
        <f t="shared" si="1"/>
        <v>254.78</v>
      </c>
      <c r="O18" s="262"/>
      <c r="Q18"/>
      <c r="R18"/>
      <c r="S18"/>
      <c r="T18"/>
    </row>
    <row r="19" spans="1:20" s="1" customFormat="1">
      <c r="A19" s="43"/>
      <c r="B19" s="278" t="s">
        <v>1039</v>
      </c>
      <c r="C19" s="72" t="s">
        <v>1040</v>
      </c>
      <c r="D19" s="72" t="s">
        <v>912</v>
      </c>
      <c r="E19" s="52" t="s">
        <v>598</v>
      </c>
      <c r="F19" s="247">
        <v>70.38</v>
      </c>
      <c r="G19" s="296">
        <v>0</v>
      </c>
      <c r="H19" s="52" t="s">
        <v>598</v>
      </c>
      <c r="I19" s="247">
        <v>11.9</v>
      </c>
      <c r="J19" s="296">
        <v>0</v>
      </c>
      <c r="K19" s="247">
        <f>SUM(F19:J19)</f>
        <v>82.28</v>
      </c>
      <c r="L19" s="247">
        <v>70.38</v>
      </c>
      <c r="M19" s="247">
        <v>11.9</v>
      </c>
      <c r="N19" s="293">
        <f>L19+M19</f>
        <v>82.28</v>
      </c>
      <c r="O19" s="262"/>
      <c r="Q19"/>
      <c r="R19"/>
      <c r="S19"/>
      <c r="T19"/>
    </row>
    <row r="20" spans="1:20" s="1" customFormat="1">
      <c r="A20" s="43"/>
      <c r="B20" s="278" t="s">
        <v>885</v>
      </c>
      <c r="C20" s="72" t="s">
        <v>886</v>
      </c>
      <c r="D20" s="72" t="s">
        <v>913</v>
      </c>
      <c r="E20" s="52" t="s">
        <v>600</v>
      </c>
      <c r="F20" s="247">
        <v>82.03</v>
      </c>
      <c r="G20" s="296">
        <v>61.52</v>
      </c>
      <c r="H20" s="52" t="s">
        <v>600</v>
      </c>
      <c r="I20" s="247">
        <v>11.9</v>
      </c>
      <c r="J20" s="296">
        <v>8.92</v>
      </c>
      <c r="K20" s="247">
        <f>SUM(F20:J20)</f>
        <v>164.37</v>
      </c>
      <c r="L20" s="247">
        <v>143.55000000000001</v>
      </c>
      <c r="M20" s="247">
        <v>20.82</v>
      </c>
      <c r="N20" s="293">
        <f>L20+M20</f>
        <v>164.37</v>
      </c>
      <c r="O20" s="262"/>
      <c r="Q20"/>
      <c r="R20"/>
      <c r="S20"/>
      <c r="T20"/>
    </row>
    <row r="21" spans="1:20">
      <c r="A21" s="43">
        <v>17</v>
      </c>
      <c r="B21" s="50" t="s">
        <v>630</v>
      </c>
      <c r="C21" s="72" t="s">
        <v>11</v>
      </c>
      <c r="D21" s="72" t="s">
        <v>912</v>
      </c>
      <c r="E21" s="52" t="s">
        <v>600</v>
      </c>
      <c r="F21" s="247">
        <v>70.38</v>
      </c>
      <c r="G21" s="296">
        <v>0</v>
      </c>
      <c r="H21" s="52" t="s">
        <v>600</v>
      </c>
      <c r="I21" s="247">
        <v>11.9</v>
      </c>
      <c r="J21" s="296">
        <v>0</v>
      </c>
      <c r="K21" s="247">
        <f t="shared" si="0"/>
        <v>82.28</v>
      </c>
      <c r="L21" s="247">
        <v>70.38</v>
      </c>
      <c r="M21" s="247">
        <v>11.9</v>
      </c>
      <c r="N21" s="293">
        <f t="shared" si="1"/>
        <v>82.28</v>
      </c>
      <c r="O21" s="262" t="s">
        <v>1067</v>
      </c>
    </row>
    <row r="22" spans="1:20">
      <c r="A22" s="43">
        <v>18</v>
      </c>
      <c r="B22" s="118" t="s">
        <v>631</v>
      </c>
      <c r="C22" s="72" t="s">
        <v>720</v>
      </c>
      <c r="D22" s="72" t="s">
        <v>913</v>
      </c>
      <c r="E22" s="52" t="s">
        <v>598</v>
      </c>
      <c r="F22" s="247">
        <v>82.03</v>
      </c>
      <c r="G22" s="296">
        <v>0</v>
      </c>
      <c r="H22" s="52" t="s">
        <v>598</v>
      </c>
      <c r="I22" s="247">
        <v>11.9</v>
      </c>
      <c r="J22" s="296">
        <v>0</v>
      </c>
      <c r="K22" s="247">
        <f t="shared" si="0"/>
        <v>93.93</v>
      </c>
      <c r="L22" s="247">
        <v>82.03</v>
      </c>
      <c r="M22" s="247">
        <v>11.9</v>
      </c>
      <c r="N22" s="293">
        <f t="shared" si="1"/>
        <v>93.93</v>
      </c>
      <c r="O22" s="262"/>
    </row>
    <row r="23" spans="1:20">
      <c r="A23" s="43">
        <v>19</v>
      </c>
      <c r="B23" s="50" t="s">
        <v>632</v>
      </c>
      <c r="C23" s="72" t="s">
        <v>65</v>
      </c>
      <c r="D23" s="72" t="s">
        <v>913</v>
      </c>
      <c r="E23" s="52" t="s">
        <v>600</v>
      </c>
      <c r="F23" s="247">
        <v>82.03</v>
      </c>
      <c r="G23" s="296">
        <v>61.52</v>
      </c>
      <c r="H23" s="52" t="s">
        <v>600</v>
      </c>
      <c r="I23" s="247">
        <v>11.9</v>
      </c>
      <c r="J23" s="296">
        <v>8.92</v>
      </c>
      <c r="K23" s="247">
        <f t="shared" ref="K23:K54" si="2">SUM(F23:J23)</f>
        <v>164.37</v>
      </c>
      <c r="L23" s="247">
        <v>143.55000000000001</v>
      </c>
      <c r="M23" s="247">
        <v>20.82</v>
      </c>
      <c r="N23" s="293">
        <f t="shared" si="1"/>
        <v>164.37</v>
      </c>
      <c r="O23" s="262"/>
    </row>
    <row r="24" spans="1:20">
      <c r="A24" s="43"/>
      <c r="B24" s="50" t="s">
        <v>917</v>
      </c>
      <c r="C24" s="72" t="s">
        <v>918</v>
      </c>
      <c r="D24" s="72" t="s">
        <v>913</v>
      </c>
      <c r="E24" s="52" t="s">
        <v>598</v>
      </c>
      <c r="F24" s="247">
        <v>82.03</v>
      </c>
      <c r="G24" s="296">
        <v>0</v>
      </c>
      <c r="H24" s="52" t="s">
        <v>598</v>
      </c>
      <c r="I24" s="247">
        <v>11.9</v>
      </c>
      <c r="J24" s="296">
        <v>0</v>
      </c>
      <c r="K24" s="247">
        <f t="shared" si="2"/>
        <v>93.93</v>
      </c>
      <c r="L24" s="247">
        <v>82.03</v>
      </c>
      <c r="M24" s="247">
        <v>11.9</v>
      </c>
      <c r="N24" s="293">
        <f t="shared" si="1"/>
        <v>93.93</v>
      </c>
      <c r="O24" s="262" t="s">
        <v>1042</v>
      </c>
    </row>
    <row r="25" spans="1:20">
      <c r="A25" s="43">
        <v>20</v>
      </c>
      <c r="B25" s="50" t="s">
        <v>633</v>
      </c>
      <c r="C25" s="71" t="s">
        <v>80</v>
      </c>
      <c r="D25" s="71" t="s">
        <v>912</v>
      </c>
      <c r="E25" s="52" t="s">
        <v>598</v>
      </c>
      <c r="F25" s="247">
        <v>70.38</v>
      </c>
      <c r="G25" s="296">
        <v>0</v>
      </c>
      <c r="H25" s="52" t="s">
        <v>598</v>
      </c>
      <c r="I25" s="247">
        <v>11.9</v>
      </c>
      <c r="J25" s="296">
        <v>0</v>
      </c>
      <c r="K25" s="247">
        <f t="shared" si="2"/>
        <v>82.28</v>
      </c>
      <c r="L25" s="247">
        <v>70.38</v>
      </c>
      <c r="M25" s="247">
        <v>11.9</v>
      </c>
      <c r="N25" s="293">
        <f t="shared" si="1"/>
        <v>82.28</v>
      </c>
      <c r="O25" s="262"/>
    </row>
    <row r="26" spans="1:20">
      <c r="A26" s="43"/>
      <c r="B26" s="50" t="s">
        <v>887</v>
      </c>
      <c r="C26" s="71" t="s">
        <v>888</v>
      </c>
      <c r="D26" s="71" t="s">
        <v>913</v>
      </c>
      <c r="E26" s="52" t="s">
        <v>598</v>
      </c>
      <c r="F26" s="247">
        <v>82.03</v>
      </c>
      <c r="G26" s="296">
        <v>0</v>
      </c>
      <c r="H26" s="52" t="s">
        <v>598</v>
      </c>
      <c r="I26" s="247">
        <v>11.9</v>
      </c>
      <c r="J26" s="296">
        <v>0</v>
      </c>
      <c r="K26" s="247">
        <f t="shared" si="2"/>
        <v>93.93</v>
      </c>
      <c r="L26" s="247">
        <v>82.03</v>
      </c>
      <c r="M26" s="247">
        <v>11.9</v>
      </c>
      <c r="N26" s="293">
        <f t="shared" si="1"/>
        <v>93.93</v>
      </c>
      <c r="O26" s="262"/>
    </row>
    <row r="27" spans="1:20">
      <c r="A27" s="43">
        <v>21</v>
      </c>
      <c r="B27" s="43" t="s">
        <v>781</v>
      </c>
      <c r="C27" s="71" t="s">
        <v>844</v>
      </c>
      <c r="D27" s="71" t="s">
        <v>913</v>
      </c>
      <c r="E27" s="52" t="s">
        <v>600</v>
      </c>
      <c r="F27" s="247">
        <v>82.03</v>
      </c>
      <c r="G27" s="296">
        <v>61.52</v>
      </c>
      <c r="H27" s="52" t="s">
        <v>600</v>
      </c>
      <c r="I27" s="247">
        <v>11.9</v>
      </c>
      <c r="J27" s="296">
        <v>8.92</v>
      </c>
      <c r="K27" s="247">
        <f t="shared" si="2"/>
        <v>164.37</v>
      </c>
      <c r="L27" s="247">
        <v>143.55000000000001</v>
      </c>
      <c r="M27" s="247">
        <v>20.82</v>
      </c>
      <c r="N27" s="293">
        <f t="shared" si="1"/>
        <v>164.37</v>
      </c>
      <c r="O27" s="262"/>
    </row>
    <row r="28" spans="1:20">
      <c r="A28" s="43">
        <v>22</v>
      </c>
      <c r="B28" s="50" t="s">
        <v>635</v>
      </c>
      <c r="C28" s="72" t="s">
        <v>91</v>
      </c>
      <c r="D28" s="72" t="s">
        <v>912</v>
      </c>
      <c r="E28" s="52" t="s">
        <v>599</v>
      </c>
      <c r="F28" s="247">
        <v>70.38</v>
      </c>
      <c r="G28" s="296">
        <v>119.65</v>
      </c>
      <c r="H28" s="52" t="s">
        <v>599</v>
      </c>
      <c r="I28" s="247">
        <v>11.9</v>
      </c>
      <c r="J28" s="296">
        <v>21.41</v>
      </c>
      <c r="K28" s="247">
        <f t="shared" si="2"/>
        <v>223.34</v>
      </c>
      <c r="L28" s="247">
        <v>190.03</v>
      </c>
      <c r="M28" s="247">
        <v>33.31</v>
      </c>
      <c r="N28" s="293">
        <f t="shared" si="1"/>
        <v>223.34</v>
      </c>
      <c r="O28" s="262"/>
    </row>
    <row r="29" spans="1:20" ht="29">
      <c r="A29" s="43">
        <v>23</v>
      </c>
      <c r="B29" s="50" t="s">
        <v>634</v>
      </c>
      <c r="C29" s="71" t="s">
        <v>845</v>
      </c>
      <c r="D29" s="71" t="s">
        <v>912</v>
      </c>
      <c r="E29" s="52" t="s">
        <v>598</v>
      </c>
      <c r="F29" s="247">
        <v>82.03</v>
      </c>
      <c r="G29" s="296">
        <v>0</v>
      </c>
      <c r="H29" s="52" t="s">
        <v>598</v>
      </c>
      <c r="I29" s="247">
        <v>11.9</v>
      </c>
      <c r="J29" s="296">
        <v>0</v>
      </c>
      <c r="K29" s="247">
        <f t="shared" si="2"/>
        <v>93.93</v>
      </c>
      <c r="L29" s="247">
        <v>82.03</v>
      </c>
      <c r="M29" s="247">
        <v>11.9</v>
      </c>
      <c r="N29" s="293">
        <f t="shared" si="1"/>
        <v>93.93</v>
      </c>
      <c r="O29" s="262"/>
    </row>
    <row r="30" spans="1:20">
      <c r="A30" s="43">
        <v>24</v>
      </c>
      <c r="B30" s="50" t="s">
        <v>636</v>
      </c>
      <c r="C30" s="72" t="s">
        <v>771</v>
      </c>
      <c r="D30" s="72" t="s">
        <v>915</v>
      </c>
      <c r="E30" s="52" t="s">
        <v>598</v>
      </c>
      <c r="F30" s="247">
        <v>82.03</v>
      </c>
      <c r="G30" s="296">
        <v>0</v>
      </c>
      <c r="H30" s="52" t="s">
        <v>598</v>
      </c>
      <c r="I30" s="247">
        <v>11.9</v>
      </c>
      <c r="J30" s="296">
        <v>0</v>
      </c>
      <c r="K30" s="247">
        <f t="shared" si="2"/>
        <v>93.93</v>
      </c>
      <c r="L30" s="247">
        <v>82.03</v>
      </c>
      <c r="M30" s="247">
        <v>11.9</v>
      </c>
      <c r="N30" s="293">
        <f t="shared" si="1"/>
        <v>93.93</v>
      </c>
      <c r="O30" s="262"/>
    </row>
    <row r="31" spans="1:20">
      <c r="A31" s="43">
        <v>25</v>
      </c>
      <c r="B31" s="50" t="s">
        <v>637</v>
      </c>
      <c r="C31" s="72" t="s">
        <v>405</v>
      </c>
      <c r="D31" s="72" t="s">
        <v>915</v>
      </c>
      <c r="E31" s="52" t="s">
        <v>598</v>
      </c>
      <c r="F31" s="247">
        <v>82.03</v>
      </c>
      <c r="G31" s="296">
        <v>0</v>
      </c>
      <c r="H31" s="52" t="s">
        <v>598</v>
      </c>
      <c r="I31" s="247">
        <v>11.9</v>
      </c>
      <c r="J31" s="296">
        <v>0</v>
      </c>
      <c r="K31" s="247">
        <f t="shared" si="2"/>
        <v>93.93</v>
      </c>
      <c r="L31" s="247">
        <v>82.03</v>
      </c>
      <c r="M31" s="247">
        <v>11.9</v>
      </c>
      <c r="N31" s="293">
        <f t="shared" si="1"/>
        <v>93.93</v>
      </c>
      <c r="O31" s="262"/>
    </row>
    <row r="32" spans="1:20">
      <c r="A32" s="43"/>
      <c r="B32" s="50" t="s">
        <v>879</v>
      </c>
      <c r="C32" s="72" t="s">
        <v>880</v>
      </c>
      <c r="D32" s="72" t="s">
        <v>912</v>
      </c>
      <c r="E32" s="52" t="s">
        <v>598</v>
      </c>
      <c r="F32" s="247">
        <v>70.38</v>
      </c>
      <c r="G32" s="296">
        <v>0</v>
      </c>
      <c r="H32" s="52" t="s">
        <v>598</v>
      </c>
      <c r="I32" s="247">
        <v>11.9</v>
      </c>
      <c r="J32" s="296">
        <v>0</v>
      </c>
      <c r="K32" s="247">
        <f t="shared" si="2"/>
        <v>82.28</v>
      </c>
      <c r="L32" s="247">
        <v>70.38</v>
      </c>
      <c r="M32" s="247">
        <v>11.9</v>
      </c>
      <c r="N32" s="293">
        <f t="shared" si="1"/>
        <v>82.28</v>
      </c>
      <c r="O32" s="262"/>
    </row>
    <row r="33" spans="1:20">
      <c r="A33" s="43">
        <v>26</v>
      </c>
      <c r="B33" s="50" t="s">
        <v>723</v>
      </c>
      <c r="C33" s="72" t="s">
        <v>722</v>
      </c>
      <c r="D33" s="72" t="s">
        <v>912</v>
      </c>
      <c r="E33" s="52" t="s">
        <v>598</v>
      </c>
      <c r="F33" s="247">
        <v>70.38</v>
      </c>
      <c r="G33" s="296">
        <v>0</v>
      </c>
      <c r="H33" s="52" t="s">
        <v>598</v>
      </c>
      <c r="I33" s="247">
        <v>11.9</v>
      </c>
      <c r="J33" s="296">
        <v>0</v>
      </c>
      <c r="K33" s="247">
        <f t="shared" si="2"/>
        <v>82.28</v>
      </c>
      <c r="L33" s="247">
        <v>70.38</v>
      </c>
      <c r="M33" s="247">
        <v>11.9</v>
      </c>
      <c r="N33" s="293">
        <f t="shared" si="1"/>
        <v>82.28</v>
      </c>
      <c r="O33" s="262"/>
    </row>
    <row r="34" spans="1:20">
      <c r="A34" s="43">
        <v>27</v>
      </c>
      <c r="B34" s="50" t="s">
        <v>638</v>
      </c>
      <c r="C34" s="72" t="s">
        <v>617</v>
      </c>
      <c r="D34" s="72" t="s">
        <v>913</v>
      </c>
      <c r="E34" s="52" t="s">
        <v>600</v>
      </c>
      <c r="F34" s="247">
        <v>82.03</v>
      </c>
      <c r="G34" s="296">
        <v>61.52</v>
      </c>
      <c r="H34" s="52" t="s">
        <v>600</v>
      </c>
      <c r="I34" s="247">
        <v>11.9</v>
      </c>
      <c r="J34" s="296">
        <v>8.92</v>
      </c>
      <c r="K34" s="247">
        <f t="shared" si="2"/>
        <v>164.37</v>
      </c>
      <c r="L34" s="247">
        <v>143.55000000000001</v>
      </c>
      <c r="M34" s="247">
        <v>20.82</v>
      </c>
      <c r="N34" s="293">
        <f t="shared" si="1"/>
        <v>164.37</v>
      </c>
      <c r="O34" s="262"/>
    </row>
    <row r="35" spans="1:20">
      <c r="A35" s="43">
        <v>28</v>
      </c>
      <c r="B35" s="50" t="s">
        <v>639</v>
      </c>
      <c r="C35" s="72" t="s">
        <v>92</v>
      </c>
      <c r="D35" s="72" t="s">
        <v>912</v>
      </c>
      <c r="E35" s="52" t="s">
        <v>599</v>
      </c>
      <c r="F35" s="247">
        <v>70.38</v>
      </c>
      <c r="G35" s="296">
        <v>119.65</v>
      </c>
      <c r="H35" s="52" t="s">
        <v>599</v>
      </c>
      <c r="I35" s="247">
        <v>11.9</v>
      </c>
      <c r="J35" s="296">
        <v>21.41</v>
      </c>
      <c r="K35" s="247">
        <f t="shared" si="2"/>
        <v>223.34</v>
      </c>
      <c r="L35" s="247">
        <v>190.03</v>
      </c>
      <c r="M35" s="247">
        <v>33.31</v>
      </c>
      <c r="N35" s="293">
        <f t="shared" si="1"/>
        <v>223.34</v>
      </c>
      <c r="O35" s="262"/>
    </row>
    <row r="36" spans="1:20">
      <c r="A36" s="43"/>
      <c r="B36" s="50" t="s">
        <v>889</v>
      </c>
      <c r="C36" s="72" t="s">
        <v>890</v>
      </c>
      <c r="D36" s="72" t="s">
        <v>912</v>
      </c>
      <c r="E36" s="52" t="s">
        <v>598</v>
      </c>
      <c r="F36" s="247">
        <v>70.38</v>
      </c>
      <c r="G36" s="296">
        <v>0</v>
      </c>
      <c r="H36" s="52" t="s">
        <v>598</v>
      </c>
      <c r="I36" s="247">
        <v>11.9</v>
      </c>
      <c r="J36" s="296">
        <v>0</v>
      </c>
      <c r="K36" s="247">
        <f t="shared" si="2"/>
        <v>82.28</v>
      </c>
      <c r="L36" s="247">
        <v>70.38</v>
      </c>
      <c r="M36" s="247">
        <v>11.9</v>
      </c>
      <c r="N36" s="293">
        <f t="shared" si="1"/>
        <v>82.28</v>
      </c>
      <c r="O36" s="262"/>
    </row>
    <row r="37" spans="1:20">
      <c r="A37" s="43">
        <v>30</v>
      </c>
      <c r="B37" s="50" t="s">
        <v>641</v>
      </c>
      <c r="C37" s="71" t="s">
        <v>846</v>
      </c>
      <c r="D37" s="71" t="s">
        <v>912</v>
      </c>
      <c r="E37" s="52" t="s">
        <v>600</v>
      </c>
      <c r="F37" s="247">
        <v>70.38</v>
      </c>
      <c r="G37" s="296">
        <v>52.79</v>
      </c>
      <c r="H37" s="52" t="s">
        <v>600</v>
      </c>
      <c r="I37" s="247">
        <v>11.9</v>
      </c>
      <c r="J37" s="296">
        <v>8.92</v>
      </c>
      <c r="K37" s="247">
        <f t="shared" si="2"/>
        <v>143.98999999999998</v>
      </c>
      <c r="L37" s="247">
        <v>123.17</v>
      </c>
      <c r="M37" s="247">
        <v>20.82</v>
      </c>
      <c r="N37" s="293">
        <f t="shared" si="1"/>
        <v>143.99</v>
      </c>
      <c r="O37" s="262"/>
      <c r="S37" t="s">
        <v>318</v>
      </c>
    </row>
    <row r="38" spans="1:20">
      <c r="A38" s="43"/>
      <c r="B38" s="50" t="s">
        <v>1044</v>
      </c>
      <c r="C38" s="71" t="s">
        <v>1045</v>
      </c>
      <c r="D38" s="71" t="s">
        <v>913</v>
      </c>
      <c r="E38" s="52" t="s">
        <v>600</v>
      </c>
      <c r="F38" s="247">
        <v>82.03</v>
      </c>
      <c r="G38" s="296">
        <v>61.52</v>
      </c>
      <c r="H38" s="52" t="s">
        <v>600</v>
      </c>
      <c r="I38" s="247">
        <v>0</v>
      </c>
      <c r="J38" s="296">
        <v>0</v>
      </c>
      <c r="K38" s="247">
        <f t="shared" si="2"/>
        <v>143.55000000000001</v>
      </c>
      <c r="L38" s="247">
        <v>143.55000000000001</v>
      </c>
      <c r="M38" s="247">
        <v>0</v>
      </c>
      <c r="N38" s="293">
        <f t="shared" si="1"/>
        <v>143.55000000000001</v>
      </c>
      <c r="O38" s="262"/>
    </row>
    <row r="39" spans="1:20">
      <c r="A39" s="43">
        <v>31</v>
      </c>
      <c r="B39" s="50" t="s">
        <v>642</v>
      </c>
      <c r="C39" s="72" t="s">
        <v>549</v>
      </c>
      <c r="D39" s="72" t="s">
        <v>913</v>
      </c>
      <c r="E39" s="52" t="s">
        <v>599</v>
      </c>
      <c r="F39" s="247">
        <v>82.03</v>
      </c>
      <c r="G39" s="296">
        <v>139.44</v>
      </c>
      <c r="H39" s="52" t="s">
        <v>599</v>
      </c>
      <c r="I39" s="247">
        <v>11.9</v>
      </c>
      <c r="J39" s="296">
        <v>21.41</v>
      </c>
      <c r="K39" s="247">
        <f t="shared" si="2"/>
        <v>254.78</v>
      </c>
      <c r="L39" s="247">
        <v>221.47</v>
      </c>
      <c r="M39" s="247">
        <v>33.31</v>
      </c>
      <c r="N39" s="293">
        <f t="shared" si="1"/>
        <v>254.78</v>
      </c>
      <c r="O39" s="262"/>
    </row>
    <row r="40" spans="1:20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70.38</v>
      </c>
      <c r="G40" s="296">
        <v>0</v>
      </c>
      <c r="H40" s="52" t="s">
        <v>598</v>
      </c>
      <c r="I40" s="247">
        <v>11.9</v>
      </c>
      <c r="J40" s="296">
        <v>0</v>
      </c>
      <c r="K40" s="247">
        <f t="shared" si="2"/>
        <v>82.28</v>
      </c>
      <c r="L40" s="247">
        <v>70.38</v>
      </c>
      <c r="M40" s="247">
        <v>11.9</v>
      </c>
      <c r="N40" s="293">
        <f t="shared" ref="N40:N101" si="3">L40+M40</f>
        <v>82.28</v>
      </c>
      <c r="O40" s="262"/>
    </row>
    <row r="41" spans="1:20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82.03</v>
      </c>
      <c r="G41" s="296">
        <v>0</v>
      </c>
      <c r="H41" s="52" t="s">
        <v>598</v>
      </c>
      <c r="I41" s="247">
        <v>11.9</v>
      </c>
      <c r="J41" s="296">
        <v>0</v>
      </c>
      <c r="K41" s="247">
        <f t="shared" si="2"/>
        <v>93.93</v>
      </c>
      <c r="L41" s="247">
        <v>82.03</v>
      </c>
      <c r="M41" s="247">
        <v>11.9</v>
      </c>
      <c r="N41" s="293">
        <f t="shared" si="3"/>
        <v>93.93</v>
      </c>
      <c r="O41" s="262"/>
      <c r="Q41"/>
      <c r="R41"/>
      <c r="S41"/>
      <c r="T41"/>
    </row>
    <row r="42" spans="1:20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70.38</v>
      </c>
      <c r="G42" s="296">
        <v>0</v>
      </c>
      <c r="H42" s="52" t="s">
        <v>598</v>
      </c>
      <c r="I42" s="247">
        <v>11.9</v>
      </c>
      <c r="J42" s="296">
        <v>0</v>
      </c>
      <c r="K42" s="247">
        <f t="shared" si="2"/>
        <v>82.28</v>
      </c>
      <c r="L42" s="247">
        <v>70.38</v>
      </c>
      <c r="M42" s="247">
        <v>11.9</v>
      </c>
      <c r="N42" s="293">
        <f t="shared" si="3"/>
        <v>82.28</v>
      </c>
      <c r="O42" s="262"/>
      <c r="Q42"/>
      <c r="R42"/>
      <c r="S42"/>
      <c r="T42"/>
    </row>
    <row r="43" spans="1:20" s="1" customFormat="1">
      <c r="A43" s="43"/>
      <c r="B43" s="50" t="s">
        <v>1021</v>
      </c>
      <c r="C43" s="72" t="s">
        <v>1022</v>
      </c>
      <c r="D43" s="72" t="s">
        <v>913</v>
      </c>
      <c r="E43" s="52" t="s">
        <v>600</v>
      </c>
      <c r="F43" s="247">
        <v>82.03</v>
      </c>
      <c r="G43" s="296">
        <v>61.52</v>
      </c>
      <c r="H43" s="52" t="s">
        <v>600</v>
      </c>
      <c r="I43" s="247">
        <v>11.9</v>
      </c>
      <c r="J43" s="296">
        <v>8.92</v>
      </c>
      <c r="K43" s="247">
        <f t="shared" si="2"/>
        <v>164.37</v>
      </c>
      <c r="L43" s="247">
        <v>143.55000000000001</v>
      </c>
      <c r="M43" s="247">
        <v>20.82</v>
      </c>
      <c r="N43" s="293">
        <f t="shared" si="3"/>
        <v>164.37</v>
      </c>
      <c r="O43" s="262"/>
      <c r="Q43"/>
      <c r="R43"/>
      <c r="S43"/>
      <c r="T43"/>
    </row>
    <row r="44" spans="1:20" s="1" customFormat="1">
      <c r="A44" s="43">
        <v>34</v>
      </c>
      <c r="B44" s="50" t="s">
        <v>705</v>
      </c>
      <c r="C44" s="72" t="s">
        <v>43</v>
      </c>
      <c r="D44" s="72" t="s">
        <v>915</v>
      </c>
      <c r="E44" s="52" t="s">
        <v>598</v>
      </c>
      <c r="F44" s="247">
        <v>82.03</v>
      </c>
      <c r="G44" s="296">
        <v>0</v>
      </c>
      <c r="H44" s="52" t="s">
        <v>598</v>
      </c>
      <c r="I44" s="247">
        <v>11.9</v>
      </c>
      <c r="J44" s="296">
        <v>0</v>
      </c>
      <c r="K44" s="247">
        <f t="shared" si="2"/>
        <v>93.93</v>
      </c>
      <c r="L44" s="247">
        <v>82.03</v>
      </c>
      <c r="M44" s="247">
        <v>11.9</v>
      </c>
      <c r="N44" s="293">
        <f t="shared" si="3"/>
        <v>93.93</v>
      </c>
      <c r="O44" s="262"/>
      <c r="Q44"/>
      <c r="R44"/>
      <c r="S44"/>
      <c r="T44"/>
    </row>
    <row r="45" spans="1:20" s="1" customFormat="1">
      <c r="A45" s="43">
        <v>35</v>
      </c>
      <c r="B45" s="50" t="s">
        <v>706</v>
      </c>
      <c r="C45" s="71" t="s">
        <v>327</v>
      </c>
      <c r="D45" s="71" t="s">
        <v>912</v>
      </c>
      <c r="E45" s="52" t="s">
        <v>600</v>
      </c>
      <c r="F45" s="247">
        <v>70.38</v>
      </c>
      <c r="G45" s="296">
        <v>52.79</v>
      </c>
      <c r="H45" s="52" t="s">
        <v>600</v>
      </c>
      <c r="I45" s="247">
        <v>11.9</v>
      </c>
      <c r="J45" s="296">
        <v>8.92</v>
      </c>
      <c r="K45" s="247">
        <f t="shared" si="2"/>
        <v>143.98999999999998</v>
      </c>
      <c r="L45" s="247">
        <v>123.17</v>
      </c>
      <c r="M45" s="247">
        <v>20.82</v>
      </c>
      <c r="N45" s="293">
        <f t="shared" si="3"/>
        <v>143.99</v>
      </c>
      <c r="O45" s="262"/>
      <c r="Q45"/>
      <c r="R45"/>
      <c r="S45"/>
      <c r="T45"/>
    </row>
    <row r="46" spans="1:20" s="1" customFormat="1">
      <c r="A46" s="43"/>
      <c r="B46" s="50" t="s">
        <v>938</v>
      </c>
      <c r="C46" s="71" t="s">
        <v>939</v>
      </c>
      <c r="D46" s="71" t="s">
        <v>913</v>
      </c>
      <c r="E46" s="52" t="s">
        <v>598</v>
      </c>
      <c r="F46" s="247">
        <v>82.03</v>
      </c>
      <c r="G46" s="296">
        <v>0</v>
      </c>
      <c r="H46" s="52" t="s">
        <v>598</v>
      </c>
      <c r="I46" s="247">
        <v>11.9</v>
      </c>
      <c r="J46" s="296">
        <v>0</v>
      </c>
      <c r="K46" s="247">
        <f t="shared" si="2"/>
        <v>93.93</v>
      </c>
      <c r="L46" s="247">
        <v>82.03</v>
      </c>
      <c r="M46" s="247">
        <v>11.9</v>
      </c>
      <c r="N46" s="293">
        <f t="shared" si="3"/>
        <v>93.93</v>
      </c>
      <c r="O46" s="262"/>
      <c r="Q46"/>
      <c r="R46"/>
      <c r="S46"/>
      <c r="T46"/>
    </row>
    <row r="47" spans="1:20" s="1" customFormat="1">
      <c r="A47" s="43">
        <v>36</v>
      </c>
      <c r="B47" s="50" t="s">
        <v>645</v>
      </c>
      <c r="C47" s="72" t="s">
        <v>358</v>
      </c>
      <c r="D47" s="72" t="s">
        <v>912</v>
      </c>
      <c r="E47" s="52" t="s">
        <v>599</v>
      </c>
      <c r="F47" s="247">
        <v>70.38</v>
      </c>
      <c r="G47" s="296">
        <v>119.65</v>
      </c>
      <c r="H47" s="52" t="s">
        <v>599</v>
      </c>
      <c r="I47" s="247">
        <v>11.9</v>
      </c>
      <c r="J47" s="296">
        <v>21.41</v>
      </c>
      <c r="K47" s="247">
        <f t="shared" si="2"/>
        <v>223.34</v>
      </c>
      <c r="L47" s="247">
        <v>190.03</v>
      </c>
      <c r="M47" s="247">
        <v>33.31</v>
      </c>
      <c r="N47" s="293">
        <f t="shared" si="3"/>
        <v>223.34</v>
      </c>
      <c r="O47" s="262"/>
      <c r="Q47"/>
      <c r="R47"/>
      <c r="S47"/>
      <c r="T47"/>
    </row>
    <row r="48" spans="1:20" s="1" customFormat="1">
      <c r="A48" s="43">
        <v>37</v>
      </c>
      <c r="B48" s="50" t="s">
        <v>646</v>
      </c>
      <c r="C48" s="72" t="s">
        <v>551</v>
      </c>
      <c r="D48" s="72" t="s">
        <v>912</v>
      </c>
      <c r="E48" s="52" t="s">
        <v>598</v>
      </c>
      <c r="F48" s="247">
        <v>70.38</v>
      </c>
      <c r="G48" s="296">
        <v>0</v>
      </c>
      <c r="H48" s="52" t="s">
        <v>598</v>
      </c>
      <c r="I48" s="247">
        <v>11.9</v>
      </c>
      <c r="J48" s="296">
        <v>0</v>
      </c>
      <c r="K48" s="247">
        <f t="shared" si="2"/>
        <v>82.28</v>
      </c>
      <c r="L48" s="247">
        <v>70.38</v>
      </c>
      <c r="M48" s="247">
        <v>11.9</v>
      </c>
      <c r="N48" s="293">
        <f>L48+M48</f>
        <v>82.28</v>
      </c>
      <c r="O48" s="262"/>
      <c r="Q48"/>
      <c r="R48"/>
      <c r="S48"/>
      <c r="T48"/>
    </row>
    <row r="49" spans="1:20" s="1" customFormat="1">
      <c r="A49" s="43">
        <v>39</v>
      </c>
      <c r="B49" s="50" t="s">
        <v>648</v>
      </c>
      <c r="C49" s="72" t="s">
        <v>23</v>
      </c>
      <c r="D49" s="72" t="s">
        <v>912</v>
      </c>
      <c r="E49" s="52" t="s">
        <v>598</v>
      </c>
      <c r="F49" s="247">
        <v>70.38</v>
      </c>
      <c r="G49" s="296">
        <v>0</v>
      </c>
      <c r="H49" s="52" t="s">
        <v>598</v>
      </c>
      <c r="I49" s="247">
        <v>11.9</v>
      </c>
      <c r="J49" s="296">
        <v>0</v>
      </c>
      <c r="K49" s="247">
        <f t="shared" si="2"/>
        <v>82.28</v>
      </c>
      <c r="L49" s="247">
        <v>70.38</v>
      </c>
      <c r="M49" s="247">
        <v>11.9</v>
      </c>
      <c r="N49" s="293">
        <f t="shared" si="3"/>
        <v>82.28</v>
      </c>
      <c r="O49" s="262"/>
      <c r="Q49"/>
      <c r="R49"/>
      <c r="S49"/>
      <c r="T49"/>
    </row>
    <row r="50" spans="1:20" s="1" customFormat="1">
      <c r="A50" s="43">
        <v>40</v>
      </c>
      <c r="B50" s="50" t="s">
        <v>649</v>
      </c>
      <c r="C50" s="72" t="s">
        <v>93</v>
      </c>
      <c r="D50" s="72" t="s">
        <v>912</v>
      </c>
      <c r="E50" s="52" t="s">
        <v>599</v>
      </c>
      <c r="F50" s="247">
        <v>70.38</v>
      </c>
      <c r="G50" s="296">
        <v>119.65</v>
      </c>
      <c r="H50" s="52" t="s">
        <v>599</v>
      </c>
      <c r="I50" s="247">
        <v>11.9</v>
      </c>
      <c r="J50" s="296">
        <v>21.41</v>
      </c>
      <c r="K50" s="247">
        <f t="shared" si="2"/>
        <v>223.34</v>
      </c>
      <c r="L50" s="247">
        <v>190.03</v>
      </c>
      <c r="M50" s="247">
        <v>33.31</v>
      </c>
      <c r="N50" s="293">
        <f t="shared" si="3"/>
        <v>223.34</v>
      </c>
      <c r="O50" s="262"/>
      <c r="Q50"/>
      <c r="R50"/>
      <c r="S50"/>
      <c r="T50"/>
    </row>
    <row r="51" spans="1:20" s="1" customFormat="1">
      <c r="A51" s="43">
        <v>41</v>
      </c>
      <c r="B51" s="50" t="s">
        <v>650</v>
      </c>
      <c r="C51" s="72" t="s">
        <v>183</v>
      </c>
      <c r="D51" s="72" t="s">
        <v>912</v>
      </c>
      <c r="E51" s="52" t="s">
        <v>600</v>
      </c>
      <c r="F51" s="247">
        <v>70.38</v>
      </c>
      <c r="G51" s="296">
        <v>52.79</v>
      </c>
      <c r="H51" s="52" t="s">
        <v>600</v>
      </c>
      <c r="I51" s="247">
        <v>11.9</v>
      </c>
      <c r="J51" s="296">
        <v>8.92</v>
      </c>
      <c r="K51" s="247">
        <f t="shared" si="2"/>
        <v>143.98999999999998</v>
      </c>
      <c r="L51" s="247">
        <v>123.17</v>
      </c>
      <c r="M51" s="247">
        <v>20.82</v>
      </c>
      <c r="N51" s="293">
        <f t="shared" si="3"/>
        <v>143.99</v>
      </c>
      <c r="O51" s="262"/>
      <c r="Q51"/>
      <c r="R51"/>
      <c r="S51"/>
      <c r="T51"/>
    </row>
    <row r="52" spans="1:20" s="1" customFormat="1">
      <c r="A52" s="43">
        <v>42</v>
      </c>
      <c r="B52" s="50" t="s">
        <v>651</v>
      </c>
      <c r="C52" s="71" t="s">
        <v>453</v>
      </c>
      <c r="D52" s="71" t="s">
        <v>916</v>
      </c>
      <c r="E52" s="52" t="s">
        <v>599</v>
      </c>
      <c r="F52" s="247">
        <v>70.38</v>
      </c>
      <c r="G52" s="296">
        <v>119.65</v>
      </c>
      <c r="H52" s="52" t="s">
        <v>599</v>
      </c>
      <c r="I52" s="247">
        <v>11.9</v>
      </c>
      <c r="J52" s="296">
        <v>21.41</v>
      </c>
      <c r="K52" s="247">
        <f t="shared" si="2"/>
        <v>223.34</v>
      </c>
      <c r="L52" s="247">
        <v>190.03</v>
      </c>
      <c r="M52" s="247">
        <v>33.31</v>
      </c>
      <c r="N52" s="293">
        <f>L52+M52</f>
        <v>223.34</v>
      </c>
      <c r="O52" s="262"/>
      <c r="Q52"/>
      <c r="R52"/>
      <c r="S52"/>
      <c r="T52"/>
    </row>
    <row r="53" spans="1:20" s="1" customFormat="1">
      <c r="A53" s="43"/>
      <c r="B53" s="50" t="s">
        <v>864</v>
      </c>
      <c r="C53" s="71" t="s">
        <v>865</v>
      </c>
      <c r="D53" s="71" t="s">
        <v>916</v>
      </c>
      <c r="E53" s="52" t="s">
        <v>866</v>
      </c>
      <c r="F53" s="247">
        <v>70.38</v>
      </c>
      <c r="G53" s="296">
        <v>0</v>
      </c>
      <c r="H53" s="52" t="s">
        <v>866</v>
      </c>
      <c r="I53" s="247">
        <v>11.9</v>
      </c>
      <c r="J53" s="296">
        <v>0</v>
      </c>
      <c r="K53" s="247">
        <f t="shared" si="2"/>
        <v>82.28</v>
      </c>
      <c r="L53" s="247">
        <v>70.38</v>
      </c>
      <c r="M53" s="247">
        <v>11.9</v>
      </c>
      <c r="N53" s="293">
        <f t="shared" si="3"/>
        <v>82.28</v>
      </c>
      <c r="O53" s="262" t="s">
        <v>1043</v>
      </c>
      <c r="Q53"/>
      <c r="R53"/>
      <c r="S53"/>
      <c r="T53"/>
    </row>
    <row r="54" spans="1:20" s="1" customFormat="1">
      <c r="A54" s="43">
        <v>43</v>
      </c>
      <c r="B54" s="50" t="s">
        <v>652</v>
      </c>
      <c r="C54" s="72" t="s">
        <v>134</v>
      </c>
      <c r="D54" s="72" t="s">
        <v>912</v>
      </c>
      <c r="E54" s="52" t="s">
        <v>598</v>
      </c>
      <c r="F54" s="247">
        <v>70.38</v>
      </c>
      <c r="G54" s="296">
        <v>0</v>
      </c>
      <c r="H54" s="52" t="s">
        <v>598</v>
      </c>
      <c r="I54" s="247">
        <v>11.9</v>
      </c>
      <c r="J54" s="296">
        <v>0</v>
      </c>
      <c r="K54" s="247">
        <f t="shared" si="2"/>
        <v>82.28</v>
      </c>
      <c r="L54" s="247">
        <v>70.38</v>
      </c>
      <c r="M54" s="247">
        <v>11.9</v>
      </c>
      <c r="N54" s="293">
        <f t="shared" si="3"/>
        <v>82.28</v>
      </c>
      <c r="O54" s="262"/>
      <c r="Q54"/>
      <c r="R54"/>
      <c r="S54"/>
      <c r="T54"/>
    </row>
    <row r="55" spans="1:20" s="1" customFormat="1">
      <c r="A55" s="43">
        <v>44</v>
      </c>
      <c r="B55" s="50" t="s">
        <v>653</v>
      </c>
      <c r="C55" s="72" t="s">
        <v>59</v>
      </c>
      <c r="D55" s="72" t="s">
        <v>913</v>
      </c>
      <c r="E55" s="52" t="s">
        <v>598</v>
      </c>
      <c r="F55" s="247">
        <v>82.03</v>
      </c>
      <c r="G55" s="296">
        <v>0</v>
      </c>
      <c r="H55" s="52" t="s">
        <v>598</v>
      </c>
      <c r="I55" s="247">
        <v>11.9</v>
      </c>
      <c r="J55" s="296">
        <v>0</v>
      </c>
      <c r="K55" s="247">
        <f t="shared" ref="K55:K86" si="4">SUM(F55:J55)</f>
        <v>93.93</v>
      </c>
      <c r="L55" s="247">
        <v>82.03</v>
      </c>
      <c r="M55" s="247">
        <v>11.9</v>
      </c>
      <c r="N55" s="293">
        <f t="shared" si="3"/>
        <v>93.93</v>
      </c>
      <c r="O55" s="262"/>
      <c r="Q55"/>
      <c r="R55"/>
      <c r="S55"/>
      <c r="T55"/>
    </row>
    <row r="56" spans="1:20" s="1" customFormat="1">
      <c r="A56" s="43">
        <v>45</v>
      </c>
      <c r="B56" s="50" t="s">
        <v>654</v>
      </c>
      <c r="C56" s="72" t="s">
        <v>563</v>
      </c>
      <c r="D56" s="72" t="s">
        <v>913</v>
      </c>
      <c r="E56" s="52" t="s">
        <v>599</v>
      </c>
      <c r="F56" s="247">
        <v>82.03</v>
      </c>
      <c r="G56" s="296">
        <v>139.44</v>
      </c>
      <c r="H56" s="52" t="s">
        <v>599</v>
      </c>
      <c r="I56" s="247">
        <v>11.9</v>
      </c>
      <c r="J56" s="296">
        <v>21.41</v>
      </c>
      <c r="K56" s="247">
        <f t="shared" si="4"/>
        <v>254.78</v>
      </c>
      <c r="L56" s="247">
        <v>221.47</v>
      </c>
      <c r="M56" s="247">
        <v>33.31</v>
      </c>
      <c r="N56" s="293">
        <f t="shared" si="3"/>
        <v>254.78</v>
      </c>
      <c r="O56" s="262"/>
      <c r="Q56"/>
      <c r="R56"/>
      <c r="S56"/>
      <c r="T56"/>
    </row>
    <row r="57" spans="1:20" s="1" customFormat="1">
      <c r="A57" s="43"/>
      <c r="B57" s="50" t="s">
        <v>893</v>
      </c>
      <c r="C57" s="72" t="s">
        <v>894</v>
      </c>
      <c r="D57" s="72" t="s">
        <v>913</v>
      </c>
      <c r="E57" s="52" t="s">
        <v>599</v>
      </c>
      <c r="F57" s="247">
        <v>82.03</v>
      </c>
      <c r="G57" s="296">
        <v>139.44</v>
      </c>
      <c r="H57" s="52" t="s">
        <v>599</v>
      </c>
      <c r="I57" s="247">
        <v>11.9</v>
      </c>
      <c r="J57" s="296">
        <v>21.41</v>
      </c>
      <c r="K57" s="247">
        <f t="shared" si="4"/>
        <v>254.78</v>
      </c>
      <c r="L57" s="247">
        <v>221.47</v>
      </c>
      <c r="M57" s="247">
        <v>33.31</v>
      </c>
      <c r="N57" s="293">
        <f>L57+M57</f>
        <v>254.78</v>
      </c>
      <c r="O57" s="262" t="s">
        <v>1071</v>
      </c>
      <c r="Q57"/>
      <c r="R57"/>
      <c r="S57"/>
      <c r="T57"/>
    </row>
    <row r="58" spans="1:20" s="1" customFormat="1">
      <c r="A58" s="43">
        <v>46</v>
      </c>
      <c r="B58" s="50" t="s">
        <v>655</v>
      </c>
      <c r="C58" s="71" t="s">
        <v>847</v>
      </c>
      <c r="D58" s="71" t="s">
        <v>916</v>
      </c>
      <c r="E58" s="52" t="s">
        <v>600</v>
      </c>
      <c r="F58" s="247">
        <v>70.38</v>
      </c>
      <c r="G58" s="296">
        <v>52.79</v>
      </c>
      <c r="H58" s="52" t="s">
        <v>600</v>
      </c>
      <c r="I58" s="247">
        <v>11.9</v>
      </c>
      <c r="J58" s="296">
        <v>8.92</v>
      </c>
      <c r="K58" s="247">
        <f t="shared" si="4"/>
        <v>143.98999999999998</v>
      </c>
      <c r="L58" s="247">
        <v>123.17</v>
      </c>
      <c r="M58" s="247">
        <v>20.82</v>
      </c>
      <c r="N58" s="293">
        <f t="shared" si="3"/>
        <v>143.99</v>
      </c>
      <c r="O58" s="262"/>
      <c r="Q58"/>
      <c r="R58"/>
      <c r="S58"/>
      <c r="T58"/>
    </row>
    <row r="59" spans="1:20" s="1" customFormat="1" ht="16" customHeight="1">
      <c r="A59" s="43">
        <v>47</v>
      </c>
      <c r="B59" s="118" t="s">
        <v>656</v>
      </c>
      <c r="C59" s="72" t="s">
        <v>306</v>
      </c>
      <c r="D59" s="72" t="s">
        <v>912</v>
      </c>
      <c r="E59" s="52" t="s">
        <v>598</v>
      </c>
      <c r="F59" s="247">
        <v>70.38</v>
      </c>
      <c r="G59" s="296">
        <v>0</v>
      </c>
      <c r="H59" s="52" t="s">
        <v>598</v>
      </c>
      <c r="I59" s="247">
        <v>11.9</v>
      </c>
      <c r="J59" s="296">
        <v>0</v>
      </c>
      <c r="K59" s="247">
        <f t="shared" si="4"/>
        <v>82.28</v>
      </c>
      <c r="L59" s="247">
        <v>70.38</v>
      </c>
      <c r="M59" s="247">
        <v>11.9</v>
      </c>
      <c r="N59" s="293">
        <f t="shared" si="3"/>
        <v>82.28</v>
      </c>
      <c r="O59" s="262"/>
      <c r="Q59"/>
      <c r="R59"/>
      <c r="S59"/>
      <c r="T59"/>
    </row>
    <row r="60" spans="1:20" s="1" customFormat="1">
      <c r="A60" s="43">
        <v>48</v>
      </c>
      <c r="B60" s="50" t="s">
        <v>657</v>
      </c>
      <c r="C60" s="72" t="s">
        <v>203</v>
      </c>
      <c r="D60" s="72" t="s">
        <v>912</v>
      </c>
      <c r="E60" s="52" t="s">
        <v>600</v>
      </c>
      <c r="F60" s="247">
        <v>70.38</v>
      </c>
      <c r="G60" s="296">
        <v>52.79</v>
      </c>
      <c r="H60" s="52" t="s">
        <v>598</v>
      </c>
      <c r="I60" s="247">
        <v>11.9</v>
      </c>
      <c r="J60" s="296">
        <v>0</v>
      </c>
      <c r="K60" s="247">
        <f t="shared" si="4"/>
        <v>135.07</v>
      </c>
      <c r="L60" s="247">
        <v>123.17</v>
      </c>
      <c r="M60" s="247">
        <v>11.9</v>
      </c>
      <c r="N60" s="293">
        <f t="shared" si="3"/>
        <v>135.07</v>
      </c>
      <c r="O60" s="262" t="s">
        <v>1048</v>
      </c>
      <c r="Q60"/>
      <c r="R60"/>
      <c r="S60"/>
      <c r="T60"/>
    </row>
    <row r="61" spans="1:20">
      <c r="A61" s="43">
        <v>50</v>
      </c>
      <c r="B61" s="50" t="s">
        <v>659</v>
      </c>
      <c r="C61" s="71" t="s">
        <v>848</v>
      </c>
      <c r="D61" s="71" t="s">
        <v>916</v>
      </c>
      <c r="E61" s="52" t="s">
        <v>599</v>
      </c>
      <c r="F61" s="247">
        <v>70.38</v>
      </c>
      <c r="G61" s="296">
        <v>119.65</v>
      </c>
      <c r="H61" s="52" t="s">
        <v>599</v>
      </c>
      <c r="I61" s="247">
        <v>11.9</v>
      </c>
      <c r="J61" s="296">
        <v>21.41</v>
      </c>
      <c r="K61" s="247">
        <f t="shared" si="4"/>
        <v>223.34</v>
      </c>
      <c r="L61" s="247">
        <v>190.03</v>
      </c>
      <c r="M61" s="247">
        <v>33.31</v>
      </c>
      <c r="N61" s="293">
        <f t="shared" si="3"/>
        <v>223.34</v>
      </c>
      <c r="O61" s="262"/>
    </row>
    <row r="62" spans="1:20">
      <c r="A62" s="43">
        <v>51</v>
      </c>
      <c r="B62" s="50" t="s">
        <v>660</v>
      </c>
      <c r="C62" s="72" t="s">
        <v>123</v>
      </c>
      <c r="D62" s="72" t="s">
        <v>912</v>
      </c>
      <c r="E62" s="52" t="s">
        <v>599</v>
      </c>
      <c r="F62" s="247">
        <v>70.38</v>
      </c>
      <c r="G62" s="296">
        <v>119.65</v>
      </c>
      <c r="H62" s="52" t="s">
        <v>599</v>
      </c>
      <c r="I62" s="247">
        <v>11.9</v>
      </c>
      <c r="J62" s="296">
        <v>21.41</v>
      </c>
      <c r="K62" s="247">
        <f t="shared" si="4"/>
        <v>223.34</v>
      </c>
      <c r="L62" s="247">
        <v>190.03</v>
      </c>
      <c r="M62" s="247">
        <v>33.31</v>
      </c>
      <c r="N62" s="293">
        <f t="shared" si="3"/>
        <v>223.34</v>
      </c>
      <c r="O62" s="262"/>
    </row>
    <row r="63" spans="1:20">
      <c r="A63" s="43">
        <v>52</v>
      </c>
      <c r="B63" s="50" t="s">
        <v>661</v>
      </c>
      <c r="C63" s="71" t="s">
        <v>346</v>
      </c>
      <c r="D63" s="71" t="s">
        <v>912</v>
      </c>
      <c r="E63" s="52" t="s">
        <v>599</v>
      </c>
      <c r="F63" s="247">
        <v>82.03</v>
      </c>
      <c r="G63" s="296">
        <v>139.44</v>
      </c>
      <c r="H63" s="52" t="s">
        <v>599</v>
      </c>
      <c r="I63" s="247">
        <v>11.9</v>
      </c>
      <c r="J63" s="296">
        <v>21.41</v>
      </c>
      <c r="K63" s="247">
        <f t="shared" si="4"/>
        <v>254.78</v>
      </c>
      <c r="L63" s="247">
        <v>221.47</v>
      </c>
      <c r="M63" s="247">
        <v>33.31</v>
      </c>
      <c r="N63" s="293">
        <f>L63+M63</f>
        <v>254.78</v>
      </c>
      <c r="O63" s="262"/>
    </row>
    <row r="64" spans="1:20">
      <c r="A64" s="43"/>
      <c r="B64" s="50" t="s">
        <v>895</v>
      </c>
      <c r="C64" s="71" t="s">
        <v>896</v>
      </c>
      <c r="D64" s="71" t="s">
        <v>913</v>
      </c>
      <c r="E64" s="52" t="s">
        <v>598</v>
      </c>
      <c r="F64" s="247">
        <v>82.03</v>
      </c>
      <c r="G64" s="296">
        <v>0</v>
      </c>
      <c r="H64" s="52" t="s">
        <v>598</v>
      </c>
      <c r="I64" s="247">
        <v>11.9</v>
      </c>
      <c r="J64" s="296">
        <v>0</v>
      </c>
      <c r="K64" s="247">
        <f t="shared" si="4"/>
        <v>93.93</v>
      </c>
      <c r="L64" s="247">
        <v>82.03</v>
      </c>
      <c r="M64" s="247">
        <v>11.9</v>
      </c>
      <c r="N64" s="293">
        <f t="shared" si="3"/>
        <v>93.93</v>
      </c>
      <c r="O64" s="262"/>
    </row>
    <row r="65" spans="1:20">
      <c r="A65" s="43">
        <v>53</v>
      </c>
      <c r="B65" s="278" t="s">
        <v>742</v>
      </c>
      <c r="C65" s="72" t="s">
        <v>737</v>
      </c>
      <c r="D65" s="72" t="s">
        <v>912</v>
      </c>
      <c r="E65" s="52" t="s">
        <v>598</v>
      </c>
      <c r="F65" s="247">
        <v>70.38</v>
      </c>
      <c r="G65" s="296">
        <v>0</v>
      </c>
      <c r="H65" s="52" t="s">
        <v>598</v>
      </c>
      <c r="I65" s="247">
        <v>11.9</v>
      </c>
      <c r="J65" s="296">
        <v>0</v>
      </c>
      <c r="K65" s="247">
        <f t="shared" si="4"/>
        <v>82.28</v>
      </c>
      <c r="L65" s="247">
        <v>70.38</v>
      </c>
      <c r="M65" s="247">
        <v>11.9</v>
      </c>
      <c r="N65" s="293">
        <f t="shared" si="3"/>
        <v>82.28</v>
      </c>
      <c r="O65" s="53"/>
    </row>
    <row r="66" spans="1:20">
      <c r="A66" s="43"/>
      <c r="B66" s="278" t="s">
        <v>933</v>
      </c>
      <c r="C66" s="72" t="s">
        <v>897</v>
      </c>
      <c r="D66" s="72" t="s">
        <v>912</v>
      </c>
      <c r="E66" s="52" t="s">
        <v>600</v>
      </c>
      <c r="F66" s="247">
        <v>70.38</v>
      </c>
      <c r="G66" s="296">
        <v>52.79</v>
      </c>
      <c r="H66" s="52" t="s">
        <v>600</v>
      </c>
      <c r="I66" s="247">
        <v>11.9</v>
      </c>
      <c r="J66" s="296">
        <v>8.92</v>
      </c>
      <c r="K66" s="247">
        <f t="shared" si="4"/>
        <v>143.98999999999998</v>
      </c>
      <c r="L66" s="247">
        <v>123.17</v>
      </c>
      <c r="M66" s="247">
        <v>20.82</v>
      </c>
      <c r="N66" s="293">
        <f t="shared" si="3"/>
        <v>143.99</v>
      </c>
      <c r="O66" s="53" t="s">
        <v>1073</v>
      </c>
    </row>
    <row r="67" spans="1:20">
      <c r="A67" s="43"/>
      <c r="B67" s="278" t="s">
        <v>923</v>
      </c>
      <c r="C67" s="72" t="s">
        <v>924</v>
      </c>
      <c r="D67" s="72" t="s">
        <v>915</v>
      </c>
      <c r="E67" s="52" t="s">
        <v>598</v>
      </c>
      <c r="F67" s="247">
        <v>82.03</v>
      </c>
      <c r="G67" s="296">
        <v>0</v>
      </c>
      <c r="H67" s="52" t="s">
        <v>598</v>
      </c>
      <c r="I67" s="247">
        <v>11.9</v>
      </c>
      <c r="J67" s="296">
        <v>0</v>
      </c>
      <c r="K67" s="247">
        <f t="shared" si="4"/>
        <v>93.93</v>
      </c>
      <c r="L67" s="247">
        <v>82.03</v>
      </c>
      <c r="M67" s="247">
        <v>11.9</v>
      </c>
      <c r="N67" s="293">
        <f t="shared" si="3"/>
        <v>93.93</v>
      </c>
      <c r="O67" s="53" t="s">
        <v>1050</v>
      </c>
    </row>
    <row r="68" spans="1:20">
      <c r="A68" s="43"/>
      <c r="B68" s="278" t="s">
        <v>898</v>
      </c>
      <c r="C68" s="72" t="s">
        <v>899</v>
      </c>
      <c r="D68" s="72" t="s">
        <v>912</v>
      </c>
      <c r="E68" s="52" t="s">
        <v>599</v>
      </c>
      <c r="F68" s="247">
        <v>70.38</v>
      </c>
      <c r="G68" s="296">
        <v>119.65</v>
      </c>
      <c r="H68" s="52" t="s">
        <v>599</v>
      </c>
      <c r="I68" s="247">
        <v>11.9</v>
      </c>
      <c r="J68" s="296">
        <v>21.41</v>
      </c>
      <c r="K68" s="247">
        <f t="shared" si="4"/>
        <v>223.34</v>
      </c>
      <c r="L68" s="247">
        <v>190.03</v>
      </c>
      <c r="M68" s="247">
        <v>33.31</v>
      </c>
      <c r="N68" s="293">
        <f t="shared" si="3"/>
        <v>223.34</v>
      </c>
      <c r="O68" s="53"/>
    </row>
    <row r="69" spans="1:20" s="42" customFormat="1" ht="16" customHeight="1">
      <c r="A69" s="43">
        <v>56</v>
      </c>
      <c r="B69" s="50" t="s">
        <v>664</v>
      </c>
      <c r="C69" s="72" t="s">
        <v>601</v>
      </c>
      <c r="D69" s="72" t="s">
        <v>915</v>
      </c>
      <c r="E69" s="52" t="s">
        <v>598</v>
      </c>
      <c r="F69" s="247">
        <v>82.03</v>
      </c>
      <c r="G69" s="296">
        <v>0</v>
      </c>
      <c r="H69" s="52" t="s">
        <v>598</v>
      </c>
      <c r="I69" s="247">
        <v>11.9</v>
      </c>
      <c r="J69" s="296">
        <v>0</v>
      </c>
      <c r="K69" s="247">
        <f t="shared" si="4"/>
        <v>93.93</v>
      </c>
      <c r="L69" s="247">
        <v>82.03</v>
      </c>
      <c r="M69" s="247">
        <v>11.9</v>
      </c>
      <c r="N69" s="293">
        <f>L69+M69</f>
        <v>93.93</v>
      </c>
      <c r="O69" s="262"/>
      <c r="P69" s="1"/>
    </row>
    <row r="70" spans="1:20" s="42" customFormat="1">
      <c r="A70" s="43">
        <v>57</v>
      </c>
      <c r="B70" s="50" t="s">
        <v>665</v>
      </c>
      <c r="C70" s="72" t="s">
        <v>378</v>
      </c>
      <c r="D70" s="72" t="s">
        <v>912</v>
      </c>
      <c r="E70" s="52" t="s">
        <v>600</v>
      </c>
      <c r="F70" s="247">
        <v>70.38</v>
      </c>
      <c r="G70" s="296">
        <v>52.79</v>
      </c>
      <c r="H70" s="52" t="s">
        <v>600</v>
      </c>
      <c r="I70" s="247">
        <v>11.9</v>
      </c>
      <c r="J70" s="296">
        <v>8.92</v>
      </c>
      <c r="K70" s="247">
        <f t="shared" si="4"/>
        <v>143.98999999999998</v>
      </c>
      <c r="L70" s="247">
        <v>123.17</v>
      </c>
      <c r="M70" s="247">
        <v>20.82</v>
      </c>
      <c r="N70" s="293">
        <f t="shared" si="3"/>
        <v>143.99</v>
      </c>
      <c r="O70" s="262"/>
      <c r="P70" s="1"/>
    </row>
    <row r="71" spans="1:20" s="42" customFormat="1">
      <c r="A71" s="43">
        <v>58</v>
      </c>
      <c r="B71" s="50" t="s">
        <v>413</v>
      </c>
      <c r="C71" s="72" t="s">
        <v>196</v>
      </c>
      <c r="D71" s="359" t="s">
        <v>913</v>
      </c>
      <c r="E71" s="151" t="s">
        <v>598</v>
      </c>
      <c r="F71" s="247">
        <v>82.03</v>
      </c>
      <c r="G71" s="296">
        <v>0</v>
      </c>
      <c r="H71" s="151" t="s">
        <v>598</v>
      </c>
      <c r="I71" s="247">
        <v>11.9</v>
      </c>
      <c r="J71" s="296">
        <v>0</v>
      </c>
      <c r="K71" s="247">
        <f t="shared" si="4"/>
        <v>93.93</v>
      </c>
      <c r="L71" s="247">
        <v>82.03</v>
      </c>
      <c r="M71" s="247">
        <v>11.9</v>
      </c>
      <c r="N71" s="293">
        <f t="shared" si="3"/>
        <v>93.93</v>
      </c>
      <c r="O71" s="262"/>
      <c r="P71" s="1"/>
    </row>
    <row r="72" spans="1:20">
      <c r="A72" s="43">
        <v>59</v>
      </c>
      <c r="B72" s="50" t="s">
        <v>666</v>
      </c>
      <c r="C72" s="72" t="s">
        <v>215</v>
      </c>
      <c r="D72" s="72" t="s">
        <v>913</v>
      </c>
      <c r="E72" s="52" t="s">
        <v>598</v>
      </c>
      <c r="F72" s="247">
        <v>82.03</v>
      </c>
      <c r="G72" s="296">
        <v>0</v>
      </c>
      <c r="H72" s="52" t="s">
        <v>598</v>
      </c>
      <c r="I72" s="247">
        <v>11.9</v>
      </c>
      <c r="J72" s="296">
        <v>0</v>
      </c>
      <c r="K72" s="247">
        <f t="shared" si="4"/>
        <v>93.93</v>
      </c>
      <c r="L72" s="247">
        <v>82.03</v>
      </c>
      <c r="M72" s="247">
        <v>11.9</v>
      </c>
      <c r="N72" s="293">
        <f t="shared" si="3"/>
        <v>93.93</v>
      </c>
      <c r="O72" s="264"/>
    </row>
    <row r="73" spans="1:20">
      <c r="A73" s="43">
        <v>60</v>
      </c>
      <c r="B73" s="50" t="s">
        <v>667</v>
      </c>
      <c r="C73" s="72" t="s">
        <v>586</v>
      </c>
      <c r="D73" s="72" t="s">
        <v>913</v>
      </c>
      <c r="E73" s="52" t="s">
        <v>598</v>
      </c>
      <c r="F73" s="247">
        <v>82.03</v>
      </c>
      <c r="G73" s="296">
        <v>0</v>
      </c>
      <c r="H73" s="52" t="s">
        <v>598</v>
      </c>
      <c r="I73" s="247">
        <v>11.9</v>
      </c>
      <c r="J73" s="296">
        <v>0</v>
      </c>
      <c r="K73" s="247">
        <f t="shared" si="4"/>
        <v>93.93</v>
      </c>
      <c r="L73" s="247">
        <v>82.03</v>
      </c>
      <c r="M73" s="247">
        <v>11.9</v>
      </c>
      <c r="N73" s="293">
        <f t="shared" si="3"/>
        <v>93.93</v>
      </c>
      <c r="O73" s="264"/>
    </row>
    <row r="74" spans="1:20">
      <c r="A74" s="43">
        <v>62</v>
      </c>
      <c r="B74" s="50" t="s">
        <v>669</v>
      </c>
      <c r="C74" s="72" t="s">
        <v>83</v>
      </c>
      <c r="D74" s="72" t="s">
        <v>912</v>
      </c>
      <c r="E74" s="52" t="s">
        <v>598</v>
      </c>
      <c r="F74" s="247">
        <v>70.38</v>
      </c>
      <c r="G74" s="296">
        <v>0</v>
      </c>
      <c r="H74" s="52" t="s">
        <v>598</v>
      </c>
      <c r="I74" s="247">
        <v>11.9</v>
      </c>
      <c r="J74" s="296">
        <v>0</v>
      </c>
      <c r="K74" s="247">
        <f t="shared" si="4"/>
        <v>82.28</v>
      </c>
      <c r="L74" s="247">
        <v>70.38</v>
      </c>
      <c r="M74" s="247">
        <v>11.9</v>
      </c>
      <c r="N74" s="293">
        <f t="shared" si="3"/>
        <v>82.28</v>
      </c>
      <c r="O74" s="262"/>
    </row>
    <row r="75" spans="1:20">
      <c r="A75" s="43">
        <v>64</v>
      </c>
      <c r="B75" s="50" t="s">
        <v>707</v>
      </c>
      <c r="C75" s="71" t="s">
        <v>458</v>
      </c>
      <c r="D75" s="71" t="s">
        <v>912</v>
      </c>
      <c r="E75" s="52" t="s">
        <v>598</v>
      </c>
      <c r="F75" s="247">
        <v>70.38</v>
      </c>
      <c r="G75" s="296">
        <v>0</v>
      </c>
      <c r="H75" s="52" t="s">
        <v>598</v>
      </c>
      <c r="I75" s="247">
        <v>11.9</v>
      </c>
      <c r="J75" s="296">
        <v>0</v>
      </c>
      <c r="K75" s="247">
        <f t="shared" si="4"/>
        <v>82.28</v>
      </c>
      <c r="L75" s="247">
        <v>70.38</v>
      </c>
      <c r="M75" s="247">
        <v>11.9</v>
      </c>
      <c r="N75" s="293">
        <f t="shared" si="3"/>
        <v>82.28</v>
      </c>
      <c r="O75" s="262"/>
    </row>
    <row r="76" spans="1:20">
      <c r="A76" s="43"/>
      <c r="B76" s="50" t="s">
        <v>902</v>
      </c>
      <c r="C76" s="71" t="s">
        <v>903</v>
      </c>
      <c r="D76" s="71" t="s">
        <v>912</v>
      </c>
      <c r="E76" s="52" t="s">
        <v>599</v>
      </c>
      <c r="F76" s="247">
        <v>70.38</v>
      </c>
      <c r="G76" s="296">
        <v>119.65</v>
      </c>
      <c r="H76" s="52" t="s">
        <v>599</v>
      </c>
      <c r="I76" s="247">
        <v>11.9</v>
      </c>
      <c r="J76" s="296">
        <v>21.41</v>
      </c>
      <c r="K76" s="247">
        <f t="shared" si="4"/>
        <v>223.34</v>
      </c>
      <c r="L76" s="247">
        <v>190.03</v>
      </c>
      <c r="M76" s="247">
        <v>33.31</v>
      </c>
      <c r="N76" s="293">
        <f t="shared" si="3"/>
        <v>223.34</v>
      </c>
      <c r="O76" s="262"/>
    </row>
    <row r="77" spans="1:20" s="1" customFormat="1">
      <c r="A77" s="43">
        <v>67</v>
      </c>
      <c r="B77" s="278" t="s">
        <v>744</v>
      </c>
      <c r="C77" s="72" t="s">
        <v>523</v>
      </c>
      <c r="D77" s="71" t="s">
        <v>913</v>
      </c>
      <c r="E77" s="52" t="s">
        <v>598</v>
      </c>
      <c r="F77" s="247">
        <v>82.03</v>
      </c>
      <c r="G77" s="296">
        <v>0</v>
      </c>
      <c r="H77" s="52" t="s">
        <v>598</v>
      </c>
      <c r="I77" s="247">
        <v>11.9</v>
      </c>
      <c r="J77" s="296">
        <v>0</v>
      </c>
      <c r="K77" s="247">
        <f>SUM(F77:J77)</f>
        <v>93.93</v>
      </c>
      <c r="L77" s="247">
        <v>82.03</v>
      </c>
      <c r="M77" s="247">
        <v>11.9</v>
      </c>
      <c r="N77" s="293">
        <f>L77+M77</f>
        <v>93.93</v>
      </c>
      <c r="O77" s="262"/>
      <c r="Q77"/>
      <c r="R77"/>
      <c r="S77"/>
      <c r="T77"/>
    </row>
    <row r="78" spans="1:20" s="1" customFormat="1" ht="16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82.03</v>
      </c>
      <c r="G78" s="296">
        <v>61.52</v>
      </c>
      <c r="H78" s="52" t="s">
        <v>600</v>
      </c>
      <c r="I78" s="247">
        <v>11.9</v>
      </c>
      <c r="J78" s="296">
        <v>8.92</v>
      </c>
      <c r="K78" s="247">
        <f t="shared" si="4"/>
        <v>164.37</v>
      </c>
      <c r="L78" s="247">
        <v>143.55000000000001</v>
      </c>
      <c r="M78" s="247">
        <v>20.82</v>
      </c>
      <c r="N78" s="293">
        <f t="shared" si="3"/>
        <v>164.37</v>
      </c>
      <c r="O78" s="262"/>
      <c r="Q78"/>
      <c r="R78"/>
      <c r="S78"/>
      <c r="T78"/>
    </row>
    <row r="79" spans="1:20" s="1" customFormat="1" ht="28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82.03</v>
      </c>
      <c r="G79" s="296">
        <v>139.44</v>
      </c>
      <c r="H79" s="52" t="s">
        <v>599</v>
      </c>
      <c r="I79" s="247">
        <v>11.9</v>
      </c>
      <c r="J79" s="296">
        <v>21.41</v>
      </c>
      <c r="K79" s="247">
        <f t="shared" si="4"/>
        <v>254.78</v>
      </c>
      <c r="L79" s="247">
        <v>221.47</v>
      </c>
      <c r="M79" s="247">
        <v>33.31</v>
      </c>
      <c r="N79" s="293">
        <f t="shared" si="3"/>
        <v>254.78</v>
      </c>
      <c r="O79" s="262"/>
      <c r="Q79"/>
      <c r="R79"/>
      <c r="S79"/>
      <c r="T79"/>
    </row>
    <row r="80" spans="1:20" s="1" customFormat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70.38</v>
      </c>
      <c r="G80" s="296">
        <v>52.79</v>
      </c>
      <c r="H80" s="52" t="s">
        <v>600</v>
      </c>
      <c r="I80" s="247">
        <v>11.9</v>
      </c>
      <c r="J80" s="296">
        <v>8.92</v>
      </c>
      <c r="K80" s="247">
        <f t="shared" si="4"/>
        <v>143.98999999999998</v>
      </c>
      <c r="L80" s="247">
        <v>123.17</v>
      </c>
      <c r="M80" s="247">
        <v>20.82</v>
      </c>
      <c r="N80" s="293">
        <f t="shared" si="3"/>
        <v>143.99</v>
      </c>
      <c r="O80" s="262"/>
      <c r="Q80"/>
      <c r="R80"/>
      <c r="S80"/>
      <c r="T80"/>
    </row>
    <row r="81" spans="1:20" s="1" customFormat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82.03</v>
      </c>
      <c r="G81" s="296">
        <v>61.52</v>
      </c>
      <c r="H81" s="52" t="s">
        <v>600</v>
      </c>
      <c r="I81" s="247">
        <v>11.9</v>
      </c>
      <c r="J81" s="296">
        <v>8.92</v>
      </c>
      <c r="K81" s="247">
        <f t="shared" si="4"/>
        <v>164.37</v>
      </c>
      <c r="L81" s="247">
        <v>143.55000000000001</v>
      </c>
      <c r="M81" s="247">
        <v>20.82</v>
      </c>
      <c r="N81" s="293">
        <f t="shared" si="3"/>
        <v>164.37</v>
      </c>
      <c r="O81" s="262"/>
      <c r="Q81"/>
      <c r="R81"/>
      <c r="S81"/>
      <c r="T81"/>
    </row>
    <row r="82" spans="1:20" s="1" customFormat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70.38</v>
      </c>
      <c r="G82" s="296">
        <v>52.79</v>
      </c>
      <c r="H82" s="52" t="s">
        <v>600</v>
      </c>
      <c r="I82" s="247">
        <v>11.9</v>
      </c>
      <c r="J82" s="296">
        <v>8.92</v>
      </c>
      <c r="K82" s="247">
        <f t="shared" si="4"/>
        <v>143.98999999999998</v>
      </c>
      <c r="L82" s="247">
        <v>123.17</v>
      </c>
      <c r="M82" s="247">
        <v>20.82</v>
      </c>
      <c r="N82" s="293">
        <f t="shared" si="3"/>
        <v>143.99</v>
      </c>
      <c r="O82" s="262" t="s">
        <v>1052</v>
      </c>
      <c r="P82" s="1" t="s">
        <v>318</v>
      </c>
      <c r="Q82"/>
      <c r="R82"/>
      <c r="S82"/>
      <c r="T82"/>
    </row>
    <row r="83" spans="1:20" s="1" customFormat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70.38</v>
      </c>
      <c r="G83" s="296">
        <v>0</v>
      </c>
      <c r="H83" s="52" t="s">
        <v>598</v>
      </c>
      <c r="I83" s="247">
        <v>11.9</v>
      </c>
      <c r="J83" s="296">
        <v>0</v>
      </c>
      <c r="K83" s="247">
        <f t="shared" si="4"/>
        <v>82.28</v>
      </c>
      <c r="L83" s="247">
        <v>70.38</v>
      </c>
      <c r="M83" s="247">
        <v>11.9</v>
      </c>
      <c r="N83" s="293">
        <f t="shared" si="3"/>
        <v>82.28</v>
      </c>
      <c r="O83" s="262"/>
      <c r="Q83"/>
      <c r="R83"/>
      <c r="S83"/>
      <c r="T83"/>
    </row>
    <row r="84" spans="1:20" s="1" customFormat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70.38</v>
      </c>
      <c r="G84" s="296">
        <v>0</v>
      </c>
      <c r="H84" s="52" t="s">
        <v>598</v>
      </c>
      <c r="I84" s="247">
        <v>11.9</v>
      </c>
      <c r="J84" s="296">
        <v>0</v>
      </c>
      <c r="K84" s="247">
        <f t="shared" si="4"/>
        <v>82.28</v>
      </c>
      <c r="L84" s="247">
        <v>70.38</v>
      </c>
      <c r="M84" s="247">
        <v>11.9</v>
      </c>
      <c r="N84" s="293">
        <f t="shared" si="3"/>
        <v>82.28</v>
      </c>
      <c r="O84" s="262"/>
      <c r="Q84"/>
      <c r="R84"/>
      <c r="S84"/>
      <c r="T84"/>
    </row>
    <row r="85" spans="1:20" s="1" customFormat="1" ht="29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82.03</v>
      </c>
      <c r="G85" s="296">
        <v>0</v>
      </c>
      <c r="H85" s="52" t="s">
        <v>598</v>
      </c>
      <c r="I85" s="247">
        <v>11.9</v>
      </c>
      <c r="J85" s="296">
        <v>0</v>
      </c>
      <c r="K85" s="247">
        <f t="shared" si="4"/>
        <v>93.93</v>
      </c>
      <c r="L85" s="247">
        <v>82.03</v>
      </c>
      <c r="M85" s="247">
        <v>11.9</v>
      </c>
      <c r="N85" s="293">
        <f t="shared" si="3"/>
        <v>93.93</v>
      </c>
      <c r="O85" s="262"/>
      <c r="Q85"/>
      <c r="R85"/>
      <c r="S85"/>
      <c r="T85"/>
    </row>
    <row r="86" spans="1:20" s="1" customFormat="1">
      <c r="A86" s="43"/>
      <c r="B86" s="50" t="s">
        <v>987</v>
      </c>
      <c r="C86" s="71" t="s">
        <v>988</v>
      </c>
      <c r="D86" s="71" t="s">
        <v>913</v>
      </c>
      <c r="E86" s="52" t="s">
        <v>598</v>
      </c>
      <c r="F86" s="247">
        <v>82.03</v>
      </c>
      <c r="G86" s="296">
        <v>0</v>
      </c>
      <c r="H86" s="52" t="s">
        <v>598</v>
      </c>
      <c r="I86" s="247">
        <v>11.9</v>
      </c>
      <c r="J86" s="296">
        <v>0</v>
      </c>
      <c r="K86" s="247">
        <f t="shared" si="4"/>
        <v>93.93</v>
      </c>
      <c r="L86" s="247">
        <v>82.03</v>
      </c>
      <c r="M86" s="247">
        <v>11.9</v>
      </c>
      <c r="N86" s="293">
        <f t="shared" si="3"/>
        <v>93.93</v>
      </c>
      <c r="O86" s="262"/>
      <c r="Q86"/>
      <c r="R86"/>
      <c r="S86"/>
      <c r="T86"/>
    </row>
    <row r="87" spans="1:20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70.38</v>
      </c>
      <c r="G87" s="296">
        <v>52.79</v>
      </c>
      <c r="H87" s="52" t="s">
        <v>600</v>
      </c>
      <c r="I87" s="247">
        <v>11.9</v>
      </c>
      <c r="J87" s="296">
        <v>8.92</v>
      </c>
      <c r="K87" s="247">
        <f t="shared" ref="K87:K108" si="5">SUM(F87:J87)</f>
        <v>143.98999999999998</v>
      </c>
      <c r="L87" s="247">
        <v>123.17</v>
      </c>
      <c r="M87" s="247">
        <v>20.82</v>
      </c>
      <c r="N87" s="293">
        <f t="shared" si="3"/>
        <v>143.99</v>
      </c>
      <c r="O87" s="262"/>
      <c r="Q87"/>
      <c r="R87"/>
      <c r="S87"/>
      <c r="T87"/>
    </row>
    <row r="88" spans="1:20" s="1" customFormat="1">
      <c r="A88" s="43">
        <v>78</v>
      </c>
      <c r="B88" s="50" t="s">
        <v>679</v>
      </c>
      <c r="C88" s="72" t="s">
        <v>32</v>
      </c>
      <c r="D88" s="72" t="s">
        <v>912</v>
      </c>
      <c r="E88" s="52" t="s">
        <v>600</v>
      </c>
      <c r="F88" s="247">
        <v>70.38</v>
      </c>
      <c r="G88" s="296">
        <v>52.79</v>
      </c>
      <c r="H88" s="52" t="s">
        <v>600</v>
      </c>
      <c r="I88" s="247">
        <v>11.9</v>
      </c>
      <c r="J88" s="296">
        <v>8.92</v>
      </c>
      <c r="K88" s="247">
        <f>SUM(F88:J88)</f>
        <v>143.98999999999998</v>
      </c>
      <c r="L88" s="247">
        <v>123.17</v>
      </c>
      <c r="M88" s="247">
        <v>20.82</v>
      </c>
      <c r="N88" s="293">
        <f>L88+M88</f>
        <v>143.99</v>
      </c>
      <c r="O88" s="262"/>
      <c r="Q88"/>
      <c r="R88"/>
      <c r="S88"/>
      <c r="T88"/>
    </row>
    <row r="89" spans="1:20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70.38</v>
      </c>
      <c r="G89" s="296">
        <v>0</v>
      </c>
      <c r="H89" s="52" t="s">
        <v>598</v>
      </c>
      <c r="I89" s="247">
        <v>11.9</v>
      </c>
      <c r="J89" s="296">
        <v>0</v>
      </c>
      <c r="K89" s="247">
        <f t="shared" si="5"/>
        <v>82.28</v>
      </c>
      <c r="L89" s="247">
        <v>70.38</v>
      </c>
      <c r="M89" s="247">
        <v>11.9</v>
      </c>
      <c r="N89" s="293">
        <f t="shared" si="3"/>
        <v>82.28</v>
      </c>
      <c r="O89" s="262"/>
      <c r="Q89"/>
      <c r="R89"/>
      <c r="S89"/>
      <c r="T89"/>
    </row>
    <row r="90" spans="1:20" s="1" customFormat="1">
      <c r="A90" s="43"/>
      <c r="B90" s="50" t="s">
        <v>977</v>
      </c>
      <c r="C90" s="72" t="s">
        <v>978</v>
      </c>
      <c r="D90" s="72" t="s">
        <v>913</v>
      </c>
      <c r="E90" s="52" t="s">
        <v>598</v>
      </c>
      <c r="F90" s="247">
        <v>82.03</v>
      </c>
      <c r="G90" s="296">
        <v>0</v>
      </c>
      <c r="H90" s="52" t="s">
        <v>598</v>
      </c>
      <c r="I90" s="247">
        <v>11.9</v>
      </c>
      <c r="J90" s="296">
        <v>0</v>
      </c>
      <c r="K90" s="247">
        <f>SUM(F90:J90)</f>
        <v>93.93</v>
      </c>
      <c r="L90" s="247">
        <v>82.03</v>
      </c>
      <c r="M90" s="247">
        <v>11.9</v>
      </c>
      <c r="N90" s="293">
        <f t="shared" si="3"/>
        <v>93.93</v>
      </c>
      <c r="O90" s="262" t="s">
        <v>1054</v>
      </c>
      <c r="Q90"/>
      <c r="R90"/>
      <c r="S90"/>
      <c r="T90"/>
    </row>
    <row r="91" spans="1:20" s="1" customFormat="1" ht="29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70.38</v>
      </c>
      <c r="G91" s="296">
        <v>52.79</v>
      </c>
      <c r="H91" s="52" t="s">
        <v>600</v>
      </c>
      <c r="I91" s="247">
        <v>11.9</v>
      </c>
      <c r="J91" s="296">
        <v>8.92</v>
      </c>
      <c r="K91" s="247">
        <f t="shared" si="5"/>
        <v>143.98999999999998</v>
      </c>
      <c r="L91" s="247">
        <v>123.17</v>
      </c>
      <c r="M91" s="247">
        <v>20.82</v>
      </c>
      <c r="N91" s="293">
        <f t="shared" si="3"/>
        <v>143.99</v>
      </c>
      <c r="O91" s="262"/>
      <c r="Q91"/>
      <c r="R91"/>
      <c r="S91"/>
      <c r="T91"/>
    </row>
    <row r="92" spans="1:20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599</v>
      </c>
      <c r="F92" s="247">
        <v>82.03</v>
      </c>
      <c r="G92" s="296">
        <v>139.44</v>
      </c>
      <c r="H92" s="52" t="s">
        <v>599</v>
      </c>
      <c r="I92" s="247">
        <v>11.9</v>
      </c>
      <c r="J92" s="296">
        <v>21.41</v>
      </c>
      <c r="K92" s="247">
        <f t="shared" si="5"/>
        <v>254.78</v>
      </c>
      <c r="L92" s="247">
        <v>221.47</v>
      </c>
      <c r="M92" s="247">
        <v>33.31</v>
      </c>
      <c r="N92" s="293">
        <f t="shared" si="3"/>
        <v>254.78</v>
      </c>
      <c r="O92" s="262"/>
      <c r="Q92"/>
      <c r="R92"/>
      <c r="S92"/>
      <c r="T92"/>
    </row>
    <row r="93" spans="1:20" s="1" customFormat="1">
      <c r="A93" s="43"/>
      <c r="B93" s="50" t="s">
        <v>995</v>
      </c>
      <c r="C93" s="72" t="s">
        <v>996</v>
      </c>
      <c r="D93" s="72" t="s">
        <v>913</v>
      </c>
      <c r="E93" s="52" t="s">
        <v>600</v>
      </c>
      <c r="F93" s="247">
        <v>82.03</v>
      </c>
      <c r="G93" s="296">
        <v>61.52</v>
      </c>
      <c r="H93" s="52" t="s">
        <v>600</v>
      </c>
      <c r="I93" s="247">
        <v>11.9</v>
      </c>
      <c r="J93" s="296">
        <v>8.92</v>
      </c>
      <c r="K93" s="247">
        <f t="shared" si="5"/>
        <v>164.37</v>
      </c>
      <c r="L93" s="247">
        <v>143.55000000000001</v>
      </c>
      <c r="M93" s="247">
        <v>20.82</v>
      </c>
      <c r="N93" s="293">
        <f t="shared" si="3"/>
        <v>164.37</v>
      </c>
      <c r="O93" s="262"/>
      <c r="Q93"/>
      <c r="R93"/>
      <c r="S93"/>
      <c r="T93"/>
    </row>
    <row r="94" spans="1:20" s="1" customFormat="1" ht="17" customHeight="1">
      <c r="A94" s="43">
        <v>83</v>
      </c>
      <c r="B94" s="50" t="s">
        <v>684</v>
      </c>
      <c r="C94" s="72" t="s">
        <v>35</v>
      </c>
      <c r="D94" s="72" t="s">
        <v>916</v>
      </c>
      <c r="E94" s="52" t="s">
        <v>598</v>
      </c>
      <c r="F94" s="247">
        <v>70.38</v>
      </c>
      <c r="G94" s="296">
        <v>0</v>
      </c>
      <c r="H94" s="52" t="s">
        <v>598</v>
      </c>
      <c r="I94" s="247">
        <v>11.9</v>
      </c>
      <c r="J94" s="296">
        <v>0</v>
      </c>
      <c r="K94" s="247">
        <f t="shared" si="5"/>
        <v>82.28</v>
      </c>
      <c r="L94" s="247">
        <v>70.38</v>
      </c>
      <c r="M94" s="247">
        <v>11.9</v>
      </c>
      <c r="N94" s="293">
        <f t="shared" si="3"/>
        <v>82.28</v>
      </c>
      <c r="O94" s="266"/>
      <c r="Q94"/>
      <c r="R94"/>
      <c r="S94"/>
      <c r="T94"/>
    </row>
    <row r="95" spans="1:20" s="1" customFormat="1">
      <c r="A95" s="43">
        <v>84</v>
      </c>
      <c r="B95" s="50" t="s">
        <v>685</v>
      </c>
      <c r="C95" s="72" t="s">
        <v>433</v>
      </c>
      <c r="D95" s="72" t="s">
        <v>913</v>
      </c>
      <c r="E95" s="52" t="s">
        <v>598</v>
      </c>
      <c r="F95" s="247">
        <v>82.03</v>
      </c>
      <c r="G95" s="296">
        <v>0</v>
      </c>
      <c r="H95" s="52" t="s">
        <v>598</v>
      </c>
      <c r="I95" s="247">
        <v>11.9</v>
      </c>
      <c r="J95" s="296">
        <v>0</v>
      </c>
      <c r="K95" s="247">
        <f>SUM(F95:J95)</f>
        <v>93.93</v>
      </c>
      <c r="L95" s="247">
        <v>82.03</v>
      </c>
      <c r="M95" s="247">
        <v>11.9</v>
      </c>
      <c r="N95" s="293">
        <f t="shared" si="3"/>
        <v>93.93</v>
      </c>
      <c r="O95" s="262"/>
      <c r="Q95"/>
      <c r="R95"/>
      <c r="S95"/>
      <c r="T95"/>
    </row>
    <row r="96" spans="1:20" s="1" customFormat="1">
      <c r="A96" s="43">
        <v>85</v>
      </c>
      <c r="B96" s="50" t="s">
        <v>686</v>
      </c>
      <c r="C96" s="72" t="s">
        <v>339</v>
      </c>
      <c r="D96" s="72" t="s">
        <v>912</v>
      </c>
      <c r="E96" s="52" t="s">
        <v>600</v>
      </c>
      <c r="F96" s="247">
        <v>70.38</v>
      </c>
      <c r="G96" s="296">
        <v>52.79</v>
      </c>
      <c r="H96" s="52" t="s">
        <v>600</v>
      </c>
      <c r="I96" s="247">
        <v>11.9</v>
      </c>
      <c r="J96" s="296">
        <v>8.92</v>
      </c>
      <c r="K96" s="247">
        <f t="shared" si="5"/>
        <v>143.98999999999998</v>
      </c>
      <c r="L96" s="247">
        <v>123.17</v>
      </c>
      <c r="M96" s="247">
        <v>20.82</v>
      </c>
      <c r="N96" s="293">
        <f t="shared" si="3"/>
        <v>143.99</v>
      </c>
      <c r="O96" s="262"/>
      <c r="Q96"/>
      <c r="R96"/>
      <c r="S96"/>
      <c r="T96"/>
    </row>
    <row r="97" spans="1:20" s="1" customFormat="1">
      <c r="A97" s="43">
        <v>86</v>
      </c>
      <c r="B97" s="50" t="s">
        <v>687</v>
      </c>
      <c r="C97" s="72" t="s">
        <v>50</v>
      </c>
      <c r="D97" s="72" t="s">
        <v>912</v>
      </c>
      <c r="E97" s="52" t="s">
        <v>598</v>
      </c>
      <c r="F97" s="247">
        <v>70.38</v>
      </c>
      <c r="G97" s="296">
        <v>0</v>
      </c>
      <c r="H97" s="52" t="s">
        <v>598</v>
      </c>
      <c r="I97" s="247">
        <v>11.9</v>
      </c>
      <c r="J97" s="296">
        <v>0</v>
      </c>
      <c r="K97" s="247">
        <f t="shared" si="5"/>
        <v>82.28</v>
      </c>
      <c r="L97" s="247">
        <v>70.38</v>
      </c>
      <c r="M97" s="247">
        <v>11.9</v>
      </c>
      <c r="N97" s="293">
        <f t="shared" si="3"/>
        <v>82.28</v>
      </c>
      <c r="O97" s="262"/>
      <c r="Q97"/>
      <c r="R97"/>
      <c r="S97"/>
      <c r="T97"/>
    </row>
    <row r="98" spans="1:20" s="1" customFormat="1">
      <c r="A98" s="43"/>
      <c r="B98" s="50" t="s">
        <v>1014</v>
      </c>
      <c r="C98" s="72" t="s">
        <v>1015</v>
      </c>
      <c r="D98" s="72" t="s">
        <v>913</v>
      </c>
      <c r="E98" s="52" t="s">
        <v>598</v>
      </c>
      <c r="F98" s="247">
        <v>82.03</v>
      </c>
      <c r="G98" s="296">
        <v>0</v>
      </c>
      <c r="H98" s="52" t="s">
        <v>598</v>
      </c>
      <c r="I98" s="247">
        <v>11.9</v>
      </c>
      <c r="J98" s="296">
        <v>0</v>
      </c>
      <c r="K98" s="247">
        <f t="shared" si="5"/>
        <v>93.93</v>
      </c>
      <c r="L98" s="247">
        <v>82.03</v>
      </c>
      <c r="M98" s="247">
        <v>11.9</v>
      </c>
      <c r="N98" s="293">
        <f>L98+M98</f>
        <v>93.93</v>
      </c>
      <c r="O98" s="262"/>
      <c r="Q98"/>
      <c r="R98"/>
      <c r="S98"/>
      <c r="T98"/>
    </row>
    <row r="99" spans="1:20" s="1" customFormat="1">
      <c r="A99" s="43">
        <v>87</v>
      </c>
      <c r="B99" s="50" t="s">
        <v>688</v>
      </c>
      <c r="C99" s="72" t="s">
        <v>85</v>
      </c>
      <c r="D99" s="72" t="s">
        <v>912</v>
      </c>
      <c r="E99" s="52" t="s">
        <v>598</v>
      </c>
      <c r="F99" s="247">
        <v>70.38</v>
      </c>
      <c r="G99" s="296">
        <v>0</v>
      </c>
      <c r="H99" s="52" t="s">
        <v>598</v>
      </c>
      <c r="I99" s="247">
        <v>11.9</v>
      </c>
      <c r="J99" s="296">
        <v>0</v>
      </c>
      <c r="K99" s="247">
        <f t="shared" si="5"/>
        <v>82.28</v>
      </c>
      <c r="L99" s="247">
        <v>70.38</v>
      </c>
      <c r="M99" s="247">
        <v>11.9</v>
      </c>
      <c r="N99" s="293">
        <f t="shared" si="3"/>
        <v>82.28</v>
      </c>
      <c r="O99" s="262"/>
      <c r="Q99"/>
      <c r="R99"/>
      <c r="S99"/>
      <c r="T99"/>
    </row>
    <row r="100" spans="1:20" s="1" customFormat="1">
      <c r="A100" s="43">
        <v>88</v>
      </c>
      <c r="B100" s="50" t="s">
        <v>689</v>
      </c>
      <c r="C100" s="72" t="s">
        <v>128</v>
      </c>
      <c r="D100" s="72" t="s">
        <v>912</v>
      </c>
      <c r="E100" s="52" t="s">
        <v>598</v>
      </c>
      <c r="F100" s="247">
        <v>70.38</v>
      </c>
      <c r="G100" s="296">
        <v>0</v>
      </c>
      <c r="H100" s="52" t="s">
        <v>598</v>
      </c>
      <c r="I100" s="247">
        <v>11.9</v>
      </c>
      <c r="J100" s="296">
        <v>0</v>
      </c>
      <c r="K100" s="247">
        <f t="shared" si="5"/>
        <v>82.28</v>
      </c>
      <c r="L100" s="247">
        <v>70.38</v>
      </c>
      <c r="M100" s="247">
        <v>11.9</v>
      </c>
      <c r="N100" s="293">
        <f t="shared" si="3"/>
        <v>82.28</v>
      </c>
      <c r="O100" s="262"/>
      <c r="Q100"/>
      <c r="R100"/>
      <c r="S100"/>
      <c r="T100"/>
    </row>
    <row r="101" spans="1:20" s="1" customFormat="1">
      <c r="A101" s="43">
        <v>89</v>
      </c>
      <c r="B101" s="50" t="s">
        <v>690</v>
      </c>
      <c r="C101" s="71" t="s">
        <v>336</v>
      </c>
      <c r="D101" s="71" t="s">
        <v>912</v>
      </c>
      <c r="E101" s="52" t="s">
        <v>598</v>
      </c>
      <c r="F101" s="247">
        <v>70.38</v>
      </c>
      <c r="G101" s="296">
        <v>0</v>
      </c>
      <c r="H101" s="52" t="s">
        <v>598</v>
      </c>
      <c r="I101" s="247">
        <v>11.9</v>
      </c>
      <c r="J101" s="296">
        <v>0</v>
      </c>
      <c r="K101" s="247">
        <f t="shared" si="5"/>
        <v>82.28</v>
      </c>
      <c r="L101" s="247">
        <v>70.38</v>
      </c>
      <c r="M101" s="247">
        <v>11.9</v>
      </c>
      <c r="N101" s="293">
        <f t="shared" si="3"/>
        <v>82.28</v>
      </c>
      <c r="O101" s="262"/>
      <c r="Q101"/>
      <c r="R101"/>
      <c r="S101"/>
      <c r="T101"/>
    </row>
    <row r="102" spans="1:20" s="1" customFormat="1">
      <c r="A102" s="43"/>
      <c r="B102" s="50" t="s">
        <v>1024</v>
      </c>
      <c r="C102" s="71" t="s">
        <v>1025</v>
      </c>
      <c r="D102" s="71" t="s">
        <v>913</v>
      </c>
      <c r="E102" s="52" t="s">
        <v>599</v>
      </c>
      <c r="F102" s="247">
        <v>82.03</v>
      </c>
      <c r="G102" s="296">
        <v>139.44</v>
      </c>
      <c r="H102" s="52" t="s">
        <v>599</v>
      </c>
      <c r="I102" s="247">
        <v>11.9</v>
      </c>
      <c r="J102" s="296">
        <v>21.41</v>
      </c>
      <c r="K102" s="247">
        <f t="shared" si="5"/>
        <v>254.78</v>
      </c>
      <c r="L102" s="247">
        <v>221.47</v>
      </c>
      <c r="M102" s="247">
        <v>33.31</v>
      </c>
      <c r="N102" s="293">
        <f t="shared" ref="N102:N108" si="6">L102+M102</f>
        <v>254.78</v>
      </c>
      <c r="O102" s="262" t="s">
        <v>1056</v>
      </c>
      <c r="Q102"/>
      <c r="R102"/>
      <c r="S102"/>
      <c r="T102"/>
    </row>
    <row r="103" spans="1:20" s="1" customFormat="1">
      <c r="A103" s="43">
        <v>90</v>
      </c>
      <c r="B103" s="50" t="s">
        <v>691</v>
      </c>
      <c r="C103" s="71" t="s">
        <v>333</v>
      </c>
      <c r="D103" s="71" t="s">
        <v>912</v>
      </c>
      <c r="E103" s="52" t="s">
        <v>598</v>
      </c>
      <c r="F103" s="247">
        <v>70.38</v>
      </c>
      <c r="G103" s="296">
        <v>0</v>
      </c>
      <c r="H103" s="52" t="s">
        <v>598</v>
      </c>
      <c r="I103" s="247">
        <v>11.9</v>
      </c>
      <c r="J103" s="296">
        <v>0</v>
      </c>
      <c r="K103" s="247">
        <f t="shared" si="5"/>
        <v>82.28</v>
      </c>
      <c r="L103" s="247">
        <v>70.38</v>
      </c>
      <c r="M103" s="247">
        <v>11.9</v>
      </c>
      <c r="N103" s="293">
        <f t="shared" si="6"/>
        <v>82.28</v>
      </c>
      <c r="O103" s="262"/>
      <c r="Q103"/>
      <c r="R103"/>
      <c r="S103"/>
      <c r="T103"/>
    </row>
    <row r="104" spans="1:20" s="1" customFormat="1">
      <c r="A104" s="43"/>
      <c r="B104" s="50" t="s">
        <v>1016</v>
      </c>
      <c r="C104" s="71" t="s">
        <v>1017</v>
      </c>
      <c r="D104" s="71" t="s">
        <v>913</v>
      </c>
      <c r="E104" s="52" t="s">
        <v>598</v>
      </c>
      <c r="F104" s="247">
        <v>82.03</v>
      </c>
      <c r="G104" s="296">
        <v>0</v>
      </c>
      <c r="H104" s="52" t="s">
        <v>598</v>
      </c>
      <c r="I104" s="247">
        <v>11.9</v>
      </c>
      <c r="J104" s="296">
        <v>0</v>
      </c>
      <c r="K104" s="247">
        <f t="shared" si="5"/>
        <v>93.93</v>
      </c>
      <c r="L104" s="247">
        <v>82.03</v>
      </c>
      <c r="M104" s="247">
        <v>11.9</v>
      </c>
      <c r="N104" s="293">
        <f t="shared" si="6"/>
        <v>93.93</v>
      </c>
      <c r="O104" s="262"/>
      <c r="Q104"/>
      <c r="R104"/>
      <c r="S104"/>
      <c r="T104"/>
    </row>
    <row r="105" spans="1:20" s="1" customFormat="1">
      <c r="A105" s="43">
        <v>91</v>
      </c>
      <c r="B105" s="50" t="s">
        <v>692</v>
      </c>
      <c r="C105" s="72" t="s">
        <v>46</v>
      </c>
      <c r="D105" s="72" t="s">
        <v>913</v>
      </c>
      <c r="E105" s="52" t="s">
        <v>598</v>
      </c>
      <c r="F105" s="247">
        <v>82.03</v>
      </c>
      <c r="G105" s="296">
        <v>0</v>
      </c>
      <c r="H105" s="52" t="s">
        <v>598</v>
      </c>
      <c r="I105" s="247">
        <v>11.9</v>
      </c>
      <c r="J105" s="296">
        <v>0</v>
      </c>
      <c r="K105" s="247">
        <f t="shared" si="5"/>
        <v>93.93</v>
      </c>
      <c r="L105" s="247">
        <v>82.03</v>
      </c>
      <c r="M105" s="247">
        <v>11.9</v>
      </c>
      <c r="N105" s="293">
        <f t="shared" si="6"/>
        <v>93.93</v>
      </c>
      <c r="O105" s="262"/>
      <c r="Q105"/>
      <c r="R105"/>
      <c r="S105"/>
      <c r="T105"/>
    </row>
    <row r="106" spans="1:20" s="1" customFormat="1">
      <c r="A106" s="43">
        <v>92</v>
      </c>
      <c r="B106" s="50" t="s">
        <v>693</v>
      </c>
      <c r="C106" s="71" t="s">
        <v>852</v>
      </c>
      <c r="D106" s="71" t="s">
        <v>912</v>
      </c>
      <c r="E106" s="52" t="s">
        <v>600</v>
      </c>
      <c r="F106" s="247">
        <v>70.38</v>
      </c>
      <c r="G106" s="296">
        <v>52.79</v>
      </c>
      <c r="H106" s="52" t="s">
        <v>600</v>
      </c>
      <c r="I106" s="247">
        <v>11.9</v>
      </c>
      <c r="J106" s="296">
        <v>8.92</v>
      </c>
      <c r="K106" s="247">
        <f t="shared" si="5"/>
        <v>143.98999999999998</v>
      </c>
      <c r="L106" s="247">
        <v>123.17</v>
      </c>
      <c r="M106" s="247">
        <v>20.82</v>
      </c>
      <c r="N106" s="293">
        <f t="shared" si="6"/>
        <v>143.99</v>
      </c>
      <c r="O106" s="262"/>
      <c r="Q106"/>
      <c r="R106"/>
      <c r="S106"/>
      <c r="T106"/>
    </row>
    <row r="107" spans="1:20" s="1" customFormat="1">
      <c r="A107" s="43">
        <v>93</v>
      </c>
      <c r="B107" s="50" t="s">
        <v>694</v>
      </c>
      <c r="C107" s="72" t="s">
        <v>200</v>
      </c>
      <c r="D107" s="72" t="s">
        <v>913</v>
      </c>
      <c r="E107" s="52" t="s">
        <v>600</v>
      </c>
      <c r="F107" s="247">
        <v>82.03</v>
      </c>
      <c r="G107" s="296">
        <v>61.52</v>
      </c>
      <c r="H107" s="52" t="s">
        <v>600</v>
      </c>
      <c r="I107" s="247">
        <v>11.9</v>
      </c>
      <c r="J107" s="296">
        <v>8.92</v>
      </c>
      <c r="K107" s="247">
        <f t="shared" si="5"/>
        <v>164.37</v>
      </c>
      <c r="L107" s="247">
        <v>143.55000000000001</v>
      </c>
      <c r="M107" s="247">
        <v>20.82</v>
      </c>
      <c r="N107" s="293">
        <f t="shared" si="6"/>
        <v>164.37</v>
      </c>
      <c r="O107" s="262"/>
      <c r="Q107"/>
      <c r="R107"/>
      <c r="S107"/>
      <c r="T107"/>
    </row>
    <row r="108" spans="1:20" s="1" customFormat="1">
      <c r="A108" s="43"/>
      <c r="B108" s="50" t="s">
        <v>1057</v>
      </c>
      <c r="C108" s="72" t="s">
        <v>1058</v>
      </c>
      <c r="D108" s="72" t="s">
        <v>913</v>
      </c>
      <c r="E108" s="52" t="s">
        <v>598</v>
      </c>
      <c r="F108" s="247">
        <v>82.03</v>
      </c>
      <c r="G108" s="296">
        <v>0</v>
      </c>
      <c r="H108" s="52" t="s">
        <v>598</v>
      </c>
      <c r="I108" s="247">
        <v>11.9</v>
      </c>
      <c r="J108" s="296">
        <v>0</v>
      </c>
      <c r="K108" s="247">
        <f t="shared" si="5"/>
        <v>93.93</v>
      </c>
      <c r="L108" s="247">
        <v>82.03</v>
      </c>
      <c r="M108" s="247">
        <v>11.9</v>
      </c>
      <c r="N108" s="293">
        <f t="shared" si="6"/>
        <v>93.93</v>
      </c>
      <c r="O108" s="262"/>
      <c r="Q108"/>
      <c r="R108"/>
      <c r="S108"/>
      <c r="T108"/>
    </row>
    <row r="109" spans="1:20" s="1" customFormat="1">
      <c r="A109" s="43">
        <v>94</v>
      </c>
      <c r="B109" s="50" t="s">
        <v>695</v>
      </c>
      <c r="C109" s="72" t="s">
        <v>434</v>
      </c>
      <c r="D109" s="72" t="s">
        <v>913</v>
      </c>
      <c r="E109" s="52" t="s">
        <v>598</v>
      </c>
      <c r="F109" s="247">
        <v>82.03</v>
      </c>
      <c r="G109" s="296">
        <v>0</v>
      </c>
      <c r="H109" s="52" t="s">
        <v>598</v>
      </c>
      <c r="I109" s="247">
        <v>11.9</v>
      </c>
      <c r="J109" s="296">
        <v>0</v>
      </c>
      <c r="K109" s="247">
        <f>SUM(F109:J109)</f>
        <v>93.93</v>
      </c>
      <c r="L109" s="247">
        <v>82.03</v>
      </c>
      <c r="M109" s="247">
        <v>11.9</v>
      </c>
      <c r="N109" s="293">
        <f>L109+M109</f>
        <v>93.93</v>
      </c>
      <c r="O109" s="262"/>
      <c r="Q109"/>
      <c r="R109"/>
      <c r="S109"/>
      <c r="T109"/>
    </row>
    <row r="110" spans="1:20" s="1" customFormat="1">
      <c r="A110" s="43">
        <v>95</v>
      </c>
      <c r="B110" s="278" t="s">
        <v>745</v>
      </c>
      <c r="C110" s="72" t="s">
        <v>337</v>
      </c>
      <c r="D110" s="72" t="s">
        <v>912</v>
      </c>
      <c r="E110" s="52" t="s">
        <v>598</v>
      </c>
      <c r="F110" s="247">
        <v>70.38</v>
      </c>
      <c r="G110" s="296">
        <v>0</v>
      </c>
      <c r="H110" s="52" t="s">
        <v>598</v>
      </c>
      <c r="I110" s="247">
        <v>11.9</v>
      </c>
      <c r="J110" s="296">
        <v>0</v>
      </c>
      <c r="K110" s="247">
        <f>SUM(F110:J110)</f>
        <v>82.28</v>
      </c>
      <c r="L110" s="247">
        <v>70.38</v>
      </c>
      <c r="M110" s="247">
        <v>11.9</v>
      </c>
      <c r="N110" s="293">
        <f>L110+M110</f>
        <v>82.28</v>
      </c>
      <c r="O110" s="262"/>
      <c r="Q110"/>
      <c r="R110"/>
      <c r="S110"/>
      <c r="T110"/>
    </row>
    <row r="111" spans="1:20" s="1" customFormat="1">
      <c r="A111" s="43"/>
      <c r="B111" s="278" t="s">
        <v>1059</v>
      </c>
      <c r="C111" s="72" t="s">
        <v>1060</v>
      </c>
      <c r="D111" s="72" t="s">
        <v>913</v>
      </c>
      <c r="E111" s="52" t="s">
        <v>600</v>
      </c>
      <c r="F111" s="247">
        <v>82.03</v>
      </c>
      <c r="G111" s="296">
        <v>61.52</v>
      </c>
      <c r="H111" s="52" t="s">
        <v>600</v>
      </c>
      <c r="I111" s="247">
        <v>11.9</v>
      </c>
      <c r="J111" s="296">
        <v>8.92</v>
      </c>
      <c r="K111" s="247">
        <f>SUM(F111:J111)</f>
        <v>164.37</v>
      </c>
      <c r="L111" s="247">
        <v>143.55000000000001</v>
      </c>
      <c r="M111" s="247">
        <v>20.82</v>
      </c>
      <c r="N111" s="293">
        <f>L111+M111</f>
        <v>164.37</v>
      </c>
      <c r="O111" s="262" t="s">
        <v>1075</v>
      </c>
      <c r="Q111"/>
      <c r="R111"/>
      <c r="S111"/>
      <c r="T111"/>
    </row>
    <row r="112" spans="1:20" s="1" customFormat="1">
      <c r="A112" s="43"/>
      <c r="B112" s="278" t="s">
        <v>998</v>
      </c>
      <c r="C112" s="72" t="s">
        <v>999</v>
      </c>
      <c r="D112" s="72" t="s">
        <v>912</v>
      </c>
      <c r="E112" s="52" t="s">
        <v>928</v>
      </c>
      <c r="F112" s="247">
        <v>70.38</v>
      </c>
      <c r="G112" s="296">
        <v>0</v>
      </c>
      <c r="H112" s="52" t="s">
        <v>928</v>
      </c>
      <c r="I112" s="247">
        <v>11.9</v>
      </c>
      <c r="J112" s="296">
        <v>0</v>
      </c>
      <c r="K112" s="247">
        <f t="shared" ref="K112:K123" si="7">SUM(F112:J112)</f>
        <v>82.28</v>
      </c>
      <c r="L112" s="247">
        <v>70.38</v>
      </c>
      <c r="M112" s="247">
        <v>11.9</v>
      </c>
      <c r="N112" s="293">
        <f t="shared" ref="N112:N123" si="8">L112+M112</f>
        <v>82.28</v>
      </c>
      <c r="O112" s="262"/>
      <c r="Q112"/>
      <c r="R112"/>
      <c r="S112"/>
      <c r="T112"/>
    </row>
    <row r="113" spans="1:20" s="1" customFormat="1">
      <c r="A113" s="43">
        <v>96</v>
      </c>
      <c r="B113" s="50" t="s">
        <v>696</v>
      </c>
      <c r="C113" s="72" t="s">
        <v>524</v>
      </c>
      <c r="D113" s="72" t="s">
        <v>913</v>
      </c>
      <c r="E113" s="52" t="s">
        <v>598</v>
      </c>
      <c r="F113" s="247">
        <v>82.03</v>
      </c>
      <c r="G113" s="296">
        <v>0</v>
      </c>
      <c r="H113" s="52" t="s">
        <v>598</v>
      </c>
      <c r="I113" s="247">
        <v>11.9</v>
      </c>
      <c r="J113" s="296">
        <v>0</v>
      </c>
      <c r="K113" s="247">
        <f t="shared" si="7"/>
        <v>93.93</v>
      </c>
      <c r="L113" s="247">
        <v>82.03</v>
      </c>
      <c r="M113" s="247">
        <v>11.9</v>
      </c>
      <c r="N113" s="293">
        <f t="shared" si="8"/>
        <v>93.93</v>
      </c>
      <c r="O113" s="262"/>
      <c r="Q113"/>
      <c r="R113"/>
      <c r="S113"/>
      <c r="T113"/>
    </row>
    <row r="114" spans="1:20" s="1" customFormat="1">
      <c r="A114" s="43">
        <v>97</v>
      </c>
      <c r="B114" s="50" t="s">
        <v>697</v>
      </c>
      <c r="C114" s="72" t="s">
        <v>558</v>
      </c>
      <c r="D114" s="72" t="s">
        <v>912</v>
      </c>
      <c r="E114" s="52" t="s">
        <v>599</v>
      </c>
      <c r="F114" s="247">
        <v>70.38</v>
      </c>
      <c r="G114" s="296">
        <v>119.65</v>
      </c>
      <c r="H114" s="52" t="s">
        <v>599</v>
      </c>
      <c r="I114" s="247">
        <v>11.9</v>
      </c>
      <c r="J114" s="296">
        <v>21.41</v>
      </c>
      <c r="K114" s="247">
        <f t="shared" si="7"/>
        <v>223.34</v>
      </c>
      <c r="L114" s="247">
        <v>190.03</v>
      </c>
      <c r="M114" s="247">
        <v>33.31</v>
      </c>
      <c r="N114" s="293">
        <f t="shared" si="8"/>
        <v>223.34</v>
      </c>
      <c r="O114" s="262"/>
      <c r="Q114"/>
      <c r="R114"/>
      <c r="S114"/>
      <c r="T114"/>
    </row>
    <row r="115" spans="1:20" s="1" customFormat="1">
      <c r="A115" s="43"/>
      <c r="B115" s="50" t="s">
        <v>930</v>
      </c>
      <c r="C115" s="72" t="s">
        <v>931</v>
      </c>
      <c r="D115" s="72" t="s">
        <v>913</v>
      </c>
      <c r="E115" s="52" t="s">
        <v>598</v>
      </c>
      <c r="F115" s="247">
        <v>82.03</v>
      </c>
      <c r="G115" s="296">
        <v>0</v>
      </c>
      <c r="H115" s="52" t="s">
        <v>598</v>
      </c>
      <c r="I115" s="247">
        <v>11.9</v>
      </c>
      <c r="J115" s="296">
        <v>0</v>
      </c>
      <c r="K115" s="247">
        <f>SUM(F115:J115)</f>
        <v>93.93</v>
      </c>
      <c r="L115" s="247">
        <v>82.03</v>
      </c>
      <c r="M115" s="247">
        <v>11.9</v>
      </c>
      <c r="N115" s="293">
        <f>L115+M115</f>
        <v>93.93</v>
      </c>
      <c r="O115" s="262"/>
      <c r="Q115"/>
      <c r="R115"/>
      <c r="S115"/>
      <c r="T115"/>
    </row>
    <row r="116" spans="1:20">
      <c r="A116" s="43">
        <v>98</v>
      </c>
      <c r="B116" s="50" t="s">
        <v>698</v>
      </c>
      <c r="C116" s="72" t="s">
        <v>201</v>
      </c>
      <c r="D116" s="72" t="s">
        <v>912</v>
      </c>
      <c r="E116" s="52" t="s">
        <v>598</v>
      </c>
      <c r="F116" s="247">
        <v>70.38</v>
      </c>
      <c r="G116" s="296">
        <v>0</v>
      </c>
      <c r="H116" s="52" t="s">
        <v>598</v>
      </c>
      <c r="I116" s="247">
        <v>11.9</v>
      </c>
      <c r="J116" s="296">
        <v>0</v>
      </c>
      <c r="K116" s="247">
        <f t="shared" si="7"/>
        <v>82.28</v>
      </c>
      <c r="L116" s="247">
        <v>70.38</v>
      </c>
      <c r="M116" s="247">
        <v>11.9</v>
      </c>
      <c r="N116" s="293">
        <f t="shared" si="8"/>
        <v>82.28</v>
      </c>
      <c r="O116" s="262"/>
    </row>
    <row r="117" spans="1:20">
      <c r="A117" s="43">
        <v>99</v>
      </c>
      <c r="B117" s="50" t="s">
        <v>699</v>
      </c>
      <c r="C117" s="72" t="s">
        <v>202</v>
      </c>
      <c r="D117" s="72" t="s">
        <v>913</v>
      </c>
      <c r="E117" s="52" t="s">
        <v>599</v>
      </c>
      <c r="F117" s="247">
        <v>82.03</v>
      </c>
      <c r="G117" s="296">
        <v>139.44</v>
      </c>
      <c r="H117" s="52" t="s">
        <v>599</v>
      </c>
      <c r="I117" s="247">
        <v>11.9</v>
      </c>
      <c r="J117" s="296">
        <v>21.41</v>
      </c>
      <c r="K117" s="247">
        <f t="shared" si="7"/>
        <v>254.78</v>
      </c>
      <c r="L117" s="247">
        <v>221.47</v>
      </c>
      <c r="M117" s="247">
        <v>33.31</v>
      </c>
      <c r="N117" s="293">
        <f t="shared" si="8"/>
        <v>254.78</v>
      </c>
      <c r="O117" s="262"/>
    </row>
    <row r="118" spans="1:20">
      <c r="A118" s="43">
        <v>100</v>
      </c>
      <c r="B118" s="50" t="s">
        <v>700</v>
      </c>
      <c r="C118" s="72" t="s">
        <v>473</v>
      </c>
      <c r="D118" s="72" t="s">
        <v>913</v>
      </c>
      <c r="E118" s="52" t="s">
        <v>598</v>
      </c>
      <c r="F118" s="247">
        <v>82.03</v>
      </c>
      <c r="G118" s="296">
        <v>0</v>
      </c>
      <c r="H118" s="52" t="s">
        <v>598</v>
      </c>
      <c r="I118" s="247">
        <v>11.9</v>
      </c>
      <c r="J118" s="296">
        <v>0</v>
      </c>
      <c r="K118" s="247">
        <f t="shared" si="7"/>
        <v>93.93</v>
      </c>
      <c r="L118" s="247">
        <v>82.03</v>
      </c>
      <c r="M118" s="247">
        <v>11.9</v>
      </c>
      <c r="N118" s="293">
        <f t="shared" si="8"/>
        <v>93.93</v>
      </c>
      <c r="O118" s="262"/>
    </row>
    <row r="119" spans="1:20">
      <c r="A119" s="43">
        <v>101</v>
      </c>
      <c r="B119" s="50" t="s">
        <v>701</v>
      </c>
      <c r="C119" s="72" t="s">
        <v>559</v>
      </c>
      <c r="D119" s="72" t="s">
        <v>912</v>
      </c>
      <c r="E119" s="52" t="s">
        <v>599</v>
      </c>
      <c r="F119" s="247">
        <v>70.38</v>
      </c>
      <c r="G119" s="296">
        <v>119.65</v>
      </c>
      <c r="H119" s="52" t="s">
        <v>599</v>
      </c>
      <c r="I119" s="247">
        <v>11.9</v>
      </c>
      <c r="J119" s="296">
        <v>21.41</v>
      </c>
      <c r="K119" s="247">
        <f t="shared" si="7"/>
        <v>223.34</v>
      </c>
      <c r="L119" s="247">
        <v>190.03</v>
      </c>
      <c r="M119" s="247">
        <v>33.31</v>
      </c>
      <c r="N119" s="293">
        <f t="shared" si="8"/>
        <v>223.34</v>
      </c>
      <c r="O119" s="262" t="s">
        <v>1061</v>
      </c>
    </row>
    <row r="120" spans="1:20">
      <c r="A120" s="43">
        <v>102</v>
      </c>
      <c r="B120" s="50" t="s">
        <v>702</v>
      </c>
      <c r="C120" s="72" t="s">
        <v>161</v>
      </c>
      <c r="D120" s="72" t="s">
        <v>912</v>
      </c>
      <c r="E120" s="52" t="s">
        <v>598</v>
      </c>
      <c r="F120" s="247">
        <v>70.38</v>
      </c>
      <c r="G120" s="296">
        <v>0</v>
      </c>
      <c r="H120" s="52" t="s">
        <v>598</v>
      </c>
      <c r="I120" s="247">
        <v>11.9</v>
      </c>
      <c r="J120" s="296">
        <v>0</v>
      </c>
      <c r="K120" s="247">
        <f t="shared" si="7"/>
        <v>82.28</v>
      </c>
      <c r="L120" s="247">
        <v>70.38</v>
      </c>
      <c r="M120" s="247">
        <v>11.9</v>
      </c>
      <c r="N120" s="293">
        <f t="shared" si="8"/>
        <v>82.28</v>
      </c>
      <c r="O120" s="262"/>
      <c r="Q120" s="12"/>
    </row>
    <row r="121" spans="1:20">
      <c r="A121" s="43">
        <v>103</v>
      </c>
      <c r="B121" s="50" t="s">
        <v>703</v>
      </c>
      <c r="C121" s="72" t="s">
        <v>86</v>
      </c>
      <c r="D121" s="72" t="s">
        <v>913</v>
      </c>
      <c r="E121" s="52" t="s">
        <v>600</v>
      </c>
      <c r="F121" s="247">
        <v>82.03</v>
      </c>
      <c r="G121" s="296">
        <v>61.52</v>
      </c>
      <c r="H121" s="52" t="s">
        <v>600</v>
      </c>
      <c r="I121" s="247">
        <v>11.9</v>
      </c>
      <c r="J121" s="296">
        <v>8.92</v>
      </c>
      <c r="K121" s="247">
        <f t="shared" si="7"/>
        <v>164.37</v>
      </c>
      <c r="L121" s="247">
        <v>143.55000000000001</v>
      </c>
      <c r="M121" s="247">
        <v>20.82</v>
      </c>
      <c r="N121" s="293">
        <f t="shared" si="8"/>
        <v>164.37</v>
      </c>
      <c r="O121" s="262"/>
      <c r="Q121" s="12"/>
    </row>
    <row r="122" spans="1:20">
      <c r="A122" s="43"/>
      <c r="B122" s="50" t="s">
        <v>1002</v>
      </c>
      <c r="C122" s="72" t="s">
        <v>1003</v>
      </c>
      <c r="D122" s="72" t="s">
        <v>913</v>
      </c>
      <c r="E122" s="52" t="s">
        <v>598</v>
      </c>
      <c r="F122" s="247">
        <v>82.03</v>
      </c>
      <c r="G122" s="296">
        <v>0</v>
      </c>
      <c r="H122" s="52" t="s">
        <v>598</v>
      </c>
      <c r="I122" s="247">
        <v>11.9</v>
      </c>
      <c r="J122" s="296">
        <v>0</v>
      </c>
      <c r="K122" s="247">
        <f t="shared" si="7"/>
        <v>93.93</v>
      </c>
      <c r="L122" s="247">
        <v>82.03</v>
      </c>
      <c r="M122" s="247">
        <v>11.9</v>
      </c>
      <c r="N122" s="293">
        <f t="shared" si="8"/>
        <v>93.93</v>
      </c>
      <c r="O122" s="262"/>
      <c r="Q122" s="12"/>
    </row>
    <row r="123" spans="1:20">
      <c r="A123" s="43"/>
      <c r="B123" s="50" t="s">
        <v>704</v>
      </c>
      <c r="C123" s="72" t="s">
        <v>535</v>
      </c>
      <c r="D123" s="72" t="s">
        <v>912</v>
      </c>
      <c r="E123" s="52" t="s">
        <v>598</v>
      </c>
      <c r="F123" s="247">
        <v>70.38</v>
      </c>
      <c r="G123" s="296">
        <v>0</v>
      </c>
      <c r="H123" s="52" t="s">
        <v>598</v>
      </c>
      <c r="I123" s="247">
        <v>11.9</v>
      </c>
      <c r="J123" s="296">
        <v>0</v>
      </c>
      <c r="K123" s="247">
        <f t="shared" si="7"/>
        <v>82.28</v>
      </c>
      <c r="L123" s="247">
        <v>70.38</v>
      </c>
      <c r="M123" s="247">
        <v>11.9</v>
      </c>
      <c r="N123" s="293">
        <f t="shared" si="8"/>
        <v>82.28</v>
      </c>
      <c r="O123" s="262"/>
      <c r="Q123" s="12"/>
    </row>
    <row r="124" spans="1:20">
      <c r="A124" s="43"/>
      <c r="B124" s="288"/>
      <c r="C124" s="345"/>
      <c r="D124" s="345"/>
      <c r="E124" s="290"/>
      <c r="F124" s="247"/>
      <c r="G124" s="247"/>
      <c r="H124" s="247"/>
      <c r="I124" s="247"/>
      <c r="J124" s="247"/>
      <c r="K124" s="247"/>
      <c r="L124" s="272"/>
      <c r="M124" s="247"/>
      <c r="N124" s="316"/>
      <c r="O124" s="262"/>
      <c r="Q124" s="12"/>
    </row>
    <row r="125" spans="1:20" ht="16">
      <c r="A125" s="152" t="s">
        <v>403</v>
      </c>
      <c r="B125" s="153"/>
      <c r="C125" s="153"/>
      <c r="D125" s="153"/>
      <c r="E125" s="281"/>
      <c r="F125" s="312">
        <f>SUM(F4:F123)</f>
        <v>9039.27</v>
      </c>
      <c r="G125" s="312">
        <f>SUM(G4:G123)</f>
        <v>4466.7299999999996</v>
      </c>
      <c r="H125" s="312"/>
      <c r="I125" s="312">
        <f t="shared" ref="I125:N125" si="9">SUM(I4:I123)</f>
        <v>1404.2000000000014</v>
      </c>
      <c r="J125" s="312">
        <f t="shared" si="9"/>
        <v>706.50999999999976</v>
      </c>
      <c r="K125" s="88">
        <f t="shared" si="9"/>
        <v>15616.710000000021</v>
      </c>
      <c r="L125" s="88">
        <f t="shared" si="9"/>
        <v>13505.999999999993</v>
      </c>
      <c r="M125" s="88">
        <f t="shared" si="9"/>
        <v>2110.7100000000019</v>
      </c>
      <c r="N125" s="88">
        <f t="shared" si="9"/>
        <v>15616.710000000021</v>
      </c>
      <c r="O125" s="298"/>
      <c r="Q125" s="12"/>
    </row>
    <row r="126" spans="1:20">
      <c r="A126" s="148"/>
      <c r="B126" s="149"/>
      <c r="C126" s="346"/>
      <c r="D126" s="360"/>
      <c r="M126" s="286"/>
      <c r="N126" s="275"/>
      <c r="O126" s="53"/>
    </row>
    <row r="127" spans="1:20">
      <c r="A127" s="43"/>
      <c r="B127" s="50"/>
      <c r="C127" s="72"/>
      <c r="D127" s="72"/>
      <c r="E127" s="54"/>
      <c r="F127" s="76"/>
      <c r="G127" s="76"/>
      <c r="H127" s="76"/>
      <c r="I127" s="76"/>
      <c r="J127" s="76"/>
      <c r="K127" s="76"/>
      <c r="L127" s="76"/>
      <c r="M127" s="76"/>
      <c r="N127" s="76"/>
      <c r="O127" s="53"/>
    </row>
    <row r="128" spans="1:20" ht="16">
      <c r="A128" s="143"/>
      <c r="B128" s="155"/>
      <c r="C128" s="398" t="s">
        <v>616</v>
      </c>
      <c r="D128" s="399"/>
      <c r="E128" s="400"/>
      <c r="F128" s="88">
        <v>0</v>
      </c>
      <c r="G128" s="88"/>
      <c r="H128" s="379"/>
      <c r="I128" s="88">
        <v>0</v>
      </c>
      <c r="J128" s="88"/>
      <c r="K128" s="88">
        <v>0</v>
      </c>
      <c r="L128" s="88"/>
      <c r="M128" s="88"/>
      <c r="N128" s="88"/>
      <c r="O128" s="89"/>
      <c r="Q128" s="12"/>
    </row>
    <row r="129" spans="1:17" ht="16">
      <c r="A129" s="394" t="s">
        <v>171</v>
      </c>
      <c r="B129" s="395"/>
      <c r="C129" s="395"/>
      <c r="D129" s="395"/>
      <c r="E129" s="395"/>
      <c r="F129" s="88">
        <f>F125+F128</f>
        <v>9039.27</v>
      </c>
      <c r="G129" s="88"/>
      <c r="H129" s="379"/>
      <c r="I129" s="88">
        <f>I125+I128</f>
        <v>1404.2000000000014</v>
      </c>
      <c r="J129" s="88"/>
      <c r="K129" s="88">
        <f>K125+K128</f>
        <v>15616.710000000021</v>
      </c>
      <c r="L129" s="88"/>
      <c r="M129" s="88"/>
      <c r="N129" s="88"/>
      <c r="O129" s="89"/>
      <c r="Q129" s="12"/>
    </row>
    <row r="130" spans="1:17" ht="16">
      <c r="A130" s="401" t="s">
        <v>317</v>
      </c>
      <c r="B130" s="401"/>
      <c r="C130" s="401"/>
      <c r="D130" s="401"/>
      <c r="E130" s="401"/>
      <c r="F130" s="90"/>
      <c r="G130" s="90"/>
      <c r="H130" s="380"/>
      <c r="I130" s="93"/>
      <c r="J130" s="93"/>
      <c r="K130" s="93"/>
      <c r="L130" s="93"/>
      <c r="M130" s="93"/>
      <c r="N130" s="93"/>
      <c r="O130" s="89"/>
    </row>
    <row r="131" spans="1:17" ht="16" customHeight="1">
      <c r="A131" s="405" t="s">
        <v>418</v>
      </c>
      <c r="B131" s="402"/>
      <c r="C131" s="402"/>
      <c r="D131" s="402"/>
      <c r="E131" s="403"/>
      <c r="F131" s="247"/>
      <c r="G131" s="247"/>
      <c r="H131" s="247"/>
      <c r="I131" s="247"/>
      <c r="J131" s="247"/>
      <c r="K131" s="247"/>
      <c r="L131" s="331" t="s">
        <v>756</v>
      </c>
      <c r="M131" s="331" t="s">
        <v>757</v>
      </c>
      <c r="N131" s="247"/>
      <c r="O131" s="100"/>
    </row>
    <row r="132" spans="1:17" ht="16" customHeight="1">
      <c r="A132" s="240"/>
      <c r="B132" s="50" t="s">
        <v>622</v>
      </c>
      <c r="C132" s="344" t="s">
        <v>192</v>
      </c>
      <c r="D132" s="344" t="s">
        <v>1063</v>
      </c>
      <c r="E132" s="52" t="s">
        <v>599</v>
      </c>
      <c r="F132" s="247">
        <v>-70.38</v>
      </c>
      <c r="G132" s="296">
        <v>-119.65</v>
      </c>
      <c r="H132" s="247"/>
      <c r="I132" s="247">
        <v>-11.9</v>
      </c>
      <c r="J132" s="296">
        <v>-21.41</v>
      </c>
      <c r="K132" s="247">
        <f t="shared" ref="K132:K152" si="10">SUM(F132:J132)</f>
        <v>-223.34</v>
      </c>
      <c r="L132" s="247">
        <v>-190.03</v>
      </c>
      <c r="M132" s="247">
        <v>-33.31</v>
      </c>
      <c r="N132" s="293">
        <f t="shared" ref="N132:N138" si="11">L132+M132</f>
        <v>-223.34</v>
      </c>
      <c r="O132" s="262" t="s">
        <v>1066</v>
      </c>
    </row>
    <row r="133" spans="1:17" ht="16" customHeight="1">
      <c r="A133" s="240"/>
      <c r="B133" s="50" t="s">
        <v>622</v>
      </c>
      <c r="C133" s="344" t="s">
        <v>192</v>
      </c>
      <c r="D133" s="344" t="s">
        <v>913</v>
      </c>
      <c r="E133" s="52" t="s">
        <v>599</v>
      </c>
      <c r="F133" s="247">
        <v>82.03</v>
      </c>
      <c r="G133" s="296">
        <v>139.44</v>
      </c>
      <c r="H133" s="247"/>
      <c r="I133" s="247">
        <v>11.9</v>
      </c>
      <c r="J133" s="296">
        <v>21.41</v>
      </c>
      <c r="K133" s="247">
        <f t="shared" si="10"/>
        <v>254.78</v>
      </c>
      <c r="L133" s="247">
        <v>221.47</v>
      </c>
      <c r="M133" s="247">
        <v>33.31</v>
      </c>
      <c r="N133" s="293">
        <f t="shared" si="11"/>
        <v>254.78</v>
      </c>
      <c r="O133" s="262"/>
    </row>
    <row r="134" spans="1:17" ht="16" customHeight="1">
      <c r="A134" s="240"/>
      <c r="B134" s="50" t="s">
        <v>1010</v>
      </c>
      <c r="C134" s="72" t="s">
        <v>1011</v>
      </c>
      <c r="D134" s="72" t="s">
        <v>913</v>
      </c>
      <c r="E134" s="52" t="s">
        <v>600</v>
      </c>
      <c r="F134" s="247">
        <v>-82.03</v>
      </c>
      <c r="G134" s="296">
        <v>-61.52</v>
      </c>
      <c r="H134" s="247"/>
      <c r="I134" s="247">
        <v>-11.9</v>
      </c>
      <c r="J134" s="296">
        <v>-8.92</v>
      </c>
      <c r="K134" s="247">
        <f t="shared" si="10"/>
        <v>-164.37</v>
      </c>
      <c r="L134" s="247">
        <v>-143.55000000000001</v>
      </c>
      <c r="M134" s="247">
        <v>-20.82</v>
      </c>
      <c r="N134" s="293">
        <f t="shared" si="11"/>
        <v>-164.37</v>
      </c>
      <c r="O134" s="262" t="s">
        <v>1064</v>
      </c>
    </row>
    <row r="135" spans="1:17" ht="16" customHeight="1">
      <c r="A135" s="240"/>
      <c r="B135" s="50" t="s">
        <v>1010</v>
      </c>
      <c r="C135" s="72" t="s">
        <v>1011</v>
      </c>
      <c r="D135" s="72" t="s">
        <v>913</v>
      </c>
      <c r="E135" s="52" t="s">
        <v>600</v>
      </c>
      <c r="F135" s="247">
        <v>-78.12</v>
      </c>
      <c r="G135" s="296">
        <v>-58.59</v>
      </c>
      <c r="H135" s="247"/>
      <c r="I135" s="247">
        <v>-11.64</v>
      </c>
      <c r="J135" s="296">
        <v>-8.73</v>
      </c>
      <c r="K135" s="247">
        <f>SUM(F135:J135)</f>
        <v>-157.08000000000001</v>
      </c>
      <c r="L135" s="247">
        <v>-136.71</v>
      </c>
      <c r="M135" s="247">
        <v>-20.37</v>
      </c>
      <c r="N135" s="293">
        <f t="shared" si="11"/>
        <v>-157.08000000000001</v>
      </c>
      <c r="O135" s="262"/>
    </row>
    <row r="136" spans="1:17" ht="16" customHeight="1">
      <c r="A136" s="240"/>
      <c r="B136" s="50" t="s">
        <v>1010</v>
      </c>
      <c r="C136" s="72" t="s">
        <v>1011</v>
      </c>
      <c r="D136" s="72" t="s">
        <v>913</v>
      </c>
      <c r="E136" s="52" t="s">
        <v>600</v>
      </c>
      <c r="F136" s="247">
        <v>-78.12</v>
      </c>
      <c r="G136" s="296">
        <v>-58.59</v>
      </c>
      <c r="H136" s="247"/>
      <c r="I136" s="247">
        <v>-11.64</v>
      </c>
      <c r="J136" s="296">
        <v>-8.73</v>
      </c>
      <c r="K136" s="247">
        <f>SUM(F136:J136)</f>
        <v>-157.08000000000001</v>
      </c>
      <c r="L136" s="247">
        <v>-136.71</v>
      </c>
      <c r="M136" s="247">
        <v>-20.37</v>
      </c>
      <c r="N136" s="293">
        <f>L136+M136</f>
        <v>-157.08000000000001</v>
      </c>
      <c r="O136" s="262"/>
    </row>
    <row r="137" spans="1:17" ht="16" customHeight="1">
      <c r="A137" s="240"/>
      <c r="B137" s="50" t="s">
        <v>1010</v>
      </c>
      <c r="C137" s="72" t="s">
        <v>1011</v>
      </c>
      <c r="D137" s="72" t="s">
        <v>913</v>
      </c>
      <c r="E137" s="52" t="s">
        <v>600</v>
      </c>
      <c r="F137" s="247">
        <v>-78.12</v>
      </c>
      <c r="G137" s="296">
        <v>-58.59</v>
      </c>
      <c r="H137" s="247"/>
      <c r="I137" s="247">
        <v>-11.64</v>
      </c>
      <c r="J137" s="296">
        <v>-8.73</v>
      </c>
      <c r="K137" s="247">
        <f>SUM(F137:J137)</f>
        <v>-157.08000000000001</v>
      </c>
      <c r="L137" s="247">
        <v>-136.71</v>
      </c>
      <c r="M137" s="247">
        <v>-20.37</v>
      </c>
      <c r="N137" s="293">
        <f>L137+M137</f>
        <v>-157.08000000000001</v>
      </c>
      <c r="O137" s="262"/>
    </row>
    <row r="138" spans="1:17" ht="16" customHeight="1">
      <c r="A138" s="240"/>
      <c r="B138" s="50" t="s">
        <v>629</v>
      </c>
      <c r="C138" s="72" t="s">
        <v>170</v>
      </c>
      <c r="D138" s="72" t="s">
        <v>913</v>
      </c>
      <c r="E138" s="52" t="s">
        <v>599</v>
      </c>
      <c r="F138" s="247">
        <v>82.03</v>
      </c>
      <c r="G138" s="296">
        <v>139.44</v>
      </c>
      <c r="H138" s="247"/>
      <c r="I138" s="247">
        <v>11.9</v>
      </c>
      <c r="J138" s="296">
        <v>21.41</v>
      </c>
      <c r="K138" s="247">
        <f t="shared" si="10"/>
        <v>254.78</v>
      </c>
      <c r="L138" s="247">
        <v>221.47</v>
      </c>
      <c r="M138" s="247">
        <v>33.31</v>
      </c>
      <c r="N138" s="293">
        <f t="shared" si="11"/>
        <v>254.78</v>
      </c>
      <c r="O138" s="262" t="s">
        <v>1066</v>
      </c>
    </row>
    <row r="139" spans="1:17" ht="16" customHeight="1">
      <c r="A139" s="240"/>
      <c r="B139" s="50" t="s">
        <v>629</v>
      </c>
      <c r="C139" s="72" t="s">
        <v>170</v>
      </c>
      <c r="D139" s="72" t="s">
        <v>913</v>
      </c>
      <c r="E139" s="52" t="s">
        <v>600</v>
      </c>
      <c r="F139" s="247">
        <v>-82.03</v>
      </c>
      <c r="G139" s="296">
        <v>-61.52</v>
      </c>
      <c r="H139" s="247"/>
      <c r="I139" s="247">
        <v>-11.9</v>
      </c>
      <c r="J139" s="296">
        <v>-8.92</v>
      </c>
      <c r="K139" s="247">
        <f t="shared" si="10"/>
        <v>-164.37</v>
      </c>
      <c r="L139" s="247">
        <v>-143.55000000000001</v>
      </c>
      <c r="M139" s="247">
        <v>-20.82</v>
      </c>
      <c r="N139" s="293">
        <f t="shared" ref="N139:N158" si="12">L139+M139</f>
        <v>-164.37</v>
      </c>
      <c r="O139" s="262"/>
    </row>
    <row r="140" spans="1:17" ht="16" customHeight="1">
      <c r="A140" s="240"/>
      <c r="B140" s="278" t="s">
        <v>1039</v>
      </c>
      <c r="C140" s="72" t="s">
        <v>1040</v>
      </c>
      <c r="D140" s="72" t="s">
        <v>912</v>
      </c>
      <c r="E140" s="52" t="s">
        <v>598</v>
      </c>
      <c r="F140" s="247">
        <v>70.38</v>
      </c>
      <c r="G140" s="296">
        <v>0</v>
      </c>
      <c r="H140" s="247"/>
      <c r="I140" s="247">
        <v>11.9</v>
      </c>
      <c r="J140" s="296">
        <v>0</v>
      </c>
      <c r="K140" s="247">
        <f t="shared" si="10"/>
        <v>82.28</v>
      </c>
      <c r="L140" s="247">
        <v>70.38</v>
      </c>
      <c r="M140" s="247">
        <v>11.9</v>
      </c>
      <c r="N140" s="293">
        <f t="shared" si="12"/>
        <v>82.28</v>
      </c>
      <c r="O140" s="262" t="s">
        <v>1066</v>
      </c>
    </row>
    <row r="141" spans="1:17" ht="16" customHeight="1">
      <c r="A141" s="240"/>
      <c r="B141" s="50" t="s">
        <v>630</v>
      </c>
      <c r="C141" s="72" t="s">
        <v>11</v>
      </c>
      <c r="D141" s="72" t="s">
        <v>912</v>
      </c>
      <c r="E141" s="52" t="s">
        <v>600</v>
      </c>
      <c r="F141" s="247">
        <v>-70.38</v>
      </c>
      <c r="G141" s="296">
        <v>-52.79</v>
      </c>
      <c r="H141" s="247"/>
      <c r="I141" s="247">
        <v>-11.9</v>
      </c>
      <c r="J141" s="296">
        <v>-8.92</v>
      </c>
      <c r="K141" s="247">
        <f t="shared" si="10"/>
        <v>-143.98999999999998</v>
      </c>
      <c r="L141" s="247">
        <v>-123.17</v>
      </c>
      <c r="M141" s="247">
        <v>-20.82</v>
      </c>
      <c r="N141" s="293">
        <f t="shared" si="12"/>
        <v>-143.99</v>
      </c>
      <c r="O141" s="262" t="s">
        <v>966</v>
      </c>
    </row>
    <row r="142" spans="1:17" ht="16" customHeight="1">
      <c r="A142" s="240"/>
      <c r="B142" s="50" t="s">
        <v>630</v>
      </c>
      <c r="C142" s="72" t="s">
        <v>11</v>
      </c>
      <c r="D142" s="72" t="s">
        <v>912</v>
      </c>
      <c r="E142" s="52" t="s">
        <v>598</v>
      </c>
      <c r="F142" s="247">
        <v>70.38</v>
      </c>
      <c r="G142" s="296">
        <v>0</v>
      </c>
      <c r="H142" s="52" t="s">
        <v>598</v>
      </c>
      <c r="I142" s="247">
        <v>11.9</v>
      </c>
      <c r="J142" s="296">
        <v>0</v>
      </c>
      <c r="K142" s="247">
        <f t="shared" si="10"/>
        <v>82.28</v>
      </c>
      <c r="L142" s="247">
        <v>70.38</v>
      </c>
      <c r="M142" s="247">
        <v>11.9</v>
      </c>
      <c r="N142" s="293">
        <f t="shared" si="12"/>
        <v>82.28</v>
      </c>
      <c r="O142" s="262"/>
    </row>
    <row r="143" spans="1:17" ht="16" customHeight="1">
      <c r="A143" s="240"/>
      <c r="B143" s="50" t="s">
        <v>634</v>
      </c>
      <c r="C143" s="71" t="s">
        <v>845</v>
      </c>
      <c r="D143" s="71" t="s">
        <v>912</v>
      </c>
      <c r="E143" s="52" t="s">
        <v>598</v>
      </c>
      <c r="F143" s="247">
        <v>-70.38</v>
      </c>
      <c r="G143" s="296">
        <v>0</v>
      </c>
      <c r="H143" s="247"/>
      <c r="I143" s="247"/>
      <c r="J143" s="296">
        <v>0</v>
      </c>
      <c r="K143" s="247">
        <f t="shared" si="10"/>
        <v>-70.38</v>
      </c>
      <c r="L143" s="247">
        <v>-70.38</v>
      </c>
      <c r="M143" s="247"/>
      <c r="N143" s="293">
        <f t="shared" si="12"/>
        <v>-70.38</v>
      </c>
      <c r="O143" s="262" t="s">
        <v>1068</v>
      </c>
    </row>
    <row r="144" spans="1:17" ht="16" customHeight="1">
      <c r="A144" s="240"/>
      <c r="B144" s="50" t="s">
        <v>634</v>
      </c>
      <c r="C144" s="71" t="s">
        <v>845</v>
      </c>
      <c r="D144" s="72" t="s">
        <v>913</v>
      </c>
      <c r="E144" s="52" t="s">
        <v>600</v>
      </c>
      <c r="F144" s="247">
        <v>82.03</v>
      </c>
      <c r="G144" s="296"/>
      <c r="H144" s="247"/>
      <c r="I144" s="247"/>
      <c r="J144" s="296"/>
      <c r="K144" s="247">
        <f t="shared" si="10"/>
        <v>82.03</v>
      </c>
      <c r="L144" s="247">
        <v>82.03</v>
      </c>
      <c r="M144" s="247"/>
      <c r="N144" s="293">
        <f>L144+M144</f>
        <v>82.03</v>
      </c>
      <c r="O144" s="262"/>
    </row>
    <row r="145" spans="1:15" ht="16" customHeight="1">
      <c r="A145" s="240"/>
      <c r="B145" s="50" t="s">
        <v>638</v>
      </c>
      <c r="C145" s="72" t="s">
        <v>617</v>
      </c>
      <c r="D145" s="72" t="s">
        <v>912</v>
      </c>
      <c r="E145" s="52" t="s">
        <v>600</v>
      </c>
      <c r="F145" s="247">
        <v>-70.38</v>
      </c>
      <c r="G145" s="296">
        <v>-52.79</v>
      </c>
      <c r="H145" s="247"/>
      <c r="I145" s="247"/>
      <c r="J145" s="296"/>
      <c r="K145" s="247">
        <f t="shared" si="10"/>
        <v>-123.16999999999999</v>
      </c>
      <c r="L145" s="247">
        <v>-123.17</v>
      </c>
      <c r="M145" s="247"/>
      <c r="N145" s="293">
        <f t="shared" si="12"/>
        <v>-123.17</v>
      </c>
      <c r="O145" s="262" t="s">
        <v>1068</v>
      </c>
    </row>
    <row r="146" spans="1:15" ht="16" customHeight="1">
      <c r="A146" s="240"/>
      <c r="B146" s="50" t="s">
        <v>638</v>
      </c>
      <c r="C146" s="72" t="s">
        <v>617</v>
      </c>
      <c r="D146" s="72" t="s">
        <v>913</v>
      </c>
      <c r="E146" s="52" t="s">
        <v>600</v>
      </c>
      <c r="F146" s="247">
        <v>82.03</v>
      </c>
      <c r="G146" s="296">
        <v>61.52</v>
      </c>
      <c r="H146" s="247"/>
      <c r="I146" s="247"/>
      <c r="J146" s="296"/>
      <c r="K146" s="247">
        <f t="shared" si="10"/>
        <v>143.55000000000001</v>
      </c>
      <c r="L146" s="247">
        <v>143.55000000000001</v>
      </c>
      <c r="M146" s="247"/>
      <c r="N146" s="293">
        <f t="shared" si="12"/>
        <v>143.55000000000001</v>
      </c>
      <c r="O146" s="262"/>
    </row>
    <row r="147" spans="1:15" ht="16" customHeight="1">
      <c r="A147" s="240"/>
      <c r="B147" s="50" t="s">
        <v>1044</v>
      </c>
      <c r="C147" s="71" t="s">
        <v>1045</v>
      </c>
      <c r="D147" s="71" t="s">
        <v>913</v>
      </c>
      <c r="E147" s="52" t="s">
        <v>600</v>
      </c>
      <c r="F147" s="247">
        <v>82.03</v>
      </c>
      <c r="G147" s="296">
        <v>61.52</v>
      </c>
      <c r="H147" s="247"/>
      <c r="I147" s="247">
        <v>0</v>
      </c>
      <c r="J147" s="296">
        <v>0</v>
      </c>
      <c r="K147" s="247">
        <f t="shared" si="10"/>
        <v>143.55000000000001</v>
      </c>
      <c r="L147" s="247">
        <v>143.55000000000001</v>
      </c>
      <c r="M147" s="247">
        <v>0</v>
      </c>
      <c r="N147" s="293">
        <f t="shared" si="12"/>
        <v>143.55000000000001</v>
      </c>
      <c r="O147" s="262"/>
    </row>
    <row r="148" spans="1:15" ht="16" customHeight="1">
      <c r="A148" s="240"/>
      <c r="B148" s="50" t="s">
        <v>642</v>
      </c>
      <c r="C148" s="72" t="s">
        <v>549</v>
      </c>
      <c r="D148" s="72" t="s">
        <v>912</v>
      </c>
      <c r="E148" s="52" t="s">
        <v>599</v>
      </c>
      <c r="F148" s="247">
        <v>-70.38</v>
      </c>
      <c r="G148" s="296">
        <v>-119.65</v>
      </c>
      <c r="H148" s="247"/>
      <c r="I148" s="247"/>
      <c r="J148" s="296"/>
      <c r="K148" s="247">
        <f t="shared" si="10"/>
        <v>-190.03</v>
      </c>
      <c r="L148" s="247">
        <v>-190.03</v>
      </c>
      <c r="M148" s="247"/>
      <c r="N148" s="293">
        <f t="shared" si="12"/>
        <v>-190.03</v>
      </c>
      <c r="O148" s="262" t="s">
        <v>1068</v>
      </c>
    </row>
    <row r="149" spans="1:15" ht="16" customHeight="1">
      <c r="A149" s="240"/>
      <c r="B149" s="50" t="s">
        <v>642</v>
      </c>
      <c r="C149" s="72" t="s">
        <v>549</v>
      </c>
      <c r="D149" s="72" t="s">
        <v>913</v>
      </c>
      <c r="E149" s="52" t="s">
        <v>599</v>
      </c>
      <c r="F149" s="247">
        <v>82.03</v>
      </c>
      <c r="G149" s="296">
        <v>139.44</v>
      </c>
      <c r="H149" s="247"/>
      <c r="I149" s="247"/>
      <c r="J149" s="296"/>
      <c r="K149" s="247">
        <f t="shared" si="10"/>
        <v>221.47</v>
      </c>
      <c r="L149" s="247">
        <v>221.47</v>
      </c>
      <c r="M149" s="247"/>
      <c r="N149" s="293">
        <f t="shared" si="12"/>
        <v>221.47</v>
      </c>
      <c r="O149" s="262"/>
    </row>
    <row r="150" spans="1:15" ht="16" customHeight="1">
      <c r="A150" s="240"/>
      <c r="B150" s="50" t="s">
        <v>920</v>
      </c>
      <c r="C150" s="71" t="s">
        <v>921</v>
      </c>
      <c r="D150" s="71" t="s">
        <v>913</v>
      </c>
      <c r="E150" s="52" t="s">
        <v>598</v>
      </c>
      <c r="F150" s="247">
        <v>-82.03</v>
      </c>
      <c r="G150" s="296">
        <v>0</v>
      </c>
      <c r="H150" s="247"/>
      <c r="I150" s="247">
        <v>-11.9</v>
      </c>
      <c r="J150" s="296">
        <v>0</v>
      </c>
      <c r="K150" s="247">
        <f t="shared" si="10"/>
        <v>-93.93</v>
      </c>
      <c r="L150" s="247">
        <v>-82.03</v>
      </c>
      <c r="M150" s="247">
        <v>-11.9</v>
      </c>
      <c r="N150" s="293">
        <f t="shared" si="12"/>
        <v>-93.93</v>
      </c>
      <c r="O150" s="262" t="s">
        <v>1069</v>
      </c>
    </row>
    <row r="151" spans="1:15" ht="16" customHeight="1">
      <c r="A151" s="240"/>
      <c r="B151" s="50" t="s">
        <v>646</v>
      </c>
      <c r="C151" s="72" t="s">
        <v>551</v>
      </c>
      <c r="D151" s="72" t="s">
        <v>913</v>
      </c>
      <c r="E151" s="52" t="s">
        <v>598</v>
      </c>
      <c r="F151" s="247">
        <v>-82.03</v>
      </c>
      <c r="G151" s="296">
        <v>0</v>
      </c>
      <c r="H151" s="247"/>
      <c r="I151" s="247"/>
      <c r="J151" s="296">
        <v>0</v>
      </c>
      <c r="K151" s="247">
        <f t="shared" si="10"/>
        <v>-82.03</v>
      </c>
      <c r="L151" s="247">
        <v>-82.03</v>
      </c>
      <c r="M151" s="247"/>
      <c r="N151" s="293">
        <f t="shared" si="12"/>
        <v>-82.03</v>
      </c>
      <c r="O151" s="262" t="s">
        <v>1068</v>
      </c>
    </row>
    <row r="152" spans="1:15" ht="16" customHeight="1">
      <c r="A152" s="240"/>
      <c r="B152" s="50" t="s">
        <v>646</v>
      </c>
      <c r="C152" s="72" t="s">
        <v>551</v>
      </c>
      <c r="D152" s="72" t="s">
        <v>912</v>
      </c>
      <c r="E152" s="52" t="s">
        <v>598</v>
      </c>
      <c r="F152" s="247">
        <v>70.38</v>
      </c>
      <c r="G152" s="296">
        <v>0</v>
      </c>
      <c r="H152" s="247"/>
      <c r="I152" s="247"/>
      <c r="J152" s="296">
        <v>0</v>
      </c>
      <c r="K152" s="247">
        <f t="shared" si="10"/>
        <v>70.38</v>
      </c>
      <c r="L152" s="247">
        <v>70.38</v>
      </c>
      <c r="M152" s="247"/>
      <c r="N152" s="293">
        <f t="shared" si="12"/>
        <v>70.38</v>
      </c>
      <c r="O152" s="262"/>
    </row>
    <row r="153" spans="1:15" ht="16" customHeight="1">
      <c r="A153" s="240"/>
      <c r="B153" s="50" t="s">
        <v>651</v>
      </c>
      <c r="C153" s="71" t="s">
        <v>453</v>
      </c>
      <c r="D153" s="71" t="s">
        <v>915</v>
      </c>
      <c r="E153" s="52" t="s">
        <v>599</v>
      </c>
      <c r="F153" s="247">
        <v>-82.03</v>
      </c>
      <c r="G153" s="296">
        <v>-139.44</v>
      </c>
      <c r="H153" s="247"/>
      <c r="I153" s="247"/>
      <c r="J153" s="296"/>
      <c r="K153" s="247">
        <f t="shared" ref="K153:K158" si="13">SUM(F153:J153)</f>
        <v>-221.47</v>
      </c>
      <c r="L153" s="247">
        <v>-221.47</v>
      </c>
      <c r="M153" s="247"/>
      <c r="N153" s="293">
        <f t="shared" si="12"/>
        <v>-221.47</v>
      </c>
      <c r="O153" s="262" t="s">
        <v>1068</v>
      </c>
    </row>
    <row r="154" spans="1:15" ht="16" customHeight="1">
      <c r="A154" s="240"/>
      <c r="B154" s="50" t="s">
        <v>651</v>
      </c>
      <c r="C154" s="71" t="s">
        <v>453</v>
      </c>
      <c r="D154" s="71" t="s">
        <v>916</v>
      </c>
      <c r="E154" s="52" t="s">
        <v>599</v>
      </c>
      <c r="F154" s="247">
        <v>70.38</v>
      </c>
      <c r="G154" s="296">
        <v>119.65</v>
      </c>
      <c r="H154" s="247"/>
      <c r="I154" s="247"/>
      <c r="J154" s="296"/>
      <c r="K154" s="247">
        <f t="shared" si="13"/>
        <v>190.03</v>
      </c>
      <c r="L154" s="247">
        <v>190.03</v>
      </c>
      <c r="M154" s="247"/>
      <c r="N154" s="293">
        <f t="shared" si="12"/>
        <v>190.03</v>
      </c>
      <c r="O154" s="262"/>
    </row>
    <row r="155" spans="1:15" ht="16" customHeight="1">
      <c r="A155" s="240"/>
      <c r="B155" s="50" t="s">
        <v>654</v>
      </c>
      <c r="C155" s="72" t="s">
        <v>563</v>
      </c>
      <c r="D155" s="72" t="s">
        <v>912</v>
      </c>
      <c r="E155" s="52" t="s">
        <v>599</v>
      </c>
      <c r="F155" s="247">
        <v>-70.38</v>
      </c>
      <c r="G155" s="296">
        <v>-119.65</v>
      </c>
      <c r="H155" s="247"/>
      <c r="I155" s="247"/>
      <c r="J155" s="296"/>
      <c r="K155" s="247">
        <f t="shared" si="13"/>
        <v>-190.03</v>
      </c>
      <c r="L155" s="247">
        <v>-190.03</v>
      </c>
      <c r="M155" s="247"/>
      <c r="N155" s="293">
        <f t="shared" si="12"/>
        <v>-190.03</v>
      </c>
      <c r="O155" s="262" t="s">
        <v>1068</v>
      </c>
    </row>
    <row r="156" spans="1:15" ht="16" customHeight="1">
      <c r="A156" s="240"/>
      <c r="B156" s="50" t="s">
        <v>654</v>
      </c>
      <c r="C156" s="72" t="s">
        <v>563</v>
      </c>
      <c r="D156" s="72" t="s">
        <v>913</v>
      </c>
      <c r="E156" s="52" t="s">
        <v>599</v>
      </c>
      <c r="F156" s="247">
        <v>82.03</v>
      </c>
      <c r="G156" s="296">
        <v>139.44</v>
      </c>
      <c r="H156" s="247"/>
      <c r="I156" s="247"/>
      <c r="J156" s="296"/>
      <c r="K156" s="247">
        <f t="shared" si="13"/>
        <v>221.47</v>
      </c>
      <c r="L156" s="247">
        <v>221.47</v>
      </c>
      <c r="M156" s="247"/>
      <c r="N156" s="293">
        <f t="shared" si="12"/>
        <v>221.47</v>
      </c>
      <c r="O156" s="262"/>
    </row>
    <row r="157" spans="1:15" ht="16" customHeight="1">
      <c r="A157" s="240"/>
      <c r="B157" s="50" t="s">
        <v>893</v>
      </c>
      <c r="C157" s="72" t="s">
        <v>894</v>
      </c>
      <c r="D157" s="72" t="s">
        <v>913</v>
      </c>
      <c r="E157" s="52" t="s">
        <v>598</v>
      </c>
      <c r="F157" s="247">
        <v>-82.03</v>
      </c>
      <c r="G157" s="296">
        <v>0</v>
      </c>
      <c r="H157" s="247"/>
      <c r="I157" s="247">
        <v>-11.9</v>
      </c>
      <c r="J157" s="296">
        <v>0</v>
      </c>
      <c r="K157" s="247">
        <f t="shared" si="13"/>
        <v>-93.93</v>
      </c>
      <c r="L157" s="247">
        <v>-82.03</v>
      </c>
      <c r="M157" s="247">
        <v>-11.9</v>
      </c>
      <c r="N157" s="293">
        <f t="shared" si="12"/>
        <v>-93.93</v>
      </c>
      <c r="O157" s="262" t="s">
        <v>1070</v>
      </c>
    </row>
    <row r="158" spans="1:15" ht="16" customHeight="1">
      <c r="A158" s="240"/>
      <c r="B158" s="50" t="s">
        <v>893</v>
      </c>
      <c r="C158" s="72" t="s">
        <v>894</v>
      </c>
      <c r="D158" s="72" t="s">
        <v>913</v>
      </c>
      <c r="E158" s="52" t="s">
        <v>599</v>
      </c>
      <c r="F158" s="247">
        <v>82.03</v>
      </c>
      <c r="G158" s="296">
        <v>139.44</v>
      </c>
      <c r="H158" s="247"/>
      <c r="I158" s="247">
        <v>11.9</v>
      </c>
      <c r="J158" s="296">
        <v>21.41</v>
      </c>
      <c r="K158" s="247">
        <f t="shared" si="13"/>
        <v>254.78</v>
      </c>
      <c r="L158" s="247">
        <v>221.47</v>
      </c>
      <c r="M158" s="247">
        <v>33.31</v>
      </c>
      <c r="N158" s="293">
        <f t="shared" si="12"/>
        <v>254.78</v>
      </c>
      <c r="O158" s="262"/>
    </row>
    <row r="159" spans="1:15" ht="16" customHeight="1">
      <c r="A159" s="240"/>
      <c r="B159" s="50" t="s">
        <v>657</v>
      </c>
      <c r="C159" s="72" t="s">
        <v>203</v>
      </c>
      <c r="D159" s="72" t="s">
        <v>912</v>
      </c>
      <c r="E159" s="52" t="s">
        <v>598</v>
      </c>
      <c r="F159" s="247">
        <v>-70.38</v>
      </c>
      <c r="G159" s="296">
        <v>0</v>
      </c>
      <c r="H159" s="247"/>
      <c r="I159" s="247"/>
      <c r="J159" s="296">
        <v>0</v>
      </c>
      <c r="K159" s="247">
        <f t="shared" ref="K159:K182" si="14">SUM(F159:J159)</f>
        <v>-70.38</v>
      </c>
      <c r="L159" s="247">
        <v>-70.38</v>
      </c>
      <c r="M159" s="247"/>
      <c r="N159" s="293">
        <f t="shared" ref="N159:N182" si="15">L159+M159</f>
        <v>-70.38</v>
      </c>
      <c r="O159" s="262" t="s">
        <v>1070</v>
      </c>
    </row>
    <row r="160" spans="1:15" ht="16" customHeight="1">
      <c r="A160" s="240"/>
      <c r="B160" s="50" t="s">
        <v>657</v>
      </c>
      <c r="C160" s="72" t="s">
        <v>203</v>
      </c>
      <c r="D160" s="72" t="s">
        <v>912</v>
      </c>
      <c r="E160" s="52" t="s">
        <v>600</v>
      </c>
      <c r="F160" s="247">
        <v>70.38</v>
      </c>
      <c r="G160" s="296">
        <v>52.79</v>
      </c>
      <c r="H160" s="247"/>
      <c r="I160" s="247"/>
      <c r="J160" s="296">
        <v>0</v>
      </c>
      <c r="K160" s="247">
        <f t="shared" si="14"/>
        <v>123.16999999999999</v>
      </c>
      <c r="L160" s="247">
        <v>123.17</v>
      </c>
      <c r="M160" s="247"/>
      <c r="N160" s="293">
        <f t="shared" si="15"/>
        <v>123.17</v>
      </c>
      <c r="O160" s="262"/>
    </row>
    <row r="161" spans="1:15" ht="16" customHeight="1">
      <c r="A161" s="240"/>
      <c r="B161" s="50" t="s">
        <v>661</v>
      </c>
      <c r="C161" s="71" t="s">
        <v>346</v>
      </c>
      <c r="D161" s="71" t="s">
        <v>912</v>
      </c>
      <c r="E161" s="52" t="s">
        <v>599</v>
      </c>
      <c r="F161" s="247">
        <v>-70.38</v>
      </c>
      <c r="G161" s="296">
        <v>-119.65</v>
      </c>
      <c r="H161" s="52" t="s">
        <v>599</v>
      </c>
      <c r="I161" s="247"/>
      <c r="J161" s="296"/>
      <c r="K161" s="247">
        <f t="shared" si="14"/>
        <v>-190.03</v>
      </c>
      <c r="L161" s="247">
        <v>-190.03</v>
      </c>
      <c r="M161" s="247"/>
      <c r="N161" s="293">
        <f t="shared" si="15"/>
        <v>-190.03</v>
      </c>
      <c r="O161" s="262" t="s">
        <v>1068</v>
      </c>
    </row>
    <row r="162" spans="1:15" ht="16" customHeight="1">
      <c r="A162" s="240"/>
      <c r="B162" s="50" t="s">
        <v>661</v>
      </c>
      <c r="C162" s="71" t="s">
        <v>346</v>
      </c>
      <c r="D162" s="71" t="s">
        <v>912</v>
      </c>
      <c r="E162" s="52" t="s">
        <v>599</v>
      </c>
      <c r="F162" s="247">
        <v>82.03</v>
      </c>
      <c r="G162" s="296">
        <v>139.44</v>
      </c>
      <c r="H162" s="52" t="s">
        <v>599</v>
      </c>
      <c r="I162" s="247"/>
      <c r="J162" s="296"/>
      <c r="K162" s="247">
        <f t="shared" si="14"/>
        <v>221.47</v>
      </c>
      <c r="L162" s="247">
        <v>221.47</v>
      </c>
      <c r="M162" s="247"/>
      <c r="N162" s="293">
        <f t="shared" si="15"/>
        <v>221.47</v>
      </c>
      <c r="O162" s="262"/>
    </row>
    <row r="163" spans="1:15" ht="16" customHeight="1">
      <c r="A163" s="240"/>
      <c r="B163" s="50" t="s">
        <v>664</v>
      </c>
      <c r="C163" s="72" t="s">
        <v>601</v>
      </c>
      <c r="D163" s="72" t="s">
        <v>912</v>
      </c>
      <c r="E163" s="52" t="s">
        <v>598</v>
      </c>
      <c r="F163" s="247">
        <v>-70.38</v>
      </c>
      <c r="G163" s="296">
        <v>0</v>
      </c>
      <c r="H163" s="52" t="s">
        <v>598</v>
      </c>
      <c r="I163" s="247"/>
      <c r="J163" s="296">
        <v>0</v>
      </c>
      <c r="K163" s="247">
        <f t="shared" si="14"/>
        <v>-70.38</v>
      </c>
      <c r="L163" s="247">
        <v>-70.38</v>
      </c>
      <c r="M163" s="247"/>
      <c r="N163" s="293">
        <f t="shared" si="15"/>
        <v>-70.38</v>
      </c>
      <c r="O163" s="262" t="s">
        <v>1068</v>
      </c>
    </row>
    <row r="164" spans="1:15" ht="16" customHeight="1">
      <c r="A164" s="240"/>
      <c r="B164" s="50" t="s">
        <v>664</v>
      </c>
      <c r="C164" s="72" t="s">
        <v>601</v>
      </c>
      <c r="D164" s="72" t="s">
        <v>913</v>
      </c>
      <c r="E164" s="52" t="s">
        <v>598</v>
      </c>
      <c r="F164" s="247">
        <v>82.03</v>
      </c>
      <c r="G164" s="296">
        <v>0</v>
      </c>
      <c r="H164" s="52" t="s">
        <v>598</v>
      </c>
      <c r="I164" s="247"/>
      <c r="J164" s="296">
        <v>0</v>
      </c>
      <c r="K164" s="247">
        <f t="shared" si="14"/>
        <v>82.03</v>
      </c>
      <c r="L164" s="247">
        <v>82.03</v>
      </c>
      <c r="M164" s="247"/>
      <c r="N164" s="293">
        <f t="shared" si="15"/>
        <v>82.03</v>
      </c>
      <c r="O164" s="262"/>
    </row>
    <row r="165" spans="1:15" ht="16" customHeight="1">
      <c r="A165" s="240"/>
      <c r="B165" s="278" t="s">
        <v>744</v>
      </c>
      <c r="C165" s="72" t="s">
        <v>523</v>
      </c>
      <c r="D165" s="72" t="s">
        <v>913</v>
      </c>
      <c r="E165" s="52" t="s">
        <v>600</v>
      </c>
      <c r="F165" s="247">
        <v>-82.03</v>
      </c>
      <c r="G165" s="296">
        <v>-61.52</v>
      </c>
      <c r="H165" s="52" t="s">
        <v>600</v>
      </c>
      <c r="I165" s="247">
        <v>-11.9</v>
      </c>
      <c r="J165" s="296">
        <v>-8.92</v>
      </c>
      <c r="K165" s="247">
        <f t="shared" si="14"/>
        <v>-164.37</v>
      </c>
      <c r="L165" s="247">
        <v>-143.55000000000001</v>
      </c>
      <c r="M165" s="247">
        <v>-20.82</v>
      </c>
      <c r="N165" s="293">
        <f t="shared" si="15"/>
        <v>-164.37</v>
      </c>
      <c r="O165" s="262" t="s">
        <v>966</v>
      </c>
    </row>
    <row r="166" spans="1:15" ht="16" customHeight="1">
      <c r="A166" s="240"/>
      <c r="B166" s="278" t="s">
        <v>744</v>
      </c>
      <c r="C166" s="72" t="s">
        <v>523</v>
      </c>
      <c r="D166" s="71" t="s">
        <v>913</v>
      </c>
      <c r="E166" s="52" t="s">
        <v>598</v>
      </c>
      <c r="F166" s="247">
        <v>82.03</v>
      </c>
      <c r="G166" s="296">
        <v>0</v>
      </c>
      <c r="H166" s="52" t="s">
        <v>598</v>
      </c>
      <c r="I166" s="247">
        <v>11.9</v>
      </c>
      <c r="J166" s="296">
        <v>0</v>
      </c>
      <c r="K166" s="247">
        <f t="shared" si="14"/>
        <v>93.93</v>
      </c>
      <c r="L166" s="247">
        <v>82.03</v>
      </c>
      <c r="M166" s="247">
        <v>11.9</v>
      </c>
      <c r="N166" s="293">
        <f t="shared" si="15"/>
        <v>93.93</v>
      </c>
      <c r="O166" s="262"/>
    </row>
    <row r="167" spans="1:15" ht="16" customHeight="1">
      <c r="A167" s="240"/>
      <c r="B167" s="50" t="s">
        <v>679</v>
      </c>
      <c r="C167" s="72" t="s">
        <v>32</v>
      </c>
      <c r="D167" s="72" t="s">
        <v>912</v>
      </c>
      <c r="E167" s="52" t="s">
        <v>598</v>
      </c>
      <c r="F167" s="247">
        <v>-70.38</v>
      </c>
      <c r="G167" s="296">
        <v>0</v>
      </c>
      <c r="H167" s="52" t="s">
        <v>598</v>
      </c>
      <c r="I167" s="247">
        <v>-11.9</v>
      </c>
      <c r="J167" s="296">
        <v>0</v>
      </c>
      <c r="K167" s="247">
        <f t="shared" si="14"/>
        <v>-82.28</v>
      </c>
      <c r="L167" s="247">
        <v>-70.38</v>
      </c>
      <c r="M167" s="247">
        <v>-11.9</v>
      </c>
      <c r="N167" s="293">
        <f t="shared" si="15"/>
        <v>-82.28</v>
      </c>
      <c r="O167" s="262" t="s">
        <v>952</v>
      </c>
    </row>
    <row r="168" spans="1:15" ht="16" customHeight="1">
      <c r="A168" s="240"/>
      <c r="B168" s="50" t="s">
        <v>679</v>
      </c>
      <c r="C168" s="72" t="s">
        <v>32</v>
      </c>
      <c r="D168" s="72" t="s">
        <v>912</v>
      </c>
      <c r="E168" s="52" t="s">
        <v>600</v>
      </c>
      <c r="F168" s="247">
        <v>70.38</v>
      </c>
      <c r="G168" s="296">
        <v>52.79</v>
      </c>
      <c r="H168" s="52" t="s">
        <v>600</v>
      </c>
      <c r="I168" s="247">
        <v>11.9</v>
      </c>
      <c r="J168" s="296">
        <v>8.92</v>
      </c>
      <c r="K168" s="247">
        <f t="shared" si="14"/>
        <v>143.98999999999998</v>
      </c>
      <c r="L168" s="247">
        <v>123.17</v>
      </c>
      <c r="M168" s="247">
        <v>20.82</v>
      </c>
      <c r="N168" s="293">
        <f t="shared" si="15"/>
        <v>143.99</v>
      </c>
      <c r="O168" s="262"/>
    </row>
    <row r="169" spans="1:15" ht="16" customHeight="1">
      <c r="A169" s="240"/>
      <c r="B169" s="50" t="s">
        <v>977</v>
      </c>
      <c r="C169" s="72" t="s">
        <v>978</v>
      </c>
      <c r="D169" s="72" t="s">
        <v>912</v>
      </c>
      <c r="E169" s="52" t="s">
        <v>600</v>
      </c>
      <c r="F169" s="247">
        <v>-70.38</v>
      </c>
      <c r="G169" s="296">
        <v>-52.79</v>
      </c>
      <c r="H169" s="52" t="s">
        <v>600</v>
      </c>
      <c r="I169" s="247">
        <v>-11.9</v>
      </c>
      <c r="J169" s="296">
        <v>8.92</v>
      </c>
      <c r="K169" s="247">
        <f t="shared" si="14"/>
        <v>-126.14999999999999</v>
      </c>
      <c r="L169" s="247">
        <v>-123.17</v>
      </c>
      <c r="M169" s="247">
        <v>-20.82</v>
      </c>
      <c r="N169" s="293">
        <f t="shared" si="15"/>
        <v>-143.99</v>
      </c>
      <c r="O169" s="262" t="s">
        <v>1068</v>
      </c>
    </row>
    <row r="170" spans="1:15" ht="16" customHeight="1">
      <c r="A170" s="240"/>
      <c r="B170" s="50" t="s">
        <v>977</v>
      </c>
      <c r="C170" s="72" t="s">
        <v>978</v>
      </c>
      <c r="D170" s="72" t="s">
        <v>913</v>
      </c>
      <c r="E170" s="52" t="s">
        <v>598</v>
      </c>
      <c r="F170" s="247">
        <v>82.03</v>
      </c>
      <c r="G170" s="296">
        <v>0</v>
      </c>
      <c r="H170" s="52" t="s">
        <v>598</v>
      </c>
      <c r="I170" s="247">
        <v>11.9</v>
      </c>
      <c r="J170" s="296">
        <v>0</v>
      </c>
      <c r="K170" s="247">
        <f t="shared" si="14"/>
        <v>93.93</v>
      </c>
      <c r="L170" s="247">
        <v>82.03</v>
      </c>
      <c r="M170" s="247">
        <v>11.9</v>
      </c>
      <c r="N170" s="293">
        <f t="shared" si="15"/>
        <v>93.93</v>
      </c>
      <c r="O170" s="262"/>
    </row>
    <row r="171" spans="1:15" ht="16" customHeight="1">
      <c r="A171" s="240"/>
      <c r="B171" s="50" t="s">
        <v>683</v>
      </c>
      <c r="C171" s="72" t="s">
        <v>126</v>
      </c>
      <c r="D171" s="72" t="s">
        <v>913</v>
      </c>
      <c r="E171" s="52" t="s">
        <v>600</v>
      </c>
      <c r="F171" s="247">
        <v>-82.03</v>
      </c>
      <c r="G171" s="296">
        <v>-61.52</v>
      </c>
      <c r="H171" s="52" t="s">
        <v>600</v>
      </c>
      <c r="I171" s="247">
        <v>-11.9</v>
      </c>
      <c r="J171" s="296">
        <v>-8.92</v>
      </c>
      <c r="K171" s="247">
        <f t="shared" si="14"/>
        <v>-164.37</v>
      </c>
      <c r="L171" s="247">
        <v>-143.55000000000001</v>
      </c>
      <c r="M171" s="247">
        <v>-20.82</v>
      </c>
      <c r="N171" s="293">
        <f t="shared" si="15"/>
        <v>-164.37</v>
      </c>
      <c r="O171" s="262" t="s">
        <v>952</v>
      </c>
    </row>
    <row r="172" spans="1:15" ht="16" customHeight="1">
      <c r="A172" s="240"/>
      <c r="B172" s="50" t="s">
        <v>683</v>
      </c>
      <c r="C172" s="72" t="s">
        <v>126</v>
      </c>
      <c r="D172" s="72" t="s">
        <v>913</v>
      </c>
      <c r="E172" s="52" t="s">
        <v>599</v>
      </c>
      <c r="F172" s="247">
        <v>82.03</v>
      </c>
      <c r="G172" s="296">
        <v>139.44</v>
      </c>
      <c r="H172" s="52" t="s">
        <v>599</v>
      </c>
      <c r="I172" s="247">
        <v>11.9</v>
      </c>
      <c r="J172" s="296">
        <v>21.41</v>
      </c>
      <c r="K172" s="247">
        <f t="shared" si="14"/>
        <v>254.78</v>
      </c>
      <c r="L172" s="247">
        <v>221.47</v>
      </c>
      <c r="M172" s="247">
        <v>33.31</v>
      </c>
      <c r="N172" s="293">
        <f t="shared" si="15"/>
        <v>254.78</v>
      </c>
      <c r="O172" s="262"/>
    </row>
    <row r="173" spans="1:15" ht="16" customHeight="1">
      <c r="A173" s="240"/>
      <c r="B173" s="50" t="s">
        <v>685</v>
      </c>
      <c r="C173" s="72" t="s">
        <v>433</v>
      </c>
      <c r="D173" s="72" t="s">
        <v>912</v>
      </c>
      <c r="E173" s="52" t="s">
        <v>598</v>
      </c>
      <c r="F173" s="247">
        <v>-70.38</v>
      </c>
      <c r="G173" s="296">
        <v>0</v>
      </c>
      <c r="H173" s="52" t="s">
        <v>598</v>
      </c>
      <c r="I173" s="247"/>
      <c r="J173" s="296">
        <v>0</v>
      </c>
      <c r="K173" s="247">
        <f t="shared" si="14"/>
        <v>-70.38</v>
      </c>
      <c r="L173" s="247">
        <v>-70.38</v>
      </c>
      <c r="M173" s="247"/>
      <c r="N173" s="293">
        <f t="shared" si="15"/>
        <v>-70.38</v>
      </c>
      <c r="O173" s="262" t="s">
        <v>1068</v>
      </c>
    </row>
    <row r="174" spans="1:15" ht="16" customHeight="1">
      <c r="A174" s="240"/>
      <c r="B174" s="50" t="s">
        <v>685</v>
      </c>
      <c r="C174" s="72" t="s">
        <v>433</v>
      </c>
      <c r="D174" s="72" t="s">
        <v>912</v>
      </c>
      <c r="E174" s="52" t="s">
        <v>598</v>
      </c>
      <c r="F174" s="247">
        <v>82.03</v>
      </c>
      <c r="G174" s="296">
        <v>0</v>
      </c>
      <c r="H174" s="52" t="s">
        <v>598</v>
      </c>
      <c r="I174" s="247"/>
      <c r="J174" s="296">
        <v>0</v>
      </c>
      <c r="K174" s="247">
        <f t="shared" si="14"/>
        <v>82.03</v>
      </c>
      <c r="L174" s="247">
        <v>82.03</v>
      </c>
      <c r="M174" s="247"/>
      <c r="N174" s="293">
        <f t="shared" si="15"/>
        <v>82.03</v>
      </c>
      <c r="O174" s="262"/>
    </row>
    <row r="175" spans="1:15" ht="16" customHeight="1">
      <c r="A175" s="240"/>
      <c r="B175" s="50" t="s">
        <v>1014</v>
      </c>
      <c r="C175" s="72" t="s">
        <v>1015</v>
      </c>
      <c r="D175" s="72" t="s">
        <v>912</v>
      </c>
      <c r="E175" s="52" t="s">
        <v>598</v>
      </c>
      <c r="F175" s="247">
        <v>-70.38</v>
      </c>
      <c r="G175" s="296">
        <v>0</v>
      </c>
      <c r="H175" s="52" t="s">
        <v>598</v>
      </c>
      <c r="I175" s="247"/>
      <c r="J175" s="296">
        <v>0</v>
      </c>
      <c r="K175" s="247">
        <f t="shared" si="14"/>
        <v>-70.38</v>
      </c>
      <c r="L175" s="247">
        <v>-70.38</v>
      </c>
      <c r="M175" s="247"/>
      <c r="N175" s="293">
        <f t="shared" si="15"/>
        <v>-70.38</v>
      </c>
      <c r="O175" s="262" t="s">
        <v>1068</v>
      </c>
    </row>
    <row r="176" spans="1:15" ht="16" customHeight="1">
      <c r="A176" s="240"/>
      <c r="B176" s="50" t="s">
        <v>1014</v>
      </c>
      <c r="C176" s="72" t="s">
        <v>1015</v>
      </c>
      <c r="D176" s="72" t="s">
        <v>913</v>
      </c>
      <c r="E176" s="52" t="s">
        <v>598</v>
      </c>
      <c r="F176" s="247">
        <v>82.03</v>
      </c>
      <c r="G176" s="296">
        <v>0</v>
      </c>
      <c r="H176" s="52" t="s">
        <v>598</v>
      </c>
      <c r="I176" s="247"/>
      <c r="J176" s="296">
        <v>0</v>
      </c>
      <c r="K176" s="247">
        <f t="shared" si="14"/>
        <v>82.03</v>
      </c>
      <c r="L176" s="247">
        <v>82.03</v>
      </c>
      <c r="M176" s="247"/>
      <c r="N176" s="293">
        <f t="shared" si="15"/>
        <v>82.03</v>
      </c>
      <c r="O176" s="262"/>
    </row>
    <row r="177" spans="1:19" ht="16" customHeight="1">
      <c r="A177" s="240"/>
      <c r="B177" s="50" t="s">
        <v>694</v>
      </c>
      <c r="C177" s="72" t="s">
        <v>200</v>
      </c>
      <c r="D177" s="72" t="s">
        <v>912</v>
      </c>
      <c r="E177" s="52" t="s">
        <v>600</v>
      </c>
      <c r="F177" s="247">
        <v>-70.38</v>
      </c>
      <c r="G177" s="296">
        <v>-52.79</v>
      </c>
      <c r="H177" s="52" t="s">
        <v>600</v>
      </c>
      <c r="I177" s="247"/>
      <c r="J177" s="296">
        <v>0</v>
      </c>
      <c r="K177" s="247">
        <f t="shared" si="14"/>
        <v>-123.16999999999999</v>
      </c>
      <c r="L177" s="247">
        <v>-123.17</v>
      </c>
      <c r="M177" s="247"/>
      <c r="N177" s="293">
        <f t="shared" si="15"/>
        <v>-123.17</v>
      </c>
      <c r="O177" s="262" t="s">
        <v>1068</v>
      </c>
    </row>
    <row r="178" spans="1:19" ht="16" customHeight="1">
      <c r="A178" s="240"/>
      <c r="B178" s="50" t="s">
        <v>694</v>
      </c>
      <c r="C178" s="72" t="s">
        <v>200</v>
      </c>
      <c r="D178" s="72" t="s">
        <v>913</v>
      </c>
      <c r="E178" s="52" t="s">
        <v>600</v>
      </c>
      <c r="F178" s="247">
        <v>82.03</v>
      </c>
      <c r="G178" s="296">
        <v>61.52</v>
      </c>
      <c r="H178" s="52" t="s">
        <v>600</v>
      </c>
      <c r="I178" s="247"/>
      <c r="J178" s="296"/>
      <c r="K178" s="247">
        <f t="shared" si="14"/>
        <v>143.55000000000001</v>
      </c>
      <c r="L178" s="247">
        <v>143.55000000000001</v>
      </c>
      <c r="M178" s="247"/>
      <c r="N178" s="293">
        <f t="shared" si="15"/>
        <v>143.55000000000001</v>
      </c>
      <c r="O178" s="262"/>
    </row>
    <row r="179" spans="1:19" ht="16" customHeight="1">
      <c r="A179" s="240"/>
      <c r="B179" s="50" t="s">
        <v>1057</v>
      </c>
      <c r="C179" s="72" t="s">
        <v>1058</v>
      </c>
      <c r="D179" s="72" t="s">
        <v>913</v>
      </c>
      <c r="E179" s="52" t="s">
        <v>598</v>
      </c>
      <c r="F179" s="247">
        <v>82.03</v>
      </c>
      <c r="G179" s="296">
        <v>0</v>
      </c>
      <c r="H179" s="52" t="s">
        <v>598</v>
      </c>
      <c r="I179" s="247">
        <v>11.9</v>
      </c>
      <c r="J179" s="296">
        <v>0</v>
      </c>
      <c r="K179" s="247">
        <f t="shared" si="14"/>
        <v>93.93</v>
      </c>
      <c r="L179" s="247">
        <v>82.03</v>
      </c>
      <c r="M179" s="247">
        <v>11.9</v>
      </c>
      <c r="N179" s="293">
        <f t="shared" si="15"/>
        <v>93.93</v>
      </c>
      <c r="O179" s="262" t="s">
        <v>1074</v>
      </c>
    </row>
    <row r="180" spans="1:19" ht="16" customHeight="1">
      <c r="A180" s="240"/>
      <c r="B180" s="278" t="s">
        <v>1059</v>
      </c>
      <c r="C180" s="72" t="s">
        <v>1060</v>
      </c>
      <c r="D180" s="72" t="s">
        <v>913</v>
      </c>
      <c r="E180" s="52" t="s">
        <v>600</v>
      </c>
      <c r="F180" s="247">
        <v>82.03</v>
      </c>
      <c r="G180" s="296">
        <v>61.52</v>
      </c>
      <c r="H180" s="52" t="s">
        <v>600</v>
      </c>
      <c r="I180" s="247">
        <v>11.9</v>
      </c>
      <c r="J180" s="296">
        <v>8.92</v>
      </c>
      <c r="K180" s="247">
        <f t="shared" si="14"/>
        <v>164.37</v>
      </c>
      <c r="L180" s="247">
        <v>143.55000000000001</v>
      </c>
      <c r="M180" s="247">
        <v>20.82</v>
      </c>
      <c r="N180" s="293">
        <f t="shared" si="15"/>
        <v>164.37</v>
      </c>
      <c r="O180" s="262" t="s">
        <v>1074</v>
      </c>
    </row>
    <row r="181" spans="1:19" ht="16" customHeight="1">
      <c r="A181" s="240"/>
      <c r="B181" s="50" t="s">
        <v>930</v>
      </c>
      <c r="C181" s="72" t="s">
        <v>931</v>
      </c>
      <c r="D181" s="72" t="s">
        <v>915</v>
      </c>
      <c r="E181" s="52" t="s">
        <v>600</v>
      </c>
      <c r="F181" s="247">
        <v>-82.03</v>
      </c>
      <c r="G181" s="296">
        <v>-61.52</v>
      </c>
      <c r="H181" s="52" t="s">
        <v>600</v>
      </c>
      <c r="I181" s="247">
        <v>-11.9</v>
      </c>
      <c r="J181" s="296">
        <v>-8.92</v>
      </c>
      <c r="K181" s="247">
        <f t="shared" si="14"/>
        <v>-164.37</v>
      </c>
      <c r="L181" s="247">
        <v>-143.55000000000001</v>
      </c>
      <c r="M181" s="247">
        <v>-20.82</v>
      </c>
      <c r="N181" s="293">
        <f t="shared" si="15"/>
        <v>-164.37</v>
      </c>
      <c r="O181" s="262" t="s">
        <v>1076</v>
      </c>
    </row>
    <row r="182" spans="1:19" ht="16" customHeight="1">
      <c r="A182" s="240"/>
      <c r="B182" s="50" t="s">
        <v>930</v>
      </c>
      <c r="C182" s="72" t="s">
        <v>931</v>
      </c>
      <c r="D182" s="72" t="s">
        <v>913</v>
      </c>
      <c r="E182" s="52" t="s">
        <v>598</v>
      </c>
      <c r="F182" s="247">
        <v>82.03</v>
      </c>
      <c r="G182" s="296">
        <v>0</v>
      </c>
      <c r="H182" s="52" t="s">
        <v>598</v>
      </c>
      <c r="I182" s="247">
        <v>11.9</v>
      </c>
      <c r="J182" s="296">
        <v>0</v>
      </c>
      <c r="K182" s="247">
        <f t="shared" si="14"/>
        <v>93.93</v>
      </c>
      <c r="L182" s="247">
        <v>82.03</v>
      </c>
      <c r="M182" s="247">
        <v>11.9</v>
      </c>
      <c r="N182" s="293">
        <f t="shared" si="15"/>
        <v>93.93</v>
      </c>
      <c r="O182" s="262"/>
    </row>
    <row r="183" spans="1:19" ht="16" customHeight="1">
      <c r="A183" s="240"/>
      <c r="B183" s="50"/>
      <c r="C183" s="72"/>
      <c r="D183" s="72"/>
      <c r="E183" s="52"/>
      <c r="F183" s="247"/>
      <c r="G183" s="296"/>
      <c r="H183" s="52"/>
      <c r="I183" s="247"/>
      <c r="J183" s="296"/>
      <c r="K183" s="247"/>
      <c r="L183" s="272"/>
      <c r="M183" s="247"/>
      <c r="N183" s="293"/>
      <c r="O183" s="262"/>
    </row>
    <row r="184" spans="1:19" ht="16" customHeight="1">
      <c r="A184" s="240"/>
      <c r="B184" s="50"/>
      <c r="C184" s="72"/>
      <c r="D184" s="72"/>
      <c r="E184" s="52"/>
      <c r="F184" s="247"/>
      <c r="G184" s="296"/>
      <c r="H184" s="52"/>
      <c r="I184" s="247"/>
      <c r="J184" s="296"/>
      <c r="K184" s="247"/>
      <c r="L184" s="272"/>
      <c r="M184" s="247"/>
      <c r="N184" s="293"/>
      <c r="O184" s="262"/>
    </row>
    <row r="185" spans="1:19" ht="16" customHeight="1">
      <c r="A185" s="240"/>
      <c r="B185" s="50"/>
      <c r="C185" s="72"/>
      <c r="D185" s="72"/>
      <c r="E185" s="52"/>
      <c r="F185" s="247"/>
      <c r="G185" s="296"/>
      <c r="H185" s="247"/>
      <c r="I185" s="247"/>
      <c r="J185" s="296"/>
      <c r="K185" s="247"/>
      <c r="L185" s="272"/>
      <c r="M185" s="247"/>
      <c r="N185" s="293"/>
      <c r="O185" s="262"/>
    </row>
    <row r="186" spans="1:19" ht="16" customHeight="1">
      <c r="A186" s="240"/>
      <c r="B186" s="50"/>
      <c r="C186" s="72"/>
      <c r="D186" s="72"/>
      <c r="E186" s="52"/>
      <c r="F186" s="247"/>
      <c r="G186" s="296"/>
      <c r="H186" s="247"/>
      <c r="I186" s="247"/>
      <c r="J186" s="296"/>
      <c r="K186" s="247"/>
      <c r="L186" s="272"/>
      <c r="M186" s="247"/>
      <c r="N186" s="293"/>
      <c r="O186" s="262"/>
    </row>
    <row r="187" spans="1:19" ht="16" customHeight="1">
      <c r="A187" s="240"/>
      <c r="B187" s="50"/>
      <c r="C187" s="72"/>
      <c r="D187" s="72"/>
      <c r="E187" s="52"/>
      <c r="F187" s="247"/>
      <c r="G187" s="296"/>
      <c r="H187" s="247"/>
      <c r="I187" s="247"/>
      <c r="J187" s="296"/>
      <c r="K187" s="247"/>
      <c r="L187" s="272"/>
      <c r="M187" s="247"/>
      <c r="N187" s="293"/>
      <c r="O187" s="262"/>
    </row>
    <row r="188" spans="1:19" ht="16" customHeight="1">
      <c r="A188" s="240"/>
      <c r="B188" s="50"/>
      <c r="C188" s="72"/>
      <c r="D188" s="72"/>
      <c r="E188" s="52"/>
      <c r="F188" s="247"/>
      <c r="G188" s="296"/>
      <c r="H188" s="247"/>
      <c r="I188" s="247"/>
      <c r="J188" s="296"/>
      <c r="K188" s="247"/>
      <c r="L188" s="272"/>
      <c r="M188" s="247"/>
      <c r="N188" s="293"/>
      <c r="O188" s="262"/>
    </row>
    <row r="189" spans="1:19" ht="16" customHeight="1">
      <c r="A189" s="240"/>
      <c r="B189" s="278"/>
      <c r="C189" s="72"/>
      <c r="D189" s="72"/>
      <c r="E189" s="52"/>
      <c r="F189" s="247"/>
      <c r="G189" s="296"/>
      <c r="H189" s="247"/>
      <c r="I189" s="247"/>
      <c r="J189" s="296"/>
      <c r="K189" s="247"/>
      <c r="L189" s="247"/>
      <c r="M189" s="247"/>
      <c r="N189" s="293"/>
      <c r="O189" s="262"/>
    </row>
    <row r="190" spans="1:19" s="1" customFormat="1" ht="16">
      <c r="A190" s="406" t="s">
        <v>415</v>
      </c>
      <c r="B190" s="404"/>
      <c r="C190" s="404"/>
      <c r="D190" s="404"/>
      <c r="E190" s="404"/>
      <c r="F190" s="256">
        <f>SUM(F132:F189)</f>
        <v>22.89999999999992</v>
      </c>
      <c r="G190" s="256">
        <f>SUM(G132:G189)</f>
        <v>134.81999999999996</v>
      </c>
      <c r="H190" s="381"/>
      <c r="I190" s="256">
        <f t="shared" ref="I190:N190" si="16">SUM(I132:I189)</f>
        <v>-23.020000000000003</v>
      </c>
      <c r="J190" s="256">
        <f t="shared" si="16"/>
        <v>11.280000000000003</v>
      </c>
      <c r="K190" s="256">
        <f t="shared" si="16"/>
        <v>145.9799999999999</v>
      </c>
      <c r="L190" s="256">
        <f t="shared" si="16"/>
        <v>157.72000000000008</v>
      </c>
      <c r="M190" s="256">
        <f t="shared" si="16"/>
        <v>-29.58</v>
      </c>
      <c r="N190" s="256">
        <f t="shared" si="16"/>
        <v>128.13999999999993</v>
      </c>
      <c r="O190" s="257"/>
      <c r="Q190"/>
      <c r="R190"/>
      <c r="S190"/>
    </row>
    <row r="191" spans="1:19" s="1" customFormat="1" ht="16">
      <c r="A191" s="317"/>
      <c r="B191" s="318"/>
      <c r="C191" s="347"/>
      <c r="D191" s="347"/>
      <c r="E191" s="318"/>
      <c r="F191" s="256"/>
      <c r="G191" s="256"/>
      <c r="H191" s="381"/>
      <c r="I191" s="256"/>
      <c r="J191" s="256"/>
      <c r="K191" s="256"/>
      <c r="L191" s="256"/>
      <c r="M191" s="256"/>
      <c r="N191" s="256"/>
      <c r="O191" s="257"/>
      <c r="Q191"/>
      <c r="R191"/>
      <c r="S191"/>
    </row>
    <row r="192" spans="1:19" s="1" customFormat="1" ht="19">
      <c r="A192" s="393" t="s">
        <v>171</v>
      </c>
      <c r="B192" s="393"/>
      <c r="C192" s="393"/>
      <c r="D192" s="393"/>
      <c r="E192" s="393"/>
      <c r="F192" s="90">
        <f>F129+F190</f>
        <v>9062.17</v>
      </c>
      <c r="G192" s="90"/>
      <c r="H192" s="90"/>
      <c r="I192" s="90">
        <f>I129+I190</f>
        <v>1381.1800000000014</v>
      </c>
      <c r="J192" s="90"/>
      <c r="K192" s="90">
        <f>N125+K190</f>
        <v>15762.690000000021</v>
      </c>
      <c r="L192" s="90"/>
      <c r="M192" s="90"/>
      <c r="N192" s="332">
        <f>N125+N190</f>
        <v>15744.85000000002</v>
      </c>
      <c r="O192" s="89" t="s">
        <v>795</v>
      </c>
      <c r="Q192"/>
      <c r="R192"/>
      <c r="S192"/>
    </row>
    <row r="193" spans="1:19" s="1" customFormat="1" ht="15" customHeight="1">
      <c r="A193" s="397" t="s">
        <v>166</v>
      </c>
      <c r="B193" s="397"/>
      <c r="C193" s="397"/>
      <c r="D193" s="397"/>
      <c r="E193" s="397"/>
      <c r="F193" s="397"/>
      <c r="G193" s="397"/>
      <c r="H193" s="397"/>
      <c r="I193" s="397"/>
      <c r="J193" s="397"/>
      <c r="K193" s="397"/>
      <c r="L193" s="313"/>
      <c r="M193" s="313"/>
      <c r="N193" s="313"/>
      <c r="O193" s="143"/>
      <c r="Q193"/>
      <c r="R193"/>
      <c r="S193"/>
    </row>
    <row r="194" spans="1:19" s="1" customFormat="1" ht="16" customHeight="1">
      <c r="A194"/>
      <c r="B194"/>
      <c r="C194"/>
      <c r="D194"/>
      <c r="F194"/>
      <c r="G194"/>
      <c r="H194"/>
      <c r="I194" t="s">
        <v>381</v>
      </c>
      <c r="J194" s="163" t="s">
        <v>871</v>
      </c>
      <c r="K194" s="260">
        <v>45649</v>
      </c>
      <c r="L194" s="314"/>
      <c r="M194" s="314"/>
      <c r="N194" s="314"/>
      <c r="O194"/>
      <c r="Q194"/>
      <c r="R194"/>
      <c r="S194"/>
    </row>
    <row r="195" spans="1:19" s="1" customFormat="1">
      <c r="A195"/>
      <c r="B195"/>
      <c r="C195"/>
      <c r="D195"/>
      <c r="E195"/>
      <c r="F195"/>
      <c r="G195"/>
      <c r="H195"/>
      <c r="I195" s="12"/>
      <c r="J195" s="12"/>
      <c r="K195" s="12"/>
      <c r="L195" s="275"/>
      <c r="M195" s="275"/>
      <c r="N195" s="12"/>
      <c r="O195"/>
      <c r="Q195"/>
      <c r="R195"/>
      <c r="S195"/>
    </row>
    <row r="196" spans="1:19" s="1" customFormat="1">
      <c r="A196"/>
      <c r="B196"/>
      <c r="C196"/>
      <c r="D196"/>
      <c r="E196"/>
      <c r="F196" s="315" t="s">
        <v>766</v>
      </c>
      <c r="G196" s="275" t="e" cm="1">
        <f t="array" ref="G196">G125+H199G190+J125+J190</f>
        <v>#NAME?</v>
      </c>
      <c r="H196" s="275"/>
      <c r="I196" s="315" t="s">
        <v>767</v>
      </c>
      <c r="J196" s="275" t="e">
        <f>N125+N190-G196</f>
        <v>#NAME?</v>
      </c>
      <c r="K196"/>
      <c r="L196" s="275"/>
      <c r="M196" s="275"/>
      <c r="N196" s="275"/>
      <c r="O196"/>
      <c r="Q196"/>
      <c r="R196"/>
      <c r="S196"/>
    </row>
    <row r="198" spans="1:19" s="1" customFormat="1">
      <c r="A198"/>
      <c r="B198"/>
      <c r="C198"/>
      <c r="D198"/>
      <c r="E198"/>
      <c r="F198"/>
      <c r="G198"/>
      <c r="H198"/>
      <c r="I198"/>
      <c r="J198" s="275" t="e">
        <f>G196+J196</f>
        <v>#NAME?</v>
      </c>
      <c r="K198"/>
      <c r="L198" s="275"/>
      <c r="M198" s="275"/>
      <c r="N198"/>
      <c r="O198"/>
      <c r="Q198"/>
      <c r="R198"/>
      <c r="S198"/>
    </row>
    <row r="201" spans="1:19">
      <c r="J201" s="275"/>
    </row>
  </sheetData>
  <autoFilter ref="B3:N123" xr:uid="{DBD5FB4F-05F8-6044-9F09-509BB636FFA1}"/>
  <mergeCells count="7">
    <mergeCell ref="A193:K193"/>
    <mergeCell ref="C128:E128"/>
    <mergeCell ref="A129:E129"/>
    <mergeCell ref="A130:E130"/>
    <mergeCell ref="A131:E131"/>
    <mergeCell ref="A190:E190"/>
    <mergeCell ref="A192:E192"/>
  </mergeCells>
  <conditionalFormatting sqref="C22:D22">
    <cfRule type="duplicateValues" dxfId="1712" priority="6"/>
  </conditionalFormatting>
  <conditionalFormatting sqref="C59:D59">
    <cfRule type="duplicateValues" dxfId="1711" priority="4"/>
  </conditionalFormatting>
  <conditionalFormatting sqref="E196:E198 E200:E1048576 B196:D1048576">
    <cfRule type="duplicateValues" dxfId="1710" priority="7"/>
  </conditionalFormatting>
  <conditionalFormatting sqref="O5 O9:O64 O69:O191">
    <cfRule type="notContainsBlanks" dxfId="1709" priority="3">
      <formula>LEN(TRIM(O5))&gt;0</formula>
    </cfRule>
  </conditionalFormatting>
  <conditionalFormatting sqref="O193">
    <cfRule type="notContainsBlanks" dxfId="1708" priority="5">
      <formula>LEN(TRIM(O193))&gt;0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4B46-D94E-1A4C-A920-CC6EC85ECF8F}">
  <dimension ref="A1:T157"/>
  <sheetViews>
    <sheetView topLeftCell="A32" zoomScale="160" zoomScaleNormal="160" workbookViewId="0">
      <selection activeCell="B3" sqref="B3:I3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5" customWidth="1"/>
    <col min="4" max="6" width="10.6640625" customWidth="1"/>
    <col min="7" max="7" width="11.6640625" bestFit="1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3.6640625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45658</v>
      </c>
      <c r="M2" s="157">
        <v>45688</v>
      </c>
      <c r="N2" s="350" t="s">
        <v>1036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70.38</v>
      </c>
      <c r="G4" s="354">
        <v>0</v>
      </c>
      <c r="H4" s="247">
        <v>11.9</v>
      </c>
      <c r="I4" s="354">
        <v>0</v>
      </c>
      <c r="J4" s="351">
        <f>SUM(F4:I4)</f>
        <v>82.28</v>
      </c>
      <c r="K4" s="247">
        <v>70.38</v>
      </c>
      <c r="L4" s="247">
        <v>11.9</v>
      </c>
      <c r="M4" s="293">
        <f>K4+L4</f>
        <v>82.28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82.03</v>
      </c>
      <c r="G5" s="296">
        <v>0</v>
      </c>
      <c r="H5" s="247">
        <v>11.9</v>
      </c>
      <c r="I5" s="296">
        <v>0</v>
      </c>
      <c r="J5" s="247">
        <f>SUM(F5:I5)</f>
        <v>93.93</v>
      </c>
      <c r="K5" s="247">
        <v>82.03</v>
      </c>
      <c r="L5" s="247">
        <v>11.9</v>
      </c>
      <c r="M5" s="293">
        <f>K5+L5</f>
        <v>93.93</v>
      </c>
      <c r="N5" s="262"/>
    </row>
    <row r="6" spans="1:20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70.38</v>
      </c>
      <c r="G6" s="352">
        <v>0</v>
      </c>
      <c r="H6" s="247">
        <v>11.9</v>
      </c>
      <c r="I6" s="296">
        <v>0</v>
      </c>
      <c r="J6" s="247">
        <f t="shared" ref="J6:J21" si="0">SUM(F6:I6)</f>
        <v>82.28</v>
      </c>
      <c r="K6" s="247">
        <v>70.38</v>
      </c>
      <c r="L6" s="247">
        <v>11.9</v>
      </c>
      <c r="M6" s="293">
        <f>K6+L6</f>
        <v>82.28</v>
      </c>
      <c r="N6" s="51"/>
    </row>
    <row r="7" spans="1:20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70.38</v>
      </c>
      <c r="G7" s="296">
        <v>0</v>
      </c>
      <c r="H7" s="247">
        <v>11.9</v>
      </c>
      <c r="I7" s="296">
        <v>0</v>
      </c>
      <c r="J7" s="247">
        <f t="shared" si="0"/>
        <v>82.28</v>
      </c>
      <c r="K7" s="247">
        <v>70.38</v>
      </c>
      <c r="L7" s="247">
        <v>11.9</v>
      </c>
      <c r="M7" s="293">
        <f t="shared" ref="M7:M21" si="1">K7+L7</f>
        <v>82.28</v>
      </c>
      <c r="N7" s="262"/>
    </row>
    <row r="8" spans="1:20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82.03</v>
      </c>
      <c r="G8" s="296">
        <v>139.44</v>
      </c>
      <c r="H8" s="247">
        <v>11.9</v>
      </c>
      <c r="I8" s="296">
        <v>21.41</v>
      </c>
      <c r="J8" s="247">
        <f t="shared" si="0"/>
        <v>254.78</v>
      </c>
      <c r="K8" s="247">
        <v>221.47</v>
      </c>
      <c r="L8" s="247">
        <v>33.31</v>
      </c>
      <c r="M8" s="293">
        <f t="shared" si="1"/>
        <v>254.78</v>
      </c>
      <c r="N8" s="51"/>
    </row>
    <row r="9" spans="1:20">
      <c r="A9" s="43">
        <v>7</v>
      </c>
      <c r="B9" s="383" t="s">
        <v>622</v>
      </c>
      <c r="C9" s="384" t="s">
        <v>192</v>
      </c>
      <c r="D9" s="384" t="s">
        <v>912</v>
      </c>
      <c r="E9" s="385" t="s">
        <v>599</v>
      </c>
      <c r="F9" s="386">
        <v>70.38</v>
      </c>
      <c r="G9" s="386">
        <v>119.65</v>
      </c>
      <c r="H9" s="247">
        <v>11.9</v>
      </c>
      <c r="I9" s="296">
        <v>21.41</v>
      </c>
      <c r="J9" s="247">
        <f t="shared" si="0"/>
        <v>223.34</v>
      </c>
      <c r="K9" s="247">
        <v>190.03</v>
      </c>
      <c r="L9" s="247">
        <v>33.31</v>
      </c>
      <c r="M9" s="293">
        <f t="shared" si="1"/>
        <v>223.34</v>
      </c>
      <c r="N9" s="262" t="s">
        <v>1037</v>
      </c>
    </row>
    <row r="10" spans="1:20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82.03</v>
      </c>
      <c r="G10" s="296">
        <v>0</v>
      </c>
      <c r="H10" s="247">
        <v>11.9</v>
      </c>
      <c r="I10" s="296">
        <v>0</v>
      </c>
      <c r="J10" s="247">
        <f t="shared" si="0"/>
        <v>93.93</v>
      </c>
      <c r="K10" s="247">
        <v>82.03</v>
      </c>
      <c r="L10" s="247">
        <v>11.9</v>
      </c>
      <c r="M10" s="293">
        <f t="shared" si="1"/>
        <v>93.93</v>
      </c>
      <c r="N10" s="262"/>
    </row>
    <row r="11" spans="1:20">
      <c r="A11" s="43"/>
      <c r="B11" s="50" t="s">
        <v>1010</v>
      </c>
      <c r="C11" s="72" t="s">
        <v>1011</v>
      </c>
      <c r="D11" s="72" t="s">
        <v>913</v>
      </c>
      <c r="E11" s="52" t="s">
        <v>600</v>
      </c>
      <c r="F11" s="247">
        <v>82.03</v>
      </c>
      <c r="G11" s="296">
        <v>61.52</v>
      </c>
      <c r="H11" s="247">
        <v>11.9</v>
      </c>
      <c r="I11" s="296">
        <v>8.92</v>
      </c>
      <c r="J11" s="247">
        <f t="shared" si="0"/>
        <v>164.37</v>
      </c>
      <c r="K11" s="247">
        <v>143.55000000000001</v>
      </c>
      <c r="L11" s="247">
        <v>20.82</v>
      </c>
      <c r="M11" s="293">
        <f t="shared" si="1"/>
        <v>164.37</v>
      </c>
      <c r="N11" s="262" t="s">
        <v>1038</v>
      </c>
    </row>
    <row r="12" spans="1:20">
      <c r="A12" s="43">
        <v>10</v>
      </c>
      <c r="B12" s="50" t="s">
        <v>625</v>
      </c>
      <c r="C12" s="72" t="s">
        <v>89</v>
      </c>
      <c r="D12" s="72" t="s">
        <v>912</v>
      </c>
      <c r="E12" s="52" t="s">
        <v>598</v>
      </c>
      <c r="F12" s="247">
        <v>70.38</v>
      </c>
      <c r="G12" s="296">
        <v>0</v>
      </c>
      <c r="H12" s="247">
        <v>11.9</v>
      </c>
      <c r="I12" s="296">
        <v>0</v>
      </c>
      <c r="J12" s="247">
        <f t="shared" si="0"/>
        <v>82.28</v>
      </c>
      <c r="K12" s="247">
        <v>70.38</v>
      </c>
      <c r="L12" s="247">
        <v>11.9</v>
      </c>
      <c r="M12" s="293">
        <f t="shared" si="1"/>
        <v>82.28</v>
      </c>
      <c r="N12" s="262"/>
    </row>
    <row r="13" spans="1:20">
      <c r="A13" s="43"/>
      <c r="B13" s="50" t="s">
        <v>858</v>
      </c>
      <c r="C13" s="72" t="s">
        <v>859</v>
      </c>
      <c r="D13" s="72" t="s">
        <v>912</v>
      </c>
      <c r="E13" s="52" t="s">
        <v>598</v>
      </c>
      <c r="F13" s="247">
        <v>70.38</v>
      </c>
      <c r="G13" s="296">
        <v>0</v>
      </c>
      <c r="H13" s="247">
        <v>11.9</v>
      </c>
      <c r="I13" s="296">
        <v>0</v>
      </c>
      <c r="J13" s="247">
        <f t="shared" si="0"/>
        <v>82.28</v>
      </c>
      <c r="K13" s="247">
        <v>70.38</v>
      </c>
      <c r="L13" s="247">
        <v>11.9</v>
      </c>
      <c r="M13" s="293">
        <f t="shared" si="1"/>
        <v>82.28</v>
      </c>
      <c r="N13" s="262"/>
    </row>
    <row r="14" spans="1:20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82.03</v>
      </c>
      <c r="G14" s="296">
        <v>0</v>
      </c>
      <c r="H14" s="247">
        <v>11.9</v>
      </c>
      <c r="I14" s="296">
        <v>0</v>
      </c>
      <c r="J14" s="247">
        <f t="shared" si="0"/>
        <v>93.93</v>
      </c>
      <c r="K14" s="247">
        <v>82.03</v>
      </c>
      <c r="L14" s="247">
        <v>11.9</v>
      </c>
      <c r="M14" s="293">
        <f t="shared" si="1"/>
        <v>93.93</v>
      </c>
      <c r="N14" s="262"/>
      <c r="P14"/>
      <c r="Q14"/>
      <c r="R14" s="53" t="s">
        <v>897</v>
      </c>
      <c r="S14" s="53"/>
      <c r="T14" s="240"/>
    </row>
    <row r="15" spans="1:20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70.38</v>
      </c>
      <c r="G15" s="296">
        <v>0</v>
      </c>
      <c r="H15" s="247">
        <v>11.9</v>
      </c>
      <c r="I15" s="296">
        <v>0</v>
      </c>
      <c r="J15" s="247">
        <f t="shared" si="0"/>
        <v>82.28</v>
      </c>
      <c r="K15" s="247">
        <v>70.38</v>
      </c>
      <c r="L15" s="247">
        <v>11.9</v>
      </c>
      <c r="M15" s="293">
        <f t="shared" si="1"/>
        <v>82.28</v>
      </c>
      <c r="N15" s="262"/>
      <c r="P15"/>
      <c r="Q15"/>
      <c r="R15" s="53"/>
      <c r="S15" s="53"/>
      <c r="T15" s="240"/>
    </row>
    <row r="16" spans="1:20" s="1" customFormat="1">
      <c r="A16" s="43">
        <v>14</v>
      </c>
      <c r="B16" s="383" t="s">
        <v>629</v>
      </c>
      <c r="C16" s="387" t="s">
        <v>170</v>
      </c>
      <c r="D16" s="387" t="s">
        <v>913</v>
      </c>
      <c r="E16" s="385" t="s">
        <v>600</v>
      </c>
      <c r="F16" s="386">
        <v>82.03</v>
      </c>
      <c r="G16" s="386">
        <v>61.52</v>
      </c>
      <c r="H16" s="247">
        <v>11.9</v>
      </c>
      <c r="I16" s="296">
        <v>8.92</v>
      </c>
      <c r="J16" s="247">
        <f>SUM(F16:I16)</f>
        <v>164.37</v>
      </c>
      <c r="K16" s="247">
        <v>143.55000000000001</v>
      </c>
      <c r="L16" s="247">
        <v>20.82</v>
      </c>
      <c r="M16" s="293">
        <f t="shared" si="1"/>
        <v>164.37</v>
      </c>
      <c r="N16" s="262"/>
      <c r="P16"/>
      <c r="Q16"/>
      <c r="R16"/>
      <c r="S16"/>
    </row>
    <row r="17" spans="1:19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70.38</v>
      </c>
      <c r="G17" s="296">
        <v>0</v>
      </c>
      <c r="H17" s="247">
        <v>11.9</v>
      </c>
      <c r="I17" s="296">
        <v>0</v>
      </c>
      <c r="J17" s="247">
        <f>SUM(F17:I17)</f>
        <v>82.28</v>
      </c>
      <c r="K17" s="247">
        <v>70.38</v>
      </c>
      <c r="L17" s="247">
        <v>11.9</v>
      </c>
      <c r="M17" s="293">
        <f t="shared" si="1"/>
        <v>82.28</v>
      </c>
      <c r="N17" s="262"/>
      <c r="P17"/>
      <c r="Q17"/>
      <c r="R17"/>
      <c r="S17"/>
    </row>
    <row r="18" spans="1:19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82.03</v>
      </c>
      <c r="G18" s="296">
        <v>139.44</v>
      </c>
      <c r="H18" s="247">
        <v>11.9</v>
      </c>
      <c r="I18" s="296">
        <v>21.41</v>
      </c>
      <c r="J18" s="247">
        <f>SUM(F18:I18)</f>
        <v>254.78</v>
      </c>
      <c r="K18" s="247">
        <v>221.47</v>
      </c>
      <c r="L18" s="247">
        <v>33.31</v>
      </c>
      <c r="M18" s="293">
        <f>K18+L18</f>
        <v>254.78</v>
      </c>
      <c r="N18" s="262"/>
      <c r="P18"/>
      <c r="Q18"/>
      <c r="R18"/>
      <c r="S18"/>
    </row>
    <row r="19" spans="1:19" s="1" customFormat="1">
      <c r="A19" s="43"/>
      <c r="B19" s="278" t="s">
        <v>1039</v>
      </c>
      <c r="C19" s="72" t="s">
        <v>1040</v>
      </c>
      <c r="D19" s="72" t="s">
        <v>912</v>
      </c>
      <c r="E19" s="52"/>
      <c r="F19" s="247"/>
      <c r="G19" s="296"/>
      <c r="H19" s="247"/>
      <c r="I19" s="296"/>
      <c r="J19" s="247"/>
      <c r="K19" s="247"/>
      <c r="L19" s="247"/>
      <c r="M19" s="293"/>
      <c r="N19" s="262" t="s">
        <v>1041</v>
      </c>
      <c r="P19"/>
      <c r="Q19"/>
      <c r="R19"/>
      <c r="S19"/>
    </row>
    <row r="20" spans="1:19" s="1" customFormat="1">
      <c r="A20" s="43"/>
      <c r="B20" s="278" t="s">
        <v>885</v>
      </c>
      <c r="C20" s="72" t="s">
        <v>886</v>
      </c>
      <c r="D20" s="72" t="s">
        <v>913</v>
      </c>
      <c r="E20" s="52" t="s">
        <v>600</v>
      </c>
      <c r="F20" s="247">
        <v>82.03</v>
      </c>
      <c r="G20" s="296">
        <v>61.52</v>
      </c>
      <c r="H20" s="247">
        <v>11.9</v>
      </c>
      <c r="I20" s="296">
        <v>8.92</v>
      </c>
      <c r="J20" s="247">
        <f>SUM(F20:I20)</f>
        <v>164.37</v>
      </c>
      <c r="K20" s="247">
        <v>143.55000000000001</v>
      </c>
      <c r="L20" s="247">
        <v>20.82</v>
      </c>
      <c r="M20" s="293">
        <f>K20+L20</f>
        <v>164.37</v>
      </c>
      <c r="N20" s="262"/>
      <c r="P20"/>
      <c r="Q20"/>
      <c r="R20"/>
      <c r="S20"/>
    </row>
    <row r="21" spans="1:19">
      <c r="A21" s="43">
        <v>17</v>
      </c>
      <c r="B21" s="50" t="s">
        <v>630</v>
      </c>
      <c r="C21" s="72" t="s">
        <v>11</v>
      </c>
      <c r="D21" s="72" t="s">
        <v>912</v>
      </c>
      <c r="E21" s="52" t="s">
        <v>600</v>
      </c>
      <c r="F21" s="247">
        <v>70.38</v>
      </c>
      <c r="G21" s="296">
        <v>52.79</v>
      </c>
      <c r="H21" s="247">
        <v>11.9</v>
      </c>
      <c r="I21" s="296">
        <v>8.92</v>
      </c>
      <c r="J21" s="247">
        <f t="shared" si="0"/>
        <v>143.98999999999998</v>
      </c>
      <c r="K21" s="247">
        <v>123.17</v>
      </c>
      <c r="L21" s="247">
        <v>20.82</v>
      </c>
      <c r="M21" s="293">
        <f t="shared" si="1"/>
        <v>143.99</v>
      </c>
      <c r="N21" s="262"/>
    </row>
    <row r="22" spans="1:19">
      <c r="A22" s="43">
        <v>18</v>
      </c>
      <c r="B22" s="118" t="s">
        <v>631</v>
      </c>
      <c r="C22" s="72" t="s">
        <v>720</v>
      </c>
      <c r="D22" s="72" t="s">
        <v>913</v>
      </c>
      <c r="E22" s="52" t="s">
        <v>598</v>
      </c>
      <c r="F22" s="247">
        <v>82.03</v>
      </c>
      <c r="G22" s="296">
        <v>0</v>
      </c>
      <c r="H22" s="247">
        <v>11.9</v>
      </c>
      <c r="I22" s="296">
        <v>0</v>
      </c>
      <c r="J22" s="247">
        <f t="shared" ref="J22:J37" si="2">SUM(F22:I22)</f>
        <v>93.93</v>
      </c>
      <c r="K22" s="247">
        <v>82.03</v>
      </c>
      <c r="L22" s="247">
        <v>11.9</v>
      </c>
      <c r="M22" s="293">
        <f t="shared" ref="M22:M37" si="3">K22+L22</f>
        <v>93.93</v>
      </c>
      <c r="N22" s="262"/>
    </row>
    <row r="23" spans="1:19">
      <c r="A23" s="43">
        <v>19</v>
      </c>
      <c r="B23" s="50" t="s">
        <v>632</v>
      </c>
      <c r="C23" s="72" t="s">
        <v>65</v>
      </c>
      <c r="D23" s="72" t="s">
        <v>913</v>
      </c>
      <c r="E23" s="52" t="s">
        <v>600</v>
      </c>
      <c r="F23" s="247">
        <v>82.03</v>
      </c>
      <c r="G23" s="296">
        <v>61.52</v>
      </c>
      <c r="H23" s="247">
        <v>11.9</v>
      </c>
      <c r="I23" s="296">
        <v>8.92</v>
      </c>
      <c r="J23" s="247">
        <f t="shared" si="2"/>
        <v>164.37</v>
      </c>
      <c r="K23" s="247">
        <v>143.55000000000001</v>
      </c>
      <c r="L23" s="247">
        <v>20.82</v>
      </c>
      <c r="M23" s="293">
        <f t="shared" si="3"/>
        <v>164.37</v>
      </c>
      <c r="N23" s="262"/>
    </row>
    <row r="24" spans="1:19">
      <c r="A24" s="43"/>
      <c r="B24" s="383" t="s">
        <v>917</v>
      </c>
      <c r="C24" s="387" t="s">
        <v>918</v>
      </c>
      <c r="D24" s="387" t="s">
        <v>913</v>
      </c>
      <c r="E24" s="385" t="s">
        <v>598</v>
      </c>
      <c r="F24" s="386">
        <v>82.03</v>
      </c>
      <c r="G24" s="386">
        <v>0</v>
      </c>
      <c r="H24" s="247">
        <v>11.9</v>
      </c>
      <c r="I24" s="296">
        <v>0</v>
      </c>
      <c r="J24" s="247">
        <f t="shared" si="2"/>
        <v>93.93</v>
      </c>
      <c r="K24" s="247">
        <v>82.03</v>
      </c>
      <c r="L24" s="247">
        <v>11.9</v>
      </c>
      <c r="M24" s="293">
        <f t="shared" si="3"/>
        <v>93.93</v>
      </c>
      <c r="N24" s="262" t="s">
        <v>1042</v>
      </c>
    </row>
    <row r="25" spans="1:19">
      <c r="A25" s="43">
        <v>20</v>
      </c>
      <c r="B25" s="50" t="s">
        <v>633</v>
      </c>
      <c r="C25" s="71" t="s">
        <v>80</v>
      </c>
      <c r="D25" s="71" t="s">
        <v>912</v>
      </c>
      <c r="E25" s="52" t="s">
        <v>598</v>
      </c>
      <c r="F25" s="247">
        <v>70.38</v>
      </c>
      <c r="G25" s="296">
        <v>0</v>
      </c>
      <c r="H25" s="247">
        <v>11.9</v>
      </c>
      <c r="I25" s="296">
        <v>0</v>
      </c>
      <c r="J25" s="247">
        <f t="shared" si="2"/>
        <v>82.28</v>
      </c>
      <c r="K25" s="247">
        <v>70.38</v>
      </c>
      <c r="L25" s="247">
        <v>11.9</v>
      </c>
      <c r="M25" s="293">
        <f t="shared" si="3"/>
        <v>82.28</v>
      </c>
      <c r="N25" s="262"/>
    </row>
    <row r="26" spans="1:19">
      <c r="A26" s="43"/>
      <c r="B26" s="50" t="s">
        <v>887</v>
      </c>
      <c r="C26" s="71" t="s">
        <v>888</v>
      </c>
      <c r="D26" s="71" t="s">
        <v>913</v>
      </c>
      <c r="E26" s="52" t="s">
        <v>598</v>
      </c>
      <c r="F26" s="247">
        <v>82.03</v>
      </c>
      <c r="G26" s="296">
        <v>0</v>
      </c>
      <c r="H26" s="247">
        <v>11.9</v>
      </c>
      <c r="I26" s="296">
        <v>0</v>
      </c>
      <c r="J26" s="247">
        <f t="shared" si="2"/>
        <v>93.93</v>
      </c>
      <c r="K26" s="247">
        <v>82.03</v>
      </c>
      <c r="L26" s="247">
        <v>11.9</v>
      </c>
      <c r="M26" s="293">
        <f t="shared" si="3"/>
        <v>93.93</v>
      </c>
      <c r="N26" s="262"/>
    </row>
    <row r="27" spans="1:19">
      <c r="A27" s="43">
        <v>21</v>
      </c>
      <c r="B27" s="43" t="s">
        <v>781</v>
      </c>
      <c r="C27" s="71" t="s">
        <v>844</v>
      </c>
      <c r="D27" s="71" t="s">
        <v>913</v>
      </c>
      <c r="E27" s="52" t="s">
        <v>600</v>
      </c>
      <c r="F27" s="247">
        <v>82.03</v>
      </c>
      <c r="G27" s="296">
        <v>61.52</v>
      </c>
      <c r="H27" s="247">
        <v>11.9</v>
      </c>
      <c r="I27" s="296">
        <v>8.92</v>
      </c>
      <c r="J27" s="247">
        <f t="shared" si="2"/>
        <v>164.37</v>
      </c>
      <c r="K27" s="247">
        <v>143.55000000000001</v>
      </c>
      <c r="L27" s="247">
        <v>20.82</v>
      </c>
      <c r="M27" s="293">
        <f t="shared" si="3"/>
        <v>164.37</v>
      </c>
      <c r="N27" s="262"/>
    </row>
    <row r="28" spans="1:19">
      <c r="A28" s="43">
        <v>22</v>
      </c>
      <c r="B28" s="50" t="s">
        <v>635</v>
      </c>
      <c r="C28" s="72" t="s">
        <v>91</v>
      </c>
      <c r="D28" s="72" t="s">
        <v>912</v>
      </c>
      <c r="E28" s="52" t="s">
        <v>599</v>
      </c>
      <c r="F28" s="247">
        <v>70.38</v>
      </c>
      <c r="G28" s="296">
        <v>119.65</v>
      </c>
      <c r="H28" s="247">
        <v>11.9</v>
      </c>
      <c r="I28" s="296">
        <v>21.41</v>
      </c>
      <c r="J28" s="247">
        <f t="shared" si="2"/>
        <v>223.34</v>
      </c>
      <c r="K28" s="247">
        <v>190.03</v>
      </c>
      <c r="L28" s="247">
        <v>33.31</v>
      </c>
      <c r="M28" s="293">
        <f t="shared" si="3"/>
        <v>223.34</v>
      </c>
      <c r="N28" s="262"/>
    </row>
    <row r="29" spans="1:19" ht="29">
      <c r="A29" s="43">
        <v>23</v>
      </c>
      <c r="B29" s="50" t="s">
        <v>634</v>
      </c>
      <c r="C29" s="71" t="s">
        <v>845</v>
      </c>
      <c r="D29" s="71" t="s">
        <v>912</v>
      </c>
      <c r="E29" s="52" t="s">
        <v>598</v>
      </c>
      <c r="F29" s="247">
        <v>70.38</v>
      </c>
      <c r="G29" s="296">
        <v>0</v>
      </c>
      <c r="H29" s="247">
        <v>11.9</v>
      </c>
      <c r="I29" s="296">
        <v>0</v>
      </c>
      <c r="J29" s="247">
        <f t="shared" si="2"/>
        <v>82.28</v>
      </c>
      <c r="K29" s="247">
        <v>70.38</v>
      </c>
      <c r="L29" s="247">
        <v>11.9</v>
      </c>
      <c r="M29" s="293">
        <f t="shared" si="3"/>
        <v>82.28</v>
      </c>
      <c r="N29" s="262" t="s">
        <v>1043</v>
      </c>
    </row>
    <row r="30" spans="1:19">
      <c r="A30" s="43">
        <v>24</v>
      </c>
      <c r="B30" s="50" t="s">
        <v>636</v>
      </c>
      <c r="C30" s="72" t="s">
        <v>771</v>
      </c>
      <c r="D30" s="72" t="s">
        <v>915</v>
      </c>
      <c r="E30" s="52" t="s">
        <v>598</v>
      </c>
      <c r="F30" s="247">
        <v>82.03</v>
      </c>
      <c r="G30" s="296">
        <v>0</v>
      </c>
      <c r="H30" s="247">
        <v>11.9</v>
      </c>
      <c r="I30" s="296">
        <v>0</v>
      </c>
      <c r="J30" s="247">
        <f t="shared" si="2"/>
        <v>93.93</v>
      </c>
      <c r="K30" s="247">
        <v>82.03</v>
      </c>
      <c r="L30" s="247">
        <v>11.9</v>
      </c>
      <c r="M30" s="293">
        <f t="shared" si="3"/>
        <v>93.93</v>
      </c>
      <c r="N30" s="262"/>
    </row>
    <row r="31" spans="1:19">
      <c r="A31" s="43">
        <v>25</v>
      </c>
      <c r="B31" s="50" t="s">
        <v>637</v>
      </c>
      <c r="C31" s="72" t="s">
        <v>405</v>
      </c>
      <c r="D31" s="72" t="s">
        <v>915</v>
      </c>
      <c r="E31" s="52" t="s">
        <v>598</v>
      </c>
      <c r="F31" s="247">
        <v>82.03</v>
      </c>
      <c r="G31" s="296">
        <v>0</v>
      </c>
      <c r="H31" s="247">
        <v>11.9</v>
      </c>
      <c r="I31" s="296">
        <v>0</v>
      </c>
      <c r="J31" s="247">
        <f t="shared" si="2"/>
        <v>93.93</v>
      </c>
      <c r="K31" s="247">
        <v>82.03</v>
      </c>
      <c r="L31" s="247">
        <v>11.9</v>
      </c>
      <c r="M31" s="293">
        <f t="shared" si="3"/>
        <v>93.93</v>
      </c>
      <c r="N31" s="262"/>
    </row>
    <row r="32" spans="1:19">
      <c r="A32" s="43"/>
      <c r="B32" s="50" t="s">
        <v>879</v>
      </c>
      <c r="C32" s="72" t="s">
        <v>880</v>
      </c>
      <c r="D32" s="72" t="s">
        <v>912</v>
      </c>
      <c r="E32" s="52" t="s">
        <v>598</v>
      </c>
      <c r="F32" s="247">
        <v>70.38</v>
      </c>
      <c r="G32" s="296">
        <v>0</v>
      </c>
      <c r="H32" s="247">
        <v>11.9</v>
      </c>
      <c r="I32" s="296">
        <v>0</v>
      </c>
      <c r="J32" s="247">
        <f t="shared" si="2"/>
        <v>82.28</v>
      </c>
      <c r="K32" s="247">
        <v>70.38</v>
      </c>
      <c r="L32" s="247">
        <v>11.9</v>
      </c>
      <c r="M32" s="293">
        <f t="shared" si="3"/>
        <v>82.28</v>
      </c>
      <c r="N32" s="262"/>
    </row>
    <row r="33" spans="1:19">
      <c r="A33" s="43">
        <v>26</v>
      </c>
      <c r="B33" s="50" t="s">
        <v>723</v>
      </c>
      <c r="C33" s="72" t="s">
        <v>722</v>
      </c>
      <c r="D33" s="72" t="s">
        <v>912</v>
      </c>
      <c r="E33" s="52" t="s">
        <v>598</v>
      </c>
      <c r="F33" s="247">
        <v>70.38</v>
      </c>
      <c r="G33" s="296">
        <v>0</v>
      </c>
      <c r="H33" s="247">
        <v>11.9</v>
      </c>
      <c r="I33" s="296">
        <v>0</v>
      </c>
      <c r="J33" s="247">
        <f t="shared" si="2"/>
        <v>82.28</v>
      </c>
      <c r="K33" s="247">
        <v>70.38</v>
      </c>
      <c r="L33" s="247">
        <v>11.9</v>
      </c>
      <c r="M33" s="293">
        <f t="shared" si="3"/>
        <v>82.28</v>
      </c>
      <c r="N33" s="262"/>
    </row>
    <row r="34" spans="1:19">
      <c r="A34" s="43">
        <v>27</v>
      </c>
      <c r="B34" s="50" t="s">
        <v>638</v>
      </c>
      <c r="C34" s="72" t="s">
        <v>617</v>
      </c>
      <c r="D34" s="72" t="s">
        <v>912</v>
      </c>
      <c r="E34" s="52" t="s">
        <v>600</v>
      </c>
      <c r="F34" s="247">
        <v>70.38</v>
      </c>
      <c r="G34" s="296">
        <v>52.79</v>
      </c>
      <c r="H34" s="247">
        <v>11.9</v>
      </c>
      <c r="I34" s="296">
        <v>8.92</v>
      </c>
      <c r="J34" s="247">
        <f t="shared" si="2"/>
        <v>143.98999999999998</v>
      </c>
      <c r="K34" s="247">
        <v>123.17</v>
      </c>
      <c r="L34" s="247">
        <v>20.82</v>
      </c>
      <c r="M34" s="293">
        <f t="shared" si="3"/>
        <v>143.99</v>
      </c>
      <c r="N34" s="262" t="s">
        <v>1043</v>
      </c>
    </row>
    <row r="35" spans="1:19">
      <c r="A35" s="43">
        <v>28</v>
      </c>
      <c r="B35" s="50" t="s">
        <v>639</v>
      </c>
      <c r="C35" s="72" t="s">
        <v>92</v>
      </c>
      <c r="D35" s="72" t="s">
        <v>912</v>
      </c>
      <c r="E35" s="52" t="s">
        <v>599</v>
      </c>
      <c r="F35" s="247">
        <v>70.38</v>
      </c>
      <c r="G35" s="296">
        <v>119.65</v>
      </c>
      <c r="H35" s="247">
        <v>11.9</v>
      </c>
      <c r="I35" s="296">
        <v>21.41</v>
      </c>
      <c r="J35" s="247">
        <f t="shared" si="2"/>
        <v>223.34</v>
      </c>
      <c r="K35" s="247">
        <v>190.03</v>
      </c>
      <c r="L35" s="247">
        <v>33.31</v>
      </c>
      <c r="M35" s="293">
        <f t="shared" si="3"/>
        <v>223.34</v>
      </c>
      <c r="N35" s="262"/>
    </row>
    <row r="36" spans="1:19">
      <c r="A36" s="43"/>
      <c r="B36" s="50" t="s">
        <v>889</v>
      </c>
      <c r="C36" s="72" t="s">
        <v>890</v>
      </c>
      <c r="D36" s="72" t="s">
        <v>912</v>
      </c>
      <c r="E36" s="52" t="s">
        <v>598</v>
      </c>
      <c r="F36" s="247">
        <v>70.38</v>
      </c>
      <c r="G36" s="296">
        <v>0</v>
      </c>
      <c r="H36" s="247">
        <v>11.9</v>
      </c>
      <c r="I36" s="296">
        <v>0</v>
      </c>
      <c r="J36" s="247">
        <f t="shared" si="2"/>
        <v>82.28</v>
      </c>
      <c r="K36" s="247">
        <v>70.38</v>
      </c>
      <c r="L36" s="247">
        <v>11.9</v>
      </c>
      <c r="M36" s="293">
        <f t="shared" si="3"/>
        <v>82.28</v>
      </c>
      <c r="N36" s="262"/>
    </row>
    <row r="37" spans="1:19">
      <c r="A37" s="43">
        <v>30</v>
      </c>
      <c r="B37" s="50" t="s">
        <v>641</v>
      </c>
      <c r="C37" s="71" t="s">
        <v>846</v>
      </c>
      <c r="D37" s="71" t="s">
        <v>912</v>
      </c>
      <c r="E37" s="52" t="s">
        <v>600</v>
      </c>
      <c r="F37" s="247">
        <v>70.38</v>
      </c>
      <c r="G37" s="296">
        <v>52.79</v>
      </c>
      <c r="H37" s="247">
        <v>11.9</v>
      </c>
      <c r="I37" s="296">
        <v>8.92</v>
      </c>
      <c r="J37" s="247">
        <f t="shared" si="2"/>
        <v>143.98999999999998</v>
      </c>
      <c r="K37" s="247">
        <v>123.17</v>
      </c>
      <c r="L37" s="247">
        <v>20.82</v>
      </c>
      <c r="M37" s="293">
        <f t="shared" si="3"/>
        <v>143.99</v>
      </c>
      <c r="N37" s="262"/>
      <c r="R37" t="s">
        <v>318</v>
      </c>
    </row>
    <row r="38" spans="1:19">
      <c r="A38" s="43"/>
      <c r="B38" s="50" t="s">
        <v>1044</v>
      </c>
      <c r="C38" s="71" t="s">
        <v>1045</v>
      </c>
      <c r="D38" s="71" t="s">
        <v>913</v>
      </c>
      <c r="E38" s="52" t="s">
        <v>600</v>
      </c>
      <c r="F38" s="247"/>
      <c r="G38" s="296"/>
      <c r="H38" s="247"/>
      <c r="I38" s="296"/>
      <c r="J38" s="247"/>
      <c r="K38" s="247"/>
      <c r="L38" s="247"/>
      <c r="M38" s="293"/>
      <c r="N38" s="262" t="s">
        <v>1041</v>
      </c>
    </row>
    <row r="39" spans="1:19">
      <c r="A39" s="43">
        <v>31</v>
      </c>
      <c r="B39" s="50" t="s">
        <v>642</v>
      </c>
      <c r="C39" s="72" t="s">
        <v>549</v>
      </c>
      <c r="D39" s="72" t="s">
        <v>912</v>
      </c>
      <c r="E39" s="52" t="s">
        <v>599</v>
      </c>
      <c r="F39" s="247">
        <v>70.38</v>
      </c>
      <c r="G39" s="296">
        <v>119.65</v>
      </c>
      <c r="H39" s="247">
        <v>11.9</v>
      </c>
      <c r="I39" s="296">
        <v>21.41</v>
      </c>
      <c r="J39" s="247">
        <f t="shared" ref="J39:J70" si="4">SUM(F39:I39)</f>
        <v>223.34</v>
      </c>
      <c r="K39" s="247">
        <v>190.03</v>
      </c>
      <c r="L39" s="247">
        <v>33.31</v>
      </c>
      <c r="M39" s="293">
        <f t="shared" ref="M39:M57" si="5">K39+L39</f>
        <v>223.34</v>
      </c>
      <c r="N39" s="262" t="s">
        <v>1043</v>
      </c>
    </row>
    <row r="40" spans="1:19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70.38</v>
      </c>
      <c r="G40" s="296">
        <v>0</v>
      </c>
      <c r="H40" s="247">
        <v>11.9</v>
      </c>
      <c r="I40" s="296">
        <v>0</v>
      </c>
      <c r="J40" s="247">
        <f t="shared" si="4"/>
        <v>82.28</v>
      </c>
      <c r="K40" s="247">
        <v>70.38</v>
      </c>
      <c r="L40" s="247">
        <v>11.9</v>
      </c>
      <c r="M40" s="293">
        <f t="shared" si="5"/>
        <v>82.28</v>
      </c>
      <c r="N40" s="262"/>
    </row>
    <row r="41" spans="1:19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82.03</v>
      </c>
      <c r="G41" s="296">
        <v>0</v>
      </c>
      <c r="H41" s="247">
        <v>11.9</v>
      </c>
      <c r="I41" s="296">
        <v>0</v>
      </c>
      <c r="J41" s="247">
        <f t="shared" si="4"/>
        <v>93.93</v>
      </c>
      <c r="K41" s="247">
        <v>82.03</v>
      </c>
      <c r="L41" s="247">
        <v>11.9</v>
      </c>
      <c r="M41" s="293">
        <f t="shared" si="5"/>
        <v>93.93</v>
      </c>
      <c r="N41" s="262"/>
      <c r="P41"/>
      <c r="Q41"/>
      <c r="R41"/>
      <c r="S41"/>
    </row>
    <row r="42" spans="1:19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70.38</v>
      </c>
      <c r="G42" s="296">
        <v>0</v>
      </c>
      <c r="H42" s="247">
        <v>11.9</v>
      </c>
      <c r="I42" s="296">
        <v>0</v>
      </c>
      <c r="J42" s="247">
        <f t="shared" si="4"/>
        <v>82.28</v>
      </c>
      <c r="K42" s="247">
        <v>70.38</v>
      </c>
      <c r="L42" s="247">
        <v>11.9</v>
      </c>
      <c r="M42" s="293">
        <f t="shared" si="5"/>
        <v>82.28</v>
      </c>
      <c r="N42" s="262"/>
      <c r="P42"/>
      <c r="Q42"/>
      <c r="R42"/>
      <c r="S42"/>
    </row>
    <row r="43" spans="1:19" s="1" customFormat="1">
      <c r="A43" s="43"/>
      <c r="B43" s="50" t="s">
        <v>1021</v>
      </c>
      <c r="C43" s="72" t="s">
        <v>1022</v>
      </c>
      <c r="D43" s="72" t="s">
        <v>913</v>
      </c>
      <c r="E43" s="52" t="s">
        <v>600</v>
      </c>
      <c r="F43" s="247">
        <v>82.03</v>
      </c>
      <c r="G43" s="296">
        <v>61.52</v>
      </c>
      <c r="H43" s="247">
        <v>11.9</v>
      </c>
      <c r="I43" s="296">
        <v>8.92</v>
      </c>
      <c r="J43" s="247">
        <f t="shared" si="4"/>
        <v>164.37</v>
      </c>
      <c r="K43" s="247">
        <v>143.55000000000001</v>
      </c>
      <c r="L43" s="247">
        <v>20.82</v>
      </c>
      <c r="M43" s="293">
        <f t="shared" si="5"/>
        <v>164.37</v>
      </c>
      <c r="N43" s="262"/>
      <c r="P43"/>
      <c r="Q43"/>
      <c r="R43"/>
      <c r="S43"/>
    </row>
    <row r="44" spans="1:19" s="1" customFormat="1">
      <c r="A44" s="43">
        <v>34</v>
      </c>
      <c r="B44" s="50" t="s">
        <v>705</v>
      </c>
      <c r="C44" s="72" t="s">
        <v>43</v>
      </c>
      <c r="D44" s="72" t="s">
        <v>915</v>
      </c>
      <c r="E44" s="52" t="s">
        <v>598</v>
      </c>
      <c r="F44" s="247">
        <v>82.03</v>
      </c>
      <c r="G44" s="296">
        <v>0</v>
      </c>
      <c r="H44" s="247">
        <v>11.9</v>
      </c>
      <c r="I44" s="296">
        <v>0</v>
      </c>
      <c r="J44" s="247">
        <f t="shared" si="4"/>
        <v>93.93</v>
      </c>
      <c r="K44" s="247">
        <v>82.03</v>
      </c>
      <c r="L44" s="247">
        <v>11.9</v>
      </c>
      <c r="M44" s="293">
        <f t="shared" si="5"/>
        <v>93.93</v>
      </c>
      <c r="N44" s="262"/>
      <c r="P44"/>
      <c r="Q44"/>
      <c r="R44"/>
      <c r="S44"/>
    </row>
    <row r="45" spans="1:19" s="1" customFormat="1">
      <c r="A45" s="43">
        <v>35</v>
      </c>
      <c r="B45" s="50" t="s">
        <v>706</v>
      </c>
      <c r="C45" s="71" t="s">
        <v>327</v>
      </c>
      <c r="D45" s="71" t="s">
        <v>912</v>
      </c>
      <c r="E45" s="52" t="s">
        <v>600</v>
      </c>
      <c r="F45" s="247">
        <v>70.38</v>
      </c>
      <c r="G45" s="296">
        <v>52.79</v>
      </c>
      <c r="H45" s="247">
        <v>11.9</v>
      </c>
      <c r="I45" s="296">
        <v>8.92</v>
      </c>
      <c r="J45" s="247">
        <f t="shared" si="4"/>
        <v>143.98999999999998</v>
      </c>
      <c r="K45" s="247">
        <v>123.17</v>
      </c>
      <c r="L45" s="247">
        <v>20.82</v>
      </c>
      <c r="M45" s="293">
        <f t="shared" si="5"/>
        <v>143.99</v>
      </c>
      <c r="N45" s="262"/>
      <c r="P45"/>
      <c r="Q45"/>
      <c r="R45"/>
      <c r="S45"/>
    </row>
    <row r="46" spans="1:19" s="1" customFormat="1">
      <c r="A46" s="43"/>
      <c r="B46" s="50" t="s">
        <v>938</v>
      </c>
      <c r="C46" s="71" t="s">
        <v>939</v>
      </c>
      <c r="D46" s="71" t="s">
        <v>913</v>
      </c>
      <c r="E46" s="52" t="s">
        <v>598</v>
      </c>
      <c r="F46" s="247">
        <v>82.03</v>
      </c>
      <c r="G46" s="296">
        <v>0</v>
      </c>
      <c r="H46" s="247">
        <v>11.9</v>
      </c>
      <c r="I46" s="296">
        <v>0</v>
      </c>
      <c r="J46" s="247">
        <f t="shared" si="4"/>
        <v>93.93</v>
      </c>
      <c r="K46" s="247">
        <v>82.03</v>
      </c>
      <c r="L46" s="247">
        <v>11.9</v>
      </c>
      <c r="M46" s="293">
        <f t="shared" si="5"/>
        <v>93.93</v>
      </c>
      <c r="N46" s="262"/>
      <c r="P46"/>
      <c r="Q46"/>
      <c r="R46"/>
      <c r="S46"/>
    </row>
    <row r="47" spans="1:19" s="1" customFormat="1">
      <c r="A47" s="43"/>
      <c r="B47" s="50" t="s">
        <v>920</v>
      </c>
      <c r="C47" s="71" t="s">
        <v>921</v>
      </c>
      <c r="D47" s="71" t="s">
        <v>913</v>
      </c>
      <c r="E47" s="52" t="s">
        <v>598</v>
      </c>
      <c r="F47" s="247">
        <v>82.03</v>
      </c>
      <c r="G47" s="296">
        <v>0</v>
      </c>
      <c r="H47" s="247">
        <v>11.9</v>
      </c>
      <c r="I47" s="296">
        <v>0</v>
      </c>
      <c r="J47" s="247">
        <f t="shared" si="4"/>
        <v>93.93</v>
      </c>
      <c r="K47" s="247">
        <v>82.03</v>
      </c>
      <c r="L47" s="247">
        <v>11.9</v>
      </c>
      <c r="M47" s="293">
        <f t="shared" si="5"/>
        <v>93.93</v>
      </c>
      <c r="N47" s="262" t="s">
        <v>1046</v>
      </c>
      <c r="P47"/>
      <c r="Q47"/>
      <c r="R47"/>
      <c r="S47"/>
    </row>
    <row r="48" spans="1:19" s="1" customFormat="1">
      <c r="A48" s="43">
        <v>36</v>
      </c>
      <c r="B48" s="50" t="s">
        <v>645</v>
      </c>
      <c r="C48" s="72" t="s">
        <v>358</v>
      </c>
      <c r="D48" s="72" t="s">
        <v>912</v>
      </c>
      <c r="E48" s="52" t="s">
        <v>599</v>
      </c>
      <c r="F48" s="247">
        <v>70.38</v>
      </c>
      <c r="G48" s="296">
        <v>119.65</v>
      </c>
      <c r="H48" s="247">
        <v>11.9</v>
      </c>
      <c r="I48" s="296">
        <v>21.41</v>
      </c>
      <c r="J48" s="247">
        <f t="shared" si="4"/>
        <v>223.34</v>
      </c>
      <c r="K48" s="247">
        <v>190.03</v>
      </c>
      <c r="L48" s="247">
        <v>33.31</v>
      </c>
      <c r="M48" s="293">
        <f t="shared" si="5"/>
        <v>223.34</v>
      </c>
      <c r="N48" s="262"/>
      <c r="P48"/>
      <c r="Q48"/>
      <c r="R48"/>
      <c r="S48"/>
    </row>
    <row r="49" spans="1:19" s="1" customFormat="1">
      <c r="A49" s="43">
        <v>37</v>
      </c>
      <c r="B49" s="50" t="s">
        <v>646</v>
      </c>
      <c r="C49" s="72" t="s">
        <v>551</v>
      </c>
      <c r="D49" s="72" t="s">
        <v>913</v>
      </c>
      <c r="E49" s="52" t="s">
        <v>598</v>
      </c>
      <c r="F49" s="247">
        <v>82.03</v>
      </c>
      <c r="G49" s="296">
        <v>0</v>
      </c>
      <c r="H49" s="247">
        <v>11.9</v>
      </c>
      <c r="I49" s="296">
        <v>0</v>
      </c>
      <c r="J49" s="247">
        <f t="shared" si="4"/>
        <v>93.93</v>
      </c>
      <c r="K49" s="247">
        <v>82.03</v>
      </c>
      <c r="L49" s="247">
        <v>11.9</v>
      </c>
      <c r="M49" s="293">
        <f t="shared" si="5"/>
        <v>93.93</v>
      </c>
      <c r="N49" s="262"/>
      <c r="P49"/>
      <c r="Q49"/>
      <c r="R49"/>
      <c r="S49"/>
    </row>
    <row r="50" spans="1:19" s="1" customFormat="1">
      <c r="A50" s="43">
        <v>39</v>
      </c>
      <c r="B50" s="50" t="s">
        <v>648</v>
      </c>
      <c r="C50" s="72" t="s">
        <v>23</v>
      </c>
      <c r="D50" s="72" t="s">
        <v>912</v>
      </c>
      <c r="E50" s="52" t="s">
        <v>598</v>
      </c>
      <c r="F50" s="247">
        <v>70.38</v>
      </c>
      <c r="G50" s="296">
        <v>0</v>
      </c>
      <c r="H50" s="247">
        <v>11.9</v>
      </c>
      <c r="I50" s="296">
        <v>0</v>
      </c>
      <c r="J50" s="247">
        <f t="shared" si="4"/>
        <v>82.28</v>
      </c>
      <c r="K50" s="247">
        <v>70.38</v>
      </c>
      <c r="L50" s="247">
        <v>11.9</v>
      </c>
      <c r="M50" s="293">
        <f t="shared" si="5"/>
        <v>82.28</v>
      </c>
      <c r="N50" s="262"/>
      <c r="P50"/>
      <c r="Q50"/>
      <c r="R50"/>
      <c r="S50"/>
    </row>
    <row r="51" spans="1:19" s="1" customFormat="1">
      <c r="A51" s="43">
        <v>40</v>
      </c>
      <c r="B51" s="50" t="s">
        <v>649</v>
      </c>
      <c r="C51" s="72" t="s">
        <v>93</v>
      </c>
      <c r="D51" s="72" t="s">
        <v>912</v>
      </c>
      <c r="E51" s="52" t="s">
        <v>599</v>
      </c>
      <c r="F51" s="247">
        <v>70.38</v>
      </c>
      <c r="G51" s="296">
        <v>119.65</v>
      </c>
      <c r="H51" s="247">
        <v>11.9</v>
      </c>
      <c r="I51" s="296">
        <v>21.41</v>
      </c>
      <c r="J51" s="247">
        <f t="shared" si="4"/>
        <v>223.34</v>
      </c>
      <c r="K51" s="247">
        <v>190.03</v>
      </c>
      <c r="L51" s="247">
        <v>33.31</v>
      </c>
      <c r="M51" s="293">
        <f t="shared" si="5"/>
        <v>223.34</v>
      </c>
      <c r="N51" s="262"/>
      <c r="P51"/>
      <c r="Q51"/>
      <c r="R51"/>
      <c r="S51"/>
    </row>
    <row r="52" spans="1:19" s="1" customFormat="1">
      <c r="A52" s="43">
        <v>41</v>
      </c>
      <c r="B52" s="50" t="s">
        <v>650</v>
      </c>
      <c r="C52" s="72" t="s">
        <v>183</v>
      </c>
      <c r="D52" s="72" t="s">
        <v>912</v>
      </c>
      <c r="E52" s="52" t="s">
        <v>600</v>
      </c>
      <c r="F52" s="247">
        <v>70.38</v>
      </c>
      <c r="G52" s="296">
        <v>52.79</v>
      </c>
      <c r="H52" s="247">
        <v>11.9</v>
      </c>
      <c r="I52" s="296">
        <v>8.92</v>
      </c>
      <c r="J52" s="247">
        <f t="shared" si="4"/>
        <v>143.98999999999998</v>
      </c>
      <c r="K52" s="247">
        <v>123.17</v>
      </c>
      <c r="L52" s="247">
        <v>20.82</v>
      </c>
      <c r="M52" s="293">
        <f t="shared" si="5"/>
        <v>143.99</v>
      </c>
      <c r="N52" s="262"/>
      <c r="P52"/>
      <c r="Q52"/>
      <c r="R52"/>
      <c r="S52"/>
    </row>
    <row r="53" spans="1:19" s="1" customFormat="1">
      <c r="A53" s="43">
        <v>42</v>
      </c>
      <c r="B53" s="50" t="s">
        <v>651</v>
      </c>
      <c r="C53" s="71" t="s">
        <v>453</v>
      </c>
      <c r="D53" s="71" t="s">
        <v>915</v>
      </c>
      <c r="E53" s="52" t="s">
        <v>599</v>
      </c>
      <c r="F53" s="247">
        <v>82.03</v>
      </c>
      <c r="G53" s="296">
        <v>139.44</v>
      </c>
      <c r="H53" s="247">
        <v>11.9</v>
      </c>
      <c r="I53" s="296">
        <v>21.41</v>
      </c>
      <c r="J53" s="247">
        <f t="shared" si="4"/>
        <v>254.78</v>
      </c>
      <c r="K53" s="247">
        <v>221.47</v>
      </c>
      <c r="L53" s="247">
        <v>33.31</v>
      </c>
      <c r="M53" s="293">
        <f t="shared" si="5"/>
        <v>254.78</v>
      </c>
      <c r="N53" s="262" t="s">
        <v>1047</v>
      </c>
      <c r="P53"/>
      <c r="Q53"/>
      <c r="R53"/>
      <c r="S53"/>
    </row>
    <row r="54" spans="1:19" s="1" customFormat="1">
      <c r="A54" s="43"/>
      <c r="B54" s="50" t="s">
        <v>864</v>
      </c>
      <c r="C54" s="71" t="s">
        <v>865</v>
      </c>
      <c r="D54" s="71" t="s">
        <v>916</v>
      </c>
      <c r="E54" s="52" t="s">
        <v>866</v>
      </c>
      <c r="F54" s="247">
        <v>70.38</v>
      </c>
      <c r="G54" s="296">
        <v>0</v>
      </c>
      <c r="H54" s="247">
        <v>11.9</v>
      </c>
      <c r="I54" s="296">
        <v>0</v>
      </c>
      <c r="J54" s="247">
        <f t="shared" si="4"/>
        <v>82.28</v>
      </c>
      <c r="K54" s="247">
        <v>70.38</v>
      </c>
      <c r="L54" s="247">
        <v>11.9</v>
      </c>
      <c r="M54" s="293">
        <f t="shared" si="5"/>
        <v>82.28</v>
      </c>
      <c r="N54" s="262" t="s">
        <v>1043</v>
      </c>
      <c r="P54"/>
      <c r="Q54"/>
      <c r="R54"/>
      <c r="S54"/>
    </row>
    <row r="55" spans="1:19" s="1" customFormat="1">
      <c r="A55" s="43">
        <v>43</v>
      </c>
      <c r="B55" s="50" t="s">
        <v>652</v>
      </c>
      <c r="C55" s="72" t="s">
        <v>134</v>
      </c>
      <c r="D55" s="72" t="s">
        <v>912</v>
      </c>
      <c r="E55" s="52" t="s">
        <v>598</v>
      </c>
      <c r="F55" s="247">
        <v>70.38</v>
      </c>
      <c r="G55" s="296">
        <v>0</v>
      </c>
      <c r="H55" s="247">
        <v>11.9</v>
      </c>
      <c r="I55" s="296">
        <v>0</v>
      </c>
      <c r="J55" s="247">
        <f t="shared" si="4"/>
        <v>82.28</v>
      </c>
      <c r="K55" s="247">
        <v>70.38</v>
      </c>
      <c r="L55" s="247">
        <v>11.9</v>
      </c>
      <c r="M55" s="293">
        <f t="shared" si="5"/>
        <v>82.28</v>
      </c>
      <c r="N55" s="262"/>
      <c r="P55"/>
      <c r="Q55"/>
      <c r="R55"/>
      <c r="S55"/>
    </row>
    <row r="56" spans="1:19" s="1" customFormat="1">
      <c r="A56" s="43">
        <v>44</v>
      </c>
      <c r="B56" s="50" t="s">
        <v>653</v>
      </c>
      <c r="C56" s="72" t="s">
        <v>59</v>
      </c>
      <c r="D56" s="72" t="s">
        <v>913</v>
      </c>
      <c r="E56" s="52" t="s">
        <v>598</v>
      </c>
      <c r="F56" s="247">
        <v>82.03</v>
      </c>
      <c r="G56" s="296">
        <v>0</v>
      </c>
      <c r="H56" s="247">
        <v>11.9</v>
      </c>
      <c r="I56" s="296">
        <v>0</v>
      </c>
      <c r="J56" s="247">
        <f t="shared" si="4"/>
        <v>93.93</v>
      </c>
      <c r="K56" s="247">
        <v>82.03</v>
      </c>
      <c r="L56" s="247">
        <v>11.9</v>
      </c>
      <c r="M56" s="293">
        <f t="shared" si="5"/>
        <v>93.93</v>
      </c>
      <c r="N56" s="262"/>
      <c r="P56"/>
      <c r="Q56"/>
      <c r="R56"/>
      <c r="S56"/>
    </row>
    <row r="57" spans="1:19" s="1" customFormat="1">
      <c r="A57" s="43">
        <v>45</v>
      </c>
      <c r="B57" s="50" t="s">
        <v>654</v>
      </c>
      <c r="C57" s="72" t="s">
        <v>563</v>
      </c>
      <c r="D57" s="72" t="s">
        <v>912</v>
      </c>
      <c r="E57" s="52" t="s">
        <v>599</v>
      </c>
      <c r="F57" s="247">
        <v>70.38</v>
      </c>
      <c r="G57" s="296">
        <v>119.65</v>
      </c>
      <c r="H57" s="247">
        <v>11.9</v>
      </c>
      <c r="I57" s="296">
        <v>21.41</v>
      </c>
      <c r="J57" s="247">
        <f t="shared" si="4"/>
        <v>223.34</v>
      </c>
      <c r="K57" s="247">
        <v>190.03</v>
      </c>
      <c r="L57" s="247">
        <v>33.31</v>
      </c>
      <c r="M57" s="293">
        <f t="shared" si="5"/>
        <v>223.34</v>
      </c>
      <c r="N57" s="262" t="s">
        <v>1043</v>
      </c>
      <c r="P57"/>
      <c r="Q57"/>
      <c r="R57"/>
      <c r="S57"/>
    </row>
    <row r="58" spans="1:19" s="1" customFormat="1">
      <c r="A58" s="43"/>
      <c r="B58" s="50" t="s">
        <v>893</v>
      </c>
      <c r="C58" s="72" t="s">
        <v>894</v>
      </c>
      <c r="D58" s="72" t="s">
        <v>913</v>
      </c>
      <c r="E58" s="52" t="s">
        <v>598</v>
      </c>
      <c r="F58" s="247">
        <v>82.03</v>
      </c>
      <c r="G58" s="296">
        <v>0</v>
      </c>
      <c r="H58" s="247">
        <v>11.9</v>
      </c>
      <c r="I58" s="296">
        <v>0</v>
      </c>
      <c r="J58" s="247">
        <f t="shared" si="4"/>
        <v>93.93</v>
      </c>
      <c r="K58" s="247">
        <v>82.03</v>
      </c>
      <c r="L58" s="247">
        <v>11.9</v>
      </c>
      <c r="M58" s="293">
        <f t="shared" ref="M58:M64" si="6">K58+L58</f>
        <v>93.93</v>
      </c>
      <c r="N58" s="262" t="s">
        <v>1042</v>
      </c>
      <c r="P58"/>
      <c r="Q58"/>
      <c r="R58"/>
      <c r="S58"/>
    </row>
    <row r="59" spans="1:19" s="1" customFormat="1">
      <c r="A59" s="43">
        <v>46</v>
      </c>
      <c r="B59" s="50" t="s">
        <v>655</v>
      </c>
      <c r="C59" s="71" t="s">
        <v>847</v>
      </c>
      <c r="D59" s="71" t="s">
        <v>916</v>
      </c>
      <c r="E59" s="52" t="s">
        <v>600</v>
      </c>
      <c r="F59" s="247">
        <v>70.38</v>
      </c>
      <c r="G59" s="296">
        <v>52.79</v>
      </c>
      <c r="H59" s="247">
        <v>11.9</v>
      </c>
      <c r="I59" s="296">
        <v>8.92</v>
      </c>
      <c r="J59" s="247">
        <f t="shared" si="4"/>
        <v>143.98999999999998</v>
      </c>
      <c r="K59" s="247">
        <v>123.17</v>
      </c>
      <c r="L59" s="247">
        <v>20.82</v>
      </c>
      <c r="M59" s="293">
        <f t="shared" si="6"/>
        <v>143.99</v>
      </c>
      <c r="N59" s="262"/>
      <c r="P59"/>
      <c r="Q59"/>
      <c r="R59"/>
      <c r="S59"/>
    </row>
    <row r="60" spans="1:19" s="1" customFormat="1" ht="16" customHeight="1">
      <c r="A60" s="43">
        <v>47</v>
      </c>
      <c r="B60" s="118" t="s">
        <v>656</v>
      </c>
      <c r="C60" s="72" t="s">
        <v>306</v>
      </c>
      <c r="D60" s="72" t="s">
        <v>912</v>
      </c>
      <c r="E60" s="52" t="s">
        <v>598</v>
      </c>
      <c r="F60" s="247">
        <v>70.38</v>
      </c>
      <c r="G60" s="296">
        <v>0</v>
      </c>
      <c r="H60" s="247">
        <v>11.9</v>
      </c>
      <c r="I60" s="296">
        <v>0</v>
      </c>
      <c r="J60" s="247">
        <f t="shared" si="4"/>
        <v>82.28</v>
      </c>
      <c r="K60" s="247">
        <v>70.38</v>
      </c>
      <c r="L60" s="247">
        <v>11.9</v>
      </c>
      <c r="M60" s="293">
        <f t="shared" si="6"/>
        <v>82.28</v>
      </c>
      <c r="N60" s="262"/>
      <c r="P60"/>
      <c r="Q60"/>
      <c r="R60"/>
      <c r="S60"/>
    </row>
    <row r="61" spans="1:19" s="1" customFormat="1">
      <c r="A61" s="43">
        <v>48</v>
      </c>
      <c r="B61" s="383" t="s">
        <v>657</v>
      </c>
      <c r="C61" s="387" t="s">
        <v>203</v>
      </c>
      <c r="D61" s="387" t="s">
        <v>912</v>
      </c>
      <c r="E61" s="385" t="s">
        <v>598</v>
      </c>
      <c r="F61" s="386">
        <v>70.38</v>
      </c>
      <c r="G61" s="386">
        <v>0</v>
      </c>
      <c r="H61" s="247">
        <v>11.9</v>
      </c>
      <c r="I61" s="296">
        <v>0</v>
      </c>
      <c r="J61" s="247">
        <f t="shared" si="4"/>
        <v>82.28</v>
      </c>
      <c r="K61" s="247">
        <v>70.38</v>
      </c>
      <c r="L61" s="247">
        <v>11.9</v>
      </c>
      <c r="M61" s="293">
        <f t="shared" si="6"/>
        <v>82.28</v>
      </c>
      <c r="N61" s="262" t="s">
        <v>1048</v>
      </c>
      <c r="P61"/>
      <c r="Q61"/>
      <c r="R61"/>
      <c r="S61"/>
    </row>
    <row r="62" spans="1:19">
      <c r="A62" s="43">
        <v>50</v>
      </c>
      <c r="B62" s="50" t="s">
        <v>659</v>
      </c>
      <c r="C62" s="71" t="s">
        <v>848</v>
      </c>
      <c r="D62" s="71" t="s">
        <v>916</v>
      </c>
      <c r="E62" s="52" t="s">
        <v>599</v>
      </c>
      <c r="F62" s="247">
        <v>70.38</v>
      </c>
      <c r="G62" s="296">
        <v>119.65</v>
      </c>
      <c r="H62" s="247">
        <v>11.9</v>
      </c>
      <c r="I62" s="296">
        <v>21.41</v>
      </c>
      <c r="J62" s="247">
        <f t="shared" si="4"/>
        <v>223.34</v>
      </c>
      <c r="K62" s="247">
        <v>190.03</v>
      </c>
      <c r="L62" s="247">
        <v>33.31</v>
      </c>
      <c r="M62" s="293">
        <f t="shared" si="6"/>
        <v>223.34</v>
      </c>
      <c r="N62" s="262"/>
    </row>
    <row r="63" spans="1:19">
      <c r="A63" s="43">
        <v>51</v>
      </c>
      <c r="B63" s="50" t="s">
        <v>660</v>
      </c>
      <c r="C63" s="72" t="s">
        <v>123</v>
      </c>
      <c r="D63" s="72" t="s">
        <v>912</v>
      </c>
      <c r="E63" s="52" t="s">
        <v>599</v>
      </c>
      <c r="F63" s="247">
        <v>70.38</v>
      </c>
      <c r="G63" s="296">
        <v>119.65</v>
      </c>
      <c r="H63" s="247">
        <v>11.9</v>
      </c>
      <c r="I63" s="296">
        <v>21.41</v>
      </c>
      <c r="J63" s="247">
        <f t="shared" si="4"/>
        <v>223.34</v>
      </c>
      <c r="K63" s="247">
        <v>190.03</v>
      </c>
      <c r="L63" s="247">
        <v>33.31</v>
      </c>
      <c r="M63" s="293">
        <f t="shared" si="6"/>
        <v>223.34</v>
      </c>
      <c r="N63" s="262"/>
    </row>
    <row r="64" spans="1:19">
      <c r="A64" s="43">
        <v>52</v>
      </c>
      <c r="B64" s="383" t="s">
        <v>661</v>
      </c>
      <c r="C64" s="388" t="s">
        <v>346</v>
      </c>
      <c r="D64" s="388" t="s">
        <v>912</v>
      </c>
      <c r="E64" s="385" t="s">
        <v>599</v>
      </c>
      <c r="F64" s="386">
        <v>70.38</v>
      </c>
      <c r="G64" s="386">
        <v>119.65</v>
      </c>
      <c r="H64" s="247">
        <v>11.9</v>
      </c>
      <c r="I64" s="296">
        <v>21.41</v>
      </c>
      <c r="J64" s="247">
        <f t="shared" si="4"/>
        <v>223.34</v>
      </c>
      <c r="K64" s="247">
        <v>190.03</v>
      </c>
      <c r="L64" s="247">
        <v>33.31</v>
      </c>
      <c r="M64" s="293">
        <f t="shared" si="6"/>
        <v>223.34</v>
      </c>
      <c r="N64" s="262" t="s">
        <v>1043</v>
      </c>
    </row>
    <row r="65" spans="1:19">
      <c r="A65" s="43"/>
      <c r="B65" s="50" t="s">
        <v>895</v>
      </c>
      <c r="C65" s="71" t="s">
        <v>896</v>
      </c>
      <c r="D65" s="71" t="s">
        <v>913</v>
      </c>
      <c r="E65" s="52" t="s">
        <v>598</v>
      </c>
      <c r="F65" s="247">
        <v>82.03</v>
      </c>
      <c r="G65" s="296">
        <v>0</v>
      </c>
      <c r="H65" s="247">
        <v>11.9</v>
      </c>
      <c r="I65" s="296">
        <v>0</v>
      </c>
      <c r="J65" s="247">
        <f t="shared" si="4"/>
        <v>93.93</v>
      </c>
      <c r="K65" s="247">
        <v>82.03</v>
      </c>
      <c r="L65" s="247">
        <v>11.9</v>
      </c>
      <c r="M65" s="293">
        <f t="shared" ref="M65:M73" si="7">K65+L65</f>
        <v>93.93</v>
      </c>
      <c r="N65" s="262"/>
    </row>
    <row r="66" spans="1:19">
      <c r="A66" s="43">
        <v>53</v>
      </c>
      <c r="B66" s="278" t="s">
        <v>742</v>
      </c>
      <c r="C66" s="72" t="s">
        <v>737</v>
      </c>
      <c r="D66" s="72" t="s">
        <v>912</v>
      </c>
      <c r="E66" s="52" t="s">
        <v>598</v>
      </c>
      <c r="F66" s="247">
        <v>70.38</v>
      </c>
      <c r="G66" s="296">
        <v>0</v>
      </c>
      <c r="H66" s="247">
        <v>11.9</v>
      </c>
      <c r="I66" s="296">
        <v>0</v>
      </c>
      <c r="J66" s="247">
        <f t="shared" si="4"/>
        <v>82.28</v>
      </c>
      <c r="K66" s="247">
        <v>70.38</v>
      </c>
      <c r="L66" s="247">
        <v>11.9</v>
      </c>
      <c r="M66" s="293">
        <f t="shared" si="7"/>
        <v>82.28</v>
      </c>
      <c r="N66" s="53"/>
    </row>
    <row r="67" spans="1:19">
      <c r="A67" s="43"/>
      <c r="B67" s="389" t="s">
        <v>933</v>
      </c>
      <c r="C67" s="387" t="s">
        <v>897</v>
      </c>
      <c r="D67" s="387" t="s">
        <v>912</v>
      </c>
      <c r="E67" s="385" t="s">
        <v>600</v>
      </c>
      <c r="F67" s="386">
        <v>70.38</v>
      </c>
      <c r="G67" s="386">
        <v>52.79</v>
      </c>
      <c r="H67" s="247">
        <v>11.9</v>
      </c>
      <c r="I67" s="296">
        <v>8.92</v>
      </c>
      <c r="J67" s="247">
        <f t="shared" si="4"/>
        <v>143.98999999999998</v>
      </c>
      <c r="K67" s="247">
        <v>123.17</v>
      </c>
      <c r="L67" s="247">
        <v>20.82</v>
      </c>
      <c r="M67" s="293">
        <f t="shared" si="7"/>
        <v>143.99</v>
      </c>
      <c r="N67" s="53" t="s">
        <v>1049</v>
      </c>
    </row>
    <row r="68" spans="1:19">
      <c r="A68" s="43"/>
      <c r="B68" s="278" t="s">
        <v>923</v>
      </c>
      <c r="C68" s="72" t="s">
        <v>924</v>
      </c>
      <c r="D68" s="72" t="s">
        <v>915</v>
      </c>
      <c r="E68" s="52" t="s">
        <v>598</v>
      </c>
      <c r="F68" s="247">
        <v>82.03</v>
      </c>
      <c r="G68" s="296">
        <v>0</v>
      </c>
      <c r="H68" s="247">
        <v>11.9</v>
      </c>
      <c r="I68" s="296">
        <v>0</v>
      </c>
      <c r="J68" s="247">
        <f t="shared" si="4"/>
        <v>93.93</v>
      </c>
      <c r="K68" s="247">
        <v>82.03</v>
      </c>
      <c r="L68" s="247">
        <v>11.9</v>
      </c>
      <c r="M68" s="293">
        <f t="shared" si="7"/>
        <v>93.93</v>
      </c>
      <c r="N68" s="53" t="s">
        <v>1050</v>
      </c>
    </row>
    <row r="69" spans="1:19">
      <c r="A69" s="43"/>
      <c r="B69" s="278" t="s">
        <v>898</v>
      </c>
      <c r="C69" s="72" t="s">
        <v>899</v>
      </c>
      <c r="D69" s="72" t="s">
        <v>912</v>
      </c>
      <c r="E69" s="52" t="s">
        <v>599</v>
      </c>
      <c r="F69" s="247">
        <v>70.38</v>
      </c>
      <c r="G69" s="296">
        <v>119.65</v>
      </c>
      <c r="H69" s="247">
        <v>11.9</v>
      </c>
      <c r="I69" s="296">
        <v>21.41</v>
      </c>
      <c r="J69" s="247">
        <f t="shared" si="4"/>
        <v>223.34</v>
      </c>
      <c r="K69" s="247">
        <v>190.03</v>
      </c>
      <c r="L69" s="247">
        <v>33.31</v>
      </c>
      <c r="M69" s="293">
        <f t="shared" si="7"/>
        <v>223.34</v>
      </c>
      <c r="N69" s="53"/>
    </row>
    <row r="70" spans="1:19" s="42" customFormat="1" ht="16" customHeight="1">
      <c r="A70" s="43">
        <v>56</v>
      </c>
      <c r="B70" s="50" t="s">
        <v>664</v>
      </c>
      <c r="C70" s="72" t="s">
        <v>601</v>
      </c>
      <c r="D70" s="72" t="s">
        <v>912</v>
      </c>
      <c r="E70" s="52" t="s">
        <v>598</v>
      </c>
      <c r="F70" s="247">
        <v>70.38</v>
      </c>
      <c r="G70" s="296">
        <v>0</v>
      </c>
      <c r="H70" s="247">
        <v>11.9</v>
      </c>
      <c r="I70" s="296">
        <v>0</v>
      </c>
      <c r="J70" s="247">
        <f t="shared" si="4"/>
        <v>82.28</v>
      </c>
      <c r="K70" s="247">
        <v>70.38</v>
      </c>
      <c r="L70" s="247">
        <v>11.9</v>
      </c>
      <c r="M70" s="293">
        <f t="shared" si="7"/>
        <v>82.28</v>
      </c>
      <c r="N70" s="262" t="s">
        <v>1043</v>
      </c>
      <c r="O70" s="1"/>
    </row>
    <row r="71" spans="1:19" s="42" customFormat="1">
      <c r="A71" s="43">
        <v>57</v>
      </c>
      <c r="B71" s="50" t="s">
        <v>665</v>
      </c>
      <c r="C71" s="72" t="s">
        <v>378</v>
      </c>
      <c r="D71" s="72" t="s">
        <v>912</v>
      </c>
      <c r="E71" s="52" t="s">
        <v>600</v>
      </c>
      <c r="F71" s="247">
        <v>70.38</v>
      </c>
      <c r="G71" s="296">
        <v>52.79</v>
      </c>
      <c r="H71" s="247">
        <v>11.9</v>
      </c>
      <c r="I71" s="296">
        <v>8.92</v>
      </c>
      <c r="J71" s="247">
        <f t="shared" ref="J71:J102" si="8">SUM(F71:I71)</f>
        <v>143.98999999999998</v>
      </c>
      <c r="K71" s="247">
        <v>123.17</v>
      </c>
      <c r="L71" s="247">
        <v>20.82</v>
      </c>
      <c r="M71" s="293">
        <f t="shared" si="7"/>
        <v>143.99</v>
      </c>
      <c r="N71" s="262"/>
      <c r="O71" s="1"/>
    </row>
    <row r="72" spans="1:19" s="42" customFormat="1">
      <c r="A72" s="43">
        <v>58</v>
      </c>
      <c r="B72" s="50" t="s">
        <v>413</v>
      </c>
      <c r="C72" s="72" t="s">
        <v>196</v>
      </c>
      <c r="D72" s="359" t="s">
        <v>913</v>
      </c>
      <c r="E72" s="151" t="s">
        <v>598</v>
      </c>
      <c r="F72" s="247">
        <v>82.03</v>
      </c>
      <c r="G72" s="296">
        <v>0</v>
      </c>
      <c r="H72" s="247">
        <v>11.9</v>
      </c>
      <c r="I72" s="296">
        <v>0</v>
      </c>
      <c r="J72" s="247">
        <f t="shared" si="8"/>
        <v>93.93</v>
      </c>
      <c r="K72" s="247">
        <v>82.03</v>
      </c>
      <c r="L72" s="247">
        <v>11.9</v>
      </c>
      <c r="M72" s="293">
        <f t="shared" si="7"/>
        <v>93.93</v>
      </c>
      <c r="N72" s="262"/>
      <c r="O72" s="1"/>
    </row>
    <row r="73" spans="1:19">
      <c r="A73" s="43">
        <v>59</v>
      </c>
      <c r="B73" s="50" t="s">
        <v>666</v>
      </c>
      <c r="C73" s="72" t="s">
        <v>215</v>
      </c>
      <c r="D73" s="72" t="s">
        <v>913</v>
      </c>
      <c r="E73" s="52" t="s">
        <v>598</v>
      </c>
      <c r="F73" s="247">
        <v>82.03</v>
      </c>
      <c r="G73" s="296">
        <v>0</v>
      </c>
      <c r="H73" s="247">
        <v>11.9</v>
      </c>
      <c r="I73" s="296">
        <v>0</v>
      </c>
      <c r="J73" s="247">
        <f t="shared" si="8"/>
        <v>93.93</v>
      </c>
      <c r="K73" s="247">
        <v>82.03</v>
      </c>
      <c r="L73" s="247">
        <v>11.9</v>
      </c>
      <c r="M73" s="293">
        <f t="shared" si="7"/>
        <v>93.93</v>
      </c>
      <c r="N73" s="264"/>
    </row>
    <row r="74" spans="1:19">
      <c r="A74" s="43">
        <v>60</v>
      </c>
      <c r="B74" s="50" t="s">
        <v>667</v>
      </c>
      <c r="C74" s="72" t="s">
        <v>586</v>
      </c>
      <c r="D74" s="72" t="s">
        <v>913</v>
      </c>
      <c r="E74" s="52" t="s">
        <v>598</v>
      </c>
      <c r="F74" s="247">
        <v>82.03</v>
      </c>
      <c r="G74" s="296">
        <v>0</v>
      </c>
      <c r="H74" s="247">
        <v>11.9</v>
      </c>
      <c r="I74" s="296">
        <v>0</v>
      </c>
      <c r="J74" s="247">
        <f t="shared" si="8"/>
        <v>93.93</v>
      </c>
      <c r="K74" s="247">
        <v>82.03</v>
      </c>
      <c r="L74" s="247">
        <v>11.9</v>
      </c>
      <c r="M74" s="293">
        <f t="shared" ref="M74:M81" si="9">K74+L74</f>
        <v>93.93</v>
      </c>
      <c r="N74" s="264"/>
    </row>
    <row r="75" spans="1:19">
      <c r="A75" s="43">
        <v>62</v>
      </c>
      <c r="B75" s="50" t="s">
        <v>669</v>
      </c>
      <c r="C75" s="72" t="s">
        <v>83</v>
      </c>
      <c r="D75" s="72" t="s">
        <v>912</v>
      </c>
      <c r="E75" s="52" t="s">
        <v>598</v>
      </c>
      <c r="F75" s="247">
        <v>70.38</v>
      </c>
      <c r="G75" s="296">
        <v>0</v>
      </c>
      <c r="H75" s="247">
        <v>11.9</v>
      </c>
      <c r="I75" s="296">
        <v>0</v>
      </c>
      <c r="J75" s="247">
        <f t="shared" si="8"/>
        <v>82.28</v>
      </c>
      <c r="K75" s="247">
        <v>70.38</v>
      </c>
      <c r="L75" s="247">
        <v>11.9</v>
      </c>
      <c r="M75" s="293">
        <f t="shared" si="9"/>
        <v>82.28</v>
      </c>
      <c r="N75" s="262"/>
    </row>
    <row r="76" spans="1:19">
      <c r="A76" s="43">
        <v>64</v>
      </c>
      <c r="B76" s="50" t="s">
        <v>707</v>
      </c>
      <c r="C76" s="71" t="s">
        <v>458</v>
      </c>
      <c r="D76" s="71" t="s">
        <v>912</v>
      </c>
      <c r="E76" s="52" t="s">
        <v>598</v>
      </c>
      <c r="F76" s="247">
        <v>70.38</v>
      </c>
      <c r="G76" s="296">
        <v>0</v>
      </c>
      <c r="H76" s="247">
        <v>11.9</v>
      </c>
      <c r="I76" s="296">
        <v>0</v>
      </c>
      <c r="J76" s="247">
        <f t="shared" si="8"/>
        <v>82.28</v>
      </c>
      <c r="K76" s="247">
        <v>70.38</v>
      </c>
      <c r="L76" s="247">
        <v>11.9</v>
      </c>
      <c r="M76" s="293">
        <f t="shared" si="9"/>
        <v>82.28</v>
      </c>
      <c r="N76" s="262"/>
    </row>
    <row r="77" spans="1:19">
      <c r="A77" s="43"/>
      <c r="B77" s="50" t="s">
        <v>902</v>
      </c>
      <c r="C77" s="71" t="s">
        <v>903</v>
      </c>
      <c r="D77" s="71" t="s">
        <v>912</v>
      </c>
      <c r="E77" s="52" t="s">
        <v>599</v>
      </c>
      <c r="F77" s="247">
        <v>70.38</v>
      </c>
      <c r="G77" s="296">
        <v>119.65</v>
      </c>
      <c r="H77" s="247">
        <v>11.9</v>
      </c>
      <c r="I77" s="296">
        <v>21.41</v>
      </c>
      <c r="J77" s="247">
        <f t="shared" si="8"/>
        <v>223.34</v>
      </c>
      <c r="K77" s="247">
        <v>190.03</v>
      </c>
      <c r="L77" s="247">
        <v>33.31</v>
      </c>
      <c r="M77" s="293">
        <f t="shared" si="9"/>
        <v>223.34</v>
      </c>
      <c r="N77" s="262"/>
    </row>
    <row r="78" spans="1:19" s="1" customFormat="1">
      <c r="A78" s="43">
        <v>67</v>
      </c>
      <c r="B78" s="389" t="s">
        <v>744</v>
      </c>
      <c r="C78" s="387" t="s">
        <v>523</v>
      </c>
      <c r="D78" s="387" t="s">
        <v>913</v>
      </c>
      <c r="E78" s="385" t="s">
        <v>600</v>
      </c>
      <c r="F78" s="386">
        <v>82.03</v>
      </c>
      <c r="G78" s="386">
        <v>61.52</v>
      </c>
      <c r="H78" s="386">
        <v>11.9</v>
      </c>
      <c r="I78" s="386">
        <v>8.92</v>
      </c>
      <c r="J78" s="247">
        <f t="shared" si="8"/>
        <v>164.37</v>
      </c>
      <c r="K78" s="247">
        <v>143.55000000000001</v>
      </c>
      <c r="L78" s="247">
        <v>20.82</v>
      </c>
      <c r="M78" s="293">
        <f t="shared" si="9"/>
        <v>164.37</v>
      </c>
      <c r="N78" s="262" t="s">
        <v>1051</v>
      </c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82.03</v>
      </c>
      <c r="G79" s="296">
        <v>61.52</v>
      </c>
      <c r="H79" s="247">
        <v>11.9</v>
      </c>
      <c r="I79" s="296">
        <v>8.92</v>
      </c>
      <c r="J79" s="247">
        <f t="shared" si="8"/>
        <v>164.37</v>
      </c>
      <c r="K79" s="247">
        <v>143.55000000000001</v>
      </c>
      <c r="L79" s="247">
        <v>20.82</v>
      </c>
      <c r="M79" s="293">
        <f t="shared" si="9"/>
        <v>164.37</v>
      </c>
      <c r="N79" s="262"/>
      <c r="P79"/>
      <c r="Q79"/>
      <c r="R79"/>
      <c r="S79"/>
    </row>
    <row r="80" spans="1:19" s="1" customFormat="1" ht="28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82.03</v>
      </c>
      <c r="G80" s="296">
        <v>139.44</v>
      </c>
      <c r="H80" s="247">
        <v>11.9</v>
      </c>
      <c r="I80" s="296">
        <v>21.41</v>
      </c>
      <c r="J80" s="247">
        <f t="shared" si="8"/>
        <v>254.78</v>
      </c>
      <c r="K80" s="247">
        <v>221.47</v>
      </c>
      <c r="L80" s="247">
        <v>33.31</v>
      </c>
      <c r="M80" s="293">
        <f t="shared" si="9"/>
        <v>254.78</v>
      </c>
      <c r="N80" s="262"/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70.38</v>
      </c>
      <c r="G81" s="296">
        <v>52.79</v>
      </c>
      <c r="H81" s="247">
        <v>11.9</v>
      </c>
      <c r="I81" s="296">
        <v>8.92</v>
      </c>
      <c r="J81" s="247">
        <f t="shared" si="8"/>
        <v>143.98999999999998</v>
      </c>
      <c r="K81" s="247">
        <v>123.17</v>
      </c>
      <c r="L81" s="247">
        <v>20.82</v>
      </c>
      <c r="M81" s="293">
        <f t="shared" si="9"/>
        <v>143.99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82.03</v>
      </c>
      <c r="G82" s="296">
        <v>61.52</v>
      </c>
      <c r="H82" s="247">
        <v>11.9</v>
      </c>
      <c r="I82" s="296">
        <v>8.92</v>
      </c>
      <c r="J82" s="247">
        <f t="shared" si="8"/>
        <v>164.37</v>
      </c>
      <c r="K82" s="247">
        <v>143.55000000000001</v>
      </c>
      <c r="L82" s="247">
        <v>20.82</v>
      </c>
      <c r="M82" s="293">
        <f t="shared" ref="M82:M87" si="10">K82+L82</f>
        <v>164.37</v>
      </c>
      <c r="N82" s="262"/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70.38</v>
      </c>
      <c r="G83" s="296">
        <v>52.79</v>
      </c>
      <c r="H83" s="247">
        <v>11.9</v>
      </c>
      <c r="I83" s="296">
        <v>8.92</v>
      </c>
      <c r="J83" s="247">
        <f t="shared" si="8"/>
        <v>143.98999999999998</v>
      </c>
      <c r="K83" s="247">
        <v>123.17</v>
      </c>
      <c r="L83" s="247">
        <v>20.82</v>
      </c>
      <c r="M83" s="293">
        <f t="shared" si="10"/>
        <v>143.99</v>
      </c>
      <c r="N83" s="262" t="s">
        <v>1052</v>
      </c>
      <c r="O83" s="1" t="s">
        <v>318</v>
      </c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70.38</v>
      </c>
      <c r="G84" s="296">
        <v>0</v>
      </c>
      <c r="H84" s="247">
        <v>11.9</v>
      </c>
      <c r="I84" s="296">
        <v>0</v>
      </c>
      <c r="J84" s="247">
        <f t="shared" si="8"/>
        <v>82.28</v>
      </c>
      <c r="K84" s="247">
        <v>70.38</v>
      </c>
      <c r="L84" s="247">
        <v>11.9</v>
      </c>
      <c r="M84" s="293">
        <f t="shared" si="10"/>
        <v>82.28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70.38</v>
      </c>
      <c r="G85" s="296">
        <v>0</v>
      </c>
      <c r="H85" s="247">
        <v>11.9</v>
      </c>
      <c r="I85" s="296">
        <v>0</v>
      </c>
      <c r="J85" s="247">
        <f t="shared" si="8"/>
        <v>82.28</v>
      </c>
      <c r="K85" s="247">
        <v>70.38</v>
      </c>
      <c r="L85" s="247">
        <v>11.9</v>
      </c>
      <c r="M85" s="293">
        <f t="shared" si="10"/>
        <v>82.28</v>
      </c>
      <c r="N85" s="262"/>
      <c r="P85"/>
      <c r="Q85"/>
      <c r="R85"/>
      <c r="S85"/>
    </row>
    <row r="86" spans="1:19" s="1" customFormat="1" ht="29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82.03</v>
      </c>
      <c r="G86" s="296">
        <v>0</v>
      </c>
      <c r="H86" s="247">
        <v>11.9</v>
      </c>
      <c r="I86" s="296">
        <v>0</v>
      </c>
      <c r="J86" s="247">
        <f t="shared" si="8"/>
        <v>93.93</v>
      </c>
      <c r="K86" s="247">
        <v>82.03</v>
      </c>
      <c r="L86" s="247">
        <v>11.9</v>
      </c>
      <c r="M86" s="293">
        <f t="shared" si="10"/>
        <v>93.93</v>
      </c>
      <c r="N86" s="262"/>
      <c r="P86"/>
      <c r="Q86"/>
      <c r="R86"/>
      <c r="S86"/>
    </row>
    <row r="87" spans="1:19" s="1" customFormat="1">
      <c r="A87" s="43"/>
      <c r="B87" s="50" t="s">
        <v>987</v>
      </c>
      <c r="C87" s="71" t="s">
        <v>988</v>
      </c>
      <c r="D87" s="71" t="s">
        <v>913</v>
      </c>
      <c r="E87" s="52" t="s">
        <v>598</v>
      </c>
      <c r="F87" s="247">
        <v>82.03</v>
      </c>
      <c r="G87" s="296">
        <v>0</v>
      </c>
      <c r="H87" s="247">
        <v>11.9</v>
      </c>
      <c r="I87" s="296">
        <v>0</v>
      </c>
      <c r="J87" s="247">
        <f t="shared" si="8"/>
        <v>93.93</v>
      </c>
      <c r="K87" s="247">
        <v>82.03</v>
      </c>
      <c r="L87" s="247">
        <v>11.9</v>
      </c>
      <c r="M87" s="293">
        <f t="shared" si="10"/>
        <v>93.93</v>
      </c>
      <c r="N87" s="262"/>
      <c r="P87"/>
      <c r="Q87"/>
      <c r="R87"/>
      <c r="S87"/>
    </row>
    <row r="88" spans="1:19" s="1" customFormat="1">
      <c r="A88" s="43">
        <v>77</v>
      </c>
      <c r="B88" s="50" t="s">
        <v>678</v>
      </c>
      <c r="C88" s="72" t="s">
        <v>341</v>
      </c>
      <c r="D88" s="72" t="s">
        <v>916</v>
      </c>
      <c r="E88" s="52" t="s">
        <v>600</v>
      </c>
      <c r="F88" s="247">
        <v>70.38</v>
      </c>
      <c r="G88" s="296">
        <v>52.79</v>
      </c>
      <c r="H88" s="247">
        <v>11.9</v>
      </c>
      <c r="I88" s="296">
        <v>8.92</v>
      </c>
      <c r="J88" s="247">
        <f t="shared" si="8"/>
        <v>143.98999999999998</v>
      </c>
      <c r="K88" s="247">
        <v>123.17</v>
      </c>
      <c r="L88" s="247">
        <v>20.82</v>
      </c>
      <c r="M88" s="293">
        <f t="shared" ref="M88:M96" si="11">K88+L88</f>
        <v>143.99</v>
      </c>
      <c r="N88" s="262"/>
      <c r="P88"/>
      <c r="Q88"/>
      <c r="R88"/>
      <c r="S88"/>
    </row>
    <row r="89" spans="1:19" s="1" customFormat="1">
      <c r="A89" s="43">
        <v>78</v>
      </c>
      <c r="B89" s="50" t="s">
        <v>679</v>
      </c>
      <c r="C89" s="72" t="s">
        <v>32</v>
      </c>
      <c r="D89" s="72" t="s">
        <v>912</v>
      </c>
      <c r="E89" s="52" t="s">
        <v>598</v>
      </c>
      <c r="F89" s="247">
        <v>70.38</v>
      </c>
      <c r="G89" s="296">
        <v>0</v>
      </c>
      <c r="H89" s="247">
        <v>11.9</v>
      </c>
      <c r="I89" s="296">
        <v>0</v>
      </c>
      <c r="J89" s="247">
        <f t="shared" si="8"/>
        <v>82.28</v>
      </c>
      <c r="K89" s="247">
        <v>70.38</v>
      </c>
      <c r="L89" s="247">
        <v>11.9</v>
      </c>
      <c r="M89" s="293">
        <f t="shared" si="11"/>
        <v>82.28</v>
      </c>
      <c r="N89" s="262" t="s">
        <v>1053</v>
      </c>
      <c r="P89"/>
      <c r="Q89"/>
      <c r="R89"/>
      <c r="S89"/>
    </row>
    <row r="90" spans="1:19" s="1" customFormat="1">
      <c r="A90" s="43"/>
      <c r="B90" s="50" t="s">
        <v>680</v>
      </c>
      <c r="C90" s="72" t="s">
        <v>137</v>
      </c>
      <c r="D90" s="72" t="s">
        <v>912</v>
      </c>
      <c r="E90" s="52" t="s">
        <v>598</v>
      </c>
      <c r="F90" s="247">
        <v>70.38</v>
      </c>
      <c r="G90" s="296">
        <v>0</v>
      </c>
      <c r="H90" s="247">
        <v>11.9</v>
      </c>
      <c r="I90" s="296">
        <v>0</v>
      </c>
      <c r="J90" s="247">
        <f t="shared" si="8"/>
        <v>82.28</v>
      </c>
      <c r="K90" s="247">
        <v>70.38</v>
      </c>
      <c r="L90" s="247">
        <v>11.9</v>
      </c>
      <c r="M90" s="293">
        <f t="shared" si="11"/>
        <v>82.28</v>
      </c>
      <c r="N90" s="262"/>
      <c r="P90"/>
      <c r="Q90"/>
      <c r="R90"/>
      <c r="S90"/>
    </row>
    <row r="91" spans="1:19" s="1" customFormat="1">
      <c r="A91" s="43"/>
      <c r="B91" s="50" t="s">
        <v>977</v>
      </c>
      <c r="C91" s="72" t="s">
        <v>978</v>
      </c>
      <c r="D91" s="72" t="s">
        <v>912</v>
      </c>
      <c r="E91" s="52" t="s">
        <v>600</v>
      </c>
      <c r="F91" s="247">
        <v>70.38</v>
      </c>
      <c r="G91" s="296">
        <v>52.79</v>
      </c>
      <c r="H91" s="247">
        <v>11.9</v>
      </c>
      <c r="I91" s="296">
        <v>8.92</v>
      </c>
      <c r="J91" s="247">
        <f t="shared" si="8"/>
        <v>143.98999999999998</v>
      </c>
      <c r="K91" s="247">
        <v>123.17</v>
      </c>
      <c r="L91" s="247">
        <v>20.82</v>
      </c>
      <c r="M91" s="293">
        <f t="shared" si="11"/>
        <v>143.99</v>
      </c>
      <c r="N91" s="262" t="s">
        <v>1054</v>
      </c>
      <c r="P91"/>
      <c r="Q91"/>
      <c r="R91"/>
      <c r="S91"/>
    </row>
    <row r="92" spans="1:19" s="1" customFormat="1" ht="29">
      <c r="A92" s="43">
        <v>80</v>
      </c>
      <c r="B92" s="50" t="s">
        <v>681</v>
      </c>
      <c r="C92" s="71" t="s">
        <v>362</v>
      </c>
      <c r="D92" s="71" t="s">
        <v>916</v>
      </c>
      <c r="E92" s="52" t="s">
        <v>600</v>
      </c>
      <c r="F92" s="247">
        <v>70.38</v>
      </c>
      <c r="G92" s="296">
        <v>52.79</v>
      </c>
      <c r="H92" s="247">
        <v>11.9</v>
      </c>
      <c r="I92" s="296">
        <v>8.92</v>
      </c>
      <c r="J92" s="247">
        <f t="shared" si="8"/>
        <v>143.98999999999998</v>
      </c>
      <c r="K92" s="247">
        <v>123.17</v>
      </c>
      <c r="L92" s="247">
        <v>20.82</v>
      </c>
      <c r="M92" s="293">
        <f t="shared" si="11"/>
        <v>143.99</v>
      </c>
      <c r="N92" s="262"/>
      <c r="P92"/>
      <c r="Q92"/>
      <c r="R92"/>
      <c r="S92"/>
    </row>
    <row r="93" spans="1:19" s="1" customFormat="1">
      <c r="A93" s="43">
        <v>82</v>
      </c>
      <c r="B93" s="383" t="s">
        <v>683</v>
      </c>
      <c r="C93" s="387" t="s">
        <v>126</v>
      </c>
      <c r="D93" s="387" t="s">
        <v>913</v>
      </c>
      <c r="E93" s="385" t="s">
        <v>600</v>
      </c>
      <c r="F93" s="386">
        <v>82.03</v>
      </c>
      <c r="G93" s="386">
        <v>61.52</v>
      </c>
      <c r="H93" s="247">
        <v>11.9</v>
      </c>
      <c r="I93" s="296">
        <v>8.92</v>
      </c>
      <c r="J93" s="247">
        <f t="shared" si="8"/>
        <v>164.37</v>
      </c>
      <c r="K93" s="247">
        <v>143.55000000000001</v>
      </c>
      <c r="L93" s="247">
        <v>20.82</v>
      </c>
      <c r="M93" s="293">
        <f t="shared" si="11"/>
        <v>164.37</v>
      </c>
      <c r="N93" s="262" t="s">
        <v>1049</v>
      </c>
      <c r="P93"/>
      <c r="Q93"/>
      <c r="R93"/>
      <c r="S93"/>
    </row>
    <row r="94" spans="1:19" s="1" customFormat="1">
      <c r="A94" s="43"/>
      <c r="B94" s="50" t="s">
        <v>995</v>
      </c>
      <c r="C94" s="72" t="s">
        <v>996</v>
      </c>
      <c r="D94" s="72" t="s">
        <v>913</v>
      </c>
      <c r="E94" s="52" t="s">
        <v>600</v>
      </c>
      <c r="F94" s="247">
        <v>82.03</v>
      </c>
      <c r="G94" s="296">
        <v>61.52</v>
      </c>
      <c r="H94" s="247">
        <v>11.9</v>
      </c>
      <c r="I94" s="296">
        <v>8.92</v>
      </c>
      <c r="J94" s="247">
        <f t="shared" si="8"/>
        <v>164.37</v>
      </c>
      <c r="K94" s="247">
        <v>143.55000000000001</v>
      </c>
      <c r="L94" s="247">
        <v>20.82</v>
      </c>
      <c r="M94" s="293">
        <f t="shared" si="11"/>
        <v>164.37</v>
      </c>
      <c r="N94" s="262"/>
      <c r="P94"/>
      <c r="Q94"/>
      <c r="R94"/>
      <c r="S94"/>
    </row>
    <row r="95" spans="1:19" s="1" customFormat="1" ht="17" customHeight="1">
      <c r="A95" s="43">
        <v>83</v>
      </c>
      <c r="B95" s="50" t="s">
        <v>684</v>
      </c>
      <c r="C95" s="72" t="s">
        <v>35</v>
      </c>
      <c r="D95" s="72" t="s">
        <v>916</v>
      </c>
      <c r="E95" s="52" t="s">
        <v>598</v>
      </c>
      <c r="F95" s="247">
        <v>70.38</v>
      </c>
      <c r="G95" s="296">
        <v>0</v>
      </c>
      <c r="H95" s="247">
        <v>11.9</v>
      </c>
      <c r="I95" s="296">
        <v>0</v>
      </c>
      <c r="J95" s="247">
        <f t="shared" si="8"/>
        <v>82.28</v>
      </c>
      <c r="K95" s="247">
        <v>70.38</v>
      </c>
      <c r="L95" s="247">
        <v>11.9</v>
      </c>
      <c r="M95" s="293">
        <f t="shared" si="11"/>
        <v>82.28</v>
      </c>
      <c r="N95" s="266"/>
      <c r="P95"/>
      <c r="Q95"/>
      <c r="R95"/>
      <c r="S95"/>
    </row>
    <row r="96" spans="1:19" s="1" customFormat="1">
      <c r="A96" s="43">
        <v>84</v>
      </c>
      <c r="B96" s="50" t="s">
        <v>685</v>
      </c>
      <c r="C96" s="72" t="s">
        <v>433</v>
      </c>
      <c r="D96" s="72" t="s">
        <v>912</v>
      </c>
      <c r="E96" s="52" t="s">
        <v>598</v>
      </c>
      <c r="F96" s="247">
        <v>70.38</v>
      </c>
      <c r="G96" s="296">
        <v>0</v>
      </c>
      <c r="H96" s="247">
        <v>11.9</v>
      </c>
      <c r="I96" s="296">
        <v>0</v>
      </c>
      <c r="J96" s="247">
        <f t="shared" si="8"/>
        <v>82.28</v>
      </c>
      <c r="K96" s="247">
        <v>70.38</v>
      </c>
      <c r="L96" s="247">
        <v>11.9</v>
      </c>
      <c r="M96" s="293">
        <f t="shared" si="11"/>
        <v>82.28</v>
      </c>
      <c r="N96" s="262" t="s">
        <v>1043</v>
      </c>
      <c r="P96"/>
      <c r="Q96"/>
      <c r="R96"/>
      <c r="S96"/>
    </row>
    <row r="97" spans="1:19" s="1" customFormat="1">
      <c r="A97" s="43">
        <v>85</v>
      </c>
      <c r="B97" s="50" t="s">
        <v>686</v>
      </c>
      <c r="C97" s="72" t="s">
        <v>339</v>
      </c>
      <c r="D97" s="72" t="s">
        <v>912</v>
      </c>
      <c r="E97" s="52" t="s">
        <v>600</v>
      </c>
      <c r="F97" s="247">
        <v>70.38</v>
      </c>
      <c r="G97" s="296">
        <v>52.79</v>
      </c>
      <c r="H97" s="247">
        <v>11.9</v>
      </c>
      <c r="I97" s="296">
        <v>8.92</v>
      </c>
      <c r="J97" s="247">
        <f t="shared" si="8"/>
        <v>143.98999999999998</v>
      </c>
      <c r="K97" s="247">
        <v>123.17</v>
      </c>
      <c r="L97" s="247">
        <v>20.82</v>
      </c>
      <c r="M97" s="293">
        <f t="shared" ref="M97:M103" si="12">K97+L97</f>
        <v>143.99</v>
      </c>
      <c r="N97" s="262"/>
      <c r="P97"/>
      <c r="Q97"/>
      <c r="R97"/>
      <c r="S97"/>
    </row>
    <row r="98" spans="1:19" s="1" customFormat="1">
      <c r="A98" s="43">
        <v>86</v>
      </c>
      <c r="B98" s="50" t="s">
        <v>687</v>
      </c>
      <c r="C98" s="72" t="s">
        <v>50</v>
      </c>
      <c r="D98" s="72" t="s">
        <v>912</v>
      </c>
      <c r="E98" s="52" t="s">
        <v>598</v>
      </c>
      <c r="F98" s="247">
        <v>70.38</v>
      </c>
      <c r="G98" s="296">
        <v>0</v>
      </c>
      <c r="H98" s="247">
        <v>11.9</v>
      </c>
      <c r="I98" s="296">
        <v>0</v>
      </c>
      <c r="J98" s="247">
        <f t="shared" si="8"/>
        <v>82.28</v>
      </c>
      <c r="K98" s="247">
        <v>70.38</v>
      </c>
      <c r="L98" s="247">
        <v>11.9</v>
      </c>
      <c r="M98" s="293">
        <f t="shared" si="12"/>
        <v>82.28</v>
      </c>
      <c r="N98" s="262"/>
      <c r="P98"/>
      <c r="Q98"/>
      <c r="R98"/>
      <c r="S98"/>
    </row>
    <row r="99" spans="1:19" s="1" customFormat="1">
      <c r="A99" s="43"/>
      <c r="B99" s="50" t="s">
        <v>1014</v>
      </c>
      <c r="C99" s="72" t="s">
        <v>1015</v>
      </c>
      <c r="D99" s="72" t="s">
        <v>912</v>
      </c>
      <c r="E99" s="52" t="s">
        <v>598</v>
      </c>
      <c r="F99" s="247">
        <v>70.38</v>
      </c>
      <c r="G99" s="296">
        <v>0</v>
      </c>
      <c r="H99" s="247">
        <v>11.9</v>
      </c>
      <c r="I99" s="296">
        <v>0</v>
      </c>
      <c r="J99" s="247">
        <f t="shared" si="8"/>
        <v>82.28</v>
      </c>
      <c r="K99" s="247">
        <v>70.38</v>
      </c>
      <c r="L99" s="247">
        <v>11.9</v>
      </c>
      <c r="M99" s="293">
        <f t="shared" si="12"/>
        <v>82.28</v>
      </c>
      <c r="N99" s="262" t="s">
        <v>1055</v>
      </c>
      <c r="P99"/>
      <c r="Q99"/>
      <c r="R99"/>
      <c r="S99"/>
    </row>
    <row r="100" spans="1:19" s="1" customFormat="1">
      <c r="A100" s="43">
        <v>87</v>
      </c>
      <c r="B100" s="50" t="s">
        <v>688</v>
      </c>
      <c r="C100" s="72" t="s">
        <v>85</v>
      </c>
      <c r="D100" s="72" t="s">
        <v>912</v>
      </c>
      <c r="E100" s="52" t="s">
        <v>598</v>
      </c>
      <c r="F100" s="247">
        <v>70.38</v>
      </c>
      <c r="G100" s="296">
        <v>0</v>
      </c>
      <c r="H100" s="247">
        <v>11.9</v>
      </c>
      <c r="I100" s="296">
        <v>0</v>
      </c>
      <c r="J100" s="247">
        <f t="shared" si="8"/>
        <v>82.28</v>
      </c>
      <c r="K100" s="247">
        <v>70.38</v>
      </c>
      <c r="L100" s="247">
        <v>11.9</v>
      </c>
      <c r="M100" s="293">
        <f t="shared" si="12"/>
        <v>82.28</v>
      </c>
      <c r="N100" s="262"/>
      <c r="P100"/>
      <c r="Q100"/>
      <c r="R100"/>
      <c r="S100"/>
    </row>
    <row r="101" spans="1:19" s="1" customFormat="1">
      <c r="A101" s="43">
        <v>88</v>
      </c>
      <c r="B101" s="50" t="s">
        <v>689</v>
      </c>
      <c r="C101" s="72" t="s">
        <v>128</v>
      </c>
      <c r="D101" s="72" t="s">
        <v>912</v>
      </c>
      <c r="E101" s="52" t="s">
        <v>598</v>
      </c>
      <c r="F101" s="247">
        <v>70.38</v>
      </c>
      <c r="G101" s="296">
        <v>0</v>
      </c>
      <c r="H101" s="247">
        <v>11.9</v>
      </c>
      <c r="I101" s="296">
        <v>0</v>
      </c>
      <c r="J101" s="247">
        <f t="shared" si="8"/>
        <v>82.28</v>
      </c>
      <c r="K101" s="247">
        <v>70.38</v>
      </c>
      <c r="L101" s="247">
        <v>11.9</v>
      </c>
      <c r="M101" s="293">
        <f t="shared" si="12"/>
        <v>82.28</v>
      </c>
      <c r="N101" s="262"/>
      <c r="P101"/>
      <c r="Q101"/>
      <c r="R101"/>
      <c r="S101"/>
    </row>
    <row r="102" spans="1:19" s="1" customFormat="1">
      <c r="A102" s="43">
        <v>89</v>
      </c>
      <c r="B102" s="50" t="s">
        <v>690</v>
      </c>
      <c r="C102" s="71" t="s">
        <v>336</v>
      </c>
      <c r="D102" s="71" t="s">
        <v>912</v>
      </c>
      <c r="E102" s="52" t="s">
        <v>598</v>
      </c>
      <c r="F102" s="247">
        <v>70.38</v>
      </c>
      <c r="G102" s="296">
        <v>0</v>
      </c>
      <c r="H102" s="247">
        <v>11.9</v>
      </c>
      <c r="I102" s="296">
        <v>0</v>
      </c>
      <c r="J102" s="247">
        <f t="shared" si="8"/>
        <v>82.28</v>
      </c>
      <c r="K102" s="247">
        <v>70.38</v>
      </c>
      <c r="L102" s="247">
        <v>11.9</v>
      </c>
      <c r="M102" s="293">
        <f t="shared" si="12"/>
        <v>82.28</v>
      </c>
      <c r="N102" s="262"/>
      <c r="P102"/>
      <c r="Q102"/>
      <c r="R102"/>
      <c r="S102"/>
    </row>
    <row r="103" spans="1:19" s="1" customFormat="1">
      <c r="A103" s="43"/>
      <c r="B103" s="383" t="s">
        <v>1024</v>
      </c>
      <c r="C103" s="388" t="s">
        <v>1025</v>
      </c>
      <c r="D103" s="388" t="s">
        <v>913</v>
      </c>
      <c r="E103" s="385" t="s">
        <v>599</v>
      </c>
      <c r="F103" s="386">
        <v>82.03</v>
      </c>
      <c r="G103" s="386">
        <v>139.44</v>
      </c>
      <c r="H103" s="247">
        <v>11.9</v>
      </c>
      <c r="I103" s="296">
        <v>21.41</v>
      </c>
      <c r="J103" s="247">
        <f t="shared" ref="J103:J108" si="13">SUM(F103:I103)</f>
        <v>254.78</v>
      </c>
      <c r="K103" s="247">
        <v>221.47</v>
      </c>
      <c r="L103" s="247">
        <v>33.31</v>
      </c>
      <c r="M103" s="293">
        <f t="shared" si="12"/>
        <v>254.78</v>
      </c>
      <c r="N103" s="262" t="s">
        <v>1056</v>
      </c>
      <c r="P103"/>
      <c r="Q103"/>
      <c r="R103"/>
      <c r="S103"/>
    </row>
    <row r="104" spans="1:19" s="1" customFormat="1">
      <c r="A104" s="43">
        <v>90</v>
      </c>
      <c r="B104" s="50" t="s">
        <v>691</v>
      </c>
      <c r="C104" s="71" t="s">
        <v>333</v>
      </c>
      <c r="D104" s="71" t="s">
        <v>912</v>
      </c>
      <c r="E104" s="52" t="s">
        <v>598</v>
      </c>
      <c r="F104" s="247">
        <v>70.38</v>
      </c>
      <c r="G104" s="296">
        <v>0</v>
      </c>
      <c r="H104" s="247">
        <v>11.9</v>
      </c>
      <c r="I104" s="296">
        <v>0</v>
      </c>
      <c r="J104" s="247">
        <f t="shared" si="13"/>
        <v>82.28</v>
      </c>
      <c r="K104" s="247">
        <v>70.38</v>
      </c>
      <c r="L104" s="247">
        <v>11.9</v>
      </c>
      <c r="M104" s="293">
        <f>K104+L104</f>
        <v>82.28</v>
      </c>
      <c r="N104" s="262"/>
      <c r="P104"/>
      <c r="Q104"/>
      <c r="R104"/>
      <c r="S104"/>
    </row>
    <row r="105" spans="1:19" s="1" customFormat="1">
      <c r="A105" s="43"/>
      <c r="B105" s="50" t="s">
        <v>1016</v>
      </c>
      <c r="C105" s="71" t="s">
        <v>1017</v>
      </c>
      <c r="D105" s="71" t="s">
        <v>913</v>
      </c>
      <c r="E105" s="52" t="s">
        <v>598</v>
      </c>
      <c r="F105" s="247">
        <v>82.03</v>
      </c>
      <c r="G105" s="296">
        <v>0</v>
      </c>
      <c r="H105" s="247">
        <v>11.9</v>
      </c>
      <c r="I105" s="296">
        <v>0</v>
      </c>
      <c r="J105" s="247">
        <f t="shared" si="13"/>
        <v>93.93</v>
      </c>
      <c r="K105" s="247">
        <v>82.03</v>
      </c>
      <c r="L105" s="247">
        <v>11.9</v>
      </c>
      <c r="M105" s="293">
        <f>K105+L105</f>
        <v>93.93</v>
      </c>
      <c r="N105" s="262"/>
      <c r="P105"/>
      <c r="Q105"/>
      <c r="R105"/>
      <c r="S105"/>
    </row>
    <row r="106" spans="1:19" s="1" customFormat="1">
      <c r="A106" s="43">
        <v>91</v>
      </c>
      <c r="B106" s="50" t="s">
        <v>692</v>
      </c>
      <c r="C106" s="72" t="s">
        <v>46</v>
      </c>
      <c r="D106" s="72" t="s">
        <v>913</v>
      </c>
      <c r="E106" s="52" t="s">
        <v>598</v>
      </c>
      <c r="F106" s="247">
        <v>82.03</v>
      </c>
      <c r="G106" s="296">
        <v>0</v>
      </c>
      <c r="H106" s="247">
        <v>11.9</v>
      </c>
      <c r="I106" s="296">
        <v>0</v>
      </c>
      <c r="J106" s="247">
        <f t="shared" si="13"/>
        <v>93.93</v>
      </c>
      <c r="K106" s="247">
        <v>82.03</v>
      </c>
      <c r="L106" s="247">
        <v>11.9</v>
      </c>
      <c r="M106" s="293">
        <f>K106+L106</f>
        <v>93.93</v>
      </c>
      <c r="N106" s="262"/>
      <c r="P106"/>
      <c r="Q106"/>
      <c r="R106"/>
      <c r="S106"/>
    </row>
    <row r="107" spans="1:19" s="1" customFormat="1">
      <c r="A107" s="43">
        <v>92</v>
      </c>
      <c r="B107" s="50" t="s">
        <v>693</v>
      </c>
      <c r="C107" s="71" t="s">
        <v>852</v>
      </c>
      <c r="D107" s="71" t="s">
        <v>912</v>
      </c>
      <c r="E107" s="52" t="s">
        <v>600</v>
      </c>
      <c r="F107" s="247">
        <v>70.38</v>
      </c>
      <c r="G107" s="296">
        <v>52.79</v>
      </c>
      <c r="H107" s="247">
        <v>11.9</v>
      </c>
      <c r="I107" s="296">
        <v>8.92</v>
      </c>
      <c r="J107" s="247">
        <f t="shared" si="13"/>
        <v>143.98999999999998</v>
      </c>
      <c r="K107" s="247">
        <v>123.17</v>
      </c>
      <c r="L107" s="247">
        <v>20.82</v>
      </c>
      <c r="M107" s="293">
        <f>K107+L107</f>
        <v>143.99</v>
      </c>
      <c r="N107" s="262"/>
      <c r="P107"/>
      <c r="Q107"/>
      <c r="R107"/>
      <c r="S107"/>
    </row>
    <row r="108" spans="1:19" s="1" customFormat="1">
      <c r="A108" s="43">
        <v>93</v>
      </c>
      <c r="B108" s="383" t="s">
        <v>694</v>
      </c>
      <c r="C108" s="387" t="s">
        <v>200</v>
      </c>
      <c r="D108" s="387" t="s">
        <v>912</v>
      </c>
      <c r="E108" s="385" t="s">
        <v>600</v>
      </c>
      <c r="F108" s="386">
        <v>70.38</v>
      </c>
      <c r="G108" s="386">
        <v>52.79</v>
      </c>
      <c r="H108" s="247">
        <v>11.9</v>
      </c>
      <c r="I108" s="296">
        <v>8.92</v>
      </c>
      <c r="J108" s="247">
        <f t="shared" si="13"/>
        <v>143.98999999999998</v>
      </c>
      <c r="K108" s="247">
        <v>123.17</v>
      </c>
      <c r="L108" s="247">
        <v>20.82</v>
      </c>
      <c r="M108" s="293">
        <f>K108+L108</f>
        <v>143.99</v>
      </c>
      <c r="N108" s="262" t="s">
        <v>1055</v>
      </c>
      <c r="P108"/>
      <c r="Q108"/>
      <c r="R108"/>
      <c r="S108"/>
    </row>
    <row r="109" spans="1:19" s="1" customFormat="1">
      <c r="A109" s="43"/>
      <c r="B109" s="50" t="s">
        <v>1057</v>
      </c>
      <c r="C109" s="72" t="s">
        <v>1058</v>
      </c>
      <c r="D109" s="72" t="s">
        <v>913</v>
      </c>
      <c r="E109" s="52"/>
      <c r="F109" s="247"/>
      <c r="G109" s="296"/>
      <c r="H109" s="247"/>
      <c r="I109" s="296"/>
      <c r="J109" s="247"/>
      <c r="K109" s="247"/>
      <c r="L109" s="247"/>
      <c r="M109" s="293"/>
      <c r="N109" s="262" t="s">
        <v>1041</v>
      </c>
      <c r="P109"/>
      <c r="Q109"/>
      <c r="R109"/>
      <c r="S109"/>
    </row>
    <row r="110" spans="1:19" s="1" customFormat="1">
      <c r="A110" s="43">
        <v>94</v>
      </c>
      <c r="B110" s="50" t="s">
        <v>695</v>
      </c>
      <c r="C110" s="72" t="s">
        <v>434</v>
      </c>
      <c r="D110" s="72" t="s">
        <v>913</v>
      </c>
      <c r="E110" s="52" t="s">
        <v>598</v>
      </c>
      <c r="F110" s="247">
        <v>82.03</v>
      </c>
      <c r="G110" s="296">
        <v>0</v>
      </c>
      <c r="H110" s="247">
        <v>11.9</v>
      </c>
      <c r="I110" s="296">
        <v>0</v>
      </c>
      <c r="J110" s="247">
        <f>SUM(F110:I110)</f>
        <v>93.93</v>
      </c>
      <c r="K110" s="247">
        <v>82.03</v>
      </c>
      <c r="L110" s="247">
        <v>11.9</v>
      </c>
      <c r="M110" s="293">
        <f>K110+L110</f>
        <v>93.93</v>
      </c>
      <c r="N110" s="262"/>
      <c r="P110"/>
      <c r="Q110"/>
      <c r="R110"/>
      <c r="S110"/>
    </row>
    <row r="111" spans="1:19" s="1" customFormat="1">
      <c r="A111" s="43">
        <v>95</v>
      </c>
      <c r="B111" s="278" t="s">
        <v>745</v>
      </c>
      <c r="C111" s="72" t="s">
        <v>337</v>
      </c>
      <c r="D111" s="72" t="s">
        <v>912</v>
      </c>
      <c r="E111" s="52" t="s">
        <v>598</v>
      </c>
      <c r="F111" s="247">
        <v>70.38</v>
      </c>
      <c r="G111" s="296">
        <v>0</v>
      </c>
      <c r="H111" s="247">
        <v>11.9</v>
      </c>
      <c r="I111" s="296">
        <v>0</v>
      </c>
      <c r="J111" s="247">
        <f>SUM(F111:I111)</f>
        <v>82.28</v>
      </c>
      <c r="K111" s="247">
        <v>70.38</v>
      </c>
      <c r="L111" s="247">
        <v>11.9</v>
      </c>
      <c r="M111" s="293">
        <f>K111+L111</f>
        <v>82.28</v>
      </c>
      <c r="N111" s="262"/>
      <c r="P111"/>
      <c r="Q111"/>
      <c r="R111"/>
      <c r="S111"/>
    </row>
    <row r="112" spans="1:19" s="1" customFormat="1">
      <c r="A112" s="43"/>
      <c r="B112" s="278" t="s">
        <v>1059</v>
      </c>
      <c r="C112" s="72" t="s">
        <v>1060</v>
      </c>
      <c r="D112" s="72" t="s">
        <v>913</v>
      </c>
      <c r="E112" s="52"/>
      <c r="F112" s="247"/>
      <c r="G112" s="296"/>
      <c r="H112" s="247"/>
      <c r="I112" s="296"/>
      <c r="J112" s="247"/>
      <c r="K112" s="247"/>
      <c r="L112" s="247"/>
      <c r="M112" s="293"/>
      <c r="N112" s="262" t="s">
        <v>1041</v>
      </c>
      <c r="P112"/>
      <c r="Q112"/>
      <c r="R112"/>
      <c r="S112"/>
    </row>
    <row r="113" spans="1:19" s="1" customFormat="1">
      <c r="A113" s="43"/>
      <c r="B113" s="278" t="s">
        <v>998</v>
      </c>
      <c r="C113" s="72" t="s">
        <v>999</v>
      </c>
      <c r="D113" s="72" t="s">
        <v>912</v>
      </c>
      <c r="E113" s="52" t="s">
        <v>928</v>
      </c>
      <c r="F113" s="247">
        <v>70.38</v>
      </c>
      <c r="G113" s="296">
        <v>0</v>
      </c>
      <c r="H113" s="247">
        <v>11.9</v>
      </c>
      <c r="I113" s="296">
        <v>0</v>
      </c>
      <c r="J113" s="247">
        <f t="shared" ref="J113:J124" si="14">SUM(F113:I113)</f>
        <v>82.28</v>
      </c>
      <c r="K113" s="247">
        <v>70.38</v>
      </c>
      <c r="L113" s="247">
        <v>11.9</v>
      </c>
      <c r="M113" s="293">
        <f>K113+L113</f>
        <v>82.28</v>
      </c>
      <c r="N113" s="262"/>
      <c r="P113"/>
      <c r="Q113"/>
      <c r="R113"/>
      <c r="S113"/>
    </row>
    <row r="114" spans="1:19" s="1" customFormat="1">
      <c r="A114" s="43">
        <v>96</v>
      </c>
      <c r="B114" s="50" t="s">
        <v>696</v>
      </c>
      <c r="C114" s="72" t="s">
        <v>524</v>
      </c>
      <c r="D114" s="72" t="s">
        <v>913</v>
      </c>
      <c r="E114" s="52" t="s">
        <v>598</v>
      </c>
      <c r="F114" s="247">
        <v>82.03</v>
      </c>
      <c r="G114" s="296">
        <v>0</v>
      </c>
      <c r="H114" s="247">
        <v>11.9</v>
      </c>
      <c r="I114" s="296">
        <v>0</v>
      </c>
      <c r="J114" s="247">
        <f t="shared" si="14"/>
        <v>93.93</v>
      </c>
      <c r="K114" s="247">
        <v>82.03</v>
      </c>
      <c r="L114" s="247">
        <v>11.9</v>
      </c>
      <c r="M114" s="293">
        <f>K114+L114</f>
        <v>93.93</v>
      </c>
      <c r="N114" s="262"/>
      <c r="P114"/>
      <c r="Q114"/>
      <c r="R114"/>
      <c r="S114"/>
    </row>
    <row r="115" spans="1:19" s="1" customFormat="1">
      <c r="A115" s="43">
        <v>97</v>
      </c>
      <c r="B115" s="50" t="s">
        <v>697</v>
      </c>
      <c r="C115" s="72" t="s">
        <v>558</v>
      </c>
      <c r="D115" s="72" t="s">
        <v>912</v>
      </c>
      <c r="E115" s="52" t="s">
        <v>599</v>
      </c>
      <c r="F115" s="247">
        <v>70.38</v>
      </c>
      <c r="G115" s="296">
        <v>119.65</v>
      </c>
      <c r="H115" s="247">
        <v>11.9</v>
      </c>
      <c r="I115" s="296">
        <v>21.41</v>
      </c>
      <c r="J115" s="247">
        <f t="shared" si="14"/>
        <v>223.34</v>
      </c>
      <c r="K115" s="247">
        <v>190.03</v>
      </c>
      <c r="L115" s="247">
        <v>33.31</v>
      </c>
      <c r="M115" s="293">
        <f>K115+L115</f>
        <v>223.34</v>
      </c>
      <c r="N115" s="262"/>
      <c r="P115"/>
      <c r="Q115"/>
      <c r="R115"/>
      <c r="S115"/>
    </row>
    <row r="116" spans="1:19" s="1" customFormat="1">
      <c r="A116" s="43"/>
      <c r="B116" s="50" t="s">
        <v>930</v>
      </c>
      <c r="C116" s="72" t="s">
        <v>931</v>
      </c>
      <c r="D116" s="72" t="s">
        <v>915</v>
      </c>
      <c r="E116" s="52" t="s">
        <v>600</v>
      </c>
      <c r="F116" s="247">
        <v>82.03</v>
      </c>
      <c r="G116" s="296">
        <v>61.52</v>
      </c>
      <c r="H116" s="247">
        <v>11.9</v>
      </c>
      <c r="I116" s="296">
        <v>8.92</v>
      </c>
      <c r="J116" s="247">
        <f t="shared" si="14"/>
        <v>164.37</v>
      </c>
      <c r="K116" s="247">
        <v>143.55000000000001</v>
      </c>
      <c r="L116" s="247">
        <v>20.82</v>
      </c>
      <c r="M116" s="293">
        <f>K116+L116</f>
        <v>164.37</v>
      </c>
      <c r="N116" s="262" t="s">
        <v>1052</v>
      </c>
      <c r="P116"/>
      <c r="Q116"/>
      <c r="R116"/>
      <c r="S116"/>
    </row>
    <row r="117" spans="1:19">
      <c r="A117" s="43">
        <v>98</v>
      </c>
      <c r="B117" s="50" t="s">
        <v>698</v>
      </c>
      <c r="C117" s="72" t="s">
        <v>201</v>
      </c>
      <c r="D117" s="72" t="s">
        <v>912</v>
      </c>
      <c r="E117" s="52" t="s">
        <v>598</v>
      </c>
      <c r="F117" s="247">
        <v>70.38</v>
      </c>
      <c r="G117" s="296">
        <v>0</v>
      </c>
      <c r="H117" s="247">
        <v>11.9</v>
      </c>
      <c r="I117" s="296">
        <v>0</v>
      </c>
      <c r="J117" s="247">
        <f t="shared" si="14"/>
        <v>82.28</v>
      </c>
      <c r="K117" s="247">
        <v>70.38</v>
      </c>
      <c r="L117" s="247">
        <v>11.9</v>
      </c>
      <c r="M117" s="293">
        <f t="shared" ref="M117:M122" si="15">K117+L117</f>
        <v>82.28</v>
      </c>
      <c r="N117" s="262"/>
    </row>
    <row r="118" spans="1:19">
      <c r="A118" s="43">
        <v>99</v>
      </c>
      <c r="B118" s="50" t="s">
        <v>699</v>
      </c>
      <c r="C118" s="72" t="s">
        <v>202</v>
      </c>
      <c r="D118" s="72" t="s">
        <v>913</v>
      </c>
      <c r="E118" s="52" t="s">
        <v>599</v>
      </c>
      <c r="F118" s="247">
        <v>82.03</v>
      </c>
      <c r="G118" s="296">
        <v>139.44</v>
      </c>
      <c r="H118" s="247">
        <v>11.9</v>
      </c>
      <c r="I118" s="296">
        <v>21.41</v>
      </c>
      <c r="J118" s="247">
        <f t="shared" si="14"/>
        <v>254.78</v>
      </c>
      <c r="K118" s="247">
        <v>221.47</v>
      </c>
      <c r="L118" s="247">
        <v>33.31</v>
      </c>
      <c r="M118" s="293">
        <f t="shared" si="15"/>
        <v>254.78</v>
      </c>
      <c r="N118" s="262"/>
    </row>
    <row r="119" spans="1:19">
      <c r="A119" s="43">
        <v>100</v>
      </c>
      <c r="B119" s="50" t="s">
        <v>700</v>
      </c>
      <c r="C119" s="72" t="s">
        <v>473</v>
      </c>
      <c r="D119" s="72" t="s">
        <v>913</v>
      </c>
      <c r="E119" s="52" t="s">
        <v>598</v>
      </c>
      <c r="F119" s="247">
        <v>82.03</v>
      </c>
      <c r="G119" s="296">
        <v>0</v>
      </c>
      <c r="H119" s="247">
        <v>11.9</v>
      </c>
      <c r="I119" s="296">
        <v>0</v>
      </c>
      <c r="J119" s="247">
        <f t="shared" si="14"/>
        <v>93.93</v>
      </c>
      <c r="K119" s="247">
        <v>82.03</v>
      </c>
      <c r="L119" s="247">
        <v>11.9</v>
      </c>
      <c r="M119" s="293">
        <f t="shared" si="15"/>
        <v>93.93</v>
      </c>
      <c r="N119" s="262"/>
    </row>
    <row r="120" spans="1:19">
      <c r="A120" s="43">
        <v>101</v>
      </c>
      <c r="B120" s="50" t="s">
        <v>701</v>
      </c>
      <c r="C120" s="72" t="s">
        <v>559</v>
      </c>
      <c r="D120" s="72" t="s">
        <v>912</v>
      </c>
      <c r="E120" s="52" t="s">
        <v>599</v>
      </c>
      <c r="F120" s="247">
        <v>70.38</v>
      </c>
      <c r="G120" s="296">
        <v>119.65</v>
      </c>
      <c r="H120" s="247">
        <v>11.9</v>
      </c>
      <c r="I120" s="296">
        <v>21.41</v>
      </c>
      <c r="J120" s="247">
        <f t="shared" si="14"/>
        <v>223.34</v>
      </c>
      <c r="K120" s="247">
        <v>190.03</v>
      </c>
      <c r="L120" s="247">
        <v>33.31</v>
      </c>
      <c r="M120" s="293">
        <f t="shared" si="15"/>
        <v>223.34</v>
      </c>
      <c r="N120" s="262" t="s">
        <v>1061</v>
      </c>
    </row>
    <row r="121" spans="1:19">
      <c r="A121" s="43">
        <v>102</v>
      </c>
      <c r="B121" s="50" t="s">
        <v>702</v>
      </c>
      <c r="C121" s="72" t="s">
        <v>161</v>
      </c>
      <c r="D121" s="72" t="s">
        <v>912</v>
      </c>
      <c r="E121" s="52" t="s">
        <v>598</v>
      </c>
      <c r="F121" s="247">
        <v>70.38</v>
      </c>
      <c r="G121" s="296">
        <v>0</v>
      </c>
      <c r="H121" s="247">
        <v>11.9</v>
      </c>
      <c r="I121" s="296">
        <v>0</v>
      </c>
      <c r="J121" s="247">
        <f t="shared" si="14"/>
        <v>82.28</v>
      </c>
      <c r="K121" s="247">
        <v>70.38</v>
      </c>
      <c r="L121" s="247">
        <v>11.9</v>
      </c>
      <c r="M121" s="293">
        <f t="shared" si="15"/>
        <v>82.28</v>
      </c>
      <c r="N121" s="262"/>
      <c r="P121" s="12"/>
    </row>
    <row r="122" spans="1:19">
      <c r="A122" s="43">
        <v>103</v>
      </c>
      <c r="B122" s="50" t="s">
        <v>703</v>
      </c>
      <c r="C122" s="72" t="s">
        <v>86</v>
      </c>
      <c r="D122" s="72" t="s">
        <v>913</v>
      </c>
      <c r="E122" s="52" t="s">
        <v>600</v>
      </c>
      <c r="F122" s="247">
        <v>82.03</v>
      </c>
      <c r="G122" s="296">
        <v>61.52</v>
      </c>
      <c r="H122" s="247">
        <v>11.9</v>
      </c>
      <c r="I122" s="296">
        <v>8.92</v>
      </c>
      <c r="J122" s="247">
        <f t="shared" si="14"/>
        <v>164.37</v>
      </c>
      <c r="K122" s="247">
        <v>143.55000000000001</v>
      </c>
      <c r="L122" s="247">
        <v>20.82</v>
      </c>
      <c r="M122" s="293">
        <f t="shared" si="15"/>
        <v>164.37</v>
      </c>
      <c r="N122" s="262"/>
      <c r="P122" s="12"/>
    </row>
    <row r="123" spans="1:19">
      <c r="A123" s="43"/>
      <c r="B123" s="50" t="s">
        <v>1002</v>
      </c>
      <c r="C123" s="72" t="s">
        <v>1003</v>
      </c>
      <c r="D123" s="72" t="s">
        <v>913</v>
      </c>
      <c r="E123" s="52" t="s">
        <v>598</v>
      </c>
      <c r="F123" s="247">
        <v>82.03</v>
      </c>
      <c r="G123" s="296">
        <v>0</v>
      </c>
      <c r="H123" s="247">
        <v>11.9</v>
      </c>
      <c r="I123" s="296">
        <v>0</v>
      </c>
      <c r="J123" s="247">
        <f t="shared" si="14"/>
        <v>93.93</v>
      </c>
      <c r="K123" s="247">
        <v>82.03</v>
      </c>
      <c r="L123" s="247">
        <v>11.9</v>
      </c>
      <c r="M123" s="293">
        <f>K123+L123</f>
        <v>93.93</v>
      </c>
      <c r="N123" s="262"/>
      <c r="P123" s="12"/>
    </row>
    <row r="124" spans="1:19">
      <c r="A124" s="43"/>
      <c r="B124" s="50" t="s">
        <v>704</v>
      </c>
      <c r="C124" s="72" t="s">
        <v>535</v>
      </c>
      <c r="D124" s="72" t="s">
        <v>912</v>
      </c>
      <c r="E124" s="52" t="s">
        <v>598</v>
      </c>
      <c r="F124" s="247">
        <v>70.38</v>
      </c>
      <c r="G124" s="296">
        <v>0</v>
      </c>
      <c r="H124" s="247">
        <v>11.9</v>
      </c>
      <c r="I124" s="296">
        <v>0</v>
      </c>
      <c r="J124" s="247">
        <f t="shared" si="14"/>
        <v>82.28</v>
      </c>
      <c r="K124" s="247">
        <v>70.38</v>
      </c>
      <c r="L124" s="247">
        <v>11.9</v>
      </c>
      <c r="M124" s="293">
        <f>K124+L124</f>
        <v>82.28</v>
      </c>
      <c r="N124" s="262"/>
      <c r="P124" s="12"/>
    </row>
    <row r="125" spans="1:19">
      <c r="A125" s="43"/>
      <c r="B125" s="288"/>
      <c r="C125" s="345"/>
      <c r="D125" s="345"/>
      <c r="E125" s="290"/>
      <c r="F125" s="247"/>
      <c r="G125" s="247"/>
      <c r="H125" s="247"/>
      <c r="I125" s="247"/>
      <c r="J125" s="247"/>
      <c r="K125" s="272"/>
      <c r="L125" s="247"/>
      <c r="M125" s="316"/>
      <c r="N125" s="262"/>
      <c r="P125" s="12"/>
    </row>
    <row r="126" spans="1:19" ht="16">
      <c r="A126" s="152" t="s">
        <v>403</v>
      </c>
      <c r="B126" s="153"/>
      <c r="C126" s="153"/>
      <c r="D126" s="153"/>
      <c r="E126" s="281"/>
      <c r="F126" s="312">
        <f t="shared" ref="F126:M126" si="16">SUM(F4:F124)</f>
        <v>8782.010000000002</v>
      </c>
      <c r="G126" s="312">
        <f t="shared" si="16"/>
        <v>4156.1400000000003</v>
      </c>
      <c r="H126" s="312">
        <f t="shared" si="16"/>
        <v>1392.3000000000013</v>
      </c>
      <c r="I126" s="312">
        <f t="shared" si="16"/>
        <v>686.87999999999977</v>
      </c>
      <c r="J126" s="88">
        <f t="shared" si="16"/>
        <v>15017.330000000022</v>
      </c>
      <c r="K126" s="88">
        <f t="shared" si="16"/>
        <v>12938.149999999987</v>
      </c>
      <c r="L126" s="88">
        <f t="shared" si="16"/>
        <v>2079.1800000000012</v>
      </c>
      <c r="M126" s="88">
        <f t="shared" si="16"/>
        <v>15017.330000000024</v>
      </c>
      <c r="N126" s="298"/>
      <c r="P126" s="12"/>
    </row>
    <row r="127" spans="1:19">
      <c r="A127" s="148"/>
      <c r="B127" s="149"/>
      <c r="C127" s="346"/>
      <c r="D127" s="360"/>
      <c r="L127" s="286"/>
      <c r="M127" s="275"/>
      <c r="N127" s="53"/>
    </row>
    <row r="128" spans="1:19">
      <c r="A128" s="43"/>
      <c r="B128" s="50"/>
      <c r="C128" s="72"/>
      <c r="D128" s="72"/>
      <c r="E128" s="54"/>
      <c r="F128" s="76"/>
      <c r="G128" s="76"/>
      <c r="H128" s="76"/>
      <c r="I128" s="76"/>
      <c r="J128" s="76"/>
      <c r="K128" s="76"/>
      <c r="L128" s="76"/>
      <c r="M128" s="76"/>
      <c r="N128" s="53"/>
    </row>
    <row r="129" spans="1:16" ht="16">
      <c r="A129" s="143"/>
      <c r="B129" s="155"/>
      <c r="C129" s="398" t="s">
        <v>616</v>
      </c>
      <c r="D129" s="399"/>
      <c r="E129" s="400"/>
      <c r="F129" s="88">
        <v>0</v>
      </c>
      <c r="G129" s="88"/>
      <c r="H129" s="88">
        <v>0</v>
      </c>
      <c r="I129" s="88"/>
      <c r="J129" s="88">
        <v>0</v>
      </c>
      <c r="K129" s="88"/>
      <c r="L129" s="88"/>
      <c r="M129" s="88"/>
      <c r="N129" s="89"/>
      <c r="P129" s="12"/>
    </row>
    <row r="130" spans="1:16" ht="16">
      <c r="A130" s="394" t="s">
        <v>171</v>
      </c>
      <c r="B130" s="395"/>
      <c r="C130" s="395"/>
      <c r="D130" s="395"/>
      <c r="E130" s="395"/>
      <c r="F130" s="88">
        <f>F126+F129</f>
        <v>8782.010000000002</v>
      </c>
      <c r="G130" s="88"/>
      <c r="H130" s="88">
        <f>H126+H129</f>
        <v>1392.3000000000013</v>
      </c>
      <c r="I130" s="88"/>
      <c r="J130" s="88">
        <f>J126+J129</f>
        <v>15017.330000000022</v>
      </c>
      <c r="K130" s="88"/>
      <c r="L130" s="88"/>
      <c r="M130" s="88"/>
      <c r="N130" s="89"/>
      <c r="P130" s="12"/>
    </row>
    <row r="131" spans="1:16" ht="16">
      <c r="A131" s="401" t="s">
        <v>317</v>
      </c>
      <c r="B131" s="401"/>
      <c r="C131" s="401"/>
      <c r="D131" s="401"/>
      <c r="E131" s="401"/>
      <c r="F131" s="90"/>
      <c r="G131" s="90"/>
      <c r="H131" s="93"/>
      <c r="I131" s="93"/>
      <c r="J131" s="93"/>
      <c r="K131" s="93"/>
      <c r="L131" s="93"/>
      <c r="M131" s="93"/>
      <c r="N131" s="89"/>
    </row>
    <row r="132" spans="1:16" ht="16" customHeight="1">
      <c r="A132" s="405" t="s">
        <v>418</v>
      </c>
      <c r="B132" s="402"/>
      <c r="C132" s="402"/>
      <c r="D132" s="402"/>
      <c r="E132" s="403"/>
      <c r="F132" s="247"/>
      <c r="G132" s="247"/>
      <c r="H132" s="247"/>
      <c r="I132" s="247"/>
      <c r="J132" s="247"/>
      <c r="K132" s="331" t="s">
        <v>756</v>
      </c>
      <c r="L132" s="331" t="s">
        <v>757</v>
      </c>
      <c r="M132" s="247"/>
      <c r="N132" s="100"/>
    </row>
    <row r="133" spans="1:16" ht="16" customHeight="1">
      <c r="A133" s="240"/>
      <c r="B133" s="50" t="s">
        <v>993</v>
      </c>
      <c r="C133" s="344" t="s">
        <v>994</v>
      </c>
      <c r="D133" s="344" t="s">
        <v>916</v>
      </c>
      <c r="E133" s="52" t="s">
        <v>599</v>
      </c>
      <c r="F133" s="247">
        <v>-68</v>
      </c>
      <c r="G133" s="296">
        <v>-115.6</v>
      </c>
      <c r="H133" s="247">
        <v>-11.64</v>
      </c>
      <c r="I133" s="296">
        <v>-20.95</v>
      </c>
      <c r="J133" s="247">
        <f>SUM(F133:I133)</f>
        <v>-216.19</v>
      </c>
      <c r="K133" s="247">
        <v>-183.6</v>
      </c>
      <c r="L133" s="247">
        <v>-32.590000000000003</v>
      </c>
      <c r="M133" s="293">
        <f>K133+L133</f>
        <v>-216.19</v>
      </c>
      <c r="N133" s="262"/>
    </row>
    <row r="134" spans="1:16" ht="16" customHeight="1">
      <c r="A134" s="240"/>
      <c r="B134" s="50"/>
      <c r="C134" s="344"/>
      <c r="D134" s="72"/>
      <c r="E134" s="52"/>
      <c r="F134" s="247"/>
      <c r="G134" s="296"/>
      <c r="H134" s="247"/>
      <c r="I134" s="296"/>
      <c r="J134" s="247"/>
      <c r="K134" s="247"/>
      <c r="L134" s="247"/>
      <c r="M134" s="293"/>
      <c r="N134" s="262"/>
    </row>
    <row r="135" spans="1:16" ht="16" customHeight="1">
      <c r="A135" s="240"/>
      <c r="B135" s="50"/>
      <c r="C135" s="344"/>
      <c r="D135" s="72"/>
      <c r="E135" s="52"/>
      <c r="F135" s="247"/>
      <c r="G135" s="296"/>
      <c r="H135" s="247"/>
      <c r="I135" s="296"/>
      <c r="J135" s="247"/>
      <c r="K135" s="247"/>
      <c r="L135" s="247"/>
      <c r="M135" s="293"/>
      <c r="N135" s="262"/>
    </row>
    <row r="136" spans="1:16" ht="16" customHeight="1">
      <c r="A136" s="240"/>
      <c r="B136" s="50"/>
      <c r="C136" s="344"/>
      <c r="D136" s="72"/>
      <c r="E136" s="52"/>
      <c r="F136" s="247"/>
      <c r="G136" s="296"/>
      <c r="H136" s="247"/>
      <c r="I136" s="296"/>
      <c r="J136" s="247"/>
      <c r="K136" s="247"/>
      <c r="L136" s="247"/>
      <c r="M136" s="293"/>
      <c r="N136" s="262"/>
    </row>
    <row r="137" spans="1:16" ht="16" customHeight="1">
      <c r="A137" s="240"/>
      <c r="B137" s="50"/>
      <c r="C137" s="71"/>
      <c r="D137" s="71"/>
      <c r="E137" s="52"/>
      <c r="F137" s="247"/>
      <c r="G137" s="296"/>
      <c r="H137" s="247"/>
      <c r="I137" s="296"/>
      <c r="J137" s="247"/>
      <c r="K137" s="321"/>
      <c r="L137" s="321"/>
      <c r="M137" s="293"/>
      <c r="N137" s="262"/>
    </row>
    <row r="138" spans="1:16" ht="16" customHeight="1">
      <c r="A138" s="240"/>
      <c r="B138" s="50"/>
      <c r="C138" s="72"/>
      <c r="D138" s="72"/>
      <c r="E138" s="52"/>
      <c r="F138" s="247"/>
      <c r="G138" s="296"/>
      <c r="H138" s="247"/>
      <c r="I138" s="296"/>
      <c r="J138" s="247"/>
      <c r="K138" s="272"/>
      <c r="L138" s="247"/>
      <c r="M138" s="293"/>
      <c r="N138" s="262"/>
    </row>
    <row r="139" spans="1:16" ht="16" customHeight="1">
      <c r="A139" s="240"/>
      <c r="B139" s="50"/>
      <c r="C139" s="72"/>
      <c r="D139" s="72"/>
      <c r="E139" s="52"/>
      <c r="F139" s="247"/>
      <c r="G139" s="296"/>
      <c r="H139" s="247"/>
      <c r="I139" s="296"/>
      <c r="J139" s="247"/>
      <c r="K139" s="272"/>
      <c r="L139" s="247"/>
      <c r="M139" s="293"/>
      <c r="N139" s="262"/>
    </row>
    <row r="140" spans="1:16" ht="16" customHeight="1">
      <c r="A140" s="240"/>
      <c r="B140" s="50"/>
      <c r="C140" s="72"/>
      <c r="D140" s="72"/>
      <c r="E140" s="52"/>
      <c r="F140" s="247"/>
      <c r="G140" s="296"/>
      <c r="H140" s="247"/>
      <c r="I140" s="296"/>
      <c r="J140" s="247"/>
      <c r="K140" s="272"/>
      <c r="L140" s="247"/>
      <c r="M140" s="293"/>
      <c r="N140" s="262"/>
    </row>
    <row r="141" spans="1:16" ht="16" customHeight="1">
      <c r="A141" s="240"/>
      <c r="B141" s="50"/>
      <c r="C141" s="72"/>
      <c r="D141" s="72"/>
      <c r="E141" s="52"/>
      <c r="F141" s="247"/>
      <c r="G141" s="296"/>
      <c r="H141" s="247"/>
      <c r="I141" s="296"/>
      <c r="J141" s="247"/>
      <c r="K141" s="272"/>
      <c r="L141" s="247"/>
      <c r="M141" s="293"/>
      <c r="N141" s="262"/>
    </row>
    <row r="142" spans="1:16" ht="16" customHeight="1">
      <c r="A142" s="240"/>
      <c r="B142" s="50"/>
      <c r="C142" s="72"/>
      <c r="D142" s="72"/>
      <c r="E142" s="52"/>
      <c r="F142" s="247"/>
      <c r="G142" s="296"/>
      <c r="H142" s="247"/>
      <c r="I142" s="296"/>
      <c r="J142" s="247"/>
      <c r="K142" s="272"/>
      <c r="L142" s="247"/>
      <c r="M142" s="293"/>
      <c r="N142" s="262"/>
    </row>
    <row r="143" spans="1:16" ht="16" customHeight="1">
      <c r="A143" s="240"/>
      <c r="B143" s="50"/>
      <c r="C143" s="72"/>
      <c r="D143" s="72"/>
      <c r="E143" s="52"/>
      <c r="F143" s="247"/>
      <c r="G143" s="296"/>
      <c r="H143" s="247"/>
      <c r="I143" s="296"/>
      <c r="J143" s="247"/>
      <c r="K143" s="272"/>
      <c r="L143" s="247"/>
      <c r="M143" s="293"/>
      <c r="N143" s="262"/>
    </row>
    <row r="144" spans="1:16" ht="16" customHeight="1">
      <c r="A144" s="240"/>
      <c r="B144" s="50"/>
      <c r="C144" s="72"/>
      <c r="D144" s="72"/>
      <c r="E144" s="52"/>
      <c r="F144" s="247"/>
      <c r="G144" s="296"/>
      <c r="H144" s="247"/>
      <c r="I144" s="296"/>
      <c r="J144" s="247"/>
      <c r="K144" s="272"/>
      <c r="L144" s="247"/>
      <c r="M144" s="293"/>
      <c r="N144" s="262"/>
    </row>
    <row r="145" spans="1:18" ht="16" customHeight="1">
      <c r="A145" s="240"/>
      <c r="B145" s="278"/>
      <c r="C145" s="72"/>
      <c r="D145" s="72"/>
      <c r="E145" s="52"/>
      <c r="F145" s="247"/>
      <c r="G145" s="296"/>
      <c r="H145" s="247"/>
      <c r="I145" s="296"/>
      <c r="J145" s="247"/>
      <c r="K145" s="247"/>
      <c r="L145" s="247"/>
      <c r="M145" s="293"/>
      <c r="N145" s="262"/>
    </row>
    <row r="146" spans="1:18" s="1" customFormat="1" ht="16">
      <c r="A146" s="406" t="s">
        <v>415</v>
      </c>
      <c r="B146" s="404"/>
      <c r="C146" s="404"/>
      <c r="D146" s="404"/>
      <c r="E146" s="404"/>
      <c r="F146" s="256">
        <f t="shared" ref="F146:M146" si="17">SUM(F133:F145)</f>
        <v>-68</v>
      </c>
      <c r="G146" s="256">
        <f t="shared" si="17"/>
        <v>-115.6</v>
      </c>
      <c r="H146" s="256">
        <f t="shared" si="17"/>
        <v>-11.64</v>
      </c>
      <c r="I146" s="256">
        <f t="shared" si="17"/>
        <v>-20.95</v>
      </c>
      <c r="J146" s="256">
        <f t="shared" si="17"/>
        <v>-216.19</v>
      </c>
      <c r="K146" s="256">
        <f t="shared" si="17"/>
        <v>-183.6</v>
      </c>
      <c r="L146" s="256">
        <f t="shared" si="17"/>
        <v>-32.590000000000003</v>
      </c>
      <c r="M146" s="256">
        <f t="shared" si="17"/>
        <v>-216.19</v>
      </c>
      <c r="N146" s="257"/>
      <c r="P146"/>
      <c r="Q146"/>
      <c r="R146"/>
    </row>
    <row r="147" spans="1:18" s="1" customFormat="1" ht="16">
      <c r="A147" s="317"/>
      <c r="B147" s="318"/>
      <c r="C147" s="347"/>
      <c r="D147" s="347"/>
      <c r="E147" s="318"/>
      <c r="F147" s="256"/>
      <c r="G147" s="256"/>
      <c r="H147" s="256"/>
      <c r="I147" s="256"/>
      <c r="J147" s="256"/>
      <c r="K147" s="256"/>
      <c r="L147" s="256"/>
      <c r="M147" s="256"/>
      <c r="N147" s="257"/>
      <c r="P147"/>
      <c r="Q147"/>
      <c r="R147"/>
    </row>
    <row r="148" spans="1:18" s="1" customFormat="1" ht="19">
      <c r="A148" s="393" t="s">
        <v>171</v>
      </c>
      <c r="B148" s="393"/>
      <c r="C148" s="393"/>
      <c r="D148" s="393"/>
      <c r="E148" s="393"/>
      <c r="F148" s="90">
        <f>F130+F146</f>
        <v>8714.010000000002</v>
      </c>
      <c r="G148" s="90"/>
      <c r="H148" s="90">
        <f>H130+H146</f>
        <v>1380.6600000000012</v>
      </c>
      <c r="I148" s="90"/>
      <c r="J148" s="90">
        <f>M126+J146</f>
        <v>14801.140000000023</v>
      </c>
      <c r="K148" s="90"/>
      <c r="L148" s="90"/>
      <c r="M148" s="332">
        <f>M126+M146</f>
        <v>14801.140000000023</v>
      </c>
      <c r="N148" s="89" t="s">
        <v>795</v>
      </c>
      <c r="P148"/>
      <c r="Q148"/>
      <c r="R148"/>
    </row>
    <row r="149" spans="1:18" s="1" customFormat="1" ht="15" customHeight="1">
      <c r="A149" s="397" t="s">
        <v>166</v>
      </c>
      <c r="B149" s="397"/>
      <c r="C149" s="397"/>
      <c r="D149" s="397"/>
      <c r="E149" s="397"/>
      <c r="F149" s="397"/>
      <c r="G149" s="397"/>
      <c r="H149" s="397"/>
      <c r="I149" s="397"/>
      <c r="J149" s="397"/>
      <c r="K149" s="313"/>
      <c r="L149" s="313"/>
      <c r="M149" s="313"/>
      <c r="N149" s="143"/>
      <c r="P149"/>
      <c r="Q149"/>
      <c r="R149"/>
    </row>
    <row r="150" spans="1:18" s="1" customFormat="1" ht="16" customHeight="1">
      <c r="A150"/>
      <c r="B150"/>
      <c r="C150"/>
      <c r="D150"/>
      <c r="F150"/>
      <c r="G150"/>
      <c r="H150" t="s">
        <v>381</v>
      </c>
      <c r="I150" s="163" t="s">
        <v>871</v>
      </c>
      <c r="J150" s="260">
        <v>45649</v>
      </c>
      <c r="K150" s="314"/>
      <c r="L150" s="314"/>
      <c r="M150" s="314"/>
      <c r="N150"/>
      <c r="P150"/>
      <c r="Q150"/>
      <c r="R150"/>
    </row>
    <row r="151" spans="1:18" s="1" customFormat="1">
      <c r="A151"/>
      <c r="B151"/>
      <c r="C151"/>
      <c r="D151"/>
      <c r="E151"/>
      <c r="F151"/>
      <c r="G151"/>
      <c r="H151" s="12"/>
      <c r="I151" s="12"/>
      <c r="J151" s="12"/>
      <c r="K151" s="275"/>
      <c r="L151" s="275"/>
      <c r="M151" s="12"/>
      <c r="N151"/>
      <c r="P151"/>
      <c r="Q151"/>
      <c r="R151"/>
    </row>
    <row r="152" spans="1:18" s="1" customFormat="1">
      <c r="A152"/>
      <c r="B152"/>
      <c r="C152"/>
      <c r="D152"/>
      <c r="E152"/>
      <c r="F152" s="315" t="s">
        <v>766</v>
      </c>
      <c r="G152" s="275">
        <f>G126+G146+I126+I146</f>
        <v>4706.47</v>
      </c>
      <c r="H152" s="315" t="s">
        <v>767</v>
      </c>
      <c r="I152" s="275">
        <f>M126+M146-G152</f>
        <v>10094.670000000024</v>
      </c>
      <c r="J152"/>
      <c r="K152" s="275"/>
      <c r="L152" s="275"/>
      <c r="M152" s="275"/>
      <c r="N152"/>
      <c r="P152"/>
      <c r="Q152"/>
      <c r="R152"/>
    </row>
    <row r="154" spans="1:18" s="1" customFormat="1">
      <c r="A154"/>
      <c r="B154"/>
      <c r="C154"/>
      <c r="D154"/>
      <c r="E154"/>
      <c r="F154"/>
      <c r="G154"/>
      <c r="H154"/>
      <c r="I154" s="275">
        <f>G152+I152</f>
        <v>14801.140000000025</v>
      </c>
      <c r="J154"/>
      <c r="K154" s="275"/>
      <c r="L154" s="275"/>
      <c r="M154"/>
      <c r="N154"/>
      <c r="P154"/>
      <c r="Q154"/>
      <c r="R154"/>
    </row>
    <row r="157" spans="1:18">
      <c r="I157" s="275"/>
    </row>
  </sheetData>
  <autoFilter ref="A3:T124" xr:uid="{2CA04B46-D94E-1A4C-A920-CC6EC85ECF8F}"/>
  <mergeCells count="7">
    <mergeCell ref="A149:J149"/>
    <mergeCell ref="C129:E129"/>
    <mergeCell ref="A130:E130"/>
    <mergeCell ref="A131:E131"/>
    <mergeCell ref="A132:E132"/>
    <mergeCell ref="A146:E146"/>
    <mergeCell ref="A148:E148"/>
  </mergeCells>
  <conditionalFormatting sqref="C22:D22">
    <cfRule type="duplicateValues" dxfId="1707" priority="4"/>
  </conditionalFormatting>
  <conditionalFormatting sqref="C60:D60">
    <cfRule type="duplicateValues" dxfId="1706" priority="2"/>
  </conditionalFormatting>
  <conditionalFormatting sqref="E152:E154 E156:E1048576 B152:D1048576">
    <cfRule type="duplicateValues" dxfId="1705" priority="5"/>
  </conditionalFormatting>
  <conditionalFormatting sqref="N5 N9:N65 N70:N147">
    <cfRule type="notContainsBlanks" dxfId="1704" priority="1">
      <formula>LEN(TRIM(N5))&gt;0</formula>
    </cfRule>
  </conditionalFormatting>
  <conditionalFormatting sqref="N149">
    <cfRule type="notContainsBlanks" dxfId="1703" priority="3">
      <formula>LEN(TRIM(N149))&gt;0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A7D4-829F-1745-85C1-295DEEE73FFC}">
  <dimension ref="A1:U156"/>
  <sheetViews>
    <sheetView topLeftCell="A110" zoomScale="160" zoomScaleNormal="160" workbookViewId="0">
      <selection activeCell="B12" sqref="B12:N12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5" customWidth="1"/>
    <col min="4" max="6" width="10.6640625" customWidth="1"/>
    <col min="7" max="8" width="10.83203125" customWidth="1"/>
    <col min="9" max="9" width="11.1640625" customWidth="1"/>
    <col min="10" max="10" width="11.5" customWidth="1"/>
    <col min="11" max="11" width="12.1640625" customWidth="1"/>
    <col min="12" max="12" width="11.6640625" style="275" customWidth="1"/>
    <col min="13" max="13" width="11" style="275" customWidth="1"/>
    <col min="14" max="14" width="14.83203125" customWidth="1"/>
    <col min="15" max="15" width="54" customWidth="1"/>
    <col min="16" max="16" width="41.5" style="1" bestFit="1" customWidth="1"/>
  </cols>
  <sheetData>
    <row r="1" spans="1:21" ht="21">
      <c r="A1" s="48" t="s">
        <v>222</v>
      </c>
      <c r="C1" s="139"/>
      <c r="D1" s="139"/>
      <c r="E1" s="17"/>
      <c r="L1" s="327" t="s">
        <v>218</v>
      </c>
      <c r="M1" s="328" t="s">
        <v>219</v>
      </c>
      <c r="N1" s="44" t="s">
        <v>220</v>
      </c>
      <c r="O1" s="44" t="s">
        <v>606</v>
      </c>
    </row>
    <row r="2" spans="1:21" ht="19">
      <c r="A2" s="92" t="s">
        <v>313</v>
      </c>
      <c r="C2" s="139"/>
      <c r="D2" s="139"/>
      <c r="E2" s="17"/>
      <c r="L2" s="329"/>
      <c r="M2" s="45">
        <v>45627</v>
      </c>
      <c r="N2" s="157">
        <v>45657</v>
      </c>
      <c r="O2" s="350" t="s">
        <v>1031</v>
      </c>
    </row>
    <row r="3" spans="1:21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382"/>
      <c r="I3" s="299" t="s">
        <v>748</v>
      </c>
      <c r="J3" s="353" t="s">
        <v>765</v>
      </c>
      <c r="K3" s="311" t="s">
        <v>749</v>
      </c>
      <c r="L3" s="330" t="s">
        <v>750</v>
      </c>
      <c r="M3" s="330" t="s">
        <v>751</v>
      </c>
      <c r="N3" s="47" t="s">
        <v>728</v>
      </c>
      <c r="O3" s="47" t="s">
        <v>226</v>
      </c>
    </row>
    <row r="4" spans="1:21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366"/>
      <c r="I4" s="247">
        <v>11.64</v>
      </c>
      <c r="J4" s="354">
        <v>0</v>
      </c>
      <c r="K4" s="351">
        <v>79.64</v>
      </c>
      <c r="L4" s="247">
        <v>68</v>
      </c>
      <c r="M4" s="247">
        <v>11.64</v>
      </c>
      <c r="N4" s="293">
        <f>L4+M4</f>
        <v>79.64</v>
      </c>
      <c r="O4" s="355"/>
    </row>
    <row r="5" spans="1:21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/>
      <c r="I5" s="247">
        <v>11.64</v>
      </c>
      <c r="J5" s="296">
        <v>0</v>
      </c>
      <c r="K5" s="247">
        <f t="shared" ref="K5:K36" si="0">SUM(F5:J5)</f>
        <v>89.76</v>
      </c>
      <c r="L5" s="247">
        <v>78.12</v>
      </c>
      <c r="M5" s="247">
        <v>11.64</v>
      </c>
      <c r="N5" s="293">
        <f>L5+M5</f>
        <v>89.76</v>
      </c>
      <c r="O5" s="262"/>
    </row>
    <row r="6" spans="1:21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321"/>
      <c r="I6" s="247">
        <v>11.64</v>
      </c>
      <c r="J6" s="296">
        <v>0</v>
      </c>
      <c r="K6" s="247">
        <f t="shared" si="0"/>
        <v>79.64</v>
      </c>
      <c r="L6" s="247">
        <v>68</v>
      </c>
      <c r="M6" s="247">
        <v>11.64</v>
      </c>
      <c r="N6" s="293">
        <f>L6+M6</f>
        <v>79.64</v>
      </c>
      <c r="O6" s="51"/>
    </row>
    <row r="7" spans="1:21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/>
      <c r="I7" s="247">
        <v>11.64</v>
      </c>
      <c r="J7" s="296">
        <v>0</v>
      </c>
      <c r="K7" s="247">
        <f t="shared" si="0"/>
        <v>79.64</v>
      </c>
      <c r="L7" s="247">
        <v>68</v>
      </c>
      <c r="M7" s="247">
        <v>11.64</v>
      </c>
      <c r="N7" s="293">
        <f t="shared" ref="N7:N77" si="1">L7+M7</f>
        <v>79.64</v>
      </c>
      <c r="O7" s="262"/>
    </row>
    <row r="8" spans="1:21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296">
        <v>132.80000000000001</v>
      </c>
      <c r="H8" s="247"/>
      <c r="I8" s="247">
        <v>11.64</v>
      </c>
      <c r="J8" s="296">
        <v>20.95</v>
      </c>
      <c r="K8" s="247">
        <f t="shared" si="0"/>
        <v>243.51</v>
      </c>
      <c r="L8" s="247">
        <v>210.92</v>
      </c>
      <c r="M8" s="247">
        <v>32.590000000000003</v>
      </c>
      <c r="N8" s="293">
        <f t="shared" si="1"/>
        <v>243.51</v>
      </c>
      <c r="O8" s="51"/>
    </row>
    <row r="9" spans="1:21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/>
      <c r="I9" s="247">
        <v>11.64</v>
      </c>
      <c r="J9" s="296">
        <v>20.95</v>
      </c>
      <c r="K9" s="247">
        <f t="shared" si="0"/>
        <v>216.19</v>
      </c>
      <c r="L9" s="247">
        <v>183.6</v>
      </c>
      <c r="M9" s="247">
        <v>32.590000000000003</v>
      </c>
      <c r="N9" s="293">
        <f t="shared" si="1"/>
        <v>216.19</v>
      </c>
      <c r="O9" s="262"/>
    </row>
    <row r="10" spans="1:21">
      <c r="A10" s="43"/>
      <c r="B10" s="50" t="s">
        <v>993</v>
      </c>
      <c r="C10" s="344" t="s">
        <v>994</v>
      </c>
      <c r="D10" s="344" t="s">
        <v>916</v>
      </c>
      <c r="E10" s="52" t="s">
        <v>599</v>
      </c>
      <c r="F10" s="247">
        <v>68</v>
      </c>
      <c r="G10" s="296">
        <v>115.6</v>
      </c>
      <c r="H10" s="247"/>
      <c r="I10" s="247">
        <v>11.64</v>
      </c>
      <c r="J10" s="296">
        <v>20.95</v>
      </c>
      <c r="K10" s="247">
        <f t="shared" si="0"/>
        <v>216.19</v>
      </c>
      <c r="L10" s="247">
        <v>183.6</v>
      </c>
      <c r="M10" s="247">
        <v>32.590000000000003</v>
      </c>
      <c r="N10" s="293">
        <f t="shared" si="1"/>
        <v>216.19</v>
      </c>
      <c r="O10" s="262" t="s">
        <v>1035</v>
      </c>
    </row>
    <row r="11" spans="1:21">
      <c r="A11" s="43">
        <v>9</v>
      </c>
      <c r="B11" s="50" t="s">
        <v>624</v>
      </c>
      <c r="C11" s="72" t="s">
        <v>583</v>
      </c>
      <c r="D11" s="72" t="s">
        <v>913</v>
      </c>
      <c r="E11" s="52" t="s">
        <v>598</v>
      </c>
      <c r="F11" s="247">
        <v>78.12</v>
      </c>
      <c r="G11" s="296">
        <v>0</v>
      </c>
      <c r="H11" s="247"/>
      <c r="I11" s="247">
        <v>11.64</v>
      </c>
      <c r="J11" s="296">
        <v>0</v>
      </c>
      <c r="K11" s="247">
        <f t="shared" si="0"/>
        <v>89.76</v>
      </c>
      <c r="L11" s="247">
        <v>78.12</v>
      </c>
      <c r="M11" s="247">
        <v>11.64</v>
      </c>
      <c r="N11" s="293">
        <f t="shared" si="1"/>
        <v>89.76</v>
      </c>
      <c r="O11" s="262"/>
    </row>
    <row r="12" spans="1:21">
      <c r="A12" s="43"/>
      <c r="B12" s="50" t="s">
        <v>1010</v>
      </c>
      <c r="C12" s="72" t="s">
        <v>1011</v>
      </c>
      <c r="D12" s="72" t="s">
        <v>913</v>
      </c>
      <c r="E12" s="52" t="s">
        <v>600</v>
      </c>
      <c r="F12" s="247">
        <v>78.12</v>
      </c>
      <c r="G12" s="296">
        <v>58.59</v>
      </c>
      <c r="H12" s="247"/>
      <c r="I12" s="247">
        <v>11.64</v>
      </c>
      <c r="J12" s="296">
        <v>8.73</v>
      </c>
      <c r="K12" s="247">
        <f t="shared" si="0"/>
        <v>157.08000000000001</v>
      </c>
      <c r="L12" s="247">
        <v>136.71</v>
      </c>
      <c r="M12" s="247">
        <v>20.37</v>
      </c>
      <c r="N12" s="293">
        <f t="shared" si="1"/>
        <v>157.08000000000001</v>
      </c>
      <c r="O12" s="262"/>
    </row>
    <row r="13" spans="1:21">
      <c r="A13" s="43">
        <v>10</v>
      </c>
      <c r="B13" s="50" t="s">
        <v>625</v>
      </c>
      <c r="C13" s="72" t="s">
        <v>89</v>
      </c>
      <c r="D13" s="72" t="s">
        <v>912</v>
      </c>
      <c r="E13" s="52" t="s">
        <v>598</v>
      </c>
      <c r="F13" s="247">
        <v>68</v>
      </c>
      <c r="G13" s="296">
        <v>0</v>
      </c>
      <c r="H13" s="247"/>
      <c r="I13" s="247">
        <v>11.64</v>
      </c>
      <c r="J13" s="296">
        <v>0</v>
      </c>
      <c r="K13" s="247">
        <f t="shared" si="0"/>
        <v>79.64</v>
      </c>
      <c r="L13" s="247">
        <v>68</v>
      </c>
      <c r="M13" s="247">
        <v>11.64</v>
      </c>
      <c r="N13" s="293">
        <f t="shared" si="1"/>
        <v>79.64</v>
      </c>
      <c r="O13" s="262"/>
    </row>
    <row r="14" spans="1:21">
      <c r="A14" s="43"/>
      <c r="B14" s="50" t="s">
        <v>858</v>
      </c>
      <c r="C14" s="72" t="s">
        <v>859</v>
      </c>
      <c r="D14" s="72" t="s">
        <v>912</v>
      </c>
      <c r="E14" s="52" t="s">
        <v>598</v>
      </c>
      <c r="F14" s="247">
        <v>68</v>
      </c>
      <c r="G14" s="296">
        <v>0</v>
      </c>
      <c r="H14" s="247"/>
      <c r="I14" s="247">
        <v>11.64</v>
      </c>
      <c r="J14" s="296">
        <v>0</v>
      </c>
      <c r="K14" s="247">
        <f t="shared" si="0"/>
        <v>79.64</v>
      </c>
      <c r="L14" s="247">
        <v>68</v>
      </c>
      <c r="M14" s="247">
        <v>11.64</v>
      </c>
      <c r="N14" s="293">
        <f t="shared" si="1"/>
        <v>79.64</v>
      </c>
      <c r="O14" s="262"/>
    </row>
    <row r="15" spans="1:21" s="1" customFormat="1">
      <c r="A15" s="43">
        <v>12</v>
      </c>
      <c r="B15" s="50" t="s">
        <v>627</v>
      </c>
      <c r="C15" s="72" t="s">
        <v>575</v>
      </c>
      <c r="D15" s="72" t="s">
        <v>913</v>
      </c>
      <c r="E15" s="52" t="s">
        <v>598</v>
      </c>
      <c r="F15" s="247">
        <v>78.12</v>
      </c>
      <c r="G15" s="296">
        <v>0</v>
      </c>
      <c r="H15" s="247"/>
      <c r="I15" s="247">
        <v>11.64</v>
      </c>
      <c r="J15" s="296">
        <v>0</v>
      </c>
      <c r="K15" s="247">
        <f t="shared" si="0"/>
        <v>89.76</v>
      </c>
      <c r="L15" s="247">
        <v>78.12</v>
      </c>
      <c r="M15" s="247">
        <v>11.64</v>
      </c>
      <c r="N15" s="293">
        <f t="shared" si="1"/>
        <v>89.76</v>
      </c>
      <c r="O15" s="262"/>
      <c r="Q15"/>
      <c r="R15"/>
      <c r="S15" s="53" t="s">
        <v>897</v>
      </c>
      <c r="T15" s="53"/>
      <c r="U15" s="240"/>
    </row>
    <row r="16" spans="1:21" s="1" customFormat="1">
      <c r="A16" s="43">
        <v>13</v>
      </c>
      <c r="B16" s="50" t="s">
        <v>628</v>
      </c>
      <c r="C16" s="72" t="s">
        <v>139</v>
      </c>
      <c r="D16" s="72" t="s">
        <v>912</v>
      </c>
      <c r="E16" s="52" t="s">
        <v>598</v>
      </c>
      <c r="F16" s="247">
        <v>68</v>
      </c>
      <c r="G16" s="296">
        <v>0</v>
      </c>
      <c r="H16" s="247"/>
      <c r="I16" s="247">
        <v>11.64</v>
      </c>
      <c r="J16" s="296">
        <v>0</v>
      </c>
      <c r="K16" s="247">
        <f t="shared" si="0"/>
        <v>79.64</v>
      </c>
      <c r="L16" s="247">
        <v>68</v>
      </c>
      <c r="M16" s="247">
        <v>11.64</v>
      </c>
      <c r="N16" s="293">
        <f t="shared" si="1"/>
        <v>79.64</v>
      </c>
      <c r="O16" s="262"/>
      <c r="Q16"/>
      <c r="R16"/>
      <c r="S16" s="53"/>
      <c r="T16" s="53"/>
      <c r="U16" s="240"/>
    </row>
    <row r="17" spans="1:20" s="1" customFormat="1">
      <c r="A17" s="43">
        <v>14</v>
      </c>
      <c r="B17" s="50" t="s">
        <v>629</v>
      </c>
      <c r="C17" s="72" t="s">
        <v>170</v>
      </c>
      <c r="D17" s="72" t="s">
        <v>913</v>
      </c>
      <c r="E17" s="52" t="s">
        <v>600</v>
      </c>
      <c r="F17" s="247">
        <v>78.12</v>
      </c>
      <c r="G17" s="296">
        <v>58.59</v>
      </c>
      <c r="H17" s="247"/>
      <c r="I17" s="247">
        <v>11.64</v>
      </c>
      <c r="J17" s="296">
        <v>8.73</v>
      </c>
      <c r="K17" s="247">
        <f t="shared" si="0"/>
        <v>157.08000000000001</v>
      </c>
      <c r="L17" s="247">
        <v>136.71</v>
      </c>
      <c r="M17" s="247">
        <v>20.37</v>
      </c>
      <c r="N17" s="293">
        <f t="shared" si="1"/>
        <v>157.08000000000001</v>
      </c>
      <c r="O17" s="262"/>
      <c r="Q17"/>
      <c r="R17"/>
      <c r="S17"/>
      <c r="T17"/>
    </row>
    <row r="18" spans="1:20" s="1" customFormat="1">
      <c r="A18" s="43">
        <v>15</v>
      </c>
      <c r="B18" s="50" t="s">
        <v>810</v>
      </c>
      <c r="C18" s="72" t="s">
        <v>809</v>
      </c>
      <c r="D18" s="72" t="s">
        <v>912</v>
      </c>
      <c r="E18" s="52" t="s">
        <v>598</v>
      </c>
      <c r="F18" s="247">
        <v>68</v>
      </c>
      <c r="G18" s="296">
        <v>0</v>
      </c>
      <c r="H18" s="247"/>
      <c r="I18" s="247">
        <v>11.64</v>
      </c>
      <c r="J18" s="296">
        <v>0</v>
      </c>
      <c r="K18" s="247">
        <f t="shared" si="0"/>
        <v>79.64</v>
      </c>
      <c r="L18" s="247">
        <v>68</v>
      </c>
      <c r="M18" s="247">
        <v>11.64</v>
      </c>
      <c r="N18" s="293">
        <f t="shared" si="1"/>
        <v>79.64</v>
      </c>
      <c r="O18" s="262"/>
      <c r="Q18"/>
      <c r="R18"/>
      <c r="S18"/>
      <c r="T18"/>
    </row>
    <row r="19" spans="1:20" s="1" customFormat="1">
      <c r="A19" s="43">
        <v>16</v>
      </c>
      <c r="B19" s="278" t="s">
        <v>731</v>
      </c>
      <c r="C19" s="72" t="s">
        <v>730</v>
      </c>
      <c r="D19" s="72" t="s">
        <v>913</v>
      </c>
      <c r="E19" s="52" t="s">
        <v>599</v>
      </c>
      <c r="F19" s="247">
        <v>78.12</v>
      </c>
      <c r="G19" s="296">
        <v>132.80000000000001</v>
      </c>
      <c r="H19" s="247"/>
      <c r="I19" s="247">
        <v>11.64</v>
      </c>
      <c r="J19" s="296">
        <v>20.95</v>
      </c>
      <c r="K19" s="247">
        <f t="shared" si="0"/>
        <v>243.51</v>
      </c>
      <c r="L19" s="247">
        <v>210.92</v>
      </c>
      <c r="M19" s="247">
        <v>32.590000000000003</v>
      </c>
      <c r="N19" s="293">
        <f t="shared" si="1"/>
        <v>243.51</v>
      </c>
      <c r="O19" s="262"/>
      <c r="Q19"/>
      <c r="R19"/>
      <c r="S19"/>
      <c r="T19"/>
    </row>
    <row r="20" spans="1:20" s="1" customFormat="1">
      <c r="A20" s="43"/>
      <c r="B20" s="278" t="s">
        <v>885</v>
      </c>
      <c r="C20" s="72" t="s">
        <v>886</v>
      </c>
      <c r="D20" s="72" t="s">
        <v>913</v>
      </c>
      <c r="E20" s="52" t="s">
        <v>600</v>
      </c>
      <c r="F20" s="247">
        <v>78.12</v>
      </c>
      <c r="G20" s="296">
        <v>58.59</v>
      </c>
      <c r="H20" s="247"/>
      <c r="I20" s="247">
        <v>11.64</v>
      </c>
      <c r="J20" s="296">
        <v>8.73</v>
      </c>
      <c r="K20" s="247">
        <f t="shared" si="0"/>
        <v>157.08000000000001</v>
      </c>
      <c r="L20" s="247">
        <v>136.71</v>
      </c>
      <c r="M20" s="247">
        <v>20.37</v>
      </c>
      <c r="N20" s="293">
        <f t="shared" si="1"/>
        <v>157.08000000000001</v>
      </c>
      <c r="O20" s="262"/>
      <c r="Q20"/>
      <c r="R20"/>
      <c r="S20"/>
      <c r="T20"/>
    </row>
    <row r="21" spans="1:20">
      <c r="A21" s="43">
        <v>17</v>
      </c>
      <c r="B21" s="50" t="s">
        <v>630</v>
      </c>
      <c r="C21" s="72" t="s">
        <v>11</v>
      </c>
      <c r="D21" s="72" t="s">
        <v>912</v>
      </c>
      <c r="E21" s="52" t="s">
        <v>600</v>
      </c>
      <c r="F21" s="247">
        <v>68</v>
      </c>
      <c r="G21" s="296">
        <v>51</v>
      </c>
      <c r="H21" s="247"/>
      <c r="I21" s="247">
        <v>11.64</v>
      </c>
      <c r="J21" s="296">
        <v>8.73</v>
      </c>
      <c r="K21" s="247">
        <f t="shared" si="0"/>
        <v>139.36999999999998</v>
      </c>
      <c r="L21" s="247">
        <v>119</v>
      </c>
      <c r="M21" s="247">
        <v>20.37</v>
      </c>
      <c r="N21" s="293">
        <f t="shared" si="1"/>
        <v>139.37</v>
      </c>
      <c r="O21" s="262"/>
    </row>
    <row r="22" spans="1:20">
      <c r="A22" s="43">
        <v>18</v>
      </c>
      <c r="B22" s="118" t="s">
        <v>631</v>
      </c>
      <c r="C22" s="72" t="s">
        <v>720</v>
      </c>
      <c r="D22" s="72" t="s">
        <v>913</v>
      </c>
      <c r="E22" s="52" t="s">
        <v>598</v>
      </c>
      <c r="F22" s="247">
        <v>78.12</v>
      </c>
      <c r="G22" s="296">
        <v>0</v>
      </c>
      <c r="H22" s="247"/>
      <c r="I22" s="247">
        <v>11.64</v>
      </c>
      <c r="J22" s="296">
        <v>0</v>
      </c>
      <c r="K22" s="247">
        <f t="shared" si="0"/>
        <v>89.76</v>
      </c>
      <c r="L22" s="247">
        <v>78.12</v>
      </c>
      <c r="M22" s="247">
        <v>11.64</v>
      </c>
      <c r="N22" s="293">
        <f t="shared" si="1"/>
        <v>89.76</v>
      </c>
      <c r="O22" s="262"/>
    </row>
    <row r="23" spans="1:20">
      <c r="A23" s="43">
        <v>19</v>
      </c>
      <c r="B23" s="50" t="s">
        <v>632</v>
      </c>
      <c r="C23" s="72" t="s">
        <v>65</v>
      </c>
      <c r="D23" s="72" t="s">
        <v>913</v>
      </c>
      <c r="E23" s="52" t="s">
        <v>600</v>
      </c>
      <c r="F23" s="247">
        <v>78.12</v>
      </c>
      <c r="G23" s="296">
        <v>58.59</v>
      </c>
      <c r="H23" s="247"/>
      <c r="I23" s="247">
        <v>11.64</v>
      </c>
      <c r="J23" s="296">
        <v>8.73</v>
      </c>
      <c r="K23" s="247">
        <f t="shared" si="0"/>
        <v>157.08000000000001</v>
      </c>
      <c r="L23" s="247">
        <v>136.71</v>
      </c>
      <c r="M23" s="247">
        <v>20.37</v>
      </c>
      <c r="N23" s="293">
        <f t="shared" si="1"/>
        <v>157.08000000000001</v>
      </c>
      <c r="O23" s="262"/>
    </row>
    <row r="24" spans="1:20">
      <c r="A24" s="43"/>
      <c r="B24" s="50" t="s">
        <v>917</v>
      </c>
      <c r="C24" s="72" t="s">
        <v>918</v>
      </c>
      <c r="D24" s="72" t="s">
        <v>913</v>
      </c>
      <c r="E24" s="52" t="s">
        <v>598</v>
      </c>
      <c r="F24" s="247">
        <v>78.12</v>
      </c>
      <c r="G24" s="296">
        <v>0</v>
      </c>
      <c r="H24" s="247"/>
      <c r="I24" s="247">
        <v>11.64</v>
      </c>
      <c r="J24" s="296">
        <v>0</v>
      </c>
      <c r="K24" s="247">
        <f t="shared" si="0"/>
        <v>89.76</v>
      </c>
      <c r="L24" s="247">
        <v>78.12</v>
      </c>
      <c r="M24" s="247">
        <v>11.64</v>
      </c>
      <c r="N24" s="293">
        <f t="shared" si="1"/>
        <v>89.76</v>
      </c>
      <c r="O24" s="262"/>
    </row>
    <row r="25" spans="1:20">
      <c r="A25" s="43">
        <v>20</v>
      </c>
      <c r="B25" s="50" t="s">
        <v>633</v>
      </c>
      <c r="C25" s="71" t="s">
        <v>80</v>
      </c>
      <c r="D25" s="71" t="s">
        <v>912</v>
      </c>
      <c r="E25" s="52" t="s">
        <v>598</v>
      </c>
      <c r="F25" s="247">
        <v>68</v>
      </c>
      <c r="G25" s="296">
        <v>0</v>
      </c>
      <c r="H25" s="247"/>
      <c r="I25" s="247">
        <v>11.64</v>
      </c>
      <c r="J25" s="296">
        <v>0</v>
      </c>
      <c r="K25" s="247">
        <f t="shared" si="0"/>
        <v>79.64</v>
      </c>
      <c r="L25" s="247">
        <v>68</v>
      </c>
      <c r="M25" s="247">
        <v>11.64</v>
      </c>
      <c r="N25" s="293">
        <f t="shared" si="1"/>
        <v>79.64</v>
      </c>
      <c r="O25" s="262"/>
    </row>
    <row r="26" spans="1:20">
      <c r="A26" s="43"/>
      <c r="B26" s="50" t="s">
        <v>887</v>
      </c>
      <c r="C26" s="71" t="s">
        <v>888</v>
      </c>
      <c r="D26" s="71" t="s">
        <v>913</v>
      </c>
      <c r="E26" s="52" t="s">
        <v>598</v>
      </c>
      <c r="F26" s="247">
        <v>78.12</v>
      </c>
      <c r="G26" s="296">
        <v>0</v>
      </c>
      <c r="H26" s="247"/>
      <c r="I26" s="247">
        <v>11.64</v>
      </c>
      <c r="J26" s="296">
        <v>0</v>
      </c>
      <c r="K26" s="247">
        <f t="shared" si="0"/>
        <v>89.76</v>
      </c>
      <c r="L26" s="247">
        <v>78.12</v>
      </c>
      <c r="M26" s="247">
        <v>11.64</v>
      </c>
      <c r="N26" s="293">
        <f t="shared" si="1"/>
        <v>89.76</v>
      </c>
      <c r="O26" s="262"/>
    </row>
    <row r="27" spans="1:20">
      <c r="A27" s="43">
        <v>21</v>
      </c>
      <c r="B27" s="43" t="s">
        <v>781</v>
      </c>
      <c r="C27" s="71" t="s">
        <v>844</v>
      </c>
      <c r="D27" s="71" t="s">
        <v>913</v>
      </c>
      <c r="E27" s="52" t="s">
        <v>600</v>
      </c>
      <c r="F27" s="247">
        <v>78.12</v>
      </c>
      <c r="G27" s="296">
        <v>58.59</v>
      </c>
      <c r="H27" s="247"/>
      <c r="I27" s="247">
        <v>11.64</v>
      </c>
      <c r="J27" s="296">
        <v>8.73</v>
      </c>
      <c r="K27" s="247">
        <f t="shared" si="0"/>
        <v>157.08000000000001</v>
      </c>
      <c r="L27" s="247">
        <v>136.71</v>
      </c>
      <c r="M27" s="247">
        <v>20.37</v>
      </c>
      <c r="N27" s="293">
        <f t="shared" si="1"/>
        <v>157.08000000000001</v>
      </c>
      <c r="O27" s="262"/>
    </row>
    <row r="28" spans="1:20">
      <c r="A28" s="43">
        <v>22</v>
      </c>
      <c r="B28" s="50" t="s">
        <v>635</v>
      </c>
      <c r="C28" s="72" t="s">
        <v>91</v>
      </c>
      <c r="D28" s="72" t="s">
        <v>912</v>
      </c>
      <c r="E28" s="52" t="s">
        <v>599</v>
      </c>
      <c r="F28" s="247">
        <v>68</v>
      </c>
      <c r="G28" s="296">
        <v>115.6</v>
      </c>
      <c r="H28" s="247"/>
      <c r="I28" s="247">
        <v>11.64</v>
      </c>
      <c r="J28" s="296">
        <v>20.95</v>
      </c>
      <c r="K28" s="247">
        <f t="shared" si="0"/>
        <v>216.19</v>
      </c>
      <c r="L28" s="247">
        <v>183.6</v>
      </c>
      <c r="M28" s="247">
        <v>32.590000000000003</v>
      </c>
      <c r="N28" s="293">
        <f t="shared" si="1"/>
        <v>216.19</v>
      </c>
      <c r="O28" s="262"/>
    </row>
    <row r="29" spans="1:20" ht="29">
      <c r="A29" s="43">
        <v>23</v>
      </c>
      <c r="B29" s="50" t="s">
        <v>634</v>
      </c>
      <c r="C29" s="71" t="s">
        <v>845</v>
      </c>
      <c r="D29" s="71" t="s">
        <v>912</v>
      </c>
      <c r="E29" s="52" t="s">
        <v>598</v>
      </c>
      <c r="F29" s="247">
        <v>68</v>
      </c>
      <c r="G29" s="296">
        <v>0</v>
      </c>
      <c r="H29" s="247"/>
      <c r="I29" s="247">
        <v>11.64</v>
      </c>
      <c r="J29" s="296">
        <v>0</v>
      </c>
      <c r="K29" s="247">
        <f t="shared" si="0"/>
        <v>79.64</v>
      </c>
      <c r="L29" s="247">
        <v>68</v>
      </c>
      <c r="M29" s="247">
        <v>11.64</v>
      </c>
      <c r="N29" s="293">
        <f t="shared" si="1"/>
        <v>79.64</v>
      </c>
      <c r="O29" s="262"/>
    </row>
    <row r="30" spans="1:20">
      <c r="A30" s="43">
        <v>24</v>
      </c>
      <c r="B30" s="50" t="s">
        <v>636</v>
      </c>
      <c r="C30" s="72" t="s">
        <v>771</v>
      </c>
      <c r="D30" s="72" t="s">
        <v>915</v>
      </c>
      <c r="E30" s="52" t="s">
        <v>598</v>
      </c>
      <c r="F30" s="247">
        <v>78.12</v>
      </c>
      <c r="G30" s="296">
        <v>0</v>
      </c>
      <c r="H30" s="247"/>
      <c r="I30" s="247">
        <v>11.64</v>
      </c>
      <c r="J30" s="296">
        <v>0</v>
      </c>
      <c r="K30" s="247">
        <f t="shared" si="0"/>
        <v>89.76</v>
      </c>
      <c r="L30" s="247">
        <v>78.12</v>
      </c>
      <c r="M30" s="247">
        <v>11.64</v>
      </c>
      <c r="N30" s="293">
        <f t="shared" si="1"/>
        <v>89.76</v>
      </c>
      <c r="O30" s="262"/>
    </row>
    <row r="31" spans="1:20">
      <c r="A31" s="43">
        <v>25</v>
      </c>
      <c r="B31" s="50" t="s">
        <v>637</v>
      </c>
      <c r="C31" s="72" t="s">
        <v>405</v>
      </c>
      <c r="D31" s="72" t="s">
        <v>915</v>
      </c>
      <c r="E31" s="52" t="s">
        <v>598</v>
      </c>
      <c r="F31" s="247">
        <v>78.12</v>
      </c>
      <c r="G31" s="296">
        <v>0</v>
      </c>
      <c r="H31" s="247"/>
      <c r="I31" s="247">
        <v>11.64</v>
      </c>
      <c r="J31" s="296">
        <v>0</v>
      </c>
      <c r="K31" s="247">
        <f t="shared" si="0"/>
        <v>89.76</v>
      </c>
      <c r="L31" s="247">
        <v>78.12</v>
      </c>
      <c r="M31" s="247">
        <v>11.64</v>
      </c>
      <c r="N31" s="293">
        <f t="shared" si="1"/>
        <v>89.76</v>
      </c>
      <c r="O31" s="262"/>
    </row>
    <row r="32" spans="1:20">
      <c r="A32" s="43"/>
      <c r="B32" s="50" t="s">
        <v>879</v>
      </c>
      <c r="C32" s="72" t="s">
        <v>880</v>
      </c>
      <c r="D32" s="72" t="s">
        <v>912</v>
      </c>
      <c r="E32" s="52" t="s">
        <v>598</v>
      </c>
      <c r="F32" s="247">
        <v>68</v>
      </c>
      <c r="G32" s="296">
        <v>0</v>
      </c>
      <c r="H32" s="247"/>
      <c r="I32" s="247">
        <v>11.64</v>
      </c>
      <c r="J32" s="296">
        <v>0</v>
      </c>
      <c r="K32" s="247">
        <f t="shared" si="0"/>
        <v>79.64</v>
      </c>
      <c r="L32" s="247">
        <v>68</v>
      </c>
      <c r="M32" s="247">
        <v>11.64</v>
      </c>
      <c r="N32" s="293">
        <f t="shared" si="1"/>
        <v>79.64</v>
      </c>
      <c r="O32" s="262"/>
    </row>
    <row r="33" spans="1:20">
      <c r="A33" s="43">
        <v>26</v>
      </c>
      <c r="B33" s="50" t="s">
        <v>723</v>
      </c>
      <c r="C33" s="72" t="s">
        <v>722</v>
      </c>
      <c r="D33" s="72" t="s">
        <v>912</v>
      </c>
      <c r="E33" s="52" t="s">
        <v>598</v>
      </c>
      <c r="F33" s="247">
        <v>68</v>
      </c>
      <c r="G33" s="296">
        <v>0</v>
      </c>
      <c r="H33" s="247"/>
      <c r="I33" s="247">
        <v>11.64</v>
      </c>
      <c r="J33" s="296">
        <v>0</v>
      </c>
      <c r="K33" s="247">
        <f t="shared" si="0"/>
        <v>79.64</v>
      </c>
      <c r="L33" s="247">
        <v>68</v>
      </c>
      <c r="M33" s="247">
        <v>11.64</v>
      </c>
      <c r="N33" s="293">
        <f t="shared" si="1"/>
        <v>79.64</v>
      </c>
      <c r="O33" s="262"/>
    </row>
    <row r="34" spans="1:20">
      <c r="A34" s="43">
        <v>27</v>
      </c>
      <c r="B34" s="50" t="s">
        <v>638</v>
      </c>
      <c r="C34" s="72" t="s">
        <v>617</v>
      </c>
      <c r="D34" s="72" t="s">
        <v>912</v>
      </c>
      <c r="E34" s="52" t="s">
        <v>600</v>
      </c>
      <c r="F34" s="247">
        <v>68</v>
      </c>
      <c r="G34" s="296">
        <v>51</v>
      </c>
      <c r="H34" s="247"/>
      <c r="I34" s="247">
        <v>11.64</v>
      </c>
      <c r="J34" s="296">
        <v>8.73</v>
      </c>
      <c r="K34" s="247">
        <f t="shared" si="0"/>
        <v>139.36999999999998</v>
      </c>
      <c r="L34" s="247">
        <v>119</v>
      </c>
      <c r="M34" s="247">
        <v>20.37</v>
      </c>
      <c r="N34" s="293">
        <f t="shared" si="1"/>
        <v>139.37</v>
      </c>
      <c r="O34" s="262"/>
    </row>
    <row r="35" spans="1:20">
      <c r="A35" s="43">
        <v>28</v>
      </c>
      <c r="B35" s="50" t="s">
        <v>639</v>
      </c>
      <c r="C35" s="72" t="s">
        <v>92</v>
      </c>
      <c r="D35" s="72" t="s">
        <v>912</v>
      </c>
      <c r="E35" s="52" t="s">
        <v>599</v>
      </c>
      <c r="F35" s="247">
        <v>68</v>
      </c>
      <c r="G35" s="296">
        <v>115.6</v>
      </c>
      <c r="H35" s="247"/>
      <c r="I35" s="247">
        <v>11.64</v>
      </c>
      <c r="J35" s="296">
        <v>20.95</v>
      </c>
      <c r="K35" s="247">
        <f t="shared" si="0"/>
        <v>216.19</v>
      </c>
      <c r="L35" s="247">
        <v>183.6</v>
      </c>
      <c r="M35" s="247">
        <v>32.590000000000003</v>
      </c>
      <c r="N35" s="293">
        <f t="shared" si="1"/>
        <v>216.19</v>
      </c>
      <c r="O35" s="262"/>
    </row>
    <row r="36" spans="1:20">
      <c r="A36" s="43"/>
      <c r="B36" s="50" t="s">
        <v>889</v>
      </c>
      <c r="C36" s="72" t="s">
        <v>890</v>
      </c>
      <c r="D36" s="72" t="s">
        <v>912</v>
      </c>
      <c r="E36" s="52" t="s">
        <v>598</v>
      </c>
      <c r="F36" s="247">
        <v>68</v>
      </c>
      <c r="G36" s="296">
        <v>0</v>
      </c>
      <c r="H36" s="247"/>
      <c r="I36" s="247">
        <v>11.64</v>
      </c>
      <c r="J36" s="296">
        <v>0</v>
      </c>
      <c r="K36" s="247">
        <f t="shared" si="0"/>
        <v>79.64</v>
      </c>
      <c r="L36" s="247">
        <v>68</v>
      </c>
      <c r="M36" s="247">
        <v>11.64</v>
      </c>
      <c r="N36" s="293">
        <f t="shared" si="1"/>
        <v>79.64</v>
      </c>
      <c r="O36" s="262"/>
    </row>
    <row r="37" spans="1:20">
      <c r="A37" s="43">
        <v>30</v>
      </c>
      <c r="B37" s="50" t="s">
        <v>641</v>
      </c>
      <c r="C37" s="71" t="s">
        <v>846</v>
      </c>
      <c r="D37" s="71" t="s">
        <v>912</v>
      </c>
      <c r="E37" s="52" t="s">
        <v>600</v>
      </c>
      <c r="F37" s="247">
        <v>68</v>
      </c>
      <c r="G37" s="296">
        <v>51</v>
      </c>
      <c r="H37" s="247"/>
      <c r="I37" s="247">
        <v>11.64</v>
      </c>
      <c r="J37" s="296">
        <v>8.73</v>
      </c>
      <c r="K37" s="247">
        <f t="shared" ref="K37:K68" si="2">SUM(F37:J37)</f>
        <v>139.36999999999998</v>
      </c>
      <c r="L37" s="247">
        <v>119</v>
      </c>
      <c r="M37" s="247">
        <v>20.37</v>
      </c>
      <c r="N37" s="293">
        <f t="shared" si="1"/>
        <v>139.37</v>
      </c>
      <c r="O37" s="262"/>
      <c r="S37" t="s">
        <v>318</v>
      </c>
    </row>
    <row r="38" spans="1:20">
      <c r="A38" s="43">
        <v>31</v>
      </c>
      <c r="B38" s="50" t="s">
        <v>642</v>
      </c>
      <c r="C38" s="72" t="s">
        <v>549</v>
      </c>
      <c r="D38" s="72" t="s">
        <v>912</v>
      </c>
      <c r="E38" s="52" t="s">
        <v>599</v>
      </c>
      <c r="F38" s="247">
        <v>68</v>
      </c>
      <c r="G38" s="296">
        <v>115.6</v>
      </c>
      <c r="H38" s="247"/>
      <c r="I38" s="247">
        <v>11.64</v>
      </c>
      <c r="J38" s="296">
        <v>20.95</v>
      </c>
      <c r="K38" s="247">
        <f t="shared" si="2"/>
        <v>216.19</v>
      </c>
      <c r="L38" s="247">
        <v>183.6</v>
      </c>
      <c r="M38" s="247">
        <v>32.590000000000003</v>
      </c>
      <c r="N38" s="293">
        <f t="shared" si="1"/>
        <v>216.19</v>
      </c>
      <c r="O38" s="262"/>
    </row>
    <row r="39" spans="1:20">
      <c r="A39" s="43">
        <v>32</v>
      </c>
      <c r="B39" s="50" t="s">
        <v>784</v>
      </c>
      <c r="C39" s="72" t="s">
        <v>785</v>
      </c>
      <c r="D39" s="72" t="s">
        <v>912</v>
      </c>
      <c r="E39" s="52" t="s">
        <v>598</v>
      </c>
      <c r="F39" s="247">
        <v>68</v>
      </c>
      <c r="G39" s="296">
        <v>0</v>
      </c>
      <c r="H39" s="247"/>
      <c r="I39" s="247">
        <v>11.64</v>
      </c>
      <c r="J39" s="296">
        <v>0</v>
      </c>
      <c r="K39" s="247">
        <f t="shared" si="2"/>
        <v>79.64</v>
      </c>
      <c r="L39" s="247">
        <v>68</v>
      </c>
      <c r="M39" s="247">
        <v>11.64</v>
      </c>
      <c r="N39" s="293">
        <f t="shared" si="1"/>
        <v>79.64</v>
      </c>
      <c r="O39" s="262"/>
    </row>
    <row r="40" spans="1:20" s="1" customFormat="1">
      <c r="A40" s="43">
        <v>33</v>
      </c>
      <c r="B40" s="50" t="s">
        <v>644</v>
      </c>
      <c r="C40" s="72" t="s">
        <v>407</v>
      </c>
      <c r="D40" s="72" t="s">
        <v>913</v>
      </c>
      <c r="E40" s="52" t="s">
        <v>598</v>
      </c>
      <c r="F40" s="247">
        <v>78.12</v>
      </c>
      <c r="G40" s="296">
        <v>0</v>
      </c>
      <c r="H40" s="247"/>
      <c r="I40" s="247">
        <v>11.64</v>
      </c>
      <c r="J40" s="296">
        <v>0</v>
      </c>
      <c r="K40" s="247">
        <f t="shared" si="2"/>
        <v>89.76</v>
      </c>
      <c r="L40" s="247">
        <v>78.12</v>
      </c>
      <c r="M40" s="247">
        <v>11.64</v>
      </c>
      <c r="N40" s="293">
        <f t="shared" si="1"/>
        <v>89.76</v>
      </c>
      <c r="O40" s="262"/>
      <c r="Q40"/>
      <c r="R40"/>
      <c r="S40"/>
      <c r="T40"/>
    </row>
    <row r="41" spans="1:20" s="1" customFormat="1">
      <c r="A41" s="43"/>
      <c r="B41" s="50" t="s">
        <v>860</v>
      </c>
      <c r="C41" s="72" t="s">
        <v>862</v>
      </c>
      <c r="D41" s="72" t="s">
        <v>912</v>
      </c>
      <c r="E41" s="52" t="s">
        <v>598</v>
      </c>
      <c r="F41" s="247">
        <v>68</v>
      </c>
      <c r="G41" s="296">
        <v>0</v>
      </c>
      <c r="H41" s="247"/>
      <c r="I41" s="247">
        <v>11.64</v>
      </c>
      <c r="J41" s="296">
        <v>0</v>
      </c>
      <c r="K41" s="247">
        <f t="shared" si="2"/>
        <v>79.64</v>
      </c>
      <c r="L41" s="247">
        <v>68</v>
      </c>
      <c r="M41" s="247">
        <v>11.64</v>
      </c>
      <c r="N41" s="293">
        <f t="shared" si="1"/>
        <v>79.64</v>
      </c>
      <c r="O41" s="262"/>
      <c r="Q41"/>
      <c r="R41"/>
      <c r="S41"/>
      <c r="T41"/>
    </row>
    <row r="42" spans="1:20" s="1" customFormat="1">
      <c r="A42" s="43"/>
      <c r="B42" s="50" t="s">
        <v>1021</v>
      </c>
      <c r="C42" s="72" t="s">
        <v>1022</v>
      </c>
      <c r="D42" s="72" t="s">
        <v>913</v>
      </c>
      <c r="E42" s="52" t="s">
        <v>600</v>
      </c>
      <c r="F42" s="247">
        <v>78.12</v>
      </c>
      <c r="G42" s="296">
        <v>58.59</v>
      </c>
      <c r="H42" s="247"/>
      <c r="I42" s="247">
        <v>11.64</v>
      </c>
      <c r="J42" s="296">
        <v>8.73</v>
      </c>
      <c r="K42" s="247">
        <f t="shared" si="2"/>
        <v>157.08000000000001</v>
      </c>
      <c r="L42" s="247">
        <v>136.71</v>
      </c>
      <c r="M42" s="247">
        <v>20.37</v>
      </c>
      <c r="N42" s="293">
        <f t="shared" si="1"/>
        <v>157.08000000000001</v>
      </c>
      <c r="O42" s="262"/>
      <c r="Q42"/>
      <c r="R42"/>
      <c r="S42"/>
      <c r="T42"/>
    </row>
    <row r="43" spans="1:20" s="1" customFormat="1">
      <c r="A43" s="43">
        <v>34</v>
      </c>
      <c r="B43" s="50" t="s">
        <v>705</v>
      </c>
      <c r="C43" s="72" t="s">
        <v>43</v>
      </c>
      <c r="D43" s="72" t="s">
        <v>915</v>
      </c>
      <c r="E43" s="52" t="s">
        <v>598</v>
      </c>
      <c r="F43" s="247">
        <v>78.12</v>
      </c>
      <c r="G43" s="296">
        <v>0</v>
      </c>
      <c r="H43" s="247"/>
      <c r="I43" s="247">
        <v>11.64</v>
      </c>
      <c r="J43" s="296">
        <v>0</v>
      </c>
      <c r="K43" s="247">
        <f t="shared" si="2"/>
        <v>89.76</v>
      </c>
      <c r="L43" s="247">
        <v>78.12</v>
      </c>
      <c r="M43" s="247">
        <v>11.64</v>
      </c>
      <c r="N43" s="293">
        <f t="shared" si="1"/>
        <v>89.76</v>
      </c>
      <c r="O43" s="262"/>
      <c r="Q43"/>
      <c r="R43"/>
      <c r="S43"/>
      <c r="T43"/>
    </row>
    <row r="44" spans="1:20" s="1" customFormat="1">
      <c r="A44" s="43">
        <v>35</v>
      </c>
      <c r="B44" s="50" t="s">
        <v>706</v>
      </c>
      <c r="C44" s="71" t="s">
        <v>327</v>
      </c>
      <c r="D44" s="71" t="s">
        <v>912</v>
      </c>
      <c r="E44" s="52" t="s">
        <v>600</v>
      </c>
      <c r="F44" s="247">
        <v>68</v>
      </c>
      <c r="G44" s="296">
        <v>51</v>
      </c>
      <c r="H44" s="247"/>
      <c r="I44" s="247">
        <v>11.64</v>
      </c>
      <c r="J44" s="296">
        <v>8.73</v>
      </c>
      <c r="K44" s="247">
        <f t="shared" si="2"/>
        <v>139.36999999999998</v>
      </c>
      <c r="L44" s="247">
        <v>119</v>
      </c>
      <c r="M44" s="247">
        <v>20.37</v>
      </c>
      <c r="N44" s="293">
        <f t="shared" si="1"/>
        <v>139.37</v>
      </c>
      <c r="O44" s="262"/>
      <c r="Q44"/>
      <c r="R44"/>
      <c r="S44"/>
      <c r="T44"/>
    </row>
    <row r="45" spans="1:20" s="1" customFormat="1">
      <c r="A45" s="43"/>
      <c r="B45" s="50" t="s">
        <v>938</v>
      </c>
      <c r="C45" s="71" t="s">
        <v>939</v>
      </c>
      <c r="D45" s="71" t="s">
        <v>913</v>
      </c>
      <c r="E45" s="52" t="s">
        <v>598</v>
      </c>
      <c r="F45" s="247">
        <v>78.12</v>
      </c>
      <c r="G45" s="296">
        <v>0</v>
      </c>
      <c r="H45" s="247"/>
      <c r="I45" s="247">
        <v>11.64</v>
      </c>
      <c r="J45" s="296">
        <v>0</v>
      </c>
      <c r="K45" s="247">
        <f t="shared" si="2"/>
        <v>89.76</v>
      </c>
      <c r="L45" s="247">
        <v>78.12</v>
      </c>
      <c r="M45" s="247">
        <v>11.64</v>
      </c>
      <c r="N45" s="293">
        <f t="shared" si="1"/>
        <v>89.76</v>
      </c>
      <c r="O45" s="262"/>
      <c r="Q45"/>
      <c r="R45"/>
      <c r="S45"/>
      <c r="T45"/>
    </row>
    <row r="46" spans="1:20" s="1" customFormat="1">
      <c r="A46" s="43"/>
      <c r="B46" s="50" t="s">
        <v>920</v>
      </c>
      <c r="C46" s="71" t="s">
        <v>921</v>
      </c>
      <c r="D46" s="71" t="s">
        <v>913</v>
      </c>
      <c r="E46" s="52" t="s">
        <v>598</v>
      </c>
      <c r="F46" s="247">
        <v>78.12</v>
      </c>
      <c r="G46" s="296">
        <v>0</v>
      </c>
      <c r="H46" s="247"/>
      <c r="I46" s="247">
        <v>11.64</v>
      </c>
      <c r="J46" s="296">
        <v>0</v>
      </c>
      <c r="K46" s="247">
        <f t="shared" si="2"/>
        <v>89.76</v>
      </c>
      <c r="L46" s="247">
        <v>78.12</v>
      </c>
      <c r="M46" s="247">
        <v>11.64</v>
      </c>
      <c r="N46" s="293">
        <f>SUM(L46:M46)</f>
        <v>89.76</v>
      </c>
      <c r="O46" s="262"/>
      <c r="Q46"/>
      <c r="R46"/>
      <c r="S46"/>
      <c r="T46"/>
    </row>
    <row r="47" spans="1:20" s="1" customFormat="1">
      <c r="A47" s="43">
        <v>36</v>
      </c>
      <c r="B47" s="50" t="s">
        <v>645</v>
      </c>
      <c r="C47" s="72" t="s">
        <v>358</v>
      </c>
      <c r="D47" s="72" t="s">
        <v>912</v>
      </c>
      <c r="E47" s="52" t="s">
        <v>599</v>
      </c>
      <c r="F47" s="247">
        <v>68</v>
      </c>
      <c r="G47" s="296">
        <v>115.6</v>
      </c>
      <c r="H47" s="247"/>
      <c r="I47" s="247">
        <v>11.64</v>
      </c>
      <c r="J47" s="296">
        <v>20.95</v>
      </c>
      <c r="K47" s="247">
        <f t="shared" si="2"/>
        <v>216.19</v>
      </c>
      <c r="L47" s="247">
        <v>183.6</v>
      </c>
      <c r="M47" s="247">
        <v>32.590000000000003</v>
      </c>
      <c r="N47" s="293">
        <f t="shared" si="1"/>
        <v>216.19</v>
      </c>
      <c r="O47" s="262"/>
      <c r="Q47"/>
      <c r="R47"/>
      <c r="S47"/>
      <c r="T47"/>
    </row>
    <row r="48" spans="1:20" s="1" customFormat="1">
      <c r="A48" s="43">
        <v>37</v>
      </c>
      <c r="B48" s="50" t="s">
        <v>646</v>
      </c>
      <c r="C48" s="72" t="s">
        <v>551</v>
      </c>
      <c r="D48" s="72" t="s">
        <v>913</v>
      </c>
      <c r="E48" s="52" t="s">
        <v>598</v>
      </c>
      <c r="F48" s="247">
        <v>78.12</v>
      </c>
      <c r="G48" s="296">
        <v>0</v>
      </c>
      <c r="H48" s="247"/>
      <c r="I48" s="247">
        <v>11.64</v>
      </c>
      <c r="J48" s="296">
        <v>0</v>
      </c>
      <c r="K48" s="247">
        <f t="shared" si="2"/>
        <v>89.76</v>
      </c>
      <c r="L48" s="247">
        <v>78.12</v>
      </c>
      <c r="M48" s="247">
        <v>11.64</v>
      </c>
      <c r="N48" s="293">
        <f t="shared" si="1"/>
        <v>89.76</v>
      </c>
      <c r="O48" s="262"/>
      <c r="Q48"/>
      <c r="R48"/>
      <c r="S48"/>
      <c r="T48"/>
    </row>
    <row r="49" spans="1:20" s="1" customFormat="1">
      <c r="A49" s="43">
        <v>39</v>
      </c>
      <c r="B49" s="50" t="s">
        <v>648</v>
      </c>
      <c r="C49" s="72" t="s">
        <v>23</v>
      </c>
      <c r="D49" s="72" t="s">
        <v>912</v>
      </c>
      <c r="E49" s="52" t="s">
        <v>598</v>
      </c>
      <c r="F49" s="247">
        <v>68</v>
      </c>
      <c r="G49" s="296">
        <v>0</v>
      </c>
      <c r="H49" s="247"/>
      <c r="I49" s="247">
        <v>11.64</v>
      </c>
      <c r="J49" s="296">
        <v>0</v>
      </c>
      <c r="K49" s="247">
        <f t="shared" si="2"/>
        <v>79.64</v>
      </c>
      <c r="L49" s="247">
        <v>68</v>
      </c>
      <c r="M49" s="247">
        <v>11.64</v>
      </c>
      <c r="N49" s="293">
        <f t="shared" si="1"/>
        <v>79.64</v>
      </c>
      <c r="O49" s="262"/>
      <c r="Q49"/>
      <c r="R49"/>
      <c r="S49"/>
      <c r="T49"/>
    </row>
    <row r="50" spans="1:20" s="1" customFormat="1">
      <c r="A50" s="43">
        <v>40</v>
      </c>
      <c r="B50" s="50" t="s">
        <v>649</v>
      </c>
      <c r="C50" s="72" t="s">
        <v>93</v>
      </c>
      <c r="D50" s="72" t="s">
        <v>912</v>
      </c>
      <c r="E50" s="52" t="s">
        <v>599</v>
      </c>
      <c r="F50" s="247">
        <v>68</v>
      </c>
      <c r="G50" s="296">
        <v>115.6</v>
      </c>
      <c r="H50" s="247"/>
      <c r="I50" s="247">
        <v>11.64</v>
      </c>
      <c r="J50" s="296">
        <v>20.95</v>
      </c>
      <c r="K50" s="247">
        <f t="shared" si="2"/>
        <v>216.19</v>
      </c>
      <c r="L50" s="247">
        <v>183.6</v>
      </c>
      <c r="M50" s="247">
        <v>32.590000000000003</v>
      </c>
      <c r="N50" s="293">
        <f t="shared" si="1"/>
        <v>216.19</v>
      </c>
      <c r="O50" s="262"/>
      <c r="Q50"/>
      <c r="R50"/>
      <c r="S50"/>
      <c r="T50"/>
    </row>
    <row r="51" spans="1:20" s="1" customFormat="1">
      <c r="A51" s="43">
        <v>41</v>
      </c>
      <c r="B51" s="50" t="s">
        <v>650</v>
      </c>
      <c r="C51" s="72" t="s">
        <v>183</v>
      </c>
      <c r="D51" s="72" t="s">
        <v>912</v>
      </c>
      <c r="E51" s="52" t="s">
        <v>600</v>
      </c>
      <c r="F51" s="247">
        <v>68</v>
      </c>
      <c r="G51" s="296">
        <v>51</v>
      </c>
      <c r="H51" s="247"/>
      <c r="I51" s="247">
        <v>11.64</v>
      </c>
      <c r="J51" s="296">
        <v>8.73</v>
      </c>
      <c r="K51" s="247">
        <f t="shared" si="2"/>
        <v>139.36999999999998</v>
      </c>
      <c r="L51" s="247">
        <v>119</v>
      </c>
      <c r="M51" s="247">
        <v>20.37</v>
      </c>
      <c r="N51" s="293">
        <f t="shared" si="1"/>
        <v>139.37</v>
      </c>
      <c r="O51" s="262"/>
      <c r="Q51"/>
      <c r="R51"/>
      <c r="S51"/>
      <c r="T51"/>
    </row>
    <row r="52" spans="1:20" s="1" customFormat="1">
      <c r="A52" s="43">
        <v>42</v>
      </c>
      <c r="B52" s="50" t="s">
        <v>651</v>
      </c>
      <c r="C52" s="71" t="s">
        <v>453</v>
      </c>
      <c r="D52" s="71" t="s">
        <v>915</v>
      </c>
      <c r="E52" s="52" t="s">
        <v>599</v>
      </c>
      <c r="F52" s="247">
        <v>78.12</v>
      </c>
      <c r="G52" s="296">
        <v>132.80000000000001</v>
      </c>
      <c r="H52" s="247"/>
      <c r="I52" s="247">
        <v>11.64</v>
      </c>
      <c r="J52" s="296">
        <v>20.95</v>
      </c>
      <c r="K52" s="247">
        <f t="shared" si="2"/>
        <v>243.51</v>
      </c>
      <c r="L52" s="247">
        <v>210.92</v>
      </c>
      <c r="M52" s="247">
        <v>32.590000000000003</v>
      </c>
      <c r="N52" s="293">
        <f t="shared" si="1"/>
        <v>243.51</v>
      </c>
      <c r="O52" s="262"/>
      <c r="Q52"/>
      <c r="R52"/>
      <c r="S52"/>
      <c r="T52"/>
    </row>
    <row r="53" spans="1:20" s="1" customFormat="1">
      <c r="A53" s="43"/>
      <c r="B53" s="50" t="s">
        <v>864</v>
      </c>
      <c r="C53" s="71" t="s">
        <v>865</v>
      </c>
      <c r="D53" s="71" t="s">
        <v>916</v>
      </c>
      <c r="E53" s="52" t="s">
        <v>866</v>
      </c>
      <c r="F53" s="247">
        <v>68</v>
      </c>
      <c r="G53" s="296">
        <v>0</v>
      </c>
      <c r="H53" s="247"/>
      <c r="I53" s="247">
        <v>11.64</v>
      </c>
      <c r="J53" s="296">
        <v>0</v>
      </c>
      <c r="K53" s="247">
        <f t="shared" si="2"/>
        <v>79.64</v>
      </c>
      <c r="L53" s="247">
        <v>68</v>
      </c>
      <c r="M53" s="247">
        <v>11.64</v>
      </c>
      <c r="N53" s="293">
        <f t="shared" si="1"/>
        <v>79.64</v>
      </c>
      <c r="O53" s="262"/>
      <c r="Q53"/>
      <c r="R53"/>
      <c r="S53"/>
      <c r="T53"/>
    </row>
    <row r="54" spans="1:20" s="1" customFormat="1">
      <c r="A54" s="43">
        <v>43</v>
      </c>
      <c r="B54" s="50" t="s">
        <v>652</v>
      </c>
      <c r="C54" s="72" t="s">
        <v>134</v>
      </c>
      <c r="D54" s="72" t="s">
        <v>912</v>
      </c>
      <c r="E54" s="52" t="s">
        <v>598</v>
      </c>
      <c r="F54" s="247">
        <v>68</v>
      </c>
      <c r="G54" s="296">
        <v>0</v>
      </c>
      <c r="H54" s="247"/>
      <c r="I54" s="247">
        <v>11.64</v>
      </c>
      <c r="J54" s="296">
        <v>0</v>
      </c>
      <c r="K54" s="247">
        <f t="shared" si="2"/>
        <v>79.64</v>
      </c>
      <c r="L54" s="247">
        <v>68</v>
      </c>
      <c r="M54" s="247">
        <v>11.64</v>
      </c>
      <c r="N54" s="293">
        <f t="shared" si="1"/>
        <v>79.64</v>
      </c>
      <c r="O54" s="262"/>
      <c r="Q54"/>
      <c r="R54"/>
      <c r="S54"/>
      <c r="T54"/>
    </row>
    <row r="55" spans="1:20" s="1" customFormat="1">
      <c r="A55" s="43">
        <v>44</v>
      </c>
      <c r="B55" s="50" t="s">
        <v>653</v>
      </c>
      <c r="C55" s="72" t="s">
        <v>59</v>
      </c>
      <c r="D55" s="72" t="s">
        <v>913</v>
      </c>
      <c r="E55" s="52" t="s">
        <v>598</v>
      </c>
      <c r="F55" s="247">
        <v>78.12</v>
      </c>
      <c r="G55" s="296">
        <v>0</v>
      </c>
      <c r="H55" s="247"/>
      <c r="I55" s="247">
        <v>11.64</v>
      </c>
      <c r="J55" s="296">
        <v>0</v>
      </c>
      <c r="K55" s="247">
        <f t="shared" si="2"/>
        <v>89.76</v>
      </c>
      <c r="L55" s="247">
        <v>78.12</v>
      </c>
      <c r="M55" s="247">
        <v>11.64</v>
      </c>
      <c r="N55" s="293">
        <f t="shared" si="1"/>
        <v>89.76</v>
      </c>
      <c r="O55" s="262"/>
      <c r="Q55"/>
      <c r="R55"/>
      <c r="S55"/>
      <c r="T55"/>
    </row>
    <row r="56" spans="1:20" s="1" customFormat="1">
      <c r="A56" s="43">
        <v>45</v>
      </c>
      <c r="B56" s="50" t="s">
        <v>654</v>
      </c>
      <c r="C56" s="72" t="s">
        <v>563</v>
      </c>
      <c r="D56" s="72" t="s">
        <v>912</v>
      </c>
      <c r="E56" s="52" t="s">
        <v>599</v>
      </c>
      <c r="F56" s="247">
        <v>68</v>
      </c>
      <c r="G56" s="296">
        <v>115.6</v>
      </c>
      <c r="H56" s="247"/>
      <c r="I56" s="247">
        <v>11.64</v>
      </c>
      <c r="J56" s="296">
        <v>20.95</v>
      </c>
      <c r="K56" s="247">
        <f t="shared" si="2"/>
        <v>216.19</v>
      </c>
      <c r="L56" s="247">
        <v>183.6</v>
      </c>
      <c r="M56" s="247">
        <v>32.590000000000003</v>
      </c>
      <c r="N56" s="293">
        <f t="shared" si="1"/>
        <v>216.19</v>
      </c>
      <c r="O56" s="262"/>
      <c r="Q56"/>
      <c r="R56"/>
      <c r="S56"/>
      <c r="T56"/>
    </row>
    <row r="57" spans="1:20" s="1" customFormat="1">
      <c r="A57" s="43"/>
      <c r="B57" s="50" t="s">
        <v>893</v>
      </c>
      <c r="C57" s="72" t="s">
        <v>894</v>
      </c>
      <c r="D57" s="72" t="s">
        <v>913</v>
      </c>
      <c r="E57" s="52" t="s">
        <v>598</v>
      </c>
      <c r="F57" s="247">
        <v>78.12</v>
      </c>
      <c r="G57" s="296">
        <v>0</v>
      </c>
      <c r="H57" s="247"/>
      <c r="I57" s="247">
        <v>11.64</v>
      </c>
      <c r="J57" s="296">
        <v>0</v>
      </c>
      <c r="K57" s="247">
        <f t="shared" si="2"/>
        <v>89.76</v>
      </c>
      <c r="L57" s="247">
        <v>78.12</v>
      </c>
      <c r="M57" s="247">
        <v>11.64</v>
      </c>
      <c r="N57" s="293">
        <f t="shared" si="1"/>
        <v>89.76</v>
      </c>
      <c r="O57" s="262"/>
      <c r="Q57"/>
      <c r="R57"/>
      <c r="S57"/>
      <c r="T57"/>
    </row>
    <row r="58" spans="1:20" s="1" customFormat="1">
      <c r="A58" s="43">
        <v>46</v>
      </c>
      <c r="B58" s="50" t="s">
        <v>655</v>
      </c>
      <c r="C58" s="71" t="s">
        <v>847</v>
      </c>
      <c r="D58" s="71" t="s">
        <v>916</v>
      </c>
      <c r="E58" s="52" t="s">
        <v>600</v>
      </c>
      <c r="F58" s="247">
        <v>68</v>
      </c>
      <c r="G58" s="296">
        <v>51</v>
      </c>
      <c r="H58" s="247"/>
      <c r="I58" s="247">
        <v>11.64</v>
      </c>
      <c r="J58" s="296">
        <v>8.73</v>
      </c>
      <c r="K58" s="247">
        <f t="shared" si="2"/>
        <v>139.36999999999998</v>
      </c>
      <c r="L58" s="247">
        <v>119</v>
      </c>
      <c r="M58" s="247">
        <v>20.37</v>
      </c>
      <c r="N58" s="293">
        <f t="shared" si="1"/>
        <v>139.37</v>
      </c>
      <c r="O58" s="262"/>
      <c r="Q58"/>
      <c r="R58"/>
      <c r="S58"/>
      <c r="T58"/>
    </row>
    <row r="59" spans="1:20" s="1" customFormat="1" ht="16" customHeight="1">
      <c r="A59" s="43">
        <v>47</v>
      </c>
      <c r="B59" s="118" t="s">
        <v>656</v>
      </c>
      <c r="C59" s="72" t="s">
        <v>306</v>
      </c>
      <c r="D59" s="72" t="s">
        <v>912</v>
      </c>
      <c r="E59" s="52" t="s">
        <v>598</v>
      </c>
      <c r="F59" s="247">
        <v>68</v>
      </c>
      <c r="G59" s="296">
        <v>0</v>
      </c>
      <c r="H59" s="247"/>
      <c r="I59" s="247">
        <v>11.64</v>
      </c>
      <c r="J59" s="296">
        <v>0</v>
      </c>
      <c r="K59" s="247">
        <f t="shared" si="2"/>
        <v>79.64</v>
      </c>
      <c r="L59" s="247">
        <v>68</v>
      </c>
      <c r="M59" s="247">
        <v>11.64</v>
      </c>
      <c r="N59" s="293">
        <f t="shared" si="1"/>
        <v>79.64</v>
      </c>
      <c r="O59" s="262"/>
      <c r="Q59"/>
      <c r="R59"/>
      <c r="S59"/>
      <c r="T59"/>
    </row>
    <row r="60" spans="1:20" s="1" customFormat="1">
      <c r="A60" s="43">
        <v>48</v>
      </c>
      <c r="B60" s="50" t="s">
        <v>657</v>
      </c>
      <c r="C60" s="72" t="s">
        <v>203</v>
      </c>
      <c r="D60" s="72" t="s">
        <v>912</v>
      </c>
      <c r="E60" s="52" t="s">
        <v>598</v>
      </c>
      <c r="F60" s="247">
        <v>68</v>
      </c>
      <c r="G60" s="296">
        <v>0</v>
      </c>
      <c r="H60" s="247"/>
      <c r="I60" s="247">
        <v>11.64</v>
      </c>
      <c r="J60" s="296">
        <v>0</v>
      </c>
      <c r="K60" s="247">
        <f t="shared" si="2"/>
        <v>79.64</v>
      </c>
      <c r="L60" s="247">
        <v>68</v>
      </c>
      <c r="M60" s="247">
        <v>11.64</v>
      </c>
      <c r="N60" s="293">
        <f t="shared" si="1"/>
        <v>79.64</v>
      </c>
      <c r="O60" s="262"/>
      <c r="Q60"/>
      <c r="R60"/>
      <c r="S60"/>
      <c r="T60"/>
    </row>
    <row r="61" spans="1:20">
      <c r="A61" s="43">
        <v>50</v>
      </c>
      <c r="B61" s="50" t="s">
        <v>659</v>
      </c>
      <c r="C61" s="71" t="s">
        <v>848</v>
      </c>
      <c r="D61" s="71" t="s">
        <v>916</v>
      </c>
      <c r="E61" s="52" t="s">
        <v>599</v>
      </c>
      <c r="F61" s="247">
        <v>68</v>
      </c>
      <c r="G61" s="296">
        <v>115.6</v>
      </c>
      <c r="H61" s="247"/>
      <c r="I61" s="247">
        <v>11.64</v>
      </c>
      <c r="J61" s="296">
        <v>20.95</v>
      </c>
      <c r="K61" s="247">
        <f t="shared" si="2"/>
        <v>216.19</v>
      </c>
      <c r="L61" s="247">
        <v>183.6</v>
      </c>
      <c r="M61" s="247">
        <v>32.590000000000003</v>
      </c>
      <c r="N61" s="293">
        <f t="shared" si="1"/>
        <v>216.19</v>
      </c>
      <c r="O61" s="262"/>
    </row>
    <row r="62" spans="1:20">
      <c r="A62" s="43">
        <v>51</v>
      </c>
      <c r="B62" s="50" t="s">
        <v>660</v>
      </c>
      <c r="C62" s="72" t="s">
        <v>123</v>
      </c>
      <c r="D62" s="72" t="s">
        <v>912</v>
      </c>
      <c r="E62" s="52" t="s">
        <v>599</v>
      </c>
      <c r="F62" s="247">
        <v>68</v>
      </c>
      <c r="G62" s="296">
        <v>115.6</v>
      </c>
      <c r="H62" s="247"/>
      <c r="I62" s="247">
        <v>11.64</v>
      </c>
      <c r="J62" s="296">
        <v>20.95</v>
      </c>
      <c r="K62" s="247">
        <f t="shared" si="2"/>
        <v>216.19</v>
      </c>
      <c r="L62" s="247">
        <v>183.6</v>
      </c>
      <c r="M62" s="247">
        <v>32.590000000000003</v>
      </c>
      <c r="N62" s="293">
        <f t="shared" si="1"/>
        <v>216.19</v>
      </c>
      <c r="O62" s="262"/>
    </row>
    <row r="63" spans="1:20">
      <c r="A63" s="43">
        <v>52</v>
      </c>
      <c r="B63" s="50" t="s">
        <v>661</v>
      </c>
      <c r="C63" s="71" t="s">
        <v>346</v>
      </c>
      <c r="D63" s="71" t="s">
        <v>912</v>
      </c>
      <c r="E63" s="52" t="s">
        <v>599</v>
      </c>
      <c r="F63" s="247">
        <v>68</v>
      </c>
      <c r="G63" s="296">
        <v>115.6</v>
      </c>
      <c r="H63" s="247"/>
      <c r="I63" s="247">
        <v>11.64</v>
      </c>
      <c r="J63" s="296">
        <v>20.95</v>
      </c>
      <c r="K63" s="247">
        <f t="shared" si="2"/>
        <v>216.19</v>
      </c>
      <c r="L63" s="247">
        <v>183.6</v>
      </c>
      <c r="M63" s="247">
        <v>32.590000000000003</v>
      </c>
      <c r="N63" s="293">
        <f t="shared" si="1"/>
        <v>216.19</v>
      </c>
      <c r="O63" s="262"/>
    </row>
    <row r="64" spans="1:20">
      <c r="A64" s="43"/>
      <c r="B64" s="50" t="s">
        <v>895</v>
      </c>
      <c r="C64" s="71" t="s">
        <v>896</v>
      </c>
      <c r="D64" s="71" t="s">
        <v>913</v>
      </c>
      <c r="E64" s="52" t="s">
        <v>598</v>
      </c>
      <c r="F64" s="247">
        <v>78.12</v>
      </c>
      <c r="G64" s="296">
        <v>0</v>
      </c>
      <c r="H64" s="247"/>
      <c r="I64" s="247">
        <v>11.64</v>
      </c>
      <c r="J64" s="296">
        <v>0</v>
      </c>
      <c r="K64" s="247">
        <f t="shared" si="2"/>
        <v>89.76</v>
      </c>
      <c r="L64" s="247">
        <v>78.12</v>
      </c>
      <c r="M64" s="247">
        <v>11.64</v>
      </c>
      <c r="N64" s="293">
        <f t="shared" si="1"/>
        <v>89.76</v>
      </c>
      <c r="O64" s="262"/>
    </row>
    <row r="65" spans="1:20">
      <c r="A65" s="43">
        <v>53</v>
      </c>
      <c r="B65" s="278" t="s">
        <v>742</v>
      </c>
      <c r="C65" s="72" t="s">
        <v>737</v>
      </c>
      <c r="D65" s="72" t="s">
        <v>912</v>
      </c>
      <c r="E65" s="52" t="s">
        <v>598</v>
      </c>
      <c r="F65" s="247">
        <v>68</v>
      </c>
      <c r="G65" s="296">
        <v>0</v>
      </c>
      <c r="H65" s="247"/>
      <c r="I65" s="247">
        <v>11.64</v>
      </c>
      <c r="J65" s="296">
        <v>0</v>
      </c>
      <c r="K65" s="247">
        <f t="shared" si="2"/>
        <v>79.64</v>
      </c>
      <c r="L65" s="247">
        <v>68</v>
      </c>
      <c r="M65" s="247">
        <v>11.64</v>
      </c>
      <c r="N65" s="293">
        <f t="shared" si="1"/>
        <v>79.64</v>
      </c>
      <c r="O65" s="53"/>
    </row>
    <row r="66" spans="1:20">
      <c r="A66" s="43"/>
      <c r="B66" s="278" t="s">
        <v>933</v>
      </c>
      <c r="C66" s="72" t="s">
        <v>897</v>
      </c>
      <c r="D66" s="72" t="s">
        <v>912</v>
      </c>
      <c r="E66" s="52" t="s">
        <v>600</v>
      </c>
      <c r="F66" s="247">
        <v>68</v>
      </c>
      <c r="G66" s="296">
        <v>51</v>
      </c>
      <c r="H66" s="247"/>
      <c r="I66" s="247">
        <v>11.64</v>
      </c>
      <c r="J66" s="296">
        <v>8.73</v>
      </c>
      <c r="K66" s="247">
        <f t="shared" si="2"/>
        <v>139.36999999999998</v>
      </c>
      <c r="L66" s="247">
        <v>119</v>
      </c>
      <c r="M66" s="247">
        <v>20.37</v>
      </c>
      <c r="N66" s="293">
        <f t="shared" si="1"/>
        <v>139.37</v>
      </c>
      <c r="O66" s="53"/>
    </row>
    <row r="67" spans="1:20">
      <c r="A67" s="43"/>
      <c r="B67" s="278" t="s">
        <v>923</v>
      </c>
      <c r="C67" s="72" t="s">
        <v>924</v>
      </c>
      <c r="D67" s="72" t="s">
        <v>915</v>
      </c>
      <c r="E67" s="52" t="s">
        <v>598</v>
      </c>
      <c r="F67" s="247">
        <v>78.12</v>
      </c>
      <c r="G67" s="296">
        <v>0</v>
      </c>
      <c r="H67" s="247"/>
      <c r="I67" s="247">
        <v>11.64</v>
      </c>
      <c r="J67" s="296">
        <v>0</v>
      </c>
      <c r="K67" s="247">
        <f t="shared" si="2"/>
        <v>89.76</v>
      </c>
      <c r="L67" s="247">
        <v>78.12</v>
      </c>
      <c r="M67" s="247">
        <v>11.64</v>
      </c>
      <c r="N67" s="293">
        <f t="shared" si="1"/>
        <v>89.76</v>
      </c>
      <c r="O67" s="53"/>
    </row>
    <row r="68" spans="1:20">
      <c r="A68" s="43"/>
      <c r="B68" s="278" t="s">
        <v>898</v>
      </c>
      <c r="C68" s="72" t="s">
        <v>899</v>
      </c>
      <c r="D68" s="72" t="s">
        <v>912</v>
      </c>
      <c r="E68" s="52" t="s">
        <v>599</v>
      </c>
      <c r="F68" s="247">
        <v>68</v>
      </c>
      <c r="G68" s="296">
        <v>115.6</v>
      </c>
      <c r="H68" s="247"/>
      <c r="I68" s="247">
        <v>11.64</v>
      </c>
      <c r="J68" s="296">
        <v>20.95</v>
      </c>
      <c r="K68" s="247">
        <f t="shared" si="2"/>
        <v>216.19</v>
      </c>
      <c r="L68" s="247">
        <v>183.6</v>
      </c>
      <c r="M68" s="247">
        <v>32.590000000000003</v>
      </c>
      <c r="N68" s="293">
        <f>SUM(L68:M68)</f>
        <v>216.19</v>
      </c>
      <c r="O68" s="53"/>
    </row>
    <row r="69" spans="1:20" s="42" customFormat="1" ht="16" customHeight="1">
      <c r="A69" s="43">
        <v>56</v>
      </c>
      <c r="B69" s="50" t="s">
        <v>664</v>
      </c>
      <c r="C69" s="72" t="s">
        <v>601</v>
      </c>
      <c r="D69" s="72" t="s">
        <v>912</v>
      </c>
      <c r="E69" s="52" t="s">
        <v>598</v>
      </c>
      <c r="F69" s="247">
        <v>68</v>
      </c>
      <c r="G69" s="296">
        <v>0</v>
      </c>
      <c r="H69" s="247"/>
      <c r="I69" s="247">
        <v>11.64</v>
      </c>
      <c r="J69" s="296">
        <v>0</v>
      </c>
      <c r="K69" s="247">
        <f t="shared" ref="K69:K100" si="3">SUM(F69:J69)</f>
        <v>79.64</v>
      </c>
      <c r="L69" s="247">
        <v>68</v>
      </c>
      <c r="M69" s="247">
        <v>11.64</v>
      </c>
      <c r="N69" s="293">
        <f t="shared" si="1"/>
        <v>79.64</v>
      </c>
      <c r="O69" s="262"/>
      <c r="P69" s="1"/>
    </row>
    <row r="70" spans="1:20" s="42" customFormat="1">
      <c r="A70" s="43">
        <v>57</v>
      </c>
      <c r="B70" s="50" t="s">
        <v>665</v>
      </c>
      <c r="C70" s="72" t="s">
        <v>378</v>
      </c>
      <c r="D70" s="72" t="s">
        <v>912</v>
      </c>
      <c r="E70" s="52" t="s">
        <v>600</v>
      </c>
      <c r="F70" s="247">
        <v>68</v>
      </c>
      <c r="G70" s="296">
        <v>51</v>
      </c>
      <c r="H70" s="247"/>
      <c r="I70" s="247">
        <v>11.64</v>
      </c>
      <c r="J70" s="296">
        <v>8.73</v>
      </c>
      <c r="K70" s="247">
        <f t="shared" si="3"/>
        <v>139.36999999999998</v>
      </c>
      <c r="L70" s="247">
        <v>119</v>
      </c>
      <c r="M70" s="247">
        <v>20.37</v>
      </c>
      <c r="N70" s="293">
        <f t="shared" si="1"/>
        <v>139.37</v>
      </c>
      <c r="O70" s="262"/>
      <c r="P70" s="1"/>
    </row>
    <row r="71" spans="1:20" s="42" customFormat="1">
      <c r="A71" s="43">
        <v>58</v>
      </c>
      <c r="B71" s="50" t="s">
        <v>413</v>
      </c>
      <c r="C71" s="72" t="s">
        <v>196</v>
      </c>
      <c r="D71" s="359" t="s">
        <v>913</v>
      </c>
      <c r="E71" s="151" t="s">
        <v>598</v>
      </c>
      <c r="F71" s="247">
        <v>78.12</v>
      </c>
      <c r="G71" s="296">
        <v>0</v>
      </c>
      <c r="H71" s="247"/>
      <c r="I71" s="247">
        <v>11.64</v>
      </c>
      <c r="J71" s="296">
        <v>0</v>
      </c>
      <c r="K71" s="247">
        <f t="shared" si="3"/>
        <v>89.76</v>
      </c>
      <c r="L71" s="247">
        <v>78.12</v>
      </c>
      <c r="M71" s="247">
        <v>11.64</v>
      </c>
      <c r="N71" s="293">
        <f t="shared" si="1"/>
        <v>89.76</v>
      </c>
      <c r="O71" s="262"/>
      <c r="P71" s="1"/>
    </row>
    <row r="72" spans="1:20">
      <c r="A72" s="43">
        <v>59</v>
      </c>
      <c r="B72" s="50" t="s">
        <v>666</v>
      </c>
      <c r="C72" s="72" t="s">
        <v>215</v>
      </c>
      <c r="D72" s="72" t="s">
        <v>913</v>
      </c>
      <c r="E72" s="52" t="s">
        <v>598</v>
      </c>
      <c r="F72" s="247">
        <v>78.12</v>
      </c>
      <c r="G72" s="296">
        <v>0</v>
      </c>
      <c r="H72" s="247"/>
      <c r="I72" s="247">
        <v>11.64</v>
      </c>
      <c r="J72" s="296">
        <v>0</v>
      </c>
      <c r="K72" s="247">
        <f t="shared" si="3"/>
        <v>89.76</v>
      </c>
      <c r="L72" s="247">
        <v>78.12</v>
      </c>
      <c r="M72" s="247">
        <v>11.64</v>
      </c>
      <c r="N72" s="293">
        <f t="shared" si="1"/>
        <v>89.76</v>
      </c>
      <c r="O72" s="264"/>
    </row>
    <row r="73" spans="1:20">
      <c r="A73" s="43">
        <v>60</v>
      </c>
      <c r="B73" s="50" t="s">
        <v>667</v>
      </c>
      <c r="C73" s="72" t="s">
        <v>586</v>
      </c>
      <c r="D73" s="72" t="s">
        <v>913</v>
      </c>
      <c r="E73" s="52" t="s">
        <v>598</v>
      </c>
      <c r="F73" s="247">
        <v>78.12</v>
      </c>
      <c r="G73" s="296">
        <v>0</v>
      </c>
      <c r="H73" s="247"/>
      <c r="I73" s="247">
        <v>11.64</v>
      </c>
      <c r="J73" s="296">
        <v>0</v>
      </c>
      <c r="K73" s="247">
        <f t="shared" si="3"/>
        <v>89.76</v>
      </c>
      <c r="L73" s="247">
        <v>78.12</v>
      </c>
      <c r="M73" s="247">
        <v>11.64</v>
      </c>
      <c r="N73" s="293">
        <f t="shared" si="1"/>
        <v>89.76</v>
      </c>
      <c r="O73" s="264"/>
    </row>
    <row r="74" spans="1:20">
      <c r="A74" s="43">
        <v>62</v>
      </c>
      <c r="B74" s="50" t="s">
        <v>669</v>
      </c>
      <c r="C74" s="72" t="s">
        <v>83</v>
      </c>
      <c r="D74" s="72" t="s">
        <v>912</v>
      </c>
      <c r="E74" s="52" t="s">
        <v>598</v>
      </c>
      <c r="F74" s="247">
        <v>68</v>
      </c>
      <c r="G74" s="296">
        <v>0</v>
      </c>
      <c r="H74" s="247"/>
      <c r="I74" s="247">
        <v>11.64</v>
      </c>
      <c r="J74" s="296">
        <v>0</v>
      </c>
      <c r="K74" s="247">
        <f t="shared" si="3"/>
        <v>79.64</v>
      </c>
      <c r="L74" s="247">
        <v>68</v>
      </c>
      <c r="M74" s="247">
        <v>11.64</v>
      </c>
      <c r="N74" s="293">
        <f t="shared" si="1"/>
        <v>79.64</v>
      </c>
      <c r="O74" s="262"/>
    </row>
    <row r="75" spans="1:20">
      <c r="A75" s="43">
        <v>64</v>
      </c>
      <c r="B75" s="50" t="s">
        <v>707</v>
      </c>
      <c r="C75" s="71" t="s">
        <v>458</v>
      </c>
      <c r="D75" s="71" t="s">
        <v>912</v>
      </c>
      <c r="E75" s="52" t="s">
        <v>598</v>
      </c>
      <c r="F75" s="247">
        <v>68</v>
      </c>
      <c r="G75" s="296">
        <v>0</v>
      </c>
      <c r="H75" s="247"/>
      <c r="I75" s="247">
        <v>11.64</v>
      </c>
      <c r="J75" s="296">
        <v>0</v>
      </c>
      <c r="K75" s="247">
        <f t="shared" si="3"/>
        <v>79.64</v>
      </c>
      <c r="L75" s="247">
        <v>68</v>
      </c>
      <c r="M75" s="247">
        <v>11.64</v>
      </c>
      <c r="N75" s="293">
        <f t="shared" si="1"/>
        <v>79.64</v>
      </c>
      <c r="O75" s="262"/>
    </row>
    <row r="76" spans="1:20">
      <c r="A76" s="43"/>
      <c r="B76" s="50" t="s">
        <v>902</v>
      </c>
      <c r="C76" s="71" t="s">
        <v>903</v>
      </c>
      <c r="D76" s="71" t="s">
        <v>912</v>
      </c>
      <c r="E76" s="52" t="s">
        <v>599</v>
      </c>
      <c r="F76" s="247">
        <v>68</v>
      </c>
      <c r="G76" s="296">
        <v>115.6</v>
      </c>
      <c r="H76" s="247"/>
      <c r="I76" s="247">
        <v>11.64</v>
      </c>
      <c r="J76" s="296">
        <v>20.95</v>
      </c>
      <c r="K76" s="247">
        <f t="shared" si="3"/>
        <v>216.19</v>
      </c>
      <c r="L76" s="247">
        <v>183.6</v>
      </c>
      <c r="M76" s="247">
        <v>32.590000000000003</v>
      </c>
      <c r="N76" s="293">
        <f t="shared" si="1"/>
        <v>216.19</v>
      </c>
      <c r="O76" s="262"/>
    </row>
    <row r="77" spans="1:20" s="1" customFormat="1">
      <c r="A77" s="43">
        <v>67</v>
      </c>
      <c r="B77" s="278" t="s">
        <v>744</v>
      </c>
      <c r="C77" s="72" t="s">
        <v>523</v>
      </c>
      <c r="D77" s="72" t="s">
        <v>913</v>
      </c>
      <c r="E77" s="52" t="s">
        <v>600</v>
      </c>
      <c r="F77" s="247">
        <v>78.12</v>
      </c>
      <c r="G77" s="296">
        <v>58.59</v>
      </c>
      <c r="H77" s="247"/>
      <c r="I77" s="247">
        <v>11.64</v>
      </c>
      <c r="J77" s="296">
        <v>8.73</v>
      </c>
      <c r="K77" s="247">
        <f t="shared" si="3"/>
        <v>157.08000000000001</v>
      </c>
      <c r="L77" s="247">
        <v>136.71</v>
      </c>
      <c r="M77" s="247">
        <v>20.37</v>
      </c>
      <c r="N77" s="293">
        <f t="shared" si="1"/>
        <v>157.08000000000001</v>
      </c>
      <c r="O77" s="262"/>
      <c r="Q77"/>
      <c r="R77"/>
      <c r="S77"/>
      <c r="T77"/>
    </row>
    <row r="78" spans="1:20" s="1" customFormat="1" ht="16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78.12</v>
      </c>
      <c r="G78" s="296">
        <v>58.59</v>
      </c>
      <c r="H78" s="247"/>
      <c r="I78" s="247">
        <v>11.64</v>
      </c>
      <c r="J78" s="296">
        <v>8.73</v>
      </c>
      <c r="K78" s="247">
        <f t="shared" si="3"/>
        <v>157.08000000000001</v>
      </c>
      <c r="L78" s="247">
        <v>136.71</v>
      </c>
      <c r="M78" s="247">
        <v>20.37</v>
      </c>
      <c r="N78" s="293">
        <f>L78+M78</f>
        <v>157.08000000000001</v>
      </c>
      <c r="O78" s="262"/>
      <c r="Q78"/>
      <c r="R78"/>
      <c r="S78"/>
      <c r="T78"/>
    </row>
    <row r="79" spans="1:20" s="1" customFormat="1" ht="28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78.12</v>
      </c>
      <c r="G79" s="296">
        <v>132.80000000000001</v>
      </c>
      <c r="H79" s="247"/>
      <c r="I79" s="247">
        <v>11.64</v>
      </c>
      <c r="J79" s="296">
        <v>20.95</v>
      </c>
      <c r="K79" s="247">
        <f t="shared" si="3"/>
        <v>243.51</v>
      </c>
      <c r="L79" s="247">
        <v>210.92</v>
      </c>
      <c r="M79" s="247">
        <v>32.590000000000003</v>
      </c>
      <c r="N79" s="293">
        <f>L79+M79</f>
        <v>243.51</v>
      </c>
      <c r="O79" s="262"/>
      <c r="Q79"/>
      <c r="R79"/>
      <c r="S79"/>
      <c r="T79"/>
    </row>
    <row r="80" spans="1:20" s="1" customFormat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68</v>
      </c>
      <c r="G80" s="296">
        <v>51</v>
      </c>
      <c r="H80" s="247"/>
      <c r="I80" s="247">
        <v>11.64</v>
      </c>
      <c r="J80" s="296">
        <v>8.73</v>
      </c>
      <c r="K80" s="247">
        <f t="shared" si="3"/>
        <v>139.36999999999998</v>
      </c>
      <c r="L80" s="247">
        <v>119</v>
      </c>
      <c r="M80" s="247">
        <v>20.37</v>
      </c>
      <c r="N80" s="293">
        <f>L80+M80</f>
        <v>139.37</v>
      </c>
      <c r="O80" s="262"/>
      <c r="Q80"/>
      <c r="R80"/>
      <c r="S80"/>
      <c r="T80"/>
    </row>
    <row r="81" spans="1:20" s="1" customFormat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78.12</v>
      </c>
      <c r="G81" s="296">
        <v>58.59</v>
      </c>
      <c r="H81" s="247"/>
      <c r="I81" s="247">
        <v>11.64</v>
      </c>
      <c r="J81" s="296">
        <v>8.73</v>
      </c>
      <c r="K81" s="247">
        <f t="shared" si="3"/>
        <v>157.08000000000001</v>
      </c>
      <c r="L81" s="247">
        <v>136.71</v>
      </c>
      <c r="M81" s="247">
        <v>20.37</v>
      </c>
      <c r="N81" s="293">
        <f>L81+M81</f>
        <v>157.08000000000001</v>
      </c>
      <c r="O81" s="262"/>
      <c r="Q81"/>
      <c r="R81"/>
      <c r="S81"/>
      <c r="T81"/>
    </row>
    <row r="82" spans="1:20" s="1" customFormat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68</v>
      </c>
      <c r="G82" s="296">
        <v>51</v>
      </c>
      <c r="H82" s="247"/>
      <c r="I82" s="247">
        <v>11.64</v>
      </c>
      <c r="J82" s="296">
        <v>8.73</v>
      </c>
      <c r="K82" s="247">
        <f t="shared" si="3"/>
        <v>139.36999999999998</v>
      </c>
      <c r="L82" s="247">
        <v>119</v>
      </c>
      <c r="M82" s="247">
        <v>20.37</v>
      </c>
      <c r="N82" s="293">
        <f>L82+M82</f>
        <v>139.37</v>
      </c>
      <c r="O82" s="262"/>
      <c r="Q82"/>
      <c r="R82"/>
      <c r="S82"/>
      <c r="T82"/>
    </row>
    <row r="83" spans="1:20" s="1" customFormat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68</v>
      </c>
      <c r="G83" s="296">
        <v>0</v>
      </c>
      <c r="H83" s="247"/>
      <c r="I83" s="247">
        <v>11.64</v>
      </c>
      <c r="J83" s="296">
        <v>0</v>
      </c>
      <c r="K83" s="247">
        <f t="shared" si="3"/>
        <v>79.64</v>
      </c>
      <c r="L83" s="247">
        <v>68</v>
      </c>
      <c r="M83" s="247">
        <v>11.64</v>
      </c>
      <c r="N83" s="293">
        <f t="shared" ref="N83:N121" si="4">L83+M83</f>
        <v>79.64</v>
      </c>
      <c r="O83" s="262"/>
      <c r="Q83"/>
      <c r="R83"/>
      <c r="S83"/>
      <c r="T83"/>
    </row>
    <row r="84" spans="1:20" s="1" customFormat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68</v>
      </c>
      <c r="G84" s="296">
        <v>0</v>
      </c>
      <c r="H84" s="247"/>
      <c r="I84" s="247">
        <v>11.64</v>
      </c>
      <c r="J84" s="296">
        <v>0</v>
      </c>
      <c r="K84" s="247">
        <f t="shared" si="3"/>
        <v>79.64</v>
      </c>
      <c r="L84" s="247">
        <v>68</v>
      </c>
      <c r="M84" s="247">
        <v>11.64</v>
      </c>
      <c r="N84" s="293">
        <f t="shared" si="4"/>
        <v>79.64</v>
      </c>
      <c r="O84" s="262"/>
      <c r="Q84"/>
      <c r="R84"/>
      <c r="S84"/>
      <c r="T84"/>
    </row>
    <row r="85" spans="1:20" s="1" customFormat="1" ht="29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78.12</v>
      </c>
      <c r="G85" s="296">
        <v>0</v>
      </c>
      <c r="H85" s="247"/>
      <c r="I85" s="247">
        <v>11.64</v>
      </c>
      <c r="J85" s="296">
        <v>0</v>
      </c>
      <c r="K85" s="247">
        <f t="shared" si="3"/>
        <v>89.76</v>
      </c>
      <c r="L85" s="247">
        <v>78.12</v>
      </c>
      <c r="M85" s="247">
        <v>11.64</v>
      </c>
      <c r="N85" s="293">
        <f t="shared" si="4"/>
        <v>89.76</v>
      </c>
      <c r="O85" s="262"/>
      <c r="Q85"/>
      <c r="R85"/>
      <c r="S85"/>
      <c r="T85"/>
    </row>
    <row r="86" spans="1:20" s="1" customFormat="1">
      <c r="A86" s="43"/>
      <c r="B86" s="50" t="s">
        <v>987</v>
      </c>
      <c r="C86" s="71" t="s">
        <v>988</v>
      </c>
      <c r="D86" s="71" t="s">
        <v>913</v>
      </c>
      <c r="E86" s="52" t="s">
        <v>598</v>
      </c>
      <c r="F86" s="247">
        <v>78.12</v>
      </c>
      <c r="G86" s="296">
        <v>0</v>
      </c>
      <c r="H86" s="247"/>
      <c r="I86" s="247">
        <v>11.64</v>
      </c>
      <c r="J86" s="296">
        <v>0</v>
      </c>
      <c r="K86" s="247">
        <f t="shared" si="3"/>
        <v>89.76</v>
      </c>
      <c r="L86" s="247">
        <v>78.12</v>
      </c>
      <c r="M86" s="247">
        <v>11.64</v>
      </c>
      <c r="N86" s="293">
        <f t="shared" si="4"/>
        <v>89.76</v>
      </c>
      <c r="O86" s="262"/>
      <c r="Q86"/>
      <c r="R86"/>
      <c r="S86"/>
      <c r="T86"/>
    </row>
    <row r="87" spans="1:20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68</v>
      </c>
      <c r="G87" s="296">
        <v>51</v>
      </c>
      <c r="H87" s="247"/>
      <c r="I87" s="247">
        <v>11.64</v>
      </c>
      <c r="J87" s="296">
        <v>8.73</v>
      </c>
      <c r="K87" s="247">
        <f t="shared" si="3"/>
        <v>139.36999999999998</v>
      </c>
      <c r="L87" s="247">
        <v>119</v>
      </c>
      <c r="M87" s="247">
        <v>20.37</v>
      </c>
      <c r="N87" s="293">
        <f t="shared" si="4"/>
        <v>139.37</v>
      </c>
      <c r="O87" s="262"/>
      <c r="Q87"/>
      <c r="R87"/>
      <c r="S87"/>
      <c r="T87"/>
    </row>
    <row r="88" spans="1:20" s="1" customFormat="1">
      <c r="A88" s="43">
        <v>78</v>
      </c>
      <c r="B88" s="50" t="s">
        <v>679</v>
      </c>
      <c r="C88" s="72" t="s">
        <v>32</v>
      </c>
      <c r="D88" s="72" t="s">
        <v>912</v>
      </c>
      <c r="E88" s="52" t="s">
        <v>598</v>
      </c>
      <c r="F88" s="247">
        <v>68</v>
      </c>
      <c r="G88" s="296">
        <v>0</v>
      </c>
      <c r="H88" s="247"/>
      <c r="I88" s="247">
        <v>11.64</v>
      </c>
      <c r="J88" s="296">
        <v>0</v>
      </c>
      <c r="K88" s="247">
        <f t="shared" si="3"/>
        <v>79.64</v>
      </c>
      <c r="L88" s="247">
        <v>68</v>
      </c>
      <c r="M88" s="247">
        <v>11.64</v>
      </c>
      <c r="N88" s="293">
        <f t="shared" si="4"/>
        <v>79.64</v>
      </c>
      <c r="O88" s="262"/>
      <c r="Q88"/>
      <c r="R88"/>
      <c r="S88"/>
      <c r="T88"/>
    </row>
    <row r="89" spans="1:20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68</v>
      </c>
      <c r="G89" s="296">
        <v>0</v>
      </c>
      <c r="H89" s="247"/>
      <c r="I89" s="247">
        <v>11.64</v>
      </c>
      <c r="J89" s="296">
        <v>0</v>
      </c>
      <c r="K89" s="247">
        <f t="shared" si="3"/>
        <v>79.64</v>
      </c>
      <c r="L89" s="247">
        <v>68</v>
      </c>
      <c r="M89" s="247">
        <v>11.64</v>
      </c>
      <c r="N89" s="293">
        <f t="shared" si="4"/>
        <v>79.64</v>
      </c>
      <c r="O89" s="262"/>
      <c r="Q89"/>
      <c r="R89"/>
      <c r="S89"/>
      <c r="T89"/>
    </row>
    <row r="90" spans="1:20" s="1" customFormat="1">
      <c r="A90" s="43"/>
      <c r="B90" s="50" t="s">
        <v>977</v>
      </c>
      <c r="C90" s="72" t="s">
        <v>978</v>
      </c>
      <c r="D90" s="72" t="s">
        <v>912</v>
      </c>
      <c r="E90" s="52" t="s">
        <v>600</v>
      </c>
      <c r="F90" s="247">
        <v>68</v>
      </c>
      <c r="G90" s="296">
        <v>51</v>
      </c>
      <c r="H90" s="247"/>
      <c r="I90" s="247">
        <v>11.64</v>
      </c>
      <c r="J90" s="296">
        <v>8.73</v>
      </c>
      <c r="K90" s="247">
        <f t="shared" si="3"/>
        <v>139.36999999999998</v>
      </c>
      <c r="L90" s="247">
        <v>119</v>
      </c>
      <c r="M90" s="247">
        <v>20.37</v>
      </c>
      <c r="N90" s="293">
        <f t="shared" si="4"/>
        <v>139.37</v>
      </c>
      <c r="O90" s="262"/>
      <c r="Q90"/>
      <c r="R90"/>
      <c r="S90"/>
      <c r="T90"/>
    </row>
    <row r="91" spans="1:20" s="1" customFormat="1" ht="29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/>
      <c r="I91" s="247">
        <v>11.64</v>
      </c>
      <c r="J91" s="296">
        <v>8.73</v>
      </c>
      <c r="K91" s="247">
        <f t="shared" si="3"/>
        <v>139.36999999999998</v>
      </c>
      <c r="L91" s="247">
        <v>119</v>
      </c>
      <c r="M91" s="247">
        <v>20.37</v>
      </c>
      <c r="N91" s="293">
        <f t="shared" si="4"/>
        <v>139.37</v>
      </c>
      <c r="O91" s="262"/>
      <c r="Q91"/>
      <c r="R91"/>
      <c r="S91"/>
      <c r="T91"/>
    </row>
    <row r="92" spans="1:20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296">
        <v>58.59</v>
      </c>
      <c r="H92" s="247"/>
      <c r="I92" s="247">
        <v>11.64</v>
      </c>
      <c r="J92" s="296">
        <v>8.73</v>
      </c>
      <c r="K92" s="247">
        <f t="shared" si="3"/>
        <v>157.08000000000001</v>
      </c>
      <c r="L92" s="247">
        <v>136.71</v>
      </c>
      <c r="M92" s="247">
        <v>20.37</v>
      </c>
      <c r="N92" s="293">
        <f t="shared" si="4"/>
        <v>157.08000000000001</v>
      </c>
      <c r="O92" s="262"/>
      <c r="Q92"/>
      <c r="R92"/>
      <c r="S92"/>
      <c r="T92"/>
    </row>
    <row r="93" spans="1:20" s="1" customFormat="1">
      <c r="A93" s="43"/>
      <c r="B93" s="50" t="s">
        <v>995</v>
      </c>
      <c r="C93" s="72" t="s">
        <v>996</v>
      </c>
      <c r="D93" s="72" t="s">
        <v>913</v>
      </c>
      <c r="E93" s="52" t="s">
        <v>600</v>
      </c>
      <c r="F93" s="247">
        <v>78.12</v>
      </c>
      <c r="G93" s="296">
        <v>58.59</v>
      </c>
      <c r="H93" s="247"/>
      <c r="I93" s="247">
        <v>11.64</v>
      </c>
      <c r="J93" s="296">
        <v>8.73</v>
      </c>
      <c r="K93" s="247">
        <f t="shared" si="3"/>
        <v>157.08000000000001</v>
      </c>
      <c r="L93" s="247">
        <v>136.71</v>
      </c>
      <c r="M93" s="247">
        <v>20.37</v>
      </c>
      <c r="N93" s="293">
        <f t="shared" si="4"/>
        <v>157.08000000000001</v>
      </c>
      <c r="O93" s="262"/>
      <c r="Q93"/>
      <c r="R93"/>
      <c r="S93"/>
      <c r="T93"/>
    </row>
    <row r="94" spans="1:20" s="1" customFormat="1" ht="17" customHeight="1">
      <c r="A94" s="43">
        <v>83</v>
      </c>
      <c r="B94" s="50" t="s">
        <v>684</v>
      </c>
      <c r="C94" s="72" t="s">
        <v>35</v>
      </c>
      <c r="D94" s="72" t="s">
        <v>916</v>
      </c>
      <c r="E94" s="52" t="s">
        <v>598</v>
      </c>
      <c r="F94" s="247">
        <v>68</v>
      </c>
      <c r="G94" s="296">
        <v>0</v>
      </c>
      <c r="H94" s="247"/>
      <c r="I94" s="247">
        <v>11.64</v>
      </c>
      <c r="J94" s="296">
        <v>0</v>
      </c>
      <c r="K94" s="247">
        <f t="shared" si="3"/>
        <v>79.64</v>
      </c>
      <c r="L94" s="247">
        <v>68</v>
      </c>
      <c r="M94" s="247">
        <v>11.64</v>
      </c>
      <c r="N94" s="293">
        <f t="shared" si="4"/>
        <v>79.64</v>
      </c>
      <c r="O94" s="266"/>
      <c r="Q94"/>
      <c r="R94"/>
      <c r="S94"/>
      <c r="T94"/>
    </row>
    <row r="95" spans="1:20" s="1" customFormat="1">
      <c r="A95" s="43">
        <v>84</v>
      </c>
      <c r="B95" s="50" t="s">
        <v>685</v>
      </c>
      <c r="C95" s="72" t="s">
        <v>433</v>
      </c>
      <c r="D95" s="72" t="s">
        <v>912</v>
      </c>
      <c r="E95" s="52" t="s">
        <v>598</v>
      </c>
      <c r="F95" s="247">
        <v>68</v>
      </c>
      <c r="G95" s="296">
        <v>0</v>
      </c>
      <c r="H95" s="247"/>
      <c r="I95" s="247">
        <v>11.64</v>
      </c>
      <c r="J95" s="296">
        <v>0</v>
      </c>
      <c r="K95" s="247">
        <f t="shared" si="3"/>
        <v>79.64</v>
      </c>
      <c r="L95" s="247">
        <v>68</v>
      </c>
      <c r="M95" s="247">
        <v>11.64</v>
      </c>
      <c r="N95" s="293">
        <f t="shared" si="4"/>
        <v>79.64</v>
      </c>
      <c r="O95" s="262"/>
      <c r="Q95"/>
      <c r="R95"/>
      <c r="S95"/>
      <c r="T95"/>
    </row>
    <row r="96" spans="1:20" s="1" customFormat="1">
      <c r="A96" s="43">
        <v>85</v>
      </c>
      <c r="B96" s="50" t="s">
        <v>686</v>
      </c>
      <c r="C96" s="72" t="s">
        <v>339</v>
      </c>
      <c r="D96" s="72" t="s">
        <v>912</v>
      </c>
      <c r="E96" s="52" t="s">
        <v>600</v>
      </c>
      <c r="F96" s="247">
        <v>68</v>
      </c>
      <c r="G96" s="296">
        <v>51</v>
      </c>
      <c r="H96" s="247"/>
      <c r="I96" s="247">
        <v>11.64</v>
      </c>
      <c r="J96" s="296">
        <v>8.73</v>
      </c>
      <c r="K96" s="247">
        <f t="shared" si="3"/>
        <v>139.36999999999998</v>
      </c>
      <c r="L96" s="247">
        <v>119</v>
      </c>
      <c r="M96" s="247">
        <v>20.37</v>
      </c>
      <c r="N96" s="293">
        <f t="shared" si="4"/>
        <v>139.37</v>
      </c>
      <c r="O96" s="262"/>
      <c r="Q96"/>
      <c r="R96"/>
      <c r="S96"/>
      <c r="T96"/>
    </row>
    <row r="97" spans="1:20" s="1" customFormat="1">
      <c r="A97" s="43">
        <v>86</v>
      </c>
      <c r="B97" s="50" t="s">
        <v>687</v>
      </c>
      <c r="C97" s="72" t="s">
        <v>50</v>
      </c>
      <c r="D97" s="72" t="s">
        <v>912</v>
      </c>
      <c r="E97" s="52" t="s">
        <v>598</v>
      </c>
      <c r="F97" s="247">
        <v>68</v>
      </c>
      <c r="G97" s="296">
        <v>0</v>
      </c>
      <c r="H97" s="247"/>
      <c r="I97" s="247">
        <v>11.64</v>
      </c>
      <c r="J97" s="296">
        <v>0</v>
      </c>
      <c r="K97" s="247">
        <f t="shared" si="3"/>
        <v>79.64</v>
      </c>
      <c r="L97" s="247">
        <v>68</v>
      </c>
      <c r="M97" s="247">
        <v>11.64</v>
      </c>
      <c r="N97" s="293">
        <f t="shared" si="4"/>
        <v>79.64</v>
      </c>
      <c r="O97" s="262"/>
      <c r="Q97"/>
      <c r="R97"/>
      <c r="S97"/>
      <c r="T97"/>
    </row>
    <row r="98" spans="1:20" s="1" customFormat="1">
      <c r="A98" s="43"/>
      <c r="B98" s="50" t="s">
        <v>1014</v>
      </c>
      <c r="C98" s="72" t="s">
        <v>1015</v>
      </c>
      <c r="D98" s="72" t="s">
        <v>912</v>
      </c>
      <c r="E98" s="52" t="s">
        <v>598</v>
      </c>
      <c r="F98" s="247">
        <v>68</v>
      </c>
      <c r="G98" s="296">
        <v>0</v>
      </c>
      <c r="H98" s="247"/>
      <c r="I98" s="247">
        <v>11.64</v>
      </c>
      <c r="J98" s="296">
        <v>0</v>
      </c>
      <c r="K98" s="247">
        <f t="shared" si="3"/>
        <v>79.64</v>
      </c>
      <c r="L98" s="247">
        <v>68</v>
      </c>
      <c r="M98" s="247">
        <v>11.64</v>
      </c>
      <c r="N98" s="293">
        <f t="shared" si="4"/>
        <v>79.64</v>
      </c>
      <c r="O98" s="262"/>
      <c r="Q98"/>
      <c r="R98"/>
      <c r="S98"/>
      <c r="T98"/>
    </row>
    <row r="99" spans="1:20" s="1" customFormat="1">
      <c r="A99" s="43">
        <v>87</v>
      </c>
      <c r="B99" s="50" t="s">
        <v>688</v>
      </c>
      <c r="C99" s="72" t="s">
        <v>85</v>
      </c>
      <c r="D99" s="72" t="s">
        <v>912</v>
      </c>
      <c r="E99" s="52" t="s">
        <v>598</v>
      </c>
      <c r="F99" s="247">
        <v>68</v>
      </c>
      <c r="G99" s="296">
        <v>0</v>
      </c>
      <c r="H99" s="247"/>
      <c r="I99" s="247">
        <v>11.64</v>
      </c>
      <c r="J99" s="296">
        <v>0</v>
      </c>
      <c r="K99" s="247">
        <f t="shared" si="3"/>
        <v>79.64</v>
      </c>
      <c r="L99" s="247">
        <v>68</v>
      </c>
      <c r="M99" s="247">
        <v>11.64</v>
      </c>
      <c r="N99" s="293">
        <f t="shared" si="4"/>
        <v>79.64</v>
      </c>
      <c r="O99" s="262"/>
      <c r="Q99"/>
      <c r="R99"/>
      <c r="S99"/>
      <c r="T99"/>
    </row>
    <row r="100" spans="1:20" s="1" customFormat="1">
      <c r="A100" s="43">
        <v>88</v>
      </c>
      <c r="B100" s="50" t="s">
        <v>689</v>
      </c>
      <c r="C100" s="72" t="s">
        <v>128</v>
      </c>
      <c r="D100" s="72" t="s">
        <v>912</v>
      </c>
      <c r="E100" s="52" t="s">
        <v>598</v>
      </c>
      <c r="F100" s="247">
        <v>68</v>
      </c>
      <c r="G100" s="296">
        <v>0</v>
      </c>
      <c r="H100" s="247"/>
      <c r="I100" s="247">
        <v>11.64</v>
      </c>
      <c r="J100" s="296">
        <v>0</v>
      </c>
      <c r="K100" s="247">
        <f t="shared" si="3"/>
        <v>79.64</v>
      </c>
      <c r="L100" s="247">
        <v>68</v>
      </c>
      <c r="M100" s="247">
        <v>11.64</v>
      </c>
      <c r="N100" s="293">
        <f t="shared" si="4"/>
        <v>79.64</v>
      </c>
      <c r="O100" s="262"/>
      <c r="Q100"/>
      <c r="R100"/>
      <c r="S100"/>
      <c r="T100"/>
    </row>
    <row r="101" spans="1:20" s="1" customFormat="1">
      <c r="A101" s="43">
        <v>89</v>
      </c>
      <c r="B101" s="50" t="s">
        <v>690</v>
      </c>
      <c r="C101" s="71" t="s">
        <v>336</v>
      </c>
      <c r="D101" s="71" t="s">
        <v>912</v>
      </c>
      <c r="E101" s="52" t="s">
        <v>598</v>
      </c>
      <c r="F101" s="247">
        <v>68</v>
      </c>
      <c r="G101" s="296">
        <v>0</v>
      </c>
      <c r="H101" s="247"/>
      <c r="I101" s="247">
        <v>11.64</v>
      </c>
      <c r="J101" s="296">
        <v>0</v>
      </c>
      <c r="K101" s="247">
        <f t="shared" ref="K101:K112" si="5">SUM(F101:J101)</f>
        <v>79.64</v>
      </c>
      <c r="L101" s="247">
        <v>68</v>
      </c>
      <c r="M101" s="247">
        <v>11.64</v>
      </c>
      <c r="N101" s="293">
        <f t="shared" si="4"/>
        <v>79.64</v>
      </c>
      <c r="O101" s="262"/>
      <c r="Q101"/>
      <c r="R101"/>
      <c r="S101"/>
      <c r="T101"/>
    </row>
    <row r="102" spans="1:20" s="1" customFormat="1">
      <c r="A102" s="43"/>
      <c r="B102" s="50" t="s">
        <v>1024</v>
      </c>
      <c r="C102" s="71" t="s">
        <v>1025</v>
      </c>
      <c r="D102" s="71" t="s">
        <v>913</v>
      </c>
      <c r="E102" s="52" t="s">
        <v>599</v>
      </c>
      <c r="F102" s="247">
        <v>78.12</v>
      </c>
      <c r="G102" s="296">
        <v>132.80000000000001</v>
      </c>
      <c r="H102" s="247"/>
      <c r="I102" s="247">
        <v>11.64</v>
      </c>
      <c r="J102" s="296">
        <v>20.95</v>
      </c>
      <c r="K102" s="247">
        <f t="shared" si="5"/>
        <v>243.51</v>
      </c>
      <c r="L102" s="272">
        <v>210.92</v>
      </c>
      <c r="M102" s="371">
        <v>20.95</v>
      </c>
      <c r="N102" s="293">
        <v>243.51</v>
      </c>
      <c r="O102" s="262"/>
      <c r="Q102"/>
      <c r="R102"/>
      <c r="S102"/>
      <c r="T102"/>
    </row>
    <row r="103" spans="1:20" s="1" customFormat="1">
      <c r="A103" s="43">
        <v>90</v>
      </c>
      <c r="B103" s="50" t="s">
        <v>691</v>
      </c>
      <c r="C103" s="71" t="s">
        <v>333</v>
      </c>
      <c r="D103" s="71" t="s">
        <v>912</v>
      </c>
      <c r="E103" s="52" t="s">
        <v>598</v>
      </c>
      <c r="F103" s="247">
        <v>68</v>
      </c>
      <c r="G103" s="296">
        <v>0</v>
      </c>
      <c r="H103" s="247"/>
      <c r="I103" s="247">
        <v>11.64</v>
      </c>
      <c r="J103" s="296">
        <v>0</v>
      </c>
      <c r="K103" s="247">
        <f t="shared" si="5"/>
        <v>79.64</v>
      </c>
      <c r="L103" s="321">
        <v>68</v>
      </c>
      <c r="M103" s="321">
        <v>11.64</v>
      </c>
      <c r="N103" s="293">
        <f t="shared" si="4"/>
        <v>79.64</v>
      </c>
      <c r="O103" s="262"/>
      <c r="Q103"/>
      <c r="R103"/>
      <c r="S103"/>
      <c r="T103"/>
    </row>
    <row r="104" spans="1:20" s="1" customFormat="1">
      <c r="A104" s="43"/>
      <c r="B104" s="50" t="s">
        <v>1016</v>
      </c>
      <c r="C104" s="71" t="s">
        <v>1017</v>
      </c>
      <c r="D104" s="71" t="s">
        <v>913</v>
      </c>
      <c r="E104" s="52" t="s">
        <v>598</v>
      </c>
      <c r="F104" s="247">
        <v>78.12</v>
      </c>
      <c r="G104" s="296">
        <v>0</v>
      </c>
      <c r="H104" s="247"/>
      <c r="I104" s="247">
        <v>11.64</v>
      </c>
      <c r="J104" s="296">
        <v>0</v>
      </c>
      <c r="K104" s="247">
        <f t="shared" si="5"/>
        <v>89.76</v>
      </c>
      <c r="L104" s="321">
        <v>78.12</v>
      </c>
      <c r="M104" s="321">
        <v>11.64</v>
      </c>
      <c r="N104" s="293">
        <f t="shared" si="4"/>
        <v>89.76</v>
      </c>
      <c r="O104" s="262"/>
      <c r="Q104"/>
      <c r="R104"/>
      <c r="S104"/>
      <c r="T104"/>
    </row>
    <row r="105" spans="1:20" s="1" customFormat="1">
      <c r="A105" s="43">
        <v>91</v>
      </c>
      <c r="B105" s="50" t="s">
        <v>692</v>
      </c>
      <c r="C105" s="72" t="s">
        <v>46</v>
      </c>
      <c r="D105" s="72" t="s">
        <v>913</v>
      </c>
      <c r="E105" s="52" t="s">
        <v>598</v>
      </c>
      <c r="F105" s="247">
        <v>78.12</v>
      </c>
      <c r="G105" s="296">
        <v>0</v>
      </c>
      <c r="H105" s="247"/>
      <c r="I105" s="247">
        <v>11.64</v>
      </c>
      <c r="J105" s="296">
        <v>0</v>
      </c>
      <c r="K105" s="247">
        <f t="shared" si="5"/>
        <v>89.76</v>
      </c>
      <c r="L105" s="321">
        <v>78.12</v>
      </c>
      <c r="M105" s="321">
        <v>11.64</v>
      </c>
      <c r="N105" s="293">
        <f t="shared" si="4"/>
        <v>89.76</v>
      </c>
      <c r="O105" s="262"/>
      <c r="Q105"/>
      <c r="R105"/>
      <c r="S105"/>
      <c r="T105"/>
    </row>
    <row r="106" spans="1:20" s="1" customFormat="1">
      <c r="A106" s="43">
        <v>92</v>
      </c>
      <c r="B106" s="50" t="s">
        <v>693</v>
      </c>
      <c r="C106" s="71" t="s">
        <v>852</v>
      </c>
      <c r="D106" s="71" t="s">
        <v>912</v>
      </c>
      <c r="E106" s="52" t="s">
        <v>600</v>
      </c>
      <c r="F106" s="247">
        <v>68</v>
      </c>
      <c r="G106" s="296">
        <v>51</v>
      </c>
      <c r="H106" s="247"/>
      <c r="I106" s="247">
        <v>11.64</v>
      </c>
      <c r="J106" s="296">
        <v>8.73</v>
      </c>
      <c r="K106" s="247">
        <f t="shared" si="5"/>
        <v>139.36999999999998</v>
      </c>
      <c r="L106" s="247">
        <v>119</v>
      </c>
      <c r="M106" s="247">
        <v>20.37</v>
      </c>
      <c r="N106" s="293">
        <f>L106+M106</f>
        <v>139.37</v>
      </c>
      <c r="O106" s="262"/>
      <c r="Q106"/>
      <c r="R106"/>
      <c r="S106"/>
      <c r="T106"/>
    </row>
    <row r="107" spans="1:20" s="1" customFormat="1">
      <c r="A107" s="43">
        <v>93</v>
      </c>
      <c r="B107" s="50" t="s">
        <v>694</v>
      </c>
      <c r="C107" s="72" t="s">
        <v>200</v>
      </c>
      <c r="D107" s="72" t="s">
        <v>912</v>
      </c>
      <c r="E107" s="52" t="s">
        <v>600</v>
      </c>
      <c r="F107" s="247">
        <v>68</v>
      </c>
      <c r="G107" s="296">
        <v>51</v>
      </c>
      <c r="H107" s="247"/>
      <c r="I107" s="247">
        <v>11.64</v>
      </c>
      <c r="J107" s="296">
        <v>8.73</v>
      </c>
      <c r="K107" s="247">
        <f t="shared" si="5"/>
        <v>139.36999999999998</v>
      </c>
      <c r="L107" s="247">
        <v>119</v>
      </c>
      <c r="M107" s="247">
        <v>20.37</v>
      </c>
      <c r="N107" s="293">
        <f t="shared" si="4"/>
        <v>139.37</v>
      </c>
      <c r="O107" s="262"/>
      <c r="Q107"/>
      <c r="R107"/>
      <c r="S107"/>
      <c r="T107"/>
    </row>
    <row r="108" spans="1:20" s="1" customFormat="1">
      <c r="A108" s="43">
        <v>94</v>
      </c>
      <c r="B108" s="50" t="s">
        <v>695</v>
      </c>
      <c r="C108" s="72" t="s">
        <v>434</v>
      </c>
      <c r="D108" s="72" t="s">
        <v>913</v>
      </c>
      <c r="E108" s="52" t="s">
        <v>598</v>
      </c>
      <c r="F108" s="247">
        <v>78.12</v>
      </c>
      <c r="G108" s="296">
        <v>0</v>
      </c>
      <c r="H108" s="247"/>
      <c r="I108" s="247">
        <v>11.64</v>
      </c>
      <c r="J108" s="296">
        <v>0</v>
      </c>
      <c r="K108" s="247">
        <f t="shared" si="5"/>
        <v>89.76</v>
      </c>
      <c r="L108" s="247">
        <v>78.12</v>
      </c>
      <c r="M108" s="247">
        <v>11.64</v>
      </c>
      <c r="N108" s="293">
        <f t="shared" si="4"/>
        <v>89.76</v>
      </c>
      <c r="O108" s="262"/>
      <c r="Q108"/>
      <c r="R108"/>
      <c r="S108"/>
      <c r="T108"/>
    </row>
    <row r="109" spans="1:20" s="1" customFormat="1">
      <c r="A109" s="43">
        <v>95</v>
      </c>
      <c r="B109" s="278" t="s">
        <v>745</v>
      </c>
      <c r="C109" s="72" t="s">
        <v>337</v>
      </c>
      <c r="D109" s="72" t="s">
        <v>912</v>
      </c>
      <c r="E109" s="52" t="s">
        <v>598</v>
      </c>
      <c r="F109" s="247">
        <v>68</v>
      </c>
      <c r="G109" s="296">
        <v>0</v>
      </c>
      <c r="H109" s="247"/>
      <c r="I109" s="247">
        <v>11.64</v>
      </c>
      <c r="J109" s="296">
        <v>0</v>
      </c>
      <c r="K109" s="247">
        <f t="shared" si="5"/>
        <v>79.64</v>
      </c>
      <c r="L109" s="247">
        <v>68</v>
      </c>
      <c r="M109" s="247">
        <v>11.64</v>
      </c>
      <c r="N109" s="293">
        <f t="shared" si="4"/>
        <v>79.64</v>
      </c>
      <c r="O109" s="262"/>
      <c r="Q109"/>
      <c r="R109"/>
      <c r="S109"/>
      <c r="T109"/>
    </row>
    <row r="110" spans="1:20" s="1" customFormat="1">
      <c r="A110" s="43"/>
      <c r="B110" s="278" t="s">
        <v>998</v>
      </c>
      <c r="C110" s="72" t="s">
        <v>999</v>
      </c>
      <c r="D110" s="72" t="s">
        <v>912</v>
      </c>
      <c r="E110" s="52" t="s">
        <v>928</v>
      </c>
      <c r="F110" s="247">
        <v>68</v>
      </c>
      <c r="G110" s="296">
        <v>0</v>
      </c>
      <c r="H110" s="247"/>
      <c r="I110" s="247">
        <v>11.64</v>
      </c>
      <c r="J110" s="296">
        <v>0</v>
      </c>
      <c r="K110" s="247">
        <f t="shared" si="5"/>
        <v>79.64</v>
      </c>
      <c r="L110" s="247">
        <v>68</v>
      </c>
      <c r="M110" s="247">
        <v>11.64</v>
      </c>
      <c r="N110" s="293">
        <f t="shared" si="4"/>
        <v>79.64</v>
      </c>
      <c r="O110" s="262"/>
      <c r="Q110"/>
      <c r="R110"/>
      <c r="S110"/>
      <c r="T110"/>
    </row>
    <row r="111" spans="1:20" s="1" customFormat="1">
      <c r="A111" s="43">
        <v>96</v>
      </c>
      <c r="B111" s="50" t="s">
        <v>696</v>
      </c>
      <c r="C111" s="72" t="s">
        <v>524</v>
      </c>
      <c r="D111" s="72" t="s">
        <v>913</v>
      </c>
      <c r="E111" s="52" t="s">
        <v>598</v>
      </c>
      <c r="F111" s="247">
        <v>78.12</v>
      </c>
      <c r="G111" s="296">
        <v>0</v>
      </c>
      <c r="H111" s="247"/>
      <c r="I111" s="247">
        <v>11.64</v>
      </c>
      <c r="J111" s="296">
        <v>0</v>
      </c>
      <c r="K111" s="247">
        <f t="shared" si="5"/>
        <v>89.76</v>
      </c>
      <c r="L111" s="247">
        <v>78.12</v>
      </c>
      <c r="M111" s="247">
        <v>11.64</v>
      </c>
      <c r="N111" s="293">
        <f t="shared" si="4"/>
        <v>89.76</v>
      </c>
      <c r="O111" s="262"/>
      <c r="Q111"/>
      <c r="R111"/>
      <c r="S111"/>
      <c r="T111"/>
    </row>
    <row r="112" spans="1:20" s="1" customFormat="1">
      <c r="A112" s="43">
        <v>97</v>
      </c>
      <c r="B112" s="50" t="s">
        <v>697</v>
      </c>
      <c r="C112" s="72" t="s">
        <v>558</v>
      </c>
      <c r="D112" s="72" t="s">
        <v>912</v>
      </c>
      <c r="E112" s="52" t="s">
        <v>599</v>
      </c>
      <c r="F112" s="247">
        <v>68</v>
      </c>
      <c r="G112" s="296">
        <v>115.6</v>
      </c>
      <c r="H112" s="247"/>
      <c r="I112" s="247">
        <v>11.64</v>
      </c>
      <c r="J112" s="296">
        <v>20.95</v>
      </c>
      <c r="K112" s="247">
        <f t="shared" si="5"/>
        <v>216.19</v>
      </c>
      <c r="L112" s="247">
        <v>183.6</v>
      </c>
      <c r="M112" s="247">
        <v>32.590000000000003</v>
      </c>
      <c r="N112" s="293">
        <f t="shared" si="4"/>
        <v>216.19</v>
      </c>
      <c r="O112" s="262"/>
      <c r="Q112"/>
      <c r="R112"/>
      <c r="S112"/>
      <c r="T112"/>
    </row>
    <row r="113" spans="1:20" s="1" customFormat="1">
      <c r="A113" s="43"/>
      <c r="B113" s="50" t="s">
        <v>930</v>
      </c>
      <c r="C113" s="72" t="s">
        <v>931</v>
      </c>
      <c r="D113" s="72" t="s">
        <v>915</v>
      </c>
      <c r="E113" s="52" t="s">
        <v>600</v>
      </c>
      <c r="F113" s="247">
        <v>78.12</v>
      </c>
      <c r="G113" s="296">
        <v>58.59</v>
      </c>
      <c r="H113" s="247"/>
      <c r="I113" s="247">
        <v>11.64</v>
      </c>
      <c r="J113" s="296">
        <v>8.73</v>
      </c>
      <c r="K113" s="247">
        <v>157.08000000000001</v>
      </c>
      <c r="L113" s="247">
        <v>136.71</v>
      </c>
      <c r="M113" s="247">
        <v>20.37</v>
      </c>
      <c r="N113" s="293">
        <f t="shared" si="4"/>
        <v>157.08000000000001</v>
      </c>
      <c r="O113" s="262"/>
      <c r="Q113"/>
      <c r="R113"/>
      <c r="S113"/>
      <c r="T113"/>
    </row>
    <row r="114" spans="1:20">
      <c r="A114" s="43">
        <v>98</v>
      </c>
      <c r="B114" s="50" t="s">
        <v>698</v>
      </c>
      <c r="C114" s="72" t="s">
        <v>201</v>
      </c>
      <c r="D114" s="72" t="s">
        <v>912</v>
      </c>
      <c r="E114" s="52" t="s">
        <v>598</v>
      </c>
      <c r="F114" s="247">
        <v>68</v>
      </c>
      <c r="G114" s="296">
        <v>0</v>
      </c>
      <c r="H114" s="247"/>
      <c r="I114" s="247">
        <v>11.64</v>
      </c>
      <c r="J114" s="296">
        <v>0</v>
      </c>
      <c r="K114" s="247">
        <f t="shared" ref="K114:K121" si="6">SUM(F114:J114)</f>
        <v>79.64</v>
      </c>
      <c r="L114" s="247">
        <v>68</v>
      </c>
      <c r="M114" s="247">
        <v>11.64</v>
      </c>
      <c r="N114" s="293">
        <f t="shared" si="4"/>
        <v>79.64</v>
      </c>
      <c r="O114" s="262"/>
    </row>
    <row r="115" spans="1:20">
      <c r="A115" s="43">
        <v>99</v>
      </c>
      <c r="B115" s="50" t="s">
        <v>699</v>
      </c>
      <c r="C115" s="72" t="s">
        <v>202</v>
      </c>
      <c r="D115" s="72" t="s">
        <v>913</v>
      </c>
      <c r="E115" s="52" t="s">
        <v>599</v>
      </c>
      <c r="F115" s="247">
        <v>78.12</v>
      </c>
      <c r="G115" s="296">
        <v>132.80000000000001</v>
      </c>
      <c r="H115" s="247"/>
      <c r="I115" s="247">
        <v>11.64</v>
      </c>
      <c r="J115" s="296">
        <v>20.95</v>
      </c>
      <c r="K115" s="247">
        <f t="shared" si="6"/>
        <v>243.51</v>
      </c>
      <c r="L115" s="247">
        <v>210.92</v>
      </c>
      <c r="M115" s="247">
        <v>32.590000000000003</v>
      </c>
      <c r="N115" s="293">
        <f t="shared" si="4"/>
        <v>243.51</v>
      </c>
      <c r="O115" s="262"/>
    </row>
    <row r="116" spans="1:20">
      <c r="A116" s="43">
        <v>100</v>
      </c>
      <c r="B116" s="50" t="s">
        <v>700</v>
      </c>
      <c r="C116" s="72" t="s">
        <v>473</v>
      </c>
      <c r="D116" s="72" t="s">
        <v>913</v>
      </c>
      <c r="E116" s="52" t="s">
        <v>598</v>
      </c>
      <c r="F116" s="247">
        <v>78.12</v>
      </c>
      <c r="G116" s="296">
        <v>0</v>
      </c>
      <c r="H116" s="247"/>
      <c r="I116" s="247">
        <v>11.64</v>
      </c>
      <c r="J116" s="296">
        <v>0</v>
      </c>
      <c r="K116" s="247">
        <f t="shared" si="6"/>
        <v>89.76</v>
      </c>
      <c r="L116" s="247">
        <v>78.12</v>
      </c>
      <c r="M116" s="247">
        <v>11.64</v>
      </c>
      <c r="N116" s="293">
        <f t="shared" si="4"/>
        <v>89.76</v>
      </c>
      <c r="O116" s="262"/>
    </row>
    <row r="117" spans="1:20">
      <c r="A117" s="43">
        <v>101</v>
      </c>
      <c r="B117" s="50" t="s">
        <v>701</v>
      </c>
      <c r="C117" s="72" t="s">
        <v>559</v>
      </c>
      <c r="D117" s="72" t="s">
        <v>912</v>
      </c>
      <c r="E117" s="52" t="s">
        <v>599</v>
      </c>
      <c r="F117" s="247">
        <v>68</v>
      </c>
      <c r="G117" s="352">
        <v>115.6</v>
      </c>
      <c r="H117" s="321"/>
      <c r="I117" s="247">
        <v>11.64</v>
      </c>
      <c r="J117" s="296">
        <v>20.95</v>
      </c>
      <c r="K117" s="247">
        <f t="shared" si="6"/>
        <v>216.19</v>
      </c>
      <c r="L117" s="247">
        <v>183.6</v>
      </c>
      <c r="M117" s="247">
        <v>32.590000000000003</v>
      </c>
      <c r="N117" s="293">
        <f t="shared" si="4"/>
        <v>216.19</v>
      </c>
      <c r="O117" s="262"/>
    </row>
    <row r="118" spans="1:20">
      <c r="A118" s="43">
        <v>102</v>
      </c>
      <c r="B118" s="50" t="s">
        <v>702</v>
      </c>
      <c r="C118" s="72" t="s">
        <v>161</v>
      </c>
      <c r="D118" s="72" t="s">
        <v>912</v>
      </c>
      <c r="E118" s="52" t="s">
        <v>598</v>
      </c>
      <c r="F118" s="247">
        <v>68</v>
      </c>
      <c r="G118" s="352">
        <v>0</v>
      </c>
      <c r="H118" s="321"/>
      <c r="I118" s="247">
        <v>11.64</v>
      </c>
      <c r="J118" s="296">
        <v>0</v>
      </c>
      <c r="K118" s="247">
        <f t="shared" si="6"/>
        <v>79.64</v>
      </c>
      <c r="L118" s="247">
        <v>68</v>
      </c>
      <c r="M118" s="247">
        <v>11.64</v>
      </c>
      <c r="N118" s="293">
        <f t="shared" si="4"/>
        <v>79.64</v>
      </c>
      <c r="O118" s="262"/>
      <c r="Q118" s="12"/>
    </row>
    <row r="119" spans="1:20">
      <c r="A119" s="43">
        <v>103</v>
      </c>
      <c r="B119" s="50" t="s">
        <v>703</v>
      </c>
      <c r="C119" s="72" t="s">
        <v>86</v>
      </c>
      <c r="D119" s="72" t="s">
        <v>913</v>
      </c>
      <c r="E119" s="52" t="s">
        <v>600</v>
      </c>
      <c r="F119" s="247">
        <v>78.12</v>
      </c>
      <c r="G119" s="296">
        <v>58.59</v>
      </c>
      <c r="H119" s="247"/>
      <c r="I119" s="247">
        <v>11.64</v>
      </c>
      <c r="J119" s="296">
        <v>8.73</v>
      </c>
      <c r="K119" s="247">
        <f t="shared" si="6"/>
        <v>157.08000000000001</v>
      </c>
      <c r="L119" s="247">
        <v>136.71</v>
      </c>
      <c r="M119" s="247">
        <v>20.37</v>
      </c>
      <c r="N119" s="293">
        <f t="shared" si="4"/>
        <v>157.08000000000001</v>
      </c>
      <c r="O119" s="262"/>
      <c r="Q119" s="12"/>
    </row>
    <row r="120" spans="1:20">
      <c r="A120" s="43"/>
      <c r="B120" s="50" t="s">
        <v>1002</v>
      </c>
      <c r="C120" s="72" t="s">
        <v>1003</v>
      </c>
      <c r="D120" s="72" t="s">
        <v>913</v>
      </c>
      <c r="E120" s="52" t="s">
        <v>598</v>
      </c>
      <c r="F120" s="247">
        <v>78.12</v>
      </c>
      <c r="G120" s="296">
        <v>0</v>
      </c>
      <c r="H120" s="247"/>
      <c r="I120" s="247">
        <v>11.64</v>
      </c>
      <c r="J120" s="296">
        <v>0</v>
      </c>
      <c r="K120" s="247">
        <f t="shared" si="6"/>
        <v>89.76</v>
      </c>
      <c r="L120" s="272">
        <v>78.12</v>
      </c>
      <c r="M120" s="247">
        <v>11.64</v>
      </c>
      <c r="N120" s="293">
        <f t="shared" si="4"/>
        <v>89.76</v>
      </c>
      <c r="O120" s="262"/>
      <c r="Q120" s="12"/>
    </row>
    <row r="121" spans="1:20">
      <c r="A121" s="43"/>
      <c r="B121" s="50" t="s">
        <v>704</v>
      </c>
      <c r="C121" s="72" t="s">
        <v>535</v>
      </c>
      <c r="D121" s="72" t="s">
        <v>912</v>
      </c>
      <c r="E121" s="52" t="s">
        <v>598</v>
      </c>
      <c r="F121" s="247">
        <v>68</v>
      </c>
      <c r="G121" s="296">
        <v>0</v>
      </c>
      <c r="H121" s="247"/>
      <c r="I121" s="247">
        <v>11.64</v>
      </c>
      <c r="J121" s="296">
        <v>0</v>
      </c>
      <c r="K121" s="247">
        <f t="shared" si="6"/>
        <v>79.64</v>
      </c>
      <c r="L121" s="272">
        <v>68</v>
      </c>
      <c r="M121" s="247">
        <v>11.64</v>
      </c>
      <c r="N121" s="293">
        <f t="shared" si="4"/>
        <v>79.64</v>
      </c>
      <c r="O121" s="262"/>
      <c r="Q121" s="12"/>
    </row>
    <row r="122" spans="1:20">
      <c r="A122" s="43"/>
      <c r="B122" s="288"/>
      <c r="C122" s="345"/>
      <c r="D122" s="345"/>
      <c r="E122" s="290"/>
      <c r="F122" s="247"/>
      <c r="G122" s="247"/>
      <c r="H122" s="247"/>
      <c r="I122" s="247"/>
      <c r="J122" s="247"/>
      <c r="K122" s="247"/>
      <c r="L122" s="272"/>
      <c r="M122" s="247"/>
      <c r="N122" s="316"/>
      <c r="O122" s="262"/>
      <c r="Q122" s="12"/>
    </row>
    <row r="123" spans="1:20" ht="16">
      <c r="A123" s="152" t="s">
        <v>403</v>
      </c>
      <c r="B123" s="153"/>
      <c r="C123" s="153"/>
      <c r="D123" s="153"/>
      <c r="E123" s="281"/>
      <c r="F123" s="312">
        <f t="shared" ref="F123:N123" si="7">SUM(F4:F121)</f>
        <v>8499.6399999999976</v>
      </c>
      <c r="G123" s="312">
        <f t="shared" si="7"/>
        <v>4108.47</v>
      </c>
      <c r="H123" s="378"/>
      <c r="I123" s="312">
        <f t="shared" si="7"/>
        <v>1373.520000000002</v>
      </c>
      <c r="J123" s="312">
        <f t="shared" si="7"/>
        <v>693.12000000000035</v>
      </c>
      <c r="K123" s="88">
        <f t="shared" si="7"/>
        <v>14674.750000000002</v>
      </c>
      <c r="L123" s="88">
        <f t="shared" si="7"/>
        <v>12608.110000000004</v>
      </c>
      <c r="M123" s="88">
        <f t="shared" si="7"/>
        <v>2055.0000000000009</v>
      </c>
      <c r="N123" s="88">
        <f t="shared" si="7"/>
        <v>14674.750000000002</v>
      </c>
      <c r="O123" s="298"/>
      <c r="Q123" s="12"/>
    </row>
    <row r="124" spans="1:20">
      <c r="A124" s="148"/>
      <c r="B124" s="149"/>
      <c r="C124" s="346"/>
      <c r="D124" s="360"/>
      <c r="M124" s="286"/>
      <c r="N124" s="275"/>
      <c r="O124" s="53"/>
    </row>
    <row r="125" spans="1:20">
      <c r="A125" s="43"/>
      <c r="B125" s="50"/>
      <c r="C125" s="72"/>
      <c r="D125" s="72"/>
      <c r="E125" s="54"/>
      <c r="F125" s="76"/>
      <c r="G125" s="76"/>
      <c r="H125" s="76"/>
      <c r="I125" s="76"/>
      <c r="J125" s="76"/>
      <c r="K125" s="76"/>
      <c r="L125" s="76"/>
      <c r="M125" s="76"/>
      <c r="N125" s="76"/>
      <c r="O125" s="53"/>
    </row>
    <row r="126" spans="1:20" ht="16">
      <c r="A126" s="143"/>
      <c r="B126" s="155"/>
      <c r="C126" s="398" t="s">
        <v>616</v>
      </c>
      <c r="D126" s="399"/>
      <c r="E126" s="400"/>
      <c r="F126" s="88">
        <v>0</v>
      </c>
      <c r="G126" s="88"/>
      <c r="H126" s="379"/>
      <c r="I126" s="88">
        <v>0</v>
      </c>
      <c r="J126" s="88"/>
      <c r="K126" s="88">
        <v>0</v>
      </c>
      <c r="L126" s="88"/>
      <c r="M126" s="88"/>
      <c r="N126" s="88"/>
      <c r="O126" s="89"/>
      <c r="Q126" s="12"/>
    </row>
    <row r="127" spans="1:20" ht="16">
      <c r="A127" s="394" t="s">
        <v>171</v>
      </c>
      <c r="B127" s="395"/>
      <c r="C127" s="395"/>
      <c r="D127" s="395"/>
      <c r="E127" s="395"/>
      <c r="F127" s="88">
        <f>F123+F126</f>
        <v>8499.6399999999976</v>
      </c>
      <c r="G127" s="88"/>
      <c r="H127" s="379"/>
      <c r="I127" s="88">
        <f>I123+I126</f>
        <v>1373.520000000002</v>
      </c>
      <c r="J127" s="88"/>
      <c r="K127" s="88">
        <f>K123+K126</f>
        <v>14674.750000000002</v>
      </c>
      <c r="L127" s="88"/>
      <c r="M127" s="88"/>
      <c r="N127" s="88"/>
      <c r="O127" s="89"/>
      <c r="Q127" s="12"/>
    </row>
    <row r="128" spans="1:20" ht="16">
      <c r="A128" s="401" t="s">
        <v>317</v>
      </c>
      <c r="B128" s="401"/>
      <c r="C128" s="401"/>
      <c r="D128" s="401"/>
      <c r="E128" s="401"/>
      <c r="F128" s="90"/>
      <c r="G128" s="90"/>
      <c r="H128" s="380"/>
      <c r="I128" s="93"/>
      <c r="J128" s="93"/>
      <c r="K128" s="93"/>
      <c r="L128" s="93"/>
      <c r="M128" s="93"/>
      <c r="N128" s="93"/>
      <c r="O128" s="89"/>
    </row>
    <row r="129" spans="1:15" ht="16" customHeight="1">
      <c r="A129" s="405" t="s">
        <v>418</v>
      </c>
      <c r="B129" s="402"/>
      <c r="C129" s="402"/>
      <c r="D129" s="402"/>
      <c r="E129" s="403"/>
      <c r="F129" s="247"/>
      <c r="G129" s="247"/>
      <c r="H129" s="247"/>
      <c r="I129" s="247"/>
      <c r="J129" s="247"/>
      <c r="K129" s="247"/>
      <c r="L129" s="331" t="s">
        <v>756</v>
      </c>
      <c r="M129" s="331" t="s">
        <v>757</v>
      </c>
      <c r="N129" s="247"/>
      <c r="O129" s="100"/>
    </row>
    <row r="130" spans="1:15" ht="16" customHeight="1">
      <c r="A130" s="240"/>
      <c r="B130" s="278" t="s">
        <v>991</v>
      </c>
      <c r="C130" s="344" t="s">
        <v>992</v>
      </c>
      <c r="D130" s="344" t="s">
        <v>916</v>
      </c>
      <c r="E130" s="52" t="s">
        <v>598</v>
      </c>
      <c r="F130" s="247">
        <v>-68</v>
      </c>
      <c r="G130" s="352">
        <v>0</v>
      </c>
      <c r="H130" s="321"/>
      <c r="I130" s="247">
        <v>-11.64</v>
      </c>
      <c r="J130" s="296">
        <v>0</v>
      </c>
      <c r="K130" s="247">
        <v>-79.64</v>
      </c>
      <c r="L130" s="247">
        <v>-68</v>
      </c>
      <c r="M130" s="247">
        <v>-11.64</v>
      </c>
      <c r="N130" s="293">
        <v>-79.64</v>
      </c>
      <c r="O130" s="262" t="s">
        <v>1034</v>
      </c>
    </row>
    <row r="131" spans="1:15" ht="16" customHeight="1">
      <c r="A131" s="240"/>
      <c r="B131" s="372" t="s">
        <v>714</v>
      </c>
      <c r="C131" s="373" t="s">
        <v>713</v>
      </c>
      <c r="D131" s="373" t="s">
        <v>913</v>
      </c>
      <c r="E131" s="374" t="s">
        <v>928</v>
      </c>
      <c r="F131" s="375">
        <v>-78.12</v>
      </c>
      <c r="G131" s="376" t="s">
        <v>1032</v>
      </c>
      <c r="H131" s="375"/>
      <c r="I131" s="375">
        <v>-11.64</v>
      </c>
      <c r="J131" s="376" t="s">
        <v>1033</v>
      </c>
      <c r="K131" s="375">
        <v>-89.76</v>
      </c>
      <c r="L131" s="375">
        <v>-78.12</v>
      </c>
      <c r="M131" s="375">
        <v>-11.64</v>
      </c>
      <c r="N131" s="377">
        <v>-89.76</v>
      </c>
      <c r="O131" s="262" t="s">
        <v>1034</v>
      </c>
    </row>
    <row r="132" spans="1:15" ht="16" customHeight="1">
      <c r="A132" s="240"/>
      <c r="B132" s="50"/>
      <c r="C132" s="344"/>
      <c r="D132" s="344"/>
      <c r="E132" s="52"/>
      <c r="F132" s="247"/>
      <c r="G132" s="296"/>
      <c r="H132" s="247"/>
      <c r="I132" s="247"/>
      <c r="J132" s="296"/>
      <c r="K132" s="247"/>
      <c r="L132" s="247"/>
      <c r="M132" s="247"/>
      <c r="N132" s="293"/>
      <c r="O132" s="262"/>
    </row>
    <row r="133" spans="1:15" ht="16" customHeight="1">
      <c r="A133" s="240"/>
      <c r="B133" s="50"/>
      <c r="C133" s="344"/>
      <c r="D133" s="72"/>
      <c r="E133" s="52"/>
      <c r="F133" s="247"/>
      <c r="G133" s="296"/>
      <c r="H133" s="247"/>
      <c r="I133" s="247"/>
      <c r="J133" s="296"/>
      <c r="K133" s="247"/>
      <c r="L133" s="247"/>
      <c r="M133" s="247"/>
      <c r="N133" s="293"/>
      <c r="O133" s="262"/>
    </row>
    <row r="134" spans="1:15" ht="16" customHeight="1">
      <c r="A134" s="240"/>
      <c r="B134" s="50"/>
      <c r="C134" s="344"/>
      <c r="D134" s="72"/>
      <c r="E134" s="52"/>
      <c r="F134" s="247"/>
      <c r="G134" s="296"/>
      <c r="H134" s="247"/>
      <c r="I134" s="247"/>
      <c r="J134" s="296"/>
      <c r="K134" s="247"/>
      <c r="L134" s="247"/>
      <c r="M134" s="247"/>
      <c r="N134" s="293"/>
      <c r="O134" s="262"/>
    </row>
    <row r="135" spans="1:15" ht="16" customHeight="1">
      <c r="A135" s="240"/>
      <c r="B135" s="50"/>
      <c r="C135" s="344"/>
      <c r="D135" s="72"/>
      <c r="E135" s="52"/>
      <c r="F135" s="247"/>
      <c r="G135" s="296"/>
      <c r="H135" s="247"/>
      <c r="I135" s="247"/>
      <c r="J135" s="296"/>
      <c r="K135" s="247"/>
      <c r="L135" s="247"/>
      <c r="M135" s="247"/>
      <c r="N135" s="293"/>
      <c r="O135" s="262"/>
    </row>
    <row r="136" spans="1:15" ht="16" customHeight="1">
      <c r="A136" s="240"/>
      <c r="B136" s="50"/>
      <c r="C136" s="71"/>
      <c r="D136" s="71"/>
      <c r="E136" s="52"/>
      <c r="F136" s="247"/>
      <c r="G136" s="296"/>
      <c r="H136" s="247"/>
      <c r="I136" s="247"/>
      <c r="J136" s="296"/>
      <c r="K136" s="247"/>
      <c r="L136" s="321"/>
      <c r="M136" s="321"/>
      <c r="N136" s="293"/>
      <c r="O136" s="262"/>
    </row>
    <row r="137" spans="1:15" ht="16" customHeight="1">
      <c r="A137" s="240"/>
      <c r="B137" s="50"/>
      <c r="C137" s="72"/>
      <c r="D137" s="72"/>
      <c r="E137" s="52"/>
      <c r="F137" s="247"/>
      <c r="G137" s="296"/>
      <c r="H137" s="247"/>
      <c r="I137" s="247"/>
      <c r="J137" s="296"/>
      <c r="K137" s="247"/>
      <c r="L137" s="272"/>
      <c r="M137" s="247"/>
      <c r="N137" s="293"/>
      <c r="O137" s="262"/>
    </row>
    <row r="138" spans="1:15" ht="16" customHeight="1">
      <c r="A138" s="240"/>
      <c r="B138" s="50"/>
      <c r="C138" s="72"/>
      <c r="D138" s="72"/>
      <c r="E138" s="52"/>
      <c r="F138" s="247"/>
      <c r="G138" s="296"/>
      <c r="H138" s="247"/>
      <c r="I138" s="247"/>
      <c r="J138" s="296"/>
      <c r="K138" s="247"/>
      <c r="L138" s="272"/>
      <c r="M138" s="247"/>
      <c r="N138" s="293"/>
      <c r="O138" s="262"/>
    </row>
    <row r="139" spans="1:15" ht="16" customHeight="1">
      <c r="A139" s="240"/>
      <c r="B139" s="50"/>
      <c r="C139" s="72"/>
      <c r="D139" s="72"/>
      <c r="E139" s="52"/>
      <c r="F139" s="247"/>
      <c r="G139" s="296"/>
      <c r="H139" s="247"/>
      <c r="I139" s="247"/>
      <c r="J139" s="296"/>
      <c r="K139" s="247"/>
      <c r="L139" s="272"/>
      <c r="M139" s="247"/>
      <c r="N139" s="293"/>
      <c r="O139" s="262"/>
    </row>
    <row r="140" spans="1:15" ht="16" customHeight="1">
      <c r="A140" s="240"/>
      <c r="B140" s="50"/>
      <c r="C140" s="72"/>
      <c r="D140" s="72"/>
      <c r="E140" s="52"/>
      <c r="F140" s="247"/>
      <c r="G140" s="296"/>
      <c r="H140" s="247"/>
      <c r="I140" s="247"/>
      <c r="J140" s="296"/>
      <c r="K140" s="247"/>
      <c r="L140" s="272"/>
      <c r="M140" s="247"/>
      <c r="N140" s="293"/>
      <c r="O140" s="262"/>
    </row>
    <row r="141" spans="1:15" ht="16" customHeight="1">
      <c r="A141" s="240"/>
      <c r="B141" s="50"/>
      <c r="C141" s="72"/>
      <c r="D141" s="72"/>
      <c r="E141" s="52"/>
      <c r="F141" s="247"/>
      <c r="G141" s="296"/>
      <c r="H141" s="247"/>
      <c r="I141" s="247"/>
      <c r="J141" s="296"/>
      <c r="K141" s="247"/>
      <c r="L141" s="272"/>
      <c r="M141" s="247"/>
      <c r="N141" s="293"/>
      <c r="O141" s="262"/>
    </row>
    <row r="142" spans="1:15" ht="16" customHeight="1">
      <c r="A142" s="240"/>
      <c r="B142" s="50"/>
      <c r="C142" s="72"/>
      <c r="D142" s="72"/>
      <c r="E142" s="52"/>
      <c r="F142" s="247"/>
      <c r="G142" s="296"/>
      <c r="H142" s="247"/>
      <c r="I142" s="247"/>
      <c r="J142" s="296"/>
      <c r="K142" s="247"/>
      <c r="L142" s="272"/>
      <c r="M142" s="247"/>
      <c r="N142" s="293"/>
      <c r="O142" s="262"/>
    </row>
    <row r="143" spans="1:15" ht="16" customHeight="1">
      <c r="A143" s="240"/>
      <c r="B143" s="50"/>
      <c r="C143" s="72"/>
      <c r="D143" s="72"/>
      <c r="E143" s="52"/>
      <c r="F143" s="247"/>
      <c r="G143" s="296"/>
      <c r="H143" s="247"/>
      <c r="I143" s="247"/>
      <c r="J143" s="296"/>
      <c r="K143" s="247"/>
      <c r="L143" s="272"/>
      <c r="M143" s="247"/>
      <c r="N143" s="293"/>
      <c r="O143" s="262"/>
    </row>
    <row r="144" spans="1:15" ht="16" customHeight="1">
      <c r="A144" s="240"/>
      <c r="B144" s="278"/>
      <c r="C144" s="72"/>
      <c r="D144" s="72"/>
      <c r="E144" s="52"/>
      <c r="F144" s="247"/>
      <c r="G144" s="296"/>
      <c r="H144" s="247"/>
      <c r="I144" s="247"/>
      <c r="J144" s="296"/>
      <c r="K144" s="247"/>
      <c r="L144" s="247"/>
      <c r="M144" s="247"/>
      <c r="N144" s="293"/>
      <c r="O144" s="262"/>
    </row>
    <row r="145" spans="1:19" s="1" customFormat="1" ht="16">
      <c r="A145" s="406" t="s">
        <v>415</v>
      </c>
      <c r="B145" s="404"/>
      <c r="C145" s="404"/>
      <c r="D145" s="404"/>
      <c r="E145" s="404"/>
      <c r="F145" s="256">
        <f t="shared" ref="F145:N145" si="8">SUM(F130:F144)</f>
        <v>-146.12</v>
      </c>
      <c r="G145" s="256">
        <f t="shared" si="8"/>
        <v>0</v>
      </c>
      <c r="H145" s="381"/>
      <c r="I145" s="256">
        <f t="shared" si="8"/>
        <v>-23.28</v>
      </c>
      <c r="J145" s="256">
        <f t="shared" si="8"/>
        <v>0</v>
      </c>
      <c r="K145" s="256">
        <f t="shared" si="8"/>
        <v>-169.4</v>
      </c>
      <c r="L145" s="256">
        <f t="shared" si="8"/>
        <v>-146.12</v>
      </c>
      <c r="M145" s="256">
        <f t="shared" si="8"/>
        <v>-23.28</v>
      </c>
      <c r="N145" s="256">
        <f t="shared" si="8"/>
        <v>-169.4</v>
      </c>
      <c r="O145" s="257"/>
      <c r="Q145"/>
      <c r="R145"/>
      <c r="S145"/>
    </row>
    <row r="146" spans="1:19" s="1" customFormat="1" ht="16">
      <c r="A146" s="317"/>
      <c r="B146" s="318"/>
      <c r="C146" s="347"/>
      <c r="D146" s="347"/>
      <c r="E146" s="318"/>
      <c r="F146" s="256"/>
      <c r="G146" s="256"/>
      <c r="H146" s="381"/>
      <c r="I146" s="256"/>
      <c r="J146" s="256"/>
      <c r="K146" s="256"/>
      <c r="L146" s="256"/>
      <c r="M146" s="256"/>
      <c r="N146" s="256"/>
      <c r="O146" s="257"/>
      <c r="Q146"/>
      <c r="R146"/>
      <c r="S146"/>
    </row>
    <row r="147" spans="1:19" s="1" customFormat="1" ht="19">
      <c r="A147" s="393" t="s">
        <v>171</v>
      </c>
      <c r="B147" s="393"/>
      <c r="C147" s="393"/>
      <c r="D147" s="393"/>
      <c r="E147" s="393"/>
      <c r="F147" s="90">
        <f>F127+F145</f>
        <v>8353.5199999999968</v>
      </c>
      <c r="G147" s="90"/>
      <c r="H147" s="380"/>
      <c r="I147" s="90">
        <f>I127+I145</f>
        <v>1350.2400000000021</v>
      </c>
      <c r="J147" s="90"/>
      <c r="K147" s="90">
        <f>N123+K145</f>
        <v>14505.350000000002</v>
      </c>
      <c r="L147" s="90"/>
      <c r="M147" s="90"/>
      <c r="N147" s="332">
        <f>N123+N145</f>
        <v>14505.350000000002</v>
      </c>
      <c r="O147" s="89" t="s">
        <v>795</v>
      </c>
      <c r="Q147"/>
      <c r="R147"/>
      <c r="S147"/>
    </row>
    <row r="148" spans="1:19" s="1" customFormat="1" ht="15" customHeight="1">
      <c r="A148" s="397" t="s">
        <v>166</v>
      </c>
      <c r="B148" s="397"/>
      <c r="C148" s="397"/>
      <c r="D148" s="397"/>
      <c r="E148" s="397"/>
      <c r="F148" s="397"/>
      <c r="G148" s="397"/>
      <c r="H148" s="397"/>
      <c r="I148" s="397"/>
      <c r="J148" s="397"/>
      <c r="K148" s="397"/>
      <c r="L148" s="313"/>
      <c r="M148" s="313"/>
      <c r="N148" s="313"/>
      <c r="O148" s="143"/>
      <c r="Q148"/>
      <c r="R148"/>
      <c r="S148"/>
    </row>
    <row r="149" spans="1:19" s="1" customFormat="1" ht="16" customHeight="1">
      <c r="A149"/>
      <c r="B149"/>
      <c r="C149"/>
      <c r="D149"/>
      <c r="F149"/>
      <c r="G149"/>
      <c r="H149"/>
      <c r="I149" t="s">
        <v>381</v>
      </c>
      <c r="J149" s="163" t="s">
        <v>871</v>
      </c>
      <c r="K149" s="260">
        <v>45612</v>
      </c>
      <c r="L149" s="314"/>
      <c r="M149" s="314"/>
      <c r="N149" s="314"/>
      <c r="O149"/>
      <c r="Q149"/>
      <c r="R149"/>
      <c r="S149"/>
    </row>
    <row r="150" spans="1:19" s="1" customFormat="1">
      <c r="A150"/>
      <c r="B150"/>
      <c r="C150"/>
      <c r="D150"/>
      <c r="E150"/>
      <c r="F150"/>
      <c r="G150"/>
      <c r="H150"/>
      <c r="I150" s="12"/>
      <c r="J150" s="12"/>
      <c r="K150" s="12"/>
      <c r="L150" s="275"/>
      <c r="M150" s="275"/>
      <c r="N150" s="12"/>
      <c r="O150"/>
      <c r="Q150"/>
      <c r="R150"/>
      <c r="S150"/>
    </row>
    <row r="151" spans="1:19" s="1" customFormat="1">
      <c r="A151"/>
      <c r="B151"/>
      <c r="C151"/>
      <c r="D151"/>
      <c r="E151"/>
      <c r="F151" s="315" t="s">
        <v>766</v>
      </c>
      <c r="G151" s="275">
        <f>G123+G145+J123+J145</f>
        <v>4801.59</v>
      </c>
      <c r="H151" s="275"/>
      <c r="I151" s="315" t="s">
        <v>767</v>
      </c>
      <c r="J151" s="275">
        <f>N123+N145-G151</f>
        <v>9703.760000000002</v>
      </c>
      <c r="K151"/>
      <c r="L151" s="275"/>
      <c r="M151" s="275"/>
      <c r="N151" s="275"/>
      <c r="O151"/>
      <c r="Q151"/>
      <c r="R151"/>
      <c r="S151"/>
    </row>
    <row r="153" spans="1:19" s="1" customFormat="1">
      <c r="A153"/>
      <c r="B153"/>
      <c r="C153"/>
      <c r="D153"/>
      <c r="E153"/>
      <c r="F153"/>
      <c r="G153"/>
      <c r="H153"/>
      <c r="I153"/>
      <c r="J153" s="275">
        <f>G151+J151</f>
        <v>14505.350000000002</v>
      </c>
      <c r="K153"/>
      <c r="L153" s="275"/>
      <c r="M153" s="275"/>
      <c r="N153"/>
      <c r="O153"/>
      <c r="Q153"/>
      <c r="R153"/>
      <c r="S153"/>
    </row>
    <row r="156" spans="1:19">
      <c r="J156" s="275"/>
    </row>
  </sheetData>
  <mergeCells count="7">
    <mergeCell ref="A148:K148"/>
    <mergeCell ref="C126:E126"/>
    <mergeCell ref="A127:E127"/>
    <mergeCell ref="A128:E128"/>
    <mergeCell ref="A129:E129"/>
    <mergeCell ref="A145:E145"/>
    <mergeCell ref="A147:E147"/>
  </mergeCells>
  <conditionalFormatting sqref="C22:D22">
    <cfRule type="duplicateValues" dxfId="1702" priority="4"/>
  </conditionalFormatting>
  <conditionalFormatting sqref="C59:D59">
    <cfRule type="duplicateValues" dxfId="1701" priority="2"/>
  </conditionalFormatting>
  <conditionalFormatting sqref="E151:E153 E155:E1048576 B151:D1048576">
    <cfRule type="duplicateValues" dxfId="1700" priority="5"/>
  </conditionalFormatting>
  <conditionalFormatting sqref="O5 O9:O64 O69:O146">
    <cfRule type="notContainsBlanks" dxfId="1699" priority="1">
      <formula>LEN(TRIM(O5))&gt;0</formula>
    </cfRule>
  </conditionalFormatting>
  <conditionalFormatting sqref="O148">
    <cfRule type="notContainsBlanks" dxfId="1698" priority="3">
      <formula>LEN(TRIM(O148))&gt;0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F7FC-8C82-FB4F-915C-441487DE0A2D}">
  <dimension ref="A1:T158"/>
  <sheetViews>
    <sheetView topLeftCell="A103" zoomScale="144" zoomScaleNormal="150" workbookViewId="0">
      <selection activeCell="N104" sqref="N104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5" customWidth="1"/>
    <col min="4" max="6" width="10.6640625" customWidth="1"/>
    <col min="7" max="7" width="10.83203125" customWidth="1"/>
    <col min="8" max="8" width="11.1640625" customWidth="1"/>
    <col min="9" max="9" width="11.5" customWidth="1"/>
    <col min="10" max="10" width="12.1640625" customWidth="1"/>
    <col min="11" max="11" width="11.6640625" style="275" customWidth="1"/>
    <col min="12" max="12" width="11" style="275" customWidth="1"/>
    <col min="13" max="13" width="14.83203125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45597</v>
      </c>
      <c r="M2" s="157" t="s">
        <v>1029</v>
      </c>
      <c r="N2" s="350" t="s">
        <v>70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>
      <c r="A6" s="43"/>
      <c r="B6" s="278" t="s">
        <v>991</v>
      </c>
      <c r="C6" s="344" t="s">
        <v>992</v>
      </c>
      <c r="D6" s="344" t="s">
        <v>916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v>79.64</v>
      </c>
      <c r="K6" s="247">
        <v>68</v>
      </c>
      <c r="L6" s="247">
        <v>11.64</v>
      </c>
      <c r="M6" s="293">
        <v>79.64</v>
      </c>
      <c r="N6" s="51"/>
    </row>
    <row r="7" spans="1:20">
      <c r="A7" s="43">
        <v>4</v>
      </c>
      <c r="B7" s="278" t="s">
        <v>620</v>
      </c>
      <c r="C7" s="344" t="s">
        <v>542</v>
      </c>
      <c r="D7" s="344" t="s">
        <v>912</v>
      </c>
      <c r="E7" s="52" t="s">
        <v>598</v>
      </c>
      <c r="F7" s="247">
        <v>68</v>
      </c>
      <c r="G7" s="352">
        <v>0</v>
      </c>
      <c r="H7" s="247">
        <v>11.64</v>
      </c>
      <c r="I7" s="296">
        <v>0</v>
      </c>
      <c r="J7" s="247">
        <f t="shared" ref="J7:J82" si="0">SUM(F7:I7)</f>
        <v>79.64</v>
      </c>
      <c r="K7" s="247">
        <v>68</v>
      </c>
      <c r="L7" s="247">
        <v>11.64</v>
      </c>
      <c r="M7" s="293">
        <f>K7+L7</f>
        <v>79.64</v>
      </c>
      <c r="N7" s="51"/>
    </row>
    <row r="8" spans="1:20">
      <c r="A8" s="43">
        <v>5</v>
      </c>
      <c r="B8" s="278" t="s">
        <v>805</v>
      </c>
      <c r="C8" s="344" t="s">
        <v>843</v>
      </c>
      <c r="D8" s="344" t="s">
        <v>912</v>
      </c>
      <c r="E8" s="52" t="s">
        <v>598</v>
      </c>
      <c r="F8" s="247">
        <v>68</v>
      </c>
      <c r="G8" s="296">
        <v>0</v>
      </c>
      <c r="H8" s="247">
        <v>11.64</v>
      </c>
      <c r="I8" s="296">
        <v>0</v>
      </c>
      <c r="J8" s="247">
        <f t="shared" si="0"/>
        <v>79.64</v>
      </c>
      <c r="K8" s="247">
        <v>68</v>
      </c>
      <c r="L8" s="247">
        <v>11.64</v>
      </c>
      <c r="M8" s="293">
        <f t="shared" ref="M8:M78" si="1">K8+L8</f>
        <v>79.64</v>
      </c>
      <c r="N8" s="262"/>
    </row>
    <row r="9" spans="1:20">
      <c r="A9" s="43">
        <v>6</v>
      </c>
      <c r="B9" s="278" t="s">
        <v>621</v>
      </c>
      <c r="C9" s="344" t="s">
        <v>561</v>
      </c>
      <c r="D9" s="344" t="s">
        <v>915</v>
      </c>
      <c r="E9" s="52" t="s">
        <v>599</v>
      </c>
      <c r="F9" s="247">
        <v>78.12</v>
      </c>
      <c r="G9" s="296">
        <v>132.80000000000001</v>
      </c>
      <c r="H9" s="247">
        <v>11.64</v>
      </c>
      <c r="I9" s="296">
        <v>20.95</v>
      </c>
      <c r="J9" s="247">
        <f t="shared" si="0"/>
        <v>243.51</v>
      </c>
      <c r="K9" s="247">
        <v>210.92</v>
      </c>
      <c r="L9" s="247">
        <v>32.590000000000003</v>
      </c>
      <c r="M9" s="293">
        <f t="shared" si="1"/>
        <v>243.51</v>
      </c>
      <c r="N9" s="51"/>
    </row>
    <row r="10" spans="1:20">
      <c r="A10" s="43">
        <v>7</v>
      </c>
      <c r="B10" s="50" t="s">
        <v>622</v>
      </c>
      <c r="C10" s="344" t="s">
        <v>192</v>
      </c>
      <c r="D10" s="344" t="s">
        <v>912</v>
      </c>
      <c r="E10" s="52" t="s">
        <v>599</v>
      </c>
      <c r="F10" s="247">
        <v>68</v>
      </c>
      <c r="G10" s="296">
        <v>115.6</v>
      </c>
      <c r="H10" s="247">
        <v>11.64</v>
      </c>
      <c r="I10" s="296">
        <v>20.95</v>
      </c>
      <c r="J10" s="247">
        <f t="shared" si="0"/>
        <v>216.19</v>
      </c>
      <c r="K10" s="247">
        <v>183.6</v>
      </c>
      <c r="L10" s="247">
        <v>32.590000000000003</v>
      </c>
      <c r="M10" s="293">
        <f t="shared" si="1"/>
        <v>216.19</v>
      </c>
      <c r="N10" s="262"/>
    </row>
    <row r="11" spans="1:20">
      <c r="A11" s="43"/>
      <c r="B11" s="50" t="s">
        <v>993</v>
      </c>
      <c r="C11" s="344" t="s">
        <v>994</v>
      </c>
      <c r="D11" s="344" t="s">
        <v>916</v>
      </c>
      <c r="E11" s="52" t="s">
        <v>599</v>
      </c>
      <c r="F11" s="247">
        <v>68</v>
      </c>
      <c r="G11" s="296">
        <v>115.6</v>
      </c>
      <c r="H11" s="247">
        <v>11.64</v>
      </c>
      <c r="I11" s="296">
        <v>20.95</v>
      </c>
      <c r="J11" s="247">
        <f>SUM(F11:I11)</f>
        <v>216.19</v>
      </c>
      <c r="K11" s="247">
        <v>183.6</v>
      </c>
      <c r="L11" s="247">
        <v>32.590000000000003</v>
      </c>
      <c r="M11" s="293">
        <f>K11+L11</f>
        <v>216.19</v>
      </c>
      <c r="N11" s="262" t="s">
        <v>1030</v>
      </c>
    </row>
    <row r="12" spans="1:20">
      <c r="A12" s="43">
        <v>9</v>
      </c>
      <c r="B12" s="50" t="s">
        <v>624</v>
      </c>
      <c r="C12" s="72" t="s">
        <v>583</v>
      </c>
      <c r="D12" s="72" t="s">
        <v>913</v>
      </c>
      <c r="E12" s="52" t="s">
        <v>598</v>
      </c>
      <c r="F12" s="247">
        <v>78.12</v>
      </c>
      <c r="G12" s="296">
        <v>0</v>
      </c>
      <c r="H12" s="247">
        <v>11.64</v>
      </c>
      <c r="I12" s="296">
        <v>0</v>
      </c>
      <c r="J12" s="247">
        <f t="shared" si="0"/>
        <v>89.76</v>
      </c>
      <c r="K12" s="247">
        <v>78.12</v>
      </c>
      <c r="L12" s="247">
        <v>11.64</v>
      </c>
      <c r="M12" s="293">
        <f t="shared" si="1"/>
        <v>89.76</v>
      </c>
      <c r="N12" s="262"/>
    </row>
    <row r="13" spans="1:20">
      <c r="A13" s="43"/>
      <c r="B13" s="50" t="s">
        <v>1010</v>
      </c>
      <c r="C13" s="72" t="s">
        <v>1011</v>
      </c>
      <c r="D13" s="72" t="s">
        <v>913</v>
      </c>
      <c r="E13" s="52" t="s">
        <v>600</v>
      </c>
      <c r="F13" s="247">
        <v>78.12</v>
      </c>
      <c r="G13" s="296">
        <v>58.59</v>
      </c>
      <c r="H13" s="247">
        <v>11.64</v>
      </c>
      <c r="I13" s="296">
        <v>8.73</v>
      </c>
      <c r="J13" s="247">
        <f t="shared" si="0"/>
        <v>157.08000000000001</v>
      </c>
      <c r="K13" s="247">
        <v>136.71</v>
      </c>
      <c r="L13" s="247">
        <v>20.37</v>
      </c>
      <c r="M13" s="293">
        <f t="shared" si="1"/>
        <v>157.08000000000001</v>
      </c>
      <c r="N13" s="262"/>
    </row>
    <row r="14" spans="1:20">
      <c r="A14" s="43">
        <v>10</v>
      </c>
      <c r="B14" s="50" t="s">
        <v>625</v>
      </c>
      <c r="C14" s="72" t="s">
        <v>89</v>
      </c>
      <c r="D14" s="72" t="s">
        <v>912</v>
      </c>
      <c r="E14" s="52" t="s">
        <v>598</v>
      </c>
      <c r="F14" s="247">
        <v>68</v>
      </c>
      <c r="G14" s="296">
        <v>0</v>
      </c>
      <c r="H14" s="247">
        <v>11.64</v>
      </c>
      <c r="I14" s="296">
        <v>0</v>
      </c>
      <c r="J14" s="247">
        <f t="shared" si="0"/>
        <v>79.64</v>
      </c>
      <c r="K14" s="247">
        <v>68</v>
      </c>
      <c r="L14" s="247">
        <v>11.64</v>
      </c>
      <c r="M14" s="293">
        <f t="shared" si="1"/>
        <v>79.64</v>
      </c>
      <c r="N14" s="262"/>
    </row>
    <row r="15" spans="1:20">
      <c r="A15" s="43"/>
      <c r="B15" s="50" t="s">
        <v>858</v>
      </c>
      <c r="C15" s="72" t="s">
        <v>859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</row>
    <row r="16" spans="1:20" s="1" customFormat="1">
      <c r="A16" s="43">
        <v>12</v>
      </c>
      <c r="B16" s="50" t="s">
        <v>627</v>
      </c>
      <c r="C16" s="72" t="s">
        <v>575</v>
      </c>
      <c r="D16" s="72" t="s">
        <v>913</v>
      </c>
      <c r="E16" s="52" t="s">
        <v>598</v>
      </c>
      <c r="F16" s="247">
        <v>78.12</v>
      </c>
      <c r="G16" s="296">
        <v>0</v>
      </c>
      <c r="H16" s="247">
        <v>11.64</v>
      </c>
      <c r="I16" s="296">
        <v>0</v>
      </c>
      <c r="J16" s="247">
        <f t="shared" si="0"/>
        <v>89.76</v>
      </c>
      <c r="K16" s="247">
        <v>78.12</v>
      </c>
      <c r="L16" s="247">
        <v>11.64</v>
      </c>
      <c r="M16" s="293">
        <f t="shared" si="1"/>
        <v>89.76</v>
      </c>
      <c r="N16" s="262"/>
      <c r="P16"/>
      <c r="Q16"/>
      <c r="R16" s="53" t="s">
        <v>897</v>
      </c>
      <c r="S16" s="53"/>
      <c r="T16" s="240"/>
    </row>
    <row r="17" spans="1:20" s="1" customFormat="1">
      <c r="A17" s="43">
        <v>13</v>
      </c>
      <c r="B17" s="50" t="s">
        <v>628</v>
      </c>
      <c r="C17" s="72" t="s">
        <v>139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 t="shared" si="0"/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 s="53"/>
      <c r="S17" s="53"/>
      <c r="T17" s="240"/>
    </row>
    <row r="18" spans="1:20" s="1" customFormat="1">
      <c r="A18" s="43">
        <v>14</v>
      </c>
      <c r="B18" s="50" t="s">
        <v>629</v>
      </c>
      <c r="C18" s="72" t="s">
        <v>170</v>
      </c>
      <c r="D18" s="72" t="s">
        <v>913</v>
      </c>
      <c r="E18" s="52" t="s">
        <v>600</v>
      </c>
      <c r="F18" s="247">
        <v>78.12</v>
      </c>
      <c r="G18" s="296">
        <v>58.59</v>
      </c>
      <c r="H18" s="247">
        <v>11.64</v>
      </c>
      <c r="I18" s="296">
        <v>8.73</v>
      </c>
      <c r="J18" s="247">
        <f>SUM(F18:I18)</f>
        <v>157.08000000000001</v>
      </c>
      <c r="K18" s="247">
        <v>136.71</v>
      </c>
      <c r="L18" s="247">
        <v>20.37</v>
      </c>
      <c r="M18" s="293">
        <f t="shared" si="1"/>
        <v>157.08000000000001</v>
      </c>
      <c r="N18" s="262"/>
      <c r="P18"/>
      <c r="Q18"/>
      <c r="R18"/>
      <c r="S18"/>
    </row>
    <row r="19" spans="1:20" s="1" customFormat="1">
      <c r="A19" s="43">
        <v>15</v>
      </c>
      <c r="B19" s="50" t="s">
        <v>810</v>
      </c>
      <c r="C19" s="72" t="s">
        <v>809</v>
      </c>
      <c r="D19" s="72" t="s">
        <v>912</v>
      </c>
      <c r="E19" s="52" t="s">
        <v>598</v>
      </c>
      <c r="F19" s="247">
        <v>68</v>
      </c>
      <c r="G19" s="296">
        <v>0</v>
      </c>
      <c r="H19" s="247">
        <v>11.64</v>
      </c>
      <c r="I19" s="296">
        <v>0</v>
      </c>
      <c r="J19" s="247">
        <f>SUM(F19:I19)</f>
        <v>79.64</v>
      </c>
      <c r="K19" s="247">
        <v>68</v>
      </c>
      <c r="L19" s="247">
        <v>11.64</v>
      </c>
      <c r="M19" s="293">
        <f t="shared" si="1"/>
        <v>79.64</v>
      </c>
      <c r="N19" s="262"/>
      <c r="P19"/>
      <c r="Q19"/>
      <c r="R19"/>
      <c r="S19"/>
    </row>
    <row r="20" spans="1:20" s="1" customFormat="1">
      <c r="A20" s="43">
        <v>16</v>
      </c>
      <c r="B20" s="278" t="s">
        <v>731</v>
      </c>
      <c r="C20" s="72" t="s">
        <v>730</v>
      </c>
      <c r="D20" s="72" t="s">
        <v>913</v>
      </c>
      <c r="E20" s="52" t="s">
        <v>599</v>
      </c>
      <c r="F20" s="247">
        <v>78.12</v>
      </c>
      <c r="G20" s="296">
        <v>132.80000000000001</v>
      </c>
      <c r="H20" s="247">
        <v>11.64</v>
      </c>
      <c r="I20" s="296">
        <v>20.95</v>
      </c>
      <c r="J20" s="247">
        <f t="shared" si="0"/>
        <v>243.51</v>
      </c>
      <c r="K20" s="247">
        <v>210.92</v>
      </c>
      <c r="L20" s="247">
        <v>32.590000000000003</v>
      </c>
      <c r="M20" s="293">
        <f t="shared" si="1"/>
        <v>243.51</v>
      </c>
      <c r="N20" s="262"/>
      <c r="P20"/>
      <c r="Q20"/>
      <c r="R20"/>
      <c r="S20"/>
    </row>
    <row r="21" spans="1:20" s="1" customFormat="1">
      <c r="A21" s="43"/>
      <c r="B21" s="278" t="s">
        <v>885</v>
      </c>
      <c r="C21" s="72" t="s">
        <v>886</v>
      </c>
      <c r="D21" s="72" t="s">
        <v>913</v>
      </c>
      <c r="E21" s="52" t="s">
        <v>600</v>
      </c>
      <c r="F21" s="247">
        <v>78.12</v>
      </c>
      <c r="G21" s="296">
        <v>58.59</v>
      </c>
      <c r="H21" s="247">
        <v>11.64</v>
      </c>
      <c r="I21" s="296">
        <v>8.73</v>
      </c>
      <c r="J21" s="247">
        <f t="shared" si="0"/>
        <v>157.08000000000001</v>
      </c>
      <c r="K21" s="247">
        <v>136.71</v>
      </c>
      <c r="L21" s="247">
        <v>20.37</v>
      </c>
      <c r="M21" s="293">
        <f t="shared" si="1"/>
        <v>157.08000000000001</v>
      </c>
      <c r="N21" s="262"/>
      <c r="P21"/>
      <c r="Q21"/>
      <c r="R21"/>
      <c r="S21"/>
    </row>
    <row r="22" spans="1:20">
      <c r="A22" s="43">
        <v>17</v>
      </c>
      <c r="B22" s="50" t="s">
        <v>630</v>
      </c>
      <c r="C22" s="72" t="s">
        <v>11</v>
      </c>
      <c r="D22" s="72" t="s">
        <v>912</v>
      </c>
      <c r="E22" s="52" t="s">
        <v>600</v>
      </c>
      <c r="F22" s="247">
        <v>68</v>
      </c>
      <c r="G22" s="296">
        <v>51</v>
      </c>
      <c r="H22" s="247">
        <v>11.64</v>
      </c>
      <c r="I22" s="296">
        <v>8.73</v>
      </c>
      <c r="J22" s="247">
        <f>SUM(F22:I22)</f>
        <v>139.36999999999998</v>
      </c>
      <c r="K22" s="247">
        <v>119</v>
      </c>
      <c r="L22" s="247">
        <v>20.37</v>
      </c>
      <c r="M22" s="293">
        <f t="shared" si="1"/>
        <v>139.37</v>
      </c>
      <c r="N22" s="262"/>
    </row>
    <row r="23" spans="1:20">
      <c r="A23" s="43">
        <v>18</v>
      </c>
      <c r="B23" s="118" t="s">
        <v>631</v>
      </c>
      <c r="C23" s="72" t="s">
        <v>720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20">
      <c r="A24" s="43">
        <v>19</v>
      </c>
      <c r="B24" s="50" t="s">
        <v>632</v>
      </c>
      <c r="C24" s="72" t="s">
        <v>65</v>
      </c>
      <c r="D24" s="72" t="s">
        <v>913</v>
      </c>
      <c r="E24" s="52" t="s">
        <v>600</v>
      </c>
      <c r="F24" s="247">
        <v>78.12</v>
      </c>
      <c r="G24" s="296">
        <v>58.59</v>
      </c>
      <c r="H24" s="247">
        <v>11.64</v>
      </c>
      <c r="I24" s="296">
        <v>8.73</v>
      </c>
      <c r="J24" s="247">
        <f t="shared" si="0"/>
        <v>157.08000000000001</v>
      </c>
      <c r="K24" s="247">
        <v>136.71</v>
      </c>
      <c r="L24" s="247">
        <v>20.37</v>
      </c>
      <c r="M24" s="293">
        <f t="shared" si="1"/>
        <v>157.08000000000001</v>
      </c>
      <c r="N24" s="262"/>
    </row>
    <row r="25" spans="1:20">
      <c r="A25" s="43"/>
      <c r="B25" s="50" t="s">
        <v>917</v>
      </c>
      <c r="C25" s="72" t="s">
        <v>918</v>
      </c>
      <c r="D25" s="72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20">
      <c r="A26" s="43">
        <v>20</v>
      </c>
      <c r="B26" s="50" t="s">
        <v>633</v>
      </c>
      <c r="C26" s="71" t="s">
        <v>80</v>
      </c>
      <c r="D26" s="71" t="s">
        <v>912</v>
      </c>
      <c r="E26" s="52" t="s">
        <v>598</v>
      </c>
      <c r="F26" s="247">
        <v>68</v>
      </c>
      <c r="G26" s="296">
        <v>0</v>
      </c>
      <c r="H26" s="247">
        <v>11.64</v>
      </c>
      <c r="I26" s="296">
        <v>0</v>
      </c>
      <c r="J26" s="247">
        <f t="shared" si="0"/>
        <v>79.64</v>
      </c>
      <c r="K26" s="247">
        <v>68</v>
      </c>
      <c r="L26" s="247">
        <v>11.64</v>
      </c>
      <c r="M26" s="293">
        <f t="shared" si="1"/>
        <v>79.64</v>
      </c>
      <c r="N26" s="262"/>
    </row>
    <row r="27" spans="1:20">
      <c r="A27" s="43"/>
      <c r="B27" s="50" t="s">
        <v>887</v>
      </c>
      <c r="C27" s="71" t="s">
        <v>888</v>
      </c>
      <c r="D27" s="71" t="s">
        <v>913</v>
      </c>
      <c r="E27" s="52" t="s">
        <v>598</v>
      </c>
      <c r="F27" s="247">
        <v>78.12</v>
      </c>
      <c r="G27" s="296">
        <v>0</v>
      </c>
      <c r="H27" s="247">
        <v>11.64</v>
      </c>
      <c r="I27" s="296">
        <v>0</v>
      </c>
      <c r="J27" s="247">
        <f t="shared" si="0"/>
        <v>89.76</v>
      </c>
      <c r="K27" s="247">
        <v>78.12</v>
      </c>
      <c r="L27" s="247">
        <v>11.64</v>
      </c>
      <c r="M27" s="293">
        <f t="shared" si="1"/>
        <v>89.76</v>
      </c>
      <c r="N27" s="262"/>
    </row>
    <row r="28" spans="1:20">
      <c r="A28" s="43">
        <v>21</v>
      </c>
      <c r="B28" s="43" t="s">
        <v>781</v>
      </c>
      <c r="C28" s="71" t="s">
        <v>844</v>
      </c>
      <c r="D28" s="71" t="s">
        <v>913</v>
      </c>
      <c r="E28" s="52" t="s">
        <v>600</v>
      </c>
      <c r="F28" s="247">
        <v>78.12</v>
      </c>
      <c r="G28" s="296">
        <v>58.59</v>
      </c>
      <c r="H28" s="247">
        <v>11.64</v>
      </c>
      <c r="I28" s="296">
        <v>8.73</v>
      </c>
      <c r="J28" s="247">
        <f>SUM(F28:I28)</f>
        <v>157.08000000000001</v>
      </c>
      <c r="K28" s="247">
        <v>136.71</v>
      </c>
      <c r="L28" s="247">
        <v>20.37</v>
      </c>
      <c r="M28" s="293">
        <f t="shared" si="1"/>
        <v>157.08000000000001</v>
      </c>
      <c r="N28" s="262"/>
    </row>
    <row r="29" spans="1:20">
      <c r="A29" s="43">
        <v>22</v>
      </c>
      <c r="B29" s="50" t="s">
        <v>635</v>
      </c>
      <c r="C29" s="72" t="s">
        <v>91</v>
      </c>
      <c r="D29" s="72" t="s">
        <v>912</v>
      </c>
      <c r="E29" s="52" t="s">
        <v>599</v>
      </c>
      <c r="F29" s="247">
        <v>68</v>
      </c>
      <c r="G29" s="296">
        <v>115.6</v>
      </c>
      <c r="H29" s="247">
        <v>11.64</v>
      </c>
      <c r="I29" s="296">
        <v>20.95</v>
      </c>
      <c r="J29" s="247">
        <f>SUM(F29:I29)</f>
        <v>216.19</v>
      </c>
      <c r="K29" s="247">
        <v>183.6</v>
      </c>
      <c r="L29" s="247">
        <v>32.590000000000003</v>
      </c>
      <c r="M29" s="293">
        <f t="shared" si="1"/>
        <v>216.19</v>
      </c>
      <c r="N29" s="262"/>
    </row>
    <row r="30" spans="1:20" ht="29">
      <c r="A30" s="43">
        <v>23</v>
      </c>
      <c r="B30" s="50" t="s">
        <v>634</v>
      </c>
      <c r="C30" s="71" t="s">
        <v>845</v>
      </c>
      <c r="D30" s="71" t="s">
        <v>912</v>
      </c>
      <c r="E30" s="52" t="s">
        <v>598</v>
      </c>
      <c r="F30" s="247">
        <v>68</v>
      </c>
      <c r="G30" s="296">
        <v>0</v>
      </c>
      <c r="H30" s="247">
        <v>11.64</v>
      </c>
      <c r="I30" s="296">
        <v>0</v>
      </c>
      <c r="J30" s="247">
        <f>SUM(F30:I30)</f>
        <v>79.64</v>
      </c>
      <c r="K30" s="247">
        <v>68</v>
      </c>
      <c r="L30" s="247">
        <v>11.64</v>
      </c>
      <c r="M30" s="293">
        <f t="shared" si="1"/>
        <v>79.64</v>
      </c>
      <c r="N30" s="262"/>
    </row>
    <row r="31" spans="1:20">
      <c r="A31" s="43">
        <v>24</v>
      </c>
      <c r="B31" s="50" t="s">
        <v>636</v>
      </c>
      <c r="C31" s="72" t="s">
        <v>771</v>
      </c>
      <c r="D31" s="72" t="s">
        <v>915</v>
      </c>
      <c r="E31" s="52" t="s">
        <v>598</v>
      </c>
      <c r="F31" s="247">
        <v>78.12</v>
      </c>
      <c r="G31" s="296">
        <v>0</v>
      </c>
      <c r="H31" s="247">
        <v>11.64</v>
      </c>
      <c r="I31" s="296">
        <v>0</v>
      </c>
      <c r="J31" s="247">
        <f t="shared" si="0"/>
        <v>89.76</v>
      </c>
      <c r="K31" s="247">
        <v>78.12</v>
      </c>
      <c r="L31" s="247">
        <v>11.64</v>
      </c>
      <c r="M31" s="293">
        <f t="shared" si="1"/>
        <v>89.76</v>
      </c>
      <c r="N31" s="262"/>
    </row>
    <row r="32" spans="1:20">
      <c r="A32" s="43">
        <v>25</v>
      </c>
      <c r="B32" s="50" t="s">
        <v>637</v>
      </c>
      <c r="C32" s="72" t="s">
        <v>405</v>
      </c>
      <c r="D32" s="72" t="s">
        <v>915</v>
      </c>
      <c r="E32" s="52" t="s">
        <v>598</v>
      </c>
      <c r="F32" s="247">
        <v>78.12</v>
      </c>
      <c r="G32" s="296">
        <v>0</v>
      </c>
      <c r="H32" s="247">
        <v>11.64</v>
      </c>
      <c r="I32" s="296">
        <v>0</v>
      </c>
      <c r="J32" s="247">
        <f t="shared" si="0"/>
        <v>89.76</v>
      </c>
      <c r="K32" s="247">
        <v>78.12</v>
      </c>
      <c r="L32" s="247">
        <v>11.64</v>
      </c>
      <c r="M32" s="293">
        <f t="shared" si="1"/>
        <v>89.76</v>
      </c>
      <c r="N32" s="262"/>
    </row>
    <row r="33" spans="1:19">
      <c r="A33" s="43"/>
      <c r="B33" s="50" t="s">
        <v>879</v>
      </c>
      <c r="C33" s="72" t="s">
        <v>880</v>
      </c>
      <c r="D33" s="72" t="s">
        <v>912</v>
      </c>
      <c r="E33" s="52" t="s">
        <v>598</v>
      </c>
      <c r="F33" s="247">
        <v>68</v>
      </c>
      <c r="G33" s="296">
        <v>0</v>
      </c>
      <c r="H33" s="247">
        <v>11.64</v>
      </c>
      <c r="I33" s="296">
        <v>0</v>
      </c>
      <c r="J33" s="247">
        <f t="shared" si="0"/>
        <v>79.64</v>
      </c>
      <c r="K33" s="247">
        <v>68</v>
      </c>
      <c r="L33" s="247">
        <v>11.64</v>
      </c>
      <c r="M33" s="293">
        <f t="shared" si="1"/>
        <v>79.64</v>
      </c>
      <c r="N33" s="262"/>
    </row>
    <row r="34" spans="1:19">
      <c r="A34" s="43">
        <v>26</v>
      </c>
      <c r="B34" s="50" t="s">
        <v>723</v>
      </c>
      <c r="C34" s="72" t="s">
        <v>722</v>
      </c>
      <c r="D34" s="72" t="s">
        <v>912</v>
      </c>
      <c r="E34" s="52" t="s">
        <v>598</v>
      </c>
      <c r="F34" s="247">
        <v>68</v>
      </c>
      <c r="G34" s="296">
        <v>0</v>
      </c>
      <c r="H34" s="247">
        <v>11.64</v>
      </c>
      <c r="I34" s="296">
        <v>0</v>
      </c>
      <c r="J34" s="247">
        <f t="shared" si="0"/>
        <v>79.64</v>
      </c>
      <c r="K34" s="247">
        <v>68</v>
      </c>
      <c r="L34" s="247">
        <v>11.64</v>
      </c>
      <c r="M34" s="293">
        <f t="shared" si="1"/>
        <v>79.64</v>
      </c>
      <c r="N34" s="262"/>
    </row>
    <row r="35" spans="1:19">
      <c r="A35" s="43">
        <v>27</v>
      </c>
      <c r="B35" s="50" t="s">
        <v>638</v>
      </c>
      <c r="C35" s="72" t="s">
        <v>617</v>
      </c>
      <c r="D35" s="72" t="s">
        <v>912</v>
      </c>
      <c r="E35" s="52" t="s">
        <v>600</v>
      </c>
      <c r="F35" s="247">
        <v>68</v>
      </c>
      <c r="G35" s="296">
        <v>51</v>
      </c>
      <c r="H35" s="247">
        <v>11.64</v>
      </c>
      <c r="I35" s="296">
        <v>8.73</v>
      </c>
      <c r="J35" s="247">
        <f t="shared" si="0"/>
        <v>139.36999999999998</v>
      </c>
      <c r="K35" s="247">
        <v>119</v>
      </c>
      <c r="L35" s="247">
        <v>20.37</v>
      </c>
      <c r="M35" s="293">
        <f t="shared" si="1"/>
        <v>139.37</v>
      </c>
      <c r="N35" s="262"/>
    </row>
    <row r="36" spans="1:19">
      <c r="A36" s="43">
        <v>28</v>
      </c>
      <c r="B36" s="50" t="s">
        <v>639</v>
      </c>
      <c r="C36" s="72" t="s">
        <v>92</v>
      </c>
      <c r="D36" s="72" t="s">
        <v>912</v>
      </c>
      <c r="E36" s="52" t="s">
        <v>599</v>
      </c>
      <c r="F36" s="247">
        <v>68</v>
      </c>
      <c r="G36" s="296">
        <v>115.6</v>
      </c>
      <c r="H36" s="247">
        <v>11.64</v>
      </c>
      <c r="I36" s="296">
        <v>20.95</v>
      </c>
      <c r="J36" s="247">
        <f t="shared" si="0"/>
        <v>216.19</v>
      </c>
      <c r="K36" s="247">
        <v>183.6</v>
      </c>
      <c r="L36" s="247">
        <v>32.590000000000003</v>
      </c>
      <c r="M36" s="293">
        <f t="shared" si="1"/>
        <v>216.19</v>
      </c>
      <c r="N36" s="262"/>
    </row>
    <row r="37" spans="1:19">
      <c r="A37" s="43"/>
      <c r="B37" s="50" t="s">
        <v>889</v>
      </c>
      <c r="C37" s="72" t="s">
        <v>890</v>
      </c>
      <c r="D37" s="72" t="s">
        <v>912</v>
      </c>
      <c r="E37" s="52" t="s">
        <v>598</v>
      </c>
      <c r="F37" s="247">
        <v>68</v>
      </c>
      <c r="G37" s="296">
        <v>0</v>
      </c>
      <c r="H37" s="247">
        <v>11.64</v>
      </c>
      <c r="I37" s="296">
        <v>0</v>
      </c>
      <c r="J37" s="247">
        <f t="shared" si="0"/>
        <v>79.64</v>
      </c>
      <c r="K37" s="247">
        <v>68</v>
      </c>
      <c r="L37" s="247">
        <v>11.64</v>
      </c>
      <c r="M37" s="293">
        <f t="shared" si="1"/>
        <v>79.64</v>
      </c>
      <c r="N37" s="262"/>
    </row>
    <row r="38" spans="1:19">
      <c r="A38" s="43">
        <v>30</v>
      </c>
      <c r="B38" s="50" t="s">
        <v>641</v>
      </c>
      <c r="C38" s="71" t="s">
        <v>846</v>
      </c>
      <c r="D38" s="71" t="s">
        <v>912</v>
      </c>
      <c r="E38" s="52" t="s">
        <v>600</v>
      </c>
      <c r="F38" s="247">
        <v>68</v>
      </c>
      <c r="G38" s="296">
        <v>51</v>
      </c>
      <c r="H38" s="247">
        <v>11.64</v>
      </c>
      <c r="I38" s="296">
        <v>8.73</v>
      </c>
      <c r="J38" s="247">
        <f t="shared" si="0"/>
        <v>139.36999999999998</v>
      </c>
      <c r="K38" s="247">
        <v>119</v>
      </c>
      <c r="L38" s="247">
        <v>20.37</v>
      </c>
      <c r="M38" s="293">
        <f t="shared" si="1"/>
        <v>139.37</v>
      </c>
      <c r="N38" s="262"/>
      <c r="R38" t="s">
        <v>318</v>
      </c>
    </row>
    <row r="39" spans="1:19">
      <c r="A39" s="43">
        <v>31</v>
      </c>
      <c r="B39" s="50" t="s">
        <v>642</v>
      </c>
      <c r="C39" s="72" t="s">
        <v>549</v>
      </c>
      <c r="D39" s="72" t="s">
        <v>912</v>
      </c>
      <c r="E39" s="52" t="s">
        <v>599</v>
      </c>
      <c r="F39" s="247">
        <v>68</v>
      </c>
      <c r="G39" s="296">
        <v>115.6</v>
      </c>
      <c r="H39" s="247">
        <v>11.64</v>
      </c>
      <c r="I39" s="296">
        <v>20.95</v>
      </c>
      <c r="J39" s="247">
        <f t="shared" si="0"/>
        <v>216.19</v>
      </c>
      <c r="K39" s="247">
        <v>183.6</v>
      </c>
      <c r="L39" s="247">
        <v>32.590000000000003</v>
      </c>
      <c r="M39" s="293">
        <f t="shared" si="1"/>
        <v>216.19</v>
      </c>
      <c r="N39" s="262"/>
    </row>
    <row r="40" spans="1:19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</row>
    <row r="41" spans="1:19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68</v>
      </c>
      <c r="G42" s="296">
        <v>0</v>
      </c>
      <c r="H42" s="247">
        <v>11.64</v>
      </c>
      <c r="I42" s="296">
        <v>0</v>
      </c>
      <c r="J42" s="247">
        <f t="shared" si="0"/>
        <v>79.64</v>
      </c>
      <c r="K42" s="247">
        <v>68</v>
      </c>
      <c r="L42" s="247">
        <v>11.64</v>
      </c>
      <c r="M42" s="293">
        <f t="shared" si="1"/>
        <v>79.64</v>
      </c>
      <c r="N42" s="262"/>
      <c r="P42"/>
      <c r="Q42"/>
      <c r="R42"/>
      <c r="S42"/>
    </row>
    <row r="43" spans="1:19" s="1" customFormat="1">
      <c r="A43" s="43"/>
      <c r="B43" s="50" t="s">
        <v>1021</v>
      </c>
      <c r="C43" s="72" t="s">
        <v>1022</v>
      </c>
      <c r="D43" s="72" t="s">
        <v>913</v>
      </c>
      <c r="E43" s="52" t="s">
        <v>600</v>
      </c>
      <c r="F43" s="247">
        <v>78.12</v>
      </c>
      <c r="G43" s="296">
        <v>58.59</v>
      </c>
      <c r="H43" s="247">
        <v>11.64</v>
      </c>
      <c r="I43" s="296">
        <v>8.73</v>
      </c>
      <c r="J43" s="247">
        <f>SUM(F43:I43)</f>
        <v>157.08000000000001</v>
      </c>
      <c r="K43" s="247">
        <v>136.71</v>
      </c>
      <c r="L43" s="247">
        <v>20.37</v>
      </c>
      <c r="M43" s="293">
        <f t="shared" si="1"/>
        <v>157.08000000000001</v>
      </c>
      <c r="N43" s="262"/>
      <c r="P43"/>
      <c r="Q43"/>
      <c r="R43"/>
      <c r="S43"/>
    </row>
    <row r="44" spans="1:19" s="1" customFormat="1">
      <c r="A44" s="43">
        <v>34</v>
      </c>
      <c r="B44" s="50" t="s">
        <v>705</v>
      </c>
      <c r="C44" s="72" t="s">
        <v>43</v>
      </c>
      <c r="D44" s="72" t="s">
        <v>915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 t="shared" si="1"/>
        <v>89.76</v>
      </c>
      <c r="N44" s="262"/>
      <c r="P44"/>
      <c r="Q44"/>
      <c r="R44"/>
      <c r="S44"/>
    </row>
    <row r="45" spans="1:19" s="1" customFormat="1">
      <c r="A45" s="43">
        <v>35</v>
      </c>
      <c r="B45" s="50" t="s">
        <v>706</v>
      </c>
      <c r="C45" s="71" t="s">
        <v>327</v>
      </c>
      <c r="D45" s="71" t="s">
        <v>912</v>
      </c>
      <c r="E45" s="52" t="s">
        <v>600</v>
      </c>
      <c r="F45" s="247">
        <v>68</v>
      </c>
      <c r="G45" s="296">
        <v>51</v>
      </c>
      <c r="H45" s="247">
        <v>11.64</v>
      </c>
      <c r="I45" s="296">
        <v>8.73</v>
      </c>
      <c r="J45" s="247">
        <f t="shared" si="0"/>
        <v>139.36999999999998</v>
      </c>
      <c r="K45" s="247">
        <v>119</v>
      </c>
      <c r="L45" s="247">
        <v>20.37</v>
      </c>
      <c r="M45" s="293">
        <f t="shared" si="1"/>
        <v>139.37</v>
      </c>
      <c r="N45" s="262"/>
      <c r="P45"/>
      <c r="Q45"/>
      <c r="R45"/>
      <c r="S45"/>
    </row>
    <row r="46" spans="1:19" s="1" customFormat="1">
      <c r="A46" s="43"/>
      <c r="B46" s="50" t="s">
        <v>938</v>
      </c>
      <c r="C46" s="71" t="s">
        <v>939</v>
      </c>
      <c r="D46" s="71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/>
      <c r="B47" s="50" t="s">
        <v>920</v>
      </c>
      <c r="C47" s="71" t="s">
        <v>921</v>
      </c>
      <c r="D47" s="71" t="s">
        <v>913</v>
      </c>
      <c r="E47" s="52" t="s">
        <v>598</v>
      </c>
      <c r="F47" s="247">
        <v>78.12</v>
      </c>
      <c r="G47" s="296">
        <v>0</v>
      </c>
      <c r="H47" s="247">
        <v>11.64</v>
      </c>
      <c r="I47" s="296">
        <v>0</v>
      </c>
      <c r="J47" s="247">
        <f t="shared" si="0"/>
        <v>89.76</v>
      </c>
      <c r="K47" s="247">
        <v>78.12</v>
      </c>
      <c r="L47" s="247">
        <v>11.64</v>
      </c>
      <c r="M47" s="293">
        <f>SUM(K47:L47)</f>
        <v>89.76</v>
      </c>
      <c r="N47" s="262"/>
      <c r="P47"/>
      <c r="Q47"/>
      <c r="R47"/>
      <c r="S47"/>
    </row>
    <row r="48" spans="1:19" s="1" customFormat="1">
      <c r="A48" s="43">
        <v>36</v>
      </c>
      <c r="B48" s="50" t="s">
        <v>645</v>
      </c>
      <c r="C48" s="72" t="s">
        <v>358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37</v>
      </c>
      <c r="B49" s="50" t="s">
        <v>646</v>
      </c>
      <c r="C49" s="72" t="s">
        <v>551</v>
      </c>
      <c r="D49" s="72" t="s">
        <v>913</v>
      </c>
      <c r="E49" s="52" t="s">
        <v>598</v>
      </c>
      <c r="F49" s="247">
        <v>78.12</v>
      </c>
      <c r="G49" s="296">
        <v>0</v>
      </c>
      <c r="H49" s="247">
        <v>11.64</v>
      </c>
      <c r="I49" s="296">
        <v>0</v>
      </c>
      <c r="J49" s="247">
        <f t="shared" si="0"/>
        <v>89.76</v>
      </c>
      <c r="K49" s="247">
        <v>78.12</v>
      </c>
      <c r="L49" s="247">
        <v>11.64</v>
      </c>
      <c r="M49" s="293">
        <f t="shared" si="1"/>
        <v>89.76</v>
      </c>
      <c r="N49" s="262"/>
      <c r="P49"/>
      <c r="Q49"/>
      <c r="R49"/>
      <c r="S49"/>
    </row>
    <row r="50" spans="1:19" s="1" customFormat="1">
      <c r="A50" s="43">
        <v>39</v>
      </c>
      <c r="B50" s="50" t="s">
        <v>648</v>
      </c>
      <c r="C50" s="72" t="s">
        <v>23</v>
      </c>
      <c r="D50" s="72" t="s">
        <v>912</v>
      </c>
      <c r="E50" s="52" t="s">
        <v>598</v>
      </c>
      <c r="F50" s="247">
        <v>68</v>
      </c>
      <c r="G50" s="296">
        <v>0</v>
      </c>
      <c r="H50" s="247">
        <v>11.64</v>
      </c>
      <c r="I50" s="296">
        <v>0</v>
      </c>
      <c r="J50" s="247">
        <f t="shared" si="0"/>
        <v>79.64</v>
      </c>
      <c r="K50" s="247">
        <v>68</v>
      </c>
      <c r="L50" s="247">
        <v>11.64</v>
      </c>
      <c r="M50" s="293">
        <f t="shared" si="1"/>
        <v>79.64</v>
      </c>
      <c r="N50" s="262"/>
      <c r="P50"/>
      <c r="Q50"/>
      <c r="R50"/>
      <c r="S50"/>
    </row>
    <row r="51" spans="1:19" s="1" customFormat="1">
      <c r="A51" s="43">
        <v>40</v>
      </c>
      <c r="B51" s="50" t="s">
        <v>649</v>
      </c>
      <c r="C51" s="72" t="s">
        <v>93</v>
      </c>
      <c r="D51" s="72" t="s">
        <v>912</v>
      </c>
      <c r="E51" s="52" t="s">
        <v>599</v>
      </c>
      <c r="F51" s="247">
        <v>68</v>
      </c>
      <c r="G51" s="296">
        <v>115.6</v>
      </c>
      <c r="H51" s="247">
        <v>11.64</v>
      </c>
      <c r="I51" s="296">
        <v>20.95</v>
      </c>
      <c r="J51" s="247">
        <f>SUM(F51:I51)</f>
        <v>216.19</v>
      </c>
      <c r="K51" s="247">
        <v>183.6</v>
      </c>
      <c r="L51" s="247">
        <v>32.590000000000003</v>
      </c>
      <c r="M51" s="293">
        <f t="shared" si="1"/>
        <v>216.19</v>
      </c>
      <c r="N51" s="262"/>
      <c r="P51"/>
      <c r="Q51"/>
      <c r="R51"/>
      <c r="S51"/>
    </row>
    <row r="52" spans="1:19" s="1" customFormat="1">
      <c r="A52" s="43">
        <v>41</v>
      </c>
      <c r="B52" s="50" t="s">
        <v>650</v>
      </c>
      <c r="C52" s="72" t="s">
        <v>183</v>
      </c>
      <c r="D52" s="72" t="s">
        <v>912</v>
      </c>
      <c r="E52" s="52" t="s">
        <v>600</v>
      </c>
      <c r="F52" s="247">
        <v>68</v>
      </c>
      <c r="G52" s="296">
        <v>51</v>
      </c>
      <c r="H52" s="247">
        <v>11.64</v>
      </c>
      <c r="I52" s="296">
        <v>8.73</v>
      </c>
      <c r="J52" s="247">
        <f t="shared" si="0"/>
        <v>139.36999999999998</v>
      </c>
      <c r="K52" s="247">
        <v>119</v>
      </c>
      <c r="L52" s="247">
        <v>20.37</v>
      </c>
      <c r="M52" s="293">
        <f t="shared" si="1"/>
        <v>139.37</v>
      </c>
      <c r="N52" s="262"/>
      <c r="P52"/>
      <c r="Q52"/>
      <c r="R52"/>
      <c r="S52"/>
    </row>
    <row r="53" spans="1:19" s="1" customFormat="1">
      <c r="A53" s="43">
        <v>42</v>
      </c>
      <c r="B53" s="50" t="s">
        <v>651</v>
      </c>
      <c r="C53" s="71" t="s">
        <v>453</v>
      </c>
      <c r="D53" s="71" t="s">
        <v>915</v>
      </c>
      <c r="E53" s="52" t="s">
        <v>599</v>
      </c>
      <c r="F53" s="247">
        <v>78.12</v>
      </c>
      <c r="G53" s="296">
        <v>132.80000000000001</v>
      </c>
      <c r="H53" s="247">
        <v>11.64</v>
      </c>
      <c r="I53" s="296">
        <v>20.95</v>
      </c>
      <c r="J53" s="247">
        <f>SUM(F53:I53)</f>
        <v>243.51</v>
      </c>
      <c r="K53" s="247">
        <v>210.92</v>
      </c>
      <c r="L53" s="247">
        <v>32.590000000000003</v>
      </c>
      <c r="M53" s="293">
        <f t="shared" si="1"/>
        <v>243.51</v>
      </c>
      <c r="N53" s="262"/>
      <c r="P53"/>
      <c r="Q53"/>
      <c r="R53"/>
      <c r="S53"/>
    </row>
    <row r="54" spans="1:19" s="1" customFormat="1">
      <c r="A54" s="43"/>
      <c r="B54" s="50" t="s">
        <v>864</v>
      </c>
      <c r="C54" s="71" t="s">
        <v>865</v>
      </c>
      <c r="D54" s="71" t="s">
        <v>916</v>
      </c>
      <c r="E54" s="52" t="s">
        <v>866</v>
      </c>
      <c r="F54" s="247">
        <v>68</v>
      </c>
      <c r="G54" s="296">
        <v>0</v>
      </c>
      <c r="H54" s="247">
        <v>11.64</v>
      </c>
      <c r="I54" s="296">
        <v>0</v>
      </c>
      <c r="J54" s="247">
        <f t="shared" si="0"/>
        <v>79.64</v>
      </c>
      <c r="K54" s="247">
        <v>68</v>
      </c>
      <c r="L54" s="247">
        <v>11.64</v>
      </c>
      <c r="M54" s="293">
        <f t="shared" si="1"/>
        <v>79.64</v>
      </c>
      <c r="N54" s="262"/>
      <c r="P54"/>
      <c r="Q54"/>
      <c r="R54"/>
      <c r="S54"/>
    </row>
    <row r="55" spans="1:19" s="1" customFormat="1">
      <c r="A55" s="43">
        <v>43</v>
      </c>
      <c r="B55" s="50" t="s">
        <v>652</v>
      </c>
      <c r="C55" s="72" t="s">
        <v>134</v>
      </c>
      <c r="D55" s="72" t="s">
        <v>912</v>
      </c>
      <c r="E55" s="52" t="s">
        <v>598</v>
      </c>
      <c r="F55" s="247">
        <v>68</v>
      </c>
      <c r="G55" s="296">
        <v>0</v>
      </c>
      <c r="H55" s="247">
        <v>11.64</v>
      </c>
      <c r="I55" s="296">
        <v>0</v>
      </c>
      <c r="J55" s="247">
        <f t="shared" si="0"/>
        <v>79.64</v>
      </c>
      <c r="K55" s="247">
        <v>68</v>
      </c>
      <c r="L55" s="247">
        <v>11.64</v>
      </c>
      <c r="M55" s="293">
        <f t="shared" si="1"/>
        <v>79.64</v>
      </c>
      <c r="N55" s="262"/>
      <c r="P55"/>
      <c r="Q55"/>
      <c r="R55"/>
      <c r="S55"/>
    </row>
    <row r="56" spans="1:19" s="1" customFormat="1">
      <c r="A56" s="43">
        <v>44</v>
      </c>
      <c r="B56" s="50" t="s">
        <v>653</v>
      </c>
      <c r="C56" s="72" t="s">
        <v>59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 t="shared" si="0"/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45</v>
      </c>
      <c r="B57" s="50" t="s">
        <v>654</v>
      </c>
      <c r="C57" s="72" t="s">
        <v>563</v>
      </c>
      <c r="D57" s="72" t="s">
        <v>912</v>
      </c>
      <c r="E57" s="52" t="s">
        <v>599</v>
      </c>
      <c r="F57" s="247">
        <v>68</v>
      </c>
      <c r="G57" s="296">
        <v>115.6</v>
      </c>
      <c r="H57" s="247">
        <v>11.64</v>
      </c>
      <c r="I57" s="296">
        <v>20.95</v>
      </c>
      <c r="J57" s="247">
        <f>SUM(F57:I57)</f>
        <v>216.19</v>
      </c>
      <c r="K57" s="247">
        <v>183.6</v>
      </c>
      <c r="L57" s="247">
        <v>32.590000000000003</v>
      </c>
      <c r="M57" s="293">
        <f t="shared" si="1"/>
        <v>216.19</v>
      </c>
      <c r="N57" s="262"/>
      <c r="P57"/>
      <c r="Q57"/>
      <c r="R57"/>
      <c r="S57"/>
    </row>
    <row r="58" spans="1:19" s="1" customFormat="1">
      <c r="A58" s="43"/>
      <c r="B58" s="50" t="s">
        <v>893</v>
      </c>
      <c r="C58" s="72" t="s">
        <v>894</v>
      </c>
      <c r="D58" s="72" t="s">
        <v>913</v>
      </c>
      <c r="E58" s="52" t="s">
        <v>598</v>
      </c>
      <c r="F58" s="247">
        <v>78.12</v>
      </c>
      <c r="G58" s="296">
        <v>0</v>
      </c>
      <c r="H58" s="247">
        <v>11.64</v>
      </c>
      <c r="I58" s="296">
        <v>0</v>
      </c>
      <c r="J58" s="247">
        <f>SUM(F58:I58)</f>
        <v>89.76</v>
      </c>
      <c r="K58" s="247">
        <v>78.12</v>
      </c>
      <c r="L58" s="247">
        <v>11.64</v>
      </c>
      <c r="M58" s="293">
        <f t="shared" si="1"/>
        <v>89.76</v>
      </c>
      <c r="N58" s="262"/>
      <c r="P58"/>
      <c r="Q58"/>
      <c r="R58"/>
      <c r="S58"/>
    </row>
    <row r="59" spans="1:19" s="1" customFormat="1">
      <c r="A59" s="43">
        <v>46</v>
      </c>
      <c r="B59" s="50" t="s">
        <v>655</v>
      </c>
      <c r="C59" s="71" t="s">
        <v>847</v>
      </c>
      <c r="D59" s="71" t="s">
        <v>916</v>
      </c>
      <c r="E59" s="52" t="s">
        <v>600</v>
      </c>
      <c r="F59" s="247">
        <v>68</v>
      </c>
      <c r="G59" s="296">
        <v>51</v>
      </c>
      <c r="H59" s="247">
        <v>11.64</v>
      </c>
      <c r="I59" s="296">
        <v>8.73</v>
      </c>
      <c r="J59" s="247">
        <f>SUM(F59:I59)</f>
        <v>139.36999999999998</v>
      </c>
      <c r="K59" s="247">
        <v>119</v>
      </c>
      <c r="L59" s="247">
        <v>20.37</v>
      </c>
      <c r="M59" s="293">
        <f t="shared" si="1"/>
        <v>139.37</v>
      </c>
      <c r="N59" s="262"/>
      <c r="P59"/>
      <c r="Q59"/>
      <c r="R59"/>
      <c r="S59"/>
    </row>
    <row r="60" spans="1:19" s="1" customFormat="1" ht="16" customHeight="1">
      <c r="A60" s="43">
        <v>47</v>
      </c>
      <c r="B60" s="118" t="s">
        <v>656</v>
      </c>
      <c r="C60" s="72" t="s">
        <v>306</v>
      </c>
      <c r="D60" s="72" t="s">
        <v>912</v>
      </c>
      <c r="E60" s="52" t="s">
        <v>598</v>
      </c>
      <c r="F60" s="247">
        <v>68</v>
      </c>
      <c r="G60" s="296">
        <v>0</v>
      </c>
      <c r="H60" s="247">
        <v>11.64</v>
      </c>
      <c r="I60" s="296">
        <v>0</v>
      </c>
      <c r="J60" s="247">
        <f t="shared" si="0"/>
        <v>79.64</v>
      </c>
      <c r="K60" s="247">
        <v>68</v>
      </c>
      <c r="L60" s="247">
        <v>11.64</v>
      </c>
      <c r="M60" s="293">
        <f t="shared" si="1"/>
        <v>79.64</v>
      </c>
      <c r="N60" s="262"/>
      <c r="P60"/>
      <c r="Q60"/>
      <c r="R60"/>
      <c r="S60"/>
    </row>
    <row r="61" spans="1:19" s="1" customFormat="1">
      <c r="A61" s="43">
        <v>48</v>
      </c>
      <c r="B61" s="50" t="s">
        <v>657</v>
      </c>
      <c r="C61" s="72" t="s">
        <v>203</v>
      </c>
      <c r="D61" s="72" t="s">
        <v>912</v>
      </c>
      <c r="E61" s="52" t="s">
        <v>598</v>
      </c>
      <c r="F61" s="247">
        <v>68</v>
      </c>
      <c r="G61" s="296">
        <v>0</v>
      </c>
      <c r="H61" s="247">
        <v>11.64</v>
      </c>
      <c r="I61" s="296">
        <v>0</v>
      </c>
      <c r="J61" s="247">
        <f t="shared" si="0"/>
        <v>79.64</v>
      </c>
      <c r="K61" s="247">
        <v>68</v>
      </c>
      <c r="L61" s="247">
        <v>11.64</v>
      </c>
      <c r="M61" s="293">
        <f t="shared" si="1"/>
        <v>79.64</v>
      </c>
      <c r="N61" s="262"/>
      <c r="P61"/>
      <c r="Q61"/>
      <c r="R61"/>
      <c r="S61"/>
    </row>
    <row r="62" spans="1:19">
      <c r="A62" s="43">
        <v>50</v>
      </c>
      <c r="B62" s="50" t="s">
        <v>659</v>
      </c>
      <c r="C62" s="71" t="s">
        <v>848</v>
      </c>
      <c r="D62" s="71" t="s">
        <v>916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>
        <v>51</v>
      </c>
      <c r="B63" s="50" t="s">
        <v>660</v>
      </c>
      <c r="C63" s="72" t="s">
        <v>123</v>
      </c>
      <c r="D63" s="72" t="s">
        <v>912</v>
      </c>
      <c r="E63" s="52" t="s">
        <v>599</v>
      </c>
      <c r="F63" s="247">
        <v>68</v>
      </c>
      <c r="G63" s="296">
        <v>115.6</v>
      </c>
      <c r="H63" s="247">
        <v>11.64</v>
      </c>
      <c r="I63" s="296">
        <v>20.95</v>
      </c>
      <c r="J63" s="247">
        <f>SUM(F63:I63)</f>
        <v>216.19</v>
      </c>
      <c r="K63" s="247">
        <v>183.6</v>
      </c>
      <c r="L63" s="247">
        <v>32.590000000000003</v>
      </c>
      <c r="M63" s="293">
        <f t="shared" si="1"/>
        <v>216.19</v>
      </c>
      <c r="N63" s="262"/>
    </row>
    <row r="64" spans="1:19">
      <c r="A64" s="43">
        <v>52</v>
      </c>
      <c r="B64" s="50" t="s">
        <v>661</v>
      </c>
      <c r="C64" s="71" t="s">
        <v>346</v>
      </c>
      <c r="D64" s="71" t="s">
        <v>912</v>
      </c>
      <c r="E64" s="52" t="s">
        <v>599</v>
      </c>
      <c r="F64" s="247">
        <v>68</v>
      </c>
      <c r="G64" s="296">
        <v>115.6</v>
      </c>
      <c r="H64" s="247">
        <v>11.64</v>
      </c>
      <c r="I64" s="296">
        <v>20.95</v>
      </c>
      <c r="J64" s="247">
        <f>SUM(F64:I64)</f>
        <v>216.19</v>
      </c>
      <c r="K64" s="247">
        <v>183.6</v>
      </c>
      <c r="L64" s="247">
        <v>32.590000000000003</v>
      </c>
      <c r="M64" s="293">
        <f t="shared" si="1"/>
        <v>216.19</v>
      </c>
      <c r="N64" s="262"/>
    </row>
    <row r="65" spans="1:19">
      <c r="A65" s="43"/>
      <c r="B65" s="50" t="s">
        <v>895</v>
      </c>
      <c r="C65" s="71" t="s">
        <v>896</v>
      </c>
      <c r="D65" s="71" t="s">
        <v>913</v>
      </c>
      <c r="E65" s="52" t="s">
        <v>598</v>
      </c>
      <c r="F65" s="247">
        <v>78.12</v>
      </c>
      <c r="G65" s="296">
        <v>0</v>
      </c>
      <c r="H65" s="247">
        <v>11.64</v>
      </c>
      <c r="I65" s="296">
        <v>0</v>
      </c>
      <c r="J65" s="247">
        <f>SUM(F65:I65)</f>
        <v>89.76</v>
      </c>
      <c r="K65" s="247">
        <v>78.12</v>
      </c>
      <c r="L65" s="247">
        <v>11.64</v>
      </c>
      <c r="M65" s="293">
        <f t="shared" si="1"/>
        <v>89.76</v>
      </c>
      <c r="N65" s="262"/>
    </row>
    <row r="66" spans="1:19">
      <c r="A66" s="43">
        <v>53</v>
      </c>
      <c r="B66" s="278" t="s">
        <v>742</v>
      </c>
      <c r="C66" s="72" t="s">
        <v>737</v>
      </c>
      <c r="D66" s="72" t="s">
        <v>912</v>
      </c>
      <c r="E66" s="52" t="s">
        <v>598</v>
      </c>
      <c r="F66" s="247">
        <v>68</v>
      </c>
      <c r="G66" s="296">
        <v>0</v>
      </c>
      <c r="H66" s="247">
        <v>11.64</v>
      </c>
      <c r="I66" s="296">
        <v>0</v>
      </c>
      <c r="J66" s="247">
        <f t="shared" si="0"/>
        <v>79.64</v>
      </c>
      <c r="K66" s="247">
        <v>68</v>
      </c>
      <c r="L66" s="247">
        <v>11.64</v>
      </c>
      <c r="M66" s="293">
        <f t="shared" si="1"/>
        <v>79.64</v>
      </c>
      <c r="N66" s="53"/>
    </row>
    <row r="67" spans="1:19">
      <c r="A67" s="43"/>
      <c r="B67" s="278" t="s">
        <v>933</v>
      </c>
      <c r="C67" s="72" t="s">
        <v>897</v>
      </c>
      <c r="D67" s="72" t="s">
        <v>912</v>
      </c>
      <c r="E67" s="52" t="s">
        <v>600</v>
      </c>
      <c r="F67" s="247">
        <v>68</v>
      </c>
      <c r="G67" s="296">
        <v>51</v>
      </c>
      <c r="H67" s="247">
        <v>11.64</v>
      </c>
      <c r="I67" s="296">
        <v>8.73</v>
      </c>
      <c r="J67" s="247">
        <f>SUM(F67:I67)</f>
        <v>139.36999999999998</v>
      </c>
      <c r="K67" s="247">
        <v>119</v>
      </c>
      <c r="L67" s="247">
        <v>20.37</v>
      </c>
      <c r="M67" s="293">
        <f t="shared" si="1"/>
        <v>139.37</v>
      </c>
      <c r="N67" s="53"/>
    </row>
    <row r="68" spans="1:19">
      <c r="A68" s="43"/>
      <c r="B68" s="278" t="s">
        <v>923</v>
      </c>
      <c r="C68" s="72" t="s">
        <v>924</v>
      </c>
      <c r="D68" s="72" t="s">
        <v>915</v>
      </c>
      <c r="E68" s="52" t="s">
        <v>598</v>
      </c>
      <c r="F68" s="247">
        <v>78.12</v>
      </c>
      <c r="G68" s="296">
        <v>0</v>
      </c>
      <c r="H68" s="247">
        <v>11.64</v>
      </c>
      <c r="I68" s="296">
        <v>0</v>
      </c>
      <c r="J68" s="247">
        <f>SUM(F68:I68)</f>
        <v>89.76</v>
      </c>
      <c r="K68" s="247">
        <v>78.12</v>
      </c>
      <c r="L68" s="247">
        <v>11.64</v>
      </c>
      <c r="M68" s="293">
        <f t="shared" si="1"/>
        <v>89.76</v>
      </c>
      <c r="N68" s="53"/>
    </row>
    <row r="69" spans="1:19">
      <c r="A69" s="43"/>
      <c r="B69" s="278" t="s">
        <v>898</v>
      </c>
      <c r="C69" s="72" t="s">
        <v>899</v>
      </c>
      <c r="D69" s="72" t="s">
        <v>912</v>
      </c>
      <c r="E69" s="52" t="s">
        <v>599</v>
      </c>
      <c r="F69" s="247">
        <v>68</v>
      </c>
      <c r="G69" s="296">
        <v>115.6</v>
      </c>
      <c r="H69" s="247">
        <v>11.64</v>
      </c>
      <c r="I69" s="296">
        <v>20.95</v>
      </c>
      <c r="J69" s="247">
        <f>SUM(F69:I69)</f>
        <v>216.19</v>
      </c>
      <c r="K69" s="247">
        <v>183.6</v>
      </c>
      <c r="L69" s="247">
        <v>32.590000000000003</v>
      </c>
      <c r="M69" s="293">
        <f>SUM(K69:L69)</f>
        <v>216.19</v>
      </c>
      <c r="N69" s="53"/>
    </row>
    <row r="70" spans="1:19" s="42" customFormat="1" ht="16" customHeight="1">
      <c r="A70" s="43">
        <v>56</v>
      </c>
      <c r="B70" s="50" t="s">
        <v>664</v>
      </c>
      <c r="C70" s="72" t="s">
        <v>601</v>
      </c>
      <c r="D70" s="72" t="s">
        <v>912</v>
      </c>
      <c r="E70" s="52" t="s">
        <v>598</v>
      </c>
      <c r="F70" s="247">
        <v>68</v>
      </c>
      <c r="G70" s="296">
        <v>0</v>
      </c>
      <c r="H70" s="247">
        <v>11.64</v>
      </c>
      <c r="I70" s="296">
        <v>0</v>
      </c>
      <c r="J70" s="247">
        <f t="shared" si="0"/>
        <v>79.64</v>
      </c>
      <c r="K70" s="247">
        <v>68</v>
      </c>
      <c r="L70" s="247">
        <v>11.64</v>
      </c>
      <c r="M70" s="293">
        <f t="shared" si="1"/>
        <v>79.64</v>
      </c>
      <c r="N70" s="262"/>
      <c r="O70" s="1"/>
    </row>
    <row r="71" spans="1:19" s="42" customFormat="1">
      <c r="A71" s="43">
        <v>57</v>
      </c>
      <c r="B71" s="50" t="s">
        <v>665</v>
      </c>
      <c r="C71" s="72" t="s">
        <v>378</v>
      </c>
      <c r="D71" s="72" t="s">
        <v>912</v>
      </c>
      <c r="E71" s="52" t="s">
        <v>600</v>
      </c>
      <c r="F71" s="247">
        <v>68</v>
      </c>
      <c r="G71" s="296">
        <v>51</v>
      </c>
      <c r="H71" s="247">
        <v>11.64</v>
      </c>
      <c r="I71" s="296">
        <v>8.73</v>
      </c>
      <c r="J71" s="247">
        <f>SUM(F71:I71)</f>
        <v>139.36999999999998</v>
      </c>
      <c r="K71" s="247">
        <v>119</v>
      </c>
      <c r="L71" s="247">
        <v>20.37</v>
      </c>
      <c r="M71" s="293">
        <f t="shared" si="1"/>
        <v>139.37</v>
      </c>
      <c r="N71" s="262"/>
      <c r="O71" s="1"/>
    </row>
    <row r="72" spans="1:19" s="42" customFormat="1">
      <c r="A72" s="43">
        <v>58</v>
      </c>
      <c r="B72" s="50" t="s">
        <v>413</v>
      </c>
      <c r="C72" s="72" t="s">
        <v>196</v>
      </c>
      <c r="D72" s="359" t="s">
        <v>913</v>
      </c>
      <c r="E72" s="151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2"/>
      <c r="O72" s="1"/>
    </row>
    <row r="73" spans="1:19">
      <c r="A73" s="43">
        <v>59</v>
      </c>
      <c r="B73" s="50" t="s">
        <v>666</v>
      </c>
      <c r="C73" s="72" t="s">
        <v>215</v>
      </c>
      <c r="D73" s="72" t="s">
        <v>913</v>
      </c>
      <c r="E73" s="52" t="s">
        <v>598</v>
      </c>
      <c r="F73" s="247">
        <v>78.12</v>
      </c>
      <c r="G73" s="296">
        <v>0</v>
      </c>
      <c r="H73" s="247">
        <v>11.64</v>
      </c>
      <c r="I73" s="296">
        <v>0</v>
      </c>
      <c r="J73" s="247">
        <f t="shared" si="0"/>
        <v>89.76</v>
      </c>
      <c r="K73" s="247">
        <v>78.12</v>
      </c>
      <c r="L73" s="247">
        <v>11.64</v>
      </c>
      <c r="M73" s="293">
        <f t="shared" si="1"/>
        <v>89.76</v>
      </c>
      <c r="N73" s="264"/>
    </row>
    <row r="74" spans="1:19">
      <c r="A74" s="43">
        <v>60</v>
      </c>
      <c r="B74" s="50" t="s">
        <v>667</v>
      </c>
      <c r="C74" s="72" t="s">
        <v>586</v>
      </c>
      <c r="D74" s="72" t="s">
        <v>913</v>
      </c>
      <c r="E74" s="52" t="s">
        <v>598</v>
      </c>
      <c r="F74" s="247">
        <v>78.12</v>
      </c>
      <c r="G74" s="296">
        <v>0</v>
      </c>
      <c r="H74" s="247">
        <v>11.64</v>
      </c>
      <c r="I74" s="296">
        <v>0</v>
      </c>
      <c r="J74" s="247">
        <f t="shared" si="0"/>
        <v>89.76</v>
      </c>
      <c r="K74" s="247">
        <v>78.12</v>
      </c>
      <c r="L74" s="247">
        <v>11.64</v>
      </c>
      <c r="M74" s="293">
        <f t="shared" si="1"/>
        <v>89.76</v>
      </c>
      <c r="N74" s="264"/>
    </row>
    <row r="75" spans="1:19">
      <c r="A75" s="43">
        <v>62</v>
      </c>
      <c r="B75" s="50" t="s">
        <v>669</v>
      </c>
      <c r="C75" s="72" t="s">
        <v>83</v>
      </c>
      <c r="D75" s="72" t="s">
        <v>912</v>
      </c>
      <c r="E75" s="52" t="s">
        <v>598</v>
      </c>
      <c r="F75" s="247">
        <v>68</v>
      </c>
      <c r="G75" s="296">
        <v>0</v>
      </c>
      <c r="H75" s="247">
        <v>11.64</v>
      </c>
      <c r="I75" s="296">
        <v>0</v>
      </c>
      <c r="J75" s="247">
        <f t="shared" si="0"/>
        <v>79.64</v>
      </c>
      <c r="K75" s="247">
        <v>68</v>
      </c>
      <c r="L75" s="247">
        <v>11.64</v>
      </c>
      <c r="M75" s="293">
        <f t="shared" si="1"/>
        <v>79.64</v>
      </c>
      <c r="N75" s="262"/>
    </row>
    <row r="76" spans="1:19">
      <c r="A76" s="43">
        <v>64</v>
      </c>
      <c r="B76" s="50" t="s">
        <v>707</v>
      </c>
      <c r="C76" s="71" t="s">
        <v>458</v>
      </c>
      <c r="D76" s="71" t="s">
        <v>912</v>
      </c>
      <c r="E76" s="52" t="s">
        <v>598</v>
      </c>
      <c r="F76" s="247">
        <v>68</v>
      </c>
      <c r="G76" s="296">
        <v>0</v>
      </c>
      <c r="H76" s="247">
        <v>11.64</v>
      </c>
      <c r="I76" s="296">
        <v>0</v>
      </c>
      <c r="J76" s="247">
        <f t="shared" si="0"/>
        <v>79.64</v>
      </c>
      <c r="K76" s="247">
        <v>68</v>
      </c>
      <c r="L76" s="247">
        <v>11.64</v>
      </c>
      <c r="M76" s="293">
        <f t="shared" si="1"/>
        <v>79.64</v>
      </c>
      <c r="N76" s="262"/>
    </row>
    <row r="77" spans="1:19">
      <c r="A77" s="43"/>
      <c r="B77" s="50" t="s">
        <v>902</v>
      </c>
      <c r="C77" s="71" t="s">
        <v>903</v>
      </c>
      <c r="D77" s="71" t="s">
        <v>912</v>
      </c>
      <c r="E77" s="52" t="s">
        <v>599</v>
      </c>
      <c r="F77" s="247">
        <v>68</v>
      </c>
      <c r="G77" s="296">
        <v>115.6</v>
      </c>
      <c r="H77" s="247">
        <v>11.64</v>
      </c>
      <c r="I77" s="296">
        <v>20.95</v>
      </c>
      <c r="J77" s="247">
        <f t="shared" si="0"/>
        <v>216.19</v>
      </c>
      <c r="K77" s="247">
        <v>183.6</v>
      </c>
      <c r="L77" s="247">
        <v>32.590000000000003</v>
      </c>
      <c r="M77" s="293">
        <f t="shared" si="1"/>
        <v>216.19</v>
      </c>
      <c r="N77" s="262"/>
    </row>
    <row r="78" spans="1:19" s="1" customFormat="1">
      <c r="A78" s="43">
        <v>67</v>
      </c>
      <c r="B78" s="278" t="s">
        <v>744</v>
      </c>
      <c r="C78" s="72" t="s">
        <v>523</v>
      </c>
      <c r="D78" s="72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 t="shared" si="0"/>
        <v>157.08000000000001</v>
      </c>
      <c r="K78" s="247">
        <v>136.71</v>
      </c>
      <c r="L78" s="247">
        <v>20.37</v>
      </c>
      <c r="M78" s="293">
        <f t="shared" si="1"/>
        <v>157.08000000000001</v>
      </c>
      <c r="N78" s="262"/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78.12</v>
      </c>
      <c r="G79" s="296">
        <v>58.59</v>
      </c>
      <c r="H79" s="247">
        <v>11.64</v>
      </c>
      <c r="I79" s="296">
        <v>8.73</v>
      </c>
      <c r="J79" s="247">
        <f>SUM(F79:I79)</f>
        <v>157.08000000000001</v>
      </c>
      <c r="K79" s="247">
        <v>136.71</v>
      </c>
      <c r="L79" s="247">
        <v>20.37</v>
      </c>
      <c r="M79" s="293">
        <f>K79+L79</f>
        <v>157.08000000000001</v>
      </c>
      <c r="N79" s="262"/>
      <c r="P79"/>
      <c r="Q79"/>
      <c r="R79"/>
      <c r="S79"/>
    </row>
    <row r="80" spans="1:19" s="1" customFormat="1" ht="28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78.12</v>
      </c>
      <c r="G80" s="296">
        <v>132.80000000000001</v>
      </c>
      <c r="H80" s="247">
        <v>11.64</v>
      </c>
      <c r="I80" s="296">
        <v>20.95</v>
      </c>
      <c r="J80" s="247">
        <f t="shared" si="0"/>
        <v>243.51</v>
      </c>
      <c r="K80" s="247">
        <v>210.92</v>
      </c>
      <c r="L80" s="247">
        <v>32.590000000000003</v>
      </c>
      <c r="M80" s="293">
        <f>K80+L80</f>
        <v>243.51</v>
      </c>
      <c r="N80" s="262"/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8.73</v>
      </c>
      <c r="J81" s="247">
        <f t="shared" si="0"/>
        <v>139.36999999999998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78.12</v>
      </c>
      <c r="G82" s="296">
        <v>58.59</v>
      </c>
      <c r="H82" s="247">
        <v>11.64</v>
      </c>
      <c r="I82" s="296">
        <v>8.73</v>
      </c>
      <c r="J82" s="247">
        <f t="shared" si="0"/>
        <v>157.08000000000001</v>
      </c>
      <c r="K82" s="247">
        <v>136.71</v>
      </c>
      <c r="L82" s="247">
        <v>20.37</v>
      </c>
      <c r="M82" s="293">
        <f>K82+L82</f>
        <v>157.08000000000001</v>
      </c>
      <c r="N82" s="262"/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68</v>
      </c>
      <c r="G83" s="296">
        <v>51</v>
      </c>
      <c r="H83" s="247">
        <v>11.64</v>
      </c>
      <c r="I83" s="296">
        <v>8.73</v>
      </c>
      <c r="J83" s="247">
        <f>SUM(F83:I83)</f>
        <v>139.36999999999998</v>
      </c>
      <c r="K83" s="247">
        <v>119</v>
      </c>
      <c r="L83" s="247">
        <v>20.37</v>
      </c>
      <c r="M83" s="293">
        <f>K83+L83</f>
        <v>139.37</v>
      </c>
      <c r="N83" s="262"/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ref="J84:J123" si="2">SUM(F84:I84)</f>
        <v>79.64</v>
      </c>
      <c r="K84" s="247">
        <v>68</v>
      </c>
      <c r="L84" s="247">
        <v>11.64</v>
      </c>
      <c r="M84" s="293">
        <f t="shared" ref="M84:M123" si="3">K84+L84</f>
        <v>79.64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68</v>
      </c>
      <c r="G85" s="296">
        <v>0</v>
      </c>
      <c r="H85" s="247">
        <v>11.64</v>
      </c>
      <c r="I85" s="296">
        <v>0</v>
      </c>
      <c r="J85" s="247">
        <f t="shared" si="2"/>
        <v>79.64</v>
      </c>
      <c r="K85" s="247">
        <v>68</v>
      </c>
      <c r="L85" s="247">
        <v>11.64</v>
      </c>
      <c r="M85" s="293">
        <f t="shared" si="3"/>
        <v>79.64</v>
      </c>
      <c r="N85" s="262"/>
      <c r="P85"/>
      <c r="Q85"/>
      <c r="R85"/>
      <c r="S85"/>
    </row>
    <row r="86" spans="1:19" s="1" customFormat="1" ht="29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/>
      <c r="B87" s="50" t="s">
        <v>987</v>
      </c>
      <c r="C87" s="71" t="s">
        <v>988</v>
      </c>
      <c r="D87" s="71" t="s">
        <v>913</v>
      </c>
      <c r="E87" s="52" t="s">
        <v>598</v>
      </c>
      <c r="F87" s="247">
        <v>78.12</v>
      </c>
      <c r="G87" s="296">
        <v>0</v>
      </c>
      <c r="H87" s="247">
        <v>11.64</v>
      </c>
      <c r="I87" s="296">
        <v>0</v>
      </c>
      <c r="J87" s="247">
        <f t="shared" si="2"/>
        <v>89.76</v>
      </c>
      <c r="K87" s="247">
        <v>78.12</v>
      </c>
      <c r="L87" s="247">
        <v>11.64</v>
      </c>
      <c r="M87" s="293">
        <f t="shared" si="3"/>
        <v>89.76</v>
      </c>
      <c r="N87" s="262"/>
      <c r="P87"/>
      <c r="Q87"/>
      <c r="R87"/>
      <c r="S87"/>
    </row>
    <row r="88" spans="1:19" s="1" customFormat="1">
      <c r="A88" s="43">
        <v>77</v>
      </c>
      <c r="B88" s="50" t="s">
        <v>678</v>
      </c>
      <c r="C88" s="72" t="s">
        <v>341</v>
      </c>
      <c r="D88" s="72" t="s">
        <v>916</v>
      </c>
      <c r="E88" s="52" t="s">
        <v>600</v>
      </c>
      <c r="F88" s="247">
        <v>68</v>
      </c>
      <c r="G88" s="296">
        <v>51</v>
      </c>
      <c r="H88" s="247">
        <v>11.64</v>
      </c>
      <c r="I88" s="296">
        <v>8.73</v>
      </c>
      <c r="J88" s="247">
        <f t="shared" si="2"/>
        <v>139.36999999999998</v>
      </c>
      <c r="K88" s="247">
        <v>119</v>
      </c>
      <c r="L88" s="247">
        <v>20.37</v>
      </c>
      <c r="M88" s="293">
        <f t="shared" si="3"/>
        <v>139.37</v>
      </c>
      <c r="N88" s="262"/>
      <c r="P88"/>
      <c r="Q88"/>
      <c r="R88"/>
      <c r="S88"/>
    </row>
    <row r="89" spans="1:19" s="1" customFormat="1">
      <c r="A89" s="43">
        <v>78</v>
      </c>
      <c r="B89" s="50" t="s">
        <v>679</v>
      </c>
      <c r="C89" s="72" t="s">
        <v>32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680</v>
      </c>
      <c r="C90" s="72" t="s">
        <v>137</v>
      </c>
      <c r="D90" s="72" t="s">
        <v>912</v>
      </c>
      <c r="E90" s="52" t="s">
        <v>598</v>
      </c>
      <c r="F90" s="247">
        <v>68</v>
      </c>
      <c r="G90" s="296">
        <v>0</v>
      </c>
      <c r="H90" s="247">
        <v>11.64</v>
      </c>
      <c r="I90" s="296">
        <v>0</v>
      </c>
      <c r="J90" s="247">
        <f t="shared" si="2"/>
        <v>79.64</v>
      </c>
      <c r="K90" s="247">
        <v>68</v>
      </c>
      <c r="L90" s="247">
        <v>11.64</v>
      </c>
      <c r="M90" s="293">
        <f t="shared" si="3"/>
        <v>79.64</v>
      </c>
      <c r="N90" s="262"/>
      <c r="P90"/>
      <c r="Q90"/>
      <c r="R90"/>
      <c r="S90"/>
    </row>
    <row r="91" spans="1:19" s="1" customFormat="1">
      <c r="A91" s="43"/>
      <c r="B91" s="50" t="s">
        <v>977</v>
      </c>
      <c r="C91" s="72" t="s">
        <v>978</v>
      </c>
      <c r="D91" s="72" t="s">
        <v>912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/>
      <c r="B92" s="50" t="s">
        <v>714</v>
      </c>
      <c r="C92" s="72" t="s">
        <v>713</v>
      </c>
      <c r="D92" s="72" t="s">
        <v>913</v>
      </c>
      <c r="E92" s="52" t="s">
        <v>928</v>
      </c>
      <c r="F92" s="247">
        <v>78.12</v>
      </c>
      <c r="G92" s="296">
        <v>0</v>
      </c>
      <c r="H92" s="247">
        <v>11.64</v>
      </c>
      <c r="I92" s="296">
        <v>0</v>
      </c>
      <c r="J92" s="247">
        <f t="shared" si="2"/>
        <v>89.76</v>
      </c>
      <c r="K92" s="247">
        <v>78.12</v>
      </c>
      <c r="L92" s="247">
        <v>11.64</v>
      </c>
      <c r="M92" s="293">
        <f t="shared" si="3"/>
        <v>89.76</v>
      </c>
      <c r="N92" s="262"/>
      <c r="P92"/>
      <c r="Q92"/>
      <c r="R92"/>
      <c r="S92"/>
    </row>
    <row r="93" spans="1:19" s="1" customFormat="1" ht="29">
      <c r="A93" s="43">
        <v>80</v>
      </c>
      <c r="B93" s="50" t="s">
        <v>681</v>
      </c>
      <c r="C93" s="71" t="s">
        <v>362</v>
      </c>
      <c r="D93" s="71" t="s">
        <v>916</v>
      </c>
      <c r="E93" s="52" t="s">
        <v>600</v>
      </c>
      <c r="F93" s="247">
        <v>68</v>
      </c>
      <c r="G93" s="296">
        <v>51</v>
      </c>
      <c r="H93" s="247">
        <v>11.64</v>
      </c>
      <c r="I93" s="296">
        <v>8.73</v>
      </c>
      <c r="J93" s="247">
        <f t="shared" si="2"/>
        <v>139.36999999999998</v>
      </c>
      <c r="K93" s="247">
        <v>119</v>
      </c>
      <c r="L93" s="247">
        <v>20.37</v>
      </c>
      <c r="M93" s="293">
        <f t="shared" si="3"/>
        <v>139.37</v>
      </c>
      <c r="N93" s="262"/>
      <c r="P93"/>
      <c r="Q93"/>
      <c r="R93"/>
      <c r="S93"/>
    </row>
    <row r="94" spans="1:19" s="1" customFormat="1">
      <c r="A94" s="43">
        <v>82</v>
      </c>
      <c r="B94" s="50" t="s">
        <v>683</v>
      </c>
      <c r="C94" s="72" t="s">
        <v>126</v>
      </c>
      <c r="D94" s="72" t="s">
        <v>913</v>
      </c>
      <c r="E94" s="52" t="s">
        <v>600</v>
      </c>
      <c r="F94" s="247">
        <v>78.12</v>
      </c>
      <c r="G94" s="296">
        <v>58.59</v>
      </c>
      <c r="H94" s="247">
        <v>11.64</v>
      </c>
      <c r="I94" s="296">
        <v>8.73</v>
      </c>
      <c r="J94" s="247">
        <f t="shared" si="2"/>
        <v>157.08000000000001</v>
      </c>
      <c r="K94" s="247">
        <v>136.71</v>
      </c>
      <c r="L94" s="247">
        <v>20.37</v>
      </c>
      <c r="M94" s="293">
        <f t="shared" si="3"/>
        <v>157.08000000000001</v>
      </c>
      <c r="N94" s="262"/>
      <c r="P94"/>
      <c r="Q94"/>
      <c r="R94"/>
      <c r="S94"/>
    </row>
    <row r="95" spans="1:19" s="1" customFormat="1">
      <c r="A95" s="43"/>
      <c r="B95" s="50" t="s">
        <v>995</v>
      </c>
      <c r="C95" s="72" t="s">
        <v>996</v>
      </c>
      <c r="D95" s="72" t="s">
        <v>913</v>
      </c>
      <c r="E95" s="52" t="s">
        <v>600</v>
      </c>
      <c r="F95" s="247">
        <v>78.12</v>
      </c>
      <c r="G95" s="296">
        <v>58.59</v>
      </c>
      <c r="H95" s="247">
        <v>11.64</v>
      </c>
      <c r="I95" s="296">
        <v>8.73</v>
      </c>
      <c r="J95" s="247">
        <f t="shared" si="2"/>
        <v>157.08000000000001</v>
      </c>
      <c r="K95" s="247">
        <v>136.71</v>
      </c>
      <c r="L95" s="247">
        <v>20.37</v>
      </c>
      <c r="M95" s="293">
        <f t="shared" si="3"/>
        <v>157.08000000000001</v>
      </c>
      <c r="N95" s="262"/>
      <c r="P95"/>
      <c r="Q95"/>
      <c r="R95"/>
      <c r="S95"/>
    </row>
    <row r="96" spans="1:19" s="1" customFormat="1" ht="17" customHeight="1">
      <c r="A96" s="43">
        <v>83</v>
      </c>
      <c r="B96" s="50" t="s">
        <v>684</v>
      </c>
      <c r="C96" s="72" t="s">
        <v>35</v>
      </c>
      <c r="D96" s="72" t="s">
        <v>916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6"/>
      <c r="P96"/>
      <c r="Q96"/>
      <c r="R96"/>
      <c r="S96"/>
    </row>
    <row r="97" spans="1:19" s="1" customFormat="1">
      <c r="A97" s="43">
        <v>84</v>
      </c>
      <c r="B97" s="50" t="s">
        <v>685</v>
      </c>
      <c r="C97" s="72" t="s">
        <v>433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85</v>
      </c>
      <c r="B98" s="50" t="s">
        <v>686</v>
      </c>
      <c r="C98" s="72" t="s">
        <v>339</v>
      </c>
      <c r="D98" s="72" t="s">
        <v>912</v>
      </c>
      <c r="E98" s="52" t="s">
        <v>600</v>
      </c>
      <c r="F98" s="247">
        <v>68</v>
      </c>
      <c r="G98" s="296">
        <v>51</v>
      </c>
      <c r="H98" s="247">
        <v>11.64</v>
      </c>
      <c r="I98" s="296">
        <v>8.73</v>
      </c>
      <c r="J98" s="247">
        <f t="shared" si="2"/>
        <v>139.36999999999998</v>
      </c>
      <c r="K98" s="247">
        <v>119</v>
      </c>
      <c r="L98" s="247">
        <v>20.37</v>
      </c>
      <c r="M98" s="293">
        <f t="shared" si="3"/>
        <v>139.37</v>
      </c>
      <c r="N98" s="262"/>
      <c r="P98"/>
      <c r="Q98"/>
      <c r="R98"/>
      <c r="S98"/>
    </row>
    <row r="99" spans="1:19" s="1" customFormat="1">
      <c r="A99" s="43">
        <v>86</v>
      </c>
      <c r="B99" s="50" t="s">
        <v>687</v>
      </c>
      <c r="C99" s="72" t="s">
        <v>50</v>
      </c>
      <c r="D99" s="72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 s="1" customFormat="1">
      <c r="A100" s="43"/>
      <c r="B100" s="50" t="s">
        <v>1014</v>
      </c>
      <c r="C100" s="72" t="s">
        <v>1015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  <c r="P100"/>
      <c r="Q100"/>
      <c r="R100"/>
      <c r="S100"/>
    </row>
    <row r="101" spans="1:19" s="1" customFormat="1">
      <c r="A101" s="43">
        <v>87</v>
      </c>
      <c r="B101" s="50" t="s">
        <v>688</v>
      </c>
      <c r="C101" s="72" t="s">
        <v>85</v>
      </c>
      <c r="D101" s="72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 t="shared" si="2"/>
        <v>79.64</v>
      </c>
      <c r="K101" s="247">
        <v>68</v>
      </c>
      <c r="L101" s="247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88</v>
      </c>
      <c r="B102" s="50" t="s">
        <v>689</v>
      </c>
      <c r="C102" s="72" t="s">
        <v>128</v>
      </c>
      <c r="D102" s="72" t="s">
        <v>912</v>
      </c>
      <c r="E102" s="52" t="s">
        <v>598</v>
      </c>
      <c r="F102" s="247">
        <v>68</v>
      </c>
      <c r="G102" s="296">
        <v>0</v>
      </c>
      <c r="H102" s="247">
        <v>11.64</v>
      </c>
      <c r="I102" s="296">
        <v>0</v>
      </c>
      <c r="J102" s="247">
        <f t="shared" si="2"/>
        <v>79.64</v>
      </c>
      <c r="K102" s="247">
        <v>68</v>
      </c>
      <c r="L102" s="247">
        <v>11.64</v>
      </c>
      <c r="M102" s="293">
        <f t="shared" si="3"/>
        <v>79.64</v>
      </c>
      <c r="N102" s="262"/>
      <c r="P102"/>
      <c r="Q102"/>
      <c r="R102"/>
      <c r="S102"/>
    </row>
    <row r="103" spans="1:19" s="1" customFormat="1">
      <c r="A103" s="43">
        <v>89</v>
      </c>
      <c r="B103" s="50" t="s">
        <v>690</v>
      </c>
      <c r="C103" s="71" t="s">
        <v>336</v>
      </c>
      <c r="D103" s="71" t="s">
        <v>912</v>
      </c>
      <c r="E103" s="52" t="s">
        <v>598</v>
      </c>
      <c r="F103" s="247">
        <v>68</v>
      </c>
      <c r="G103" s="296">
        <v>0</v>
      </c>
      <c r="H103" s="247">
        <v>11.64</v>
      </c>
      <c r="I103" s="296">
        <v>0</v>
      </c>
      <c r="J103" s="247">
        <f t="shared" si="2"/>
        <v>79.64</v>
      </c>
      <c r="K103" s="247">
        <v>68</v>
      </c>
      <c r="L103" s="247">
        <v>11.64</v>
      </c>
      <c r="M103" s="293">
        <f t="shared" si="3"/>
        <v>79.64</v>
      </c>
      <c r="N103" s="262"/>
      <c r="P103"/>
      <c r="Q103"/>
      <c r="R103"/>
      <c r="S103"/>
    </row>
    <row r="104" spans="1:19" s="1" customFormat="1">
      <c r="A104" s="43"/>
      <c r="B104" s="50" t="s">
        <v>1024</v>
      </c>
      <c r="C104" s="71" t="s">
        <v>1025</v>
      </c>
      <c r="D104" s="71" t="s">
        <v>913</v>
      </c>
      <c r="E104" s="52" t="s">
        <v>599</v>
      </c>
      <c r="F104" s="247">
        <v>78.12</v>
      </c>
      <c r="G104" s="296">
        <v>132.80000000000001</v>
      </c>
      <c r="H104" s="247">
        <v>11.64</v>
      </c>
      <c r="I104" s="296">
        <v>20.95</v>
      </c>
      <c r="J104" s="247">
        <f>SUM(F104:I104)</f>
        <v>243.51</v>
      </c>
      <c r="K104" s="272">
        <v>210.92</v>
      </c>
      <c r="L104" s="371">
        <v>20.95</v>
      </c>
      <c r="M104" s="293">
        <v>243.51</v>
      </c>
      <c r="N104" s="262"/>
      <c r="P104"/>
      <c r="Q104"/>
      <c r="R104"/>
      <c r="S104"/>
    </row>
    <row r="105" spans="1:19" s="1" customFormat="1">
      <c r="A105" s="43">
        <v>90</v>
      </c>
      <c r="B105" s="50" t="s">
        <v>691</v>
      </c>
      <c r="C105" s="71" t="s">
        <v>333</v>
      </c>
      <c r="D105" s="71" t="s">
        <v>912</v>
      </c>
      <c r="E105" s="52" t="s">
        <v>598</v>
      </c>
      <c r="F105" s="247">
        <v>68</v>
      </c>
      <c r="G105" s="296">
        <v>0</v>
      </c>
      <c r="H105" s="247">
        <v>11.64</v>
      </c>
      <c r="I105" s="296">
        <v>0</v>
      </c>
      <c r="J105" s="247">
        <f>SUM(F105:I105)</f>
        <v>79.64</v>
      </c>
      <c r="K105" s="321">
        <v>68</v>
      </c>
      <c r="L105" s="321">
        <v>11.64</v>
      </c>
      <c r="M105" s="293">
        <f t="shared" si="3"/>
        <v>79.64</v>
      </c>
      <c r="N105" s="262"/>
      <c r="P105"/>
      <c r="Q105"/>
      <c r="R105"/>
      <c r="S105"/>
    </row>
    <row r="106" spans="1:19" s="1" customFormat="1">
      <c r="A106" s="43"/>
      <c r="B106" s="50" t="s">
        <v>1016</v>
      </c>
      <c r="C106" s="71" t="s">
        <v>1017</v>
      </c>
      <c r="D106" s="71" t="s">
        <v>913</v>
      </c>
      <c r="E106" s="52" t="s">
        <v>598</v>
      </c>
      <c r="F106" s="247">
        <v>78.12</v>
      </c>
      <c r="G106" s="296">
        <v>0</v>
      </c>
      <c r="H106" s="247">
        <v>11.64</v>
      </c>
      <c r="I106" s="296">
        <v>0</v>
      </c>
      <c r="J106" s="247">
        <f>SUM(F106:I106)</f>
        <v>89.76</v>
      </c>
      <c r="K106" s="321">
        <v>78.12</v>
      </c>
      <c r="L106" s="321">
        <v>11.64</v>
      </c>
      <c r="M106" s="293">
        <f t="shared" si="3"/>
        <v>89.76</v>
      </c>
      <c r="N106" s="262"/>
      <c r="P106"/>
      <c r="Q106"/>
      <c r="R106"/>
      <c r="S106"/>
    </row>
    <row r="107" spans="1:19" s="1" customFormat="1">
      <c r="A107" s="43">
        <v>91</v>
      </c>
      <c r="B107" s="50" t="s">
        <v>692</v>
      </c>
      <c r="C107" s="72" t="s">
        <v>46</v>
      </c>
      <c r="D107" s="72" t="s">
        <v>913</v>
      </c>
      <c r="E107" s="52" t="s">
        <v>598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321">
        <v>78.12</v>
      </c>
      <c r="L107" s="321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92</v>
      </c>
      <c r="B108" s="50" t="s">
        <v>693</v>
      </c>
      <c r="C108" s="71" t="s">
        <v>852</v>
      </c>
      <c r="D108" s="71" t="s">
        <v>912</v>
      </c>
      <c r="E108" s="52" t="s">
        <v>600</v>
      </c>
      <c r="F108" s="247">
        <v>68</v>
      </c>
      <c r="G108" s="296">
        <v>51</v>
      </c>
      <c r="H108" s="247">
        <v>11.64</v>
      </c>
      <c r="I108" s="296">
        <v>8.73</v>
      </c>
      <c r="J108" s="247">
        <f t="shared" si="2"/>
        <v>139.36999999999998</v>
      </c>
      <c r="K108" s="247">
        <v>119</v>
      </c>
      <c r="L108" s="247">
        <v>20.37</v>
      </c>
      <c r="M108" s="293">
        <f>K108+L108</f>
        <v>139.37</v>
      </c>
      <c r="N108" s="262"/>
      <c r="P108"/>
      <c r="Q108"/>
      <c r="R108"/>
      <c r="S108"/>
    </row>
    <row r="109" spans="1:19" s="1" customFormat="1">
      <c r="A109" s="43">
        <v>93</v>
      </c>
      <c r="B109" s="50" t="s">
        <v>694</v>
      </c>
      <c r="C109" s="72" t="s">
        <v>200</v>
      </c>
      <c r="D109" s="72" t="s">
        <v>912</v>
      </c>
      <c r="E109" s="52" t="s">
        <v>600</v>
      </c>
      <c r="F109" s="247">
        <v>68</v>
      </c>
      <c r="G109" s="296">
        <v>51</v>
      </c>
      <c r="H109" s="247">
        <v>11.64</v>
      </c>
      <c r="I109" s="296">
        <v>8.73</v>
      </c>
      <c r="J109" s="247">
        <f t="shared" si="2"/>
        <v>139.36999999999998</v>
      </c>
      <c r="K109" s="247">
        <v>119</v>
      </c>
      <c r="L109" s="247">
        <v>20.37</v>
      </c>
      <c r="M109" s="293">
        <f t="shared" si="3"/>
        <v>139.37</v>
      </c>
      <c r="N109" s="262"/>
      <c r="P109"/>
      <c r="Q109"/>
      <c r="R109"/>
      <c r="S109"/>
    </row>
    <row r="110" spans="1:19" s="1" customFormat="1">
      <c r="A110" s="43">
        <v>94</v>
      </c>
      <c r="B110" s="50" t="s">
        <v>695</v>
      </c>
      <c r="C110" s="72" t="s">
        <v>434</v>
      </c>
      <c r="D110" s="72" t="s">
        <v>913</v>
      </c>
      <c r="E110" s="52" t="s">
        <v>598</v>
      </c>
      <c r="F110" s="247">
        <v>78.12</v>
      </c>
      <c r="G110" s="296">
        <v>0</v>
      </c>
      <c r="H110" s="247">
        <v>11.64</v>
      </c>
      <c r="I110" s="296">
        <v>0</v>
      </c>
      <c r="J110" s="247">
        <f t="shared" si="2"/>
        <v>89.76</v>
      </c>
      <c r="K110" s="247">
        <v>78.12</v>
      </c>
      <c r="L110" s="247">
        <v>11.64</v>
      </c>
      <c r="M110" s="293">
        <f t="shared" si="3"/>
        <v>89.76</v>
      </c>
      <c r="N110" s="262"/>
      <c r="P110"/>
      <c r="Q110"/>
      <c r="R110"/>
      <c r="S110"/>
    </row>
    <row r="111" spans="1:19" s="1" customFormat="1">
      <c r="A111" s="43">
        <v>95</v>
      </c>
      <c r="B111" s="278" t="s">
        <v>745</v>
      </c>
      <c r="C111" s="72" t="s">
        <v>337</v>
      </c>
      <c r="D111" s="72" t="s">
        <v>912</v>
      </c>
      <c r="E111" s="52" t="s">
        <v>598</v>
      </c>
      <c r="F111" s="247">
        <v>68</v>
      </c>
      <c r="G111" s="296">
        <v>0</v>
      </c>
      <c r="H111" s="247">
        <v>11.64</v>
      </c>
      <c r="I111" s="296">
        <v>0</v>
      </c>
      <c r="J111" s="247">
        <f t="shared" si="2"/>
        <v>79.64</v>
      </c>
      <c r="K111" s="247">
        <v>68</v>
      </c>
      <c r="L111" s="247">
        <v>11.64</v>
      </c>
      <c r="M111" s="293">
        <f t="shared" si="3"/>
        <v>79.64</v>
      </c>
      <c r="N111" s="262"/>
      <c r="P111"/>
      <c r="Q111"/>
      <c r="R111"/>
      <c r="S111"/>
    </row>
    <row r="112" spans="1:19" s="1" customFormat="1">
      <c r="A112" s="43"/>
      <c r="B112" s="278" t="s">
        <v>998</v>
      </c>
      <c r="C112" s="72" t="s">
        <v>999</v>
      </c>
      <c r="D112" s="72" t="s">
        <v>912</v>
      </c>
      <c r="E112" s="52" t="s">
        <v>928</v>
      </c>
      <c r="F112" s="247">
        <v>68</v>
      </c>
      <c r="G112" s="296">
        <v>0</v>
      </c>
      <c r="H112" s="247">
        <v>11.64</v>
      </c>
      <c r="I112" s="296">
        <v>0</v>
      </c>
      <c r="J112" s="247">
        <f t="shared" si="2"/>
        <v>79.64</v>
      </c>
      <c r="K112" s="247">
        <v>68</v>
      </c>
      <c r="L112" s="247">
        <v>11.64</v>
      </c>
      <c r="M112" s="293">
        <f t="shared" si="3"/>
        <v>79.64</v>
      </c>
      <c r="N112" s="262"/>
      <c r="P112"/>
      <c r="Q112"/>
      <c r="R112"/>
      <c r="S112"/>
    </row>
    <row r="113" spans="1:19" s="1" customFormat="1">
      <c r="A113" s="43">
        <v>96</v>
      </c>
      <c r="B113" s="50" t="s">
        <v>696</v>
      </c>
      <c r="C113" s="72" t="s">
        <v>524</v>
      </c>
      <c r="D113" s="72" t="s">
        <v>913</v>
      </c>
      <c r="E113" s="52" t="s">
        <v>598</v>
      </c>
      <c r="F113" s="247">
        <v>78.12</v>
      </c>
      <c r="G113" s="296">
        <v>0</v>
      </c>
      <c r="H113" s="247">
        <v>11.64</v>
      </c>
      <c r="I113" s="296">
        <v>0</v>
      </c>
      <c r="J113" s="247">
        <f t="shared" si="2"/>
        <v>89.76</v>
      </c>
      <c r="K113" s="247">
        <v>78.12</v>
      </c>
      <c r="L113" s="247">
        <v>11.64</v>
      </c>
      <c r="M113" s="293">
        <f t="shared" si="3"/>
        <v>89.76</v>
      </c>
      <c r="N113" s="262"/>
      <c r="P113"/>
      <c r="Q113"/>
      <c r="R113"/>
      <c r="S113"/>
    </row>
    <row r="114" spans="1:19" s="1" customFormat="1">
      <c r="A114" s="43">
        <v>97</v>
      </c>
      <c r="B114" s="50" t="s">
        <v>697</v>
      </c>
      <c r="C114" s="72" t="s">
        <v>558</v>
      </c>
      <c r="D114" s="72" t="s">
        <v>912</v>
      </c>
      <c r="E114" s="52" t="s">
        <v>599</v>
      </c>
      <c r="F114" s="247">
        <v>68</v>
      </c>
      <c r="G114" s="296">
        <v>115.6</v>
      </c>
      <c r="H114" s="247">
        <v>11.64</v>
      </c>
      <c r="I114" s="296">
        <v>20.95</v>
      </c>
      <c r="J114" s="247">
        <f t="shared" si="2"/>
        <v>216.19</v>
      </c>
      <c r="K114" s="247">
        <v>183.6</v>
      </c>
      <c r="L114" s="247">
        <v>32.590000000000003</v>
      </c>
      <c r="M114" s="293">
        <f t="shared" si="3"/>
        <v>216.19</v>
      </c>
      <c r="N114" s="262"/>
      <c r="P114"/>
      <c r="Q114"/>
      <c r="R114"/>
      <c r="S114"/>
    </row>
    <row r="115" spans="1:19" s="1" customFormat="1">
      <c r="A115" s="43"/>
      <c r="B115" s="50" t="s">
        <v>930</v>
      </c>
      <c r="C115" s="72" t="s">
        <v>931</v>
      </c>
      <c r="D115" s="72" t="s">
        <v>915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/>
      <c r="Q115"/>
      <c r="R115"/>
      <c r="S115"/>
    </row>
    <row r="116" spans="1:19">
      <c r="A116" s="43">
        <v>98</v>
      </c>
      <c r="B116" s="50" t="s">
        <v>698</v>
      </c>
      <c r="C116" s="72" t="s">
        <v>201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47">
        <v>68</v>
      </c>
      <c r="L116" s="247">
        <v>11.64</v>
      </c>
      <c r="M116" s="293">
        <f t="shared" si="3"/>
        <v>79.64</v>
      </c>
      <c r="N116" s="262"/>
    </row>
    <row r="117" spans="1:19">
      <c r="A117" s="43">
        <v>99</v>
      </c>
      <c r="B117" s="50" t="s">
        <v>699</v>
      </c>
      <c r="C117" s="72" t="s">
        <v>202</v>
      </c>
      <c r="D117" s="72" t="s">
        <v>913</v>
      </c>
      <c r="E117" s="52" t="s">
        <v>599</v>
      </c>
      <c r="F117" s="247">
        <v>78.12</v>
      </c>
      <c r="G117" s="296">
        <v>132.80000000000001</v>
      </c>
      <c r="H117" s="247">
        <v>11.64</v>
      </c>
      <c r="I117" s="296">
        <v>20.95</v>
      </c>
      <c r="J117" s="247">
        <f t="shared" si="2"/>
        <v>243.51</v>
      </c>
      <c r="K117" s="247">
        <v>210.92</v>
      </c>
      <c r="L117" s="247">
        <v>32.590000000000003</v>
      </c>
      <c r="M117" s="293">
        <f t="shared" si="3"/>
        <v>243.51</v>
      </c>
      <c r="N117" s="262"/>
    </row>
    <row r="118" spans="1:19">
      <c r="A118" s="43">
        <v>100</v>
      </c>
      <c r="B118" s="50" t="s">
        <v>700</v>
      </c>
      <c r="C118" s="72" t="s">
        <v>473</v>
      </c>
      <c r="D118" s="72" t="s">
        <v>913</v>
      </c>
      <c r="E118" s="52" t="s">
        <v>598</v>
      </c>
      <c r="F118" s="247">
        <v>78.12</v>
      </c>
      <c r="G118" s="296">
        <v>0</v>
      </c>
      <c r="H118" s="247">
        <v>11.64</v>
      </c>
      <c r="I118" s="296">
        <v>0</v>
      </c>
      <c r="J118" s="247">
        <f t="shared" si="2"/>
        <v>89.76</v>
      </c>
      <c r="K118" s="247">
        <v>78.12</v>
      </c>
      <c r="L118" s="247">
        <v>11.64</v>
      </c>
      <c r="M118" s="293">
        <f t="shared" si="3"/>
        <v>89.76</v>
      </c>
      <c r="N118" s="262"/>
    </row>
    <row r="119" spans="1:19">
      <c r="A119" s="43">
        <v>101</v>
      </c>
      <c r="B119" s="50" t="s">
        <v>701</v>
      </c>
      <c r="C119" s="72" t="s">
        <v>559</v>
      </c>
      <c r="D119" s="72" t="s">
        <v>912</v>
      </c>
      <c r="E119" s="52" t="s">
        <v>599</v>
      </c>
      <c r="F119" s="247">
        <v>68</v>
      </c>
      <c r="G119" s="352">
        <v>115.6</v>
      </c>
      <c r="H119" s="247">
        <v>11.64</v>
      </c>
      <c r="I119" s="296">
        <v>20.95</v>
      </c>
      <c r="J119" s="247">
        <f t="shared" si="2"/>
        <v>216.19</v>
      </c>
      <c r="K119" s="247">
        <v>183.6</v>
      </c>
      <c r="L119" s="247">
        <v>32.590000000000003</v>
      </c>
      <c r="M119" s="293">
        <f t="shared" si="3"/>
        <v>216.19</v>
      </c>
      <c r="N119" s="262"/>
    </row>
    <row r="120" spans="1:19">
      <c r="A120" s="43">
        <v>102</v>
      </c>
      <c r="B120" s="50" t="s">
        <v>702</v>
      </c>
      <c r="C120" s="72" t="s">
        <v>161</v>
      </c>
      <c r="D120" s="72" t="s">
        <v>912</v>
      </c>
      <c r="E120" s="52" t="s">
        <v>598</v>
      </c>
      <c r="F120" s="247">
        <v>68</v>
      </c>
      <c r="G120" s="352">
        <v>0</v>
      </c>
      <c r="H120" s="247">
        <v>11.64</v>
      </c>
      <c r="I120" s="296">
        <v>0</v>
      </c>
      <c r="J120" s="247">
        <f t="shared" si="2"/>
        <v>79.64</v>
      </c>
      <c r="K120" s="247">
        <v>68</v>
      </c>
      <c r="L120" s="247">
        <v>11.64</v>
      </c>
      <c r="M120" s="293">
        <f t="shared" si="3"/>
        <v>79.64</v>
      </c>
      <c r="N120" s="262"/>
      <c r="P120" s="12"/>
    </row>
    <row r="121" spans="1:19">
      <c r="A121" s="43">
        <v>103</v>
      </c>
      <c r="B121" s="50" t="s">
        <v>703</v>
      </c>
      <c r="C121" s="72" t="s">
        <v>86</v>
      </c>
      <c r="D121" s="72" t="s">
        <v>913</v>
      </c>
      <c r="E121" s="52" t="s">
        <v>600</v>
      </c>
      <c r="F121" s="247">
        <v>78.12</v>
      </c>
      <c r="G121" s="296">
        <v>58.59</v>
      </c>
      <c r="H121" s="247">
        <v>11.64</v>
      </c>
      <c r="I121" s="296">
        <v>8.73</v>
      </c>
      <c r="J121" s="247">
        <f t="shared" si="2"/>
        <v>157.08000000000001</v>
      </c>
      <c r="K121" s="247">
        <v>136.71</v>
      </c>
      <c r="L121" s="247">
        <v>20.37</v>
      </c>
      <c r="M121" s="293">
        <f t="shared" si="3"/>
        <v>157.08000000000001</v>
      </c>
      <c r="N121" s="262"/>
      <c r="P121" s="12"/>
    </row>
    <row r="122" spans="1:19">
      <c r="A122" s="43"/>
      <c r="B122" s="50" t="s">
        <v>1002</v>
      </c>
      <c r="C122" s="72" t="s">
        <v>1003</v>
      </c>
      <c r="D122" s="72" t="s">
        <v>913</v>
      </c>
      <c r="E122" s="52" t="s">
        <v>598</v>
      </c>
      <c r="F122" s="247">
        <v>78.12</v>
      </c>
      <c r="G122" s="296">
        <v>0</v>
      </c>
      <c r="H122" s="247">
        <v>11.64</v>
      </c>
      <c r="I122" s="296">
        <v>0</v>
      </c>
      <c r="J122" s="247">
        <f t="shared" si="2"/>
        <v>89.76</v>
      </c>
      <c r="K122" s="272">
        <v>78.12</v>
      </c>
      <c r="L122" s="247">
        <v>11.64</v>
      </c>
      <c r="M122" s="293">
        <f t="shared" si="3"/>
        <v>89.76</v>
      </c>
      <c r="N122" s="262"/>
      <c r="P122" s="12"/>
    </row>
    <row r="123" spans="1:19">
      <c r="A123" s="43"/>
      <c r="B123" s="50" t="s">
        <v>704</v>
      </c>
      <c r="C123" s="72" t="s">
        <v>535</v>
      </c>
      <c r="D123" s="72" t="s">
        <v>912</v>
      </c>
      <c r="E123" s="52" t="s">
        <v>598</v>
      </c>
      <c r="F123" s="247">
        <v>68</v>
      </c>
      <c r="G123" s="296">
        <v>0</v>
      </c>
      <c r="H123" s="247">
        <v>11.64</v>
      </c>
      <c r="I123" s="296">
        <v>0</v>
      </c>
      <c r="J123" s="247">
        <f t="shared" si="2"/>
        <v>79.64</v>
      </c>
      <c r="K123" s="272">
        <v>68</v>
      </c>
      <c r="L123" s="247">
        <v>11.64</v>
      </c>
      <c r="M123" s="293">
        <f t="shared" si="3"/>
        <v>79.64</v>
      </c>
      <c r="N123" s="262"/>
      <c r="P123" s="12"/>
    </row>
    <row r="124" spans="1:19">
      <c r="A124" s="43"/>
      <c r="B124" s="288"/>
      <c r="C124" s="345"/>
      <c r="D124" s="345"/>
      <c r="E124" s="290"/>
      <c r="F124" s="247"/>
      <c r="G124" s="247"/>
      <c r="H124" s="247"/>
      <c r="I124" s="247"/>
      <c r="J124" s="247"/>
      <c r="K124" s="272"/>
      <c r="L124" s="247"/>
      <c r="M124" s="316"/>
      <c r="N124" s="262"/>
      <c r="P124" s="12"/>
    </row>
    <row r="125" spans="1:19" ht="16">
      <c r="A125" s="152" t="s">
        <v>403</v>
      </c>
      <c r="B125" s="153"/>
      <c r="C125" s="153"/>
      <c r="D125" s="153"/>
      <c r="E125" s="281"/>
      <c r="F125" s="312">
        <f t="shared" ref="F125:M125" si="4">SUM(F4:F123)</f>
        <v>8645.7599999999984</v>
      </c>
      <c r="G125" s="312">
        <f t="shared" si="4"/>
        <v>4108.47</v>
      </c>
      <c r="H125" s="312">
        <f t="shared" si="4"/>
        <v>1396.8000000000022</v>
      </c>
      <c r="I125" s="312">
        <f t="shared" si="4"/>
        <v>693.12000000000035</v>
      </c>
      <c r="J125" s="88">
        <f t="shared" si="4"/>
        <v>14844.150000000001</v>
      </c>
      <c r="K125" s="88">
        <f t="shared" si="4"/>
        <v>12754.230000000005</v>
      </c>
      <c r="L125" s="88">
        <f t="shared" si="4"/>
        <v>2078.2800000000007</v>
      </c>
      <c r="M125" s="88">
        <f t="shared" si="4"/>
        <v>14844.150000000001</v>
      </c>
      <c r="N125" s="298"/>
      <c r="P125" s="12"/>
    </row>
    <row r="126" spans="1:19">
      <c r="A126" s="148"/>
      <c r="B126" s="149"/>
      <c r="C126" s="346"/>
      <c r="D126" s="360"/>
      <c r="L126" s="286"/>
      <c r="M126" s="275"/>
      <c r="N126" s="53"/>
    </row>
    <row r="127" spans="1:19">
      <c r="A127" s="43"/>
      <c r="B127" s="50"/>
      <c r="C127" s="72"/>
      <c r="D127" s="72"/>
      <c r="E127" s="54"/>
      <c r="F127" s="76"/>
      <c r="G127" s="76"/>
      <c r="H127" s="76"/>
      <c r="I127" s="76"/>
      <c r="J127" s="76"/>
      <c r="K127" s="76"/>
      <c r="L127" s="76"/>
      <c r="M127" s="76"/>
      <c r="N127" s="53"/>
    </row>
    <row r="128" spans="1:19" ht="16">
      <c r="A128" s="143"/>
      <c r="B128" s="155"/>
      <c r="C128" s="398" t="s">
        <v>616</v>
      </c>
      <c r="D128" s="399"/>
      <c r="E128" s="400"/>
      <c r="F128" s="88">
        <v>0</v>
      </c>
      <c r="G128" s="88"/>
      <c r="H128" s="88">
        <v>0</v>
      </c>
      <c r="I128" s="88"/>
      <c r="J128" s="88">
        <v>0</v>
      </c>
      <c r="K128" s="88"/>
      <c r="L128" s="88"/>
      <c r="M128" s="88"/>
      <c r="N128" s="89"/>
      <c r="P128" s="12"/>
    </row>
    <row r="129" spans="1:16" ht="16">
      <c r="A129" s="394" t="s">
        <v>171</v>
      </c>
      <c r="B129" s="395"/>
      <c r="C129" s="395"/>
      <c r="D129" s="395"/>
      <c r="E129" s="395"/>
      <c r="F129" s="88">
        <f>F125+F128</f>
        <v>8645.7599999999984</v>
      </c>
      <c r="G129" s="88"/>
      <c r="H129" s="88">
        <f>H125+H128</f>
        <v>1396.8000000000022</v>
      </c>
      <c r="I129" s="88"/>
      <c r="J129" s="88">
        <f>J125+J128</f>
        <v>14844.150000000001</v>
      </c>
      <c r="K129" s="88"/>
      <c r="L129" s="88"/>
      <c r="M129" s="88"/>
      <c r="N129" s="89"/>
      <c r="P129" s="12"/>
    </row>
    <row r="130" spans="1:16" ht="16">
      <c r="A130" s="401" t="s">
        <v>317</v>
      </c>
      <c r="B130" s="401"/>
      <c r="C130" s="401"/>
      <c r="D130" s="401"/>
      <c r="E130" s="401"/>
      <c r="F130" s="90"/>
      <c r="G130" s="90"/>
      <c r="H130" s="93"/>
      <c r="I130" s="93"/>
      <c r="J130" s="93"/>
      <c r="K130" s="93"/>
      <c r="L130" s="93"/>
      <c r="M130" s="93"/>
      <c r="N130" s="89"/>
    </row>
    <row r="131" spans="1:16" ht="16" customHeight="1">
      <c r="A131" s="405" t="s">
        <v>418</v>
      </c>
      <c r="B131" s="402"/>
      <c r="C131" s="402"/>
      <c r="D131" s="402"/>
      <c r="E131" s="403"/>
      <c r="F131" s="247"/>
      <c r="G131" s="247"/>
      <c r="H131" s="247"/>
      <c r="I131" s="247"/>
      <c r="J131" s="247"/>
      <c r="K131" s="331" t="s">
        <v>756</v>
      </c>
      <c r="L131" s="331" t="s">
        <v>757</v>
      </c>
      <c r="M131" s="247"/>
      <c r="N131" s="100"/>
    </row>
    <row r="132" spans="1:16" ht="16" customHeight="1">
      <c r="A132" s="240"/>
      <c r="B132" s="50" t="s">
        <v>993</v>
      </c>
      <c r="C132" s="344" t="s">
        <v>994</v>
      </c>
      <c r="D132" s="344" t="s">
        <v>916</v>
      </c>
      <c r="E132" s="52" t="s">
        <v>599</v>
      </c>
      <c r="F132" s="247">
        <v>68</v>
      </c>
      <c r="G132" s="296">
        <v>115.6</v>
      </c>
      <c r="H132" s="247">
        <v>11.64</v>
      </c>
      <c r="I132" s="296">
        <v>20.95</v>
      </c>
      <c r="J132" s="247">
        <f t="shared" ref="J132:J137" si="5">SUM(F132:I132)</f>
        <v>216.19</v>
      </c>
      <c r="K132" s="247">
        <v>183.6</v>
      </c>
      <c r="L132" s="247">
        <v>32.590000000000003</v>
      </c>
      <c r="M132" s="293">
        <f t="shared" ref="M132:M137" si="6">K132+L132</f>
        <v>216.19</v>
      </c>
      <c r="N132" s="262"/>
    </row>
    <row r="133" spans="1:16" ht="16" customHeight="1">
      <c r="A133" s="240"/>
      <c r="B133" s="50" t="s">
        <v>993</v>
      </c>
      <c r="C133" s="344" t="s">
        <v>994</v>
      </c>
      <c r="D133" s="344" t="s">
        <v>916</v>
      </c>
      <c r="E133" s="52" t="s">
        <v>599</v>
      </c>
      <c r="F133" s="247">
        <v>68</v>
      </c>
      <c r="G133" s="296">
        <v>115.6</v>
      </c>
      <c r="H133" s="247">
        <v>11.64</v>
      </c>
      <c r="I133" s="296">
        <v>20.95</v>
      </c>
      <c r="J133" s="247">
        <f t="shared" si="5"/>
        <v>216.19</v>
      </c>
      <c r="K133" s="247">
        <v>183.6</v>
      </c>
      <c r="L133" s="247">
        <v>32.590000000000003</v>
      </c>
      <c r="M133" s="293">
        <f t="shared" si="6"/>
        <v>216.19</v>
      </c>
      <c r="N133" s="262"/>
    </row>
    <row r="134" spans="1:16" ht="16" customHeight="1">
      <c r="A134" s="240"/>
      <c r="B134" s="50" t="s">
        <v>993</v>
      </c>
      <c r="C134" s="344" t="s">
        <v>994</v>
      </c>
      <c r="D134" s="344" t="s">
        <v>916</v>
      </c>
      <c r="E134" s="52" t="s">
        <v>599</v>
      </c>
      <c r="F134" s="247">
        <v>68</v>
      </c>
      <c r="G134" s="296">
        <v>115.6</v>
      </c>
      <c r="H134" s="247">
        <v>11.64</v>
      </c>
      <c r="I134" s="296">
        <v>20.95</v>
      </c>
      <c r="J134" s="247">
        <f t="shared" si="5"/>
        <v>216.19</v>
      </c>
      <c r="K134" s="247">
        <v>183.6</v>
      </c>
      <c r="L134" s="247">
        <v>32.590000000000003</v>
      </c>
      <c r="M134" s="293">
        <f t="shared" si="6"/>
        <v>216.19</v>
      </c>
      <c r="N134" s="262"/>
    </row>
    <row r="135" spans="1:16" ht="16" customHeight="1">
      <c r="A135" s="240"/>
      <c r="B135" s="50" t="s">
        <v>993</v>
      </c>
      <c r="C135" s="344" t="s">
        <v>994</v>
      </c>
      <c r="D135" s="72" t="s">
        <v>912</v>
      </c>
      <c r="E135" s="52" t="s">
        <v>600</v>
      </c>
      <c r="F135" s="247">
        <v>-68</v>
      </c>
      <c r="G135" s="296">
        <v>-51</v>
      </c>
      <c r="H135" s="247">
        <v>-11.64</v>
      </c>
      <c r="I135" s="296">
        <v>-8.73</v>
      </c>
      <c r="J135" s="247">
        <f t="shared" si="5"/>
        <v>-139.36999999999998</v>
      </c>
      <c r="K135" s="247">
        <v>-119</v>
      </c>
      <c r="L135" s="247">
        <v>-20.37</v>
      </c>
      <c r="M135" s="293">
        <f t="shared" si="6"/>
        <v>-139.37</v>
      </c>
      <c r="N135" s="262"/>
    </row>
    <row r="136" spans="1:16" ht="16" customHeight="1">
      <c r="A136" s="240"/>
      <c r="B136" s="50" t="s">
        <v>993</v>
      </c>
      <c r="C136" s="344" t="s">
        <v>994</v>
      </c>
      <c r="D136" s="72" t="s">
        <v>912</v>
      </c>
      <c r="E136" s="52" t="s">
        <v>600</v>
      </c>
      <c r="F136" s="247">
        <v>-68</v>
      </c>
      <c r="G136" s="296">
        <v>-51</v>
      </c>
      <c r="H136" s="247">
        <v>-11.64</v>
      </c>
      <c r="I136" s="296">
        <v>-8.73</v>
      </c>
      <c r="J136" s="247">
        <f t="shared" si="5"/>
        <v>-139.36999999999998</v>
      </c>
      <c r="K136" s="247">
        <v>-119</v>
      </c>
      <c r="L136" s="247">
        <v>-20.37</v>
      </c>
      <c r="M136" s="293">
        <f t="shared" si="6"/>
        <v>-139.37</v>
      </c>
      <c r="N136" s="262"/>
    </row>
    <row r="137" spans="1:16" ht="16" customHeight="1">
      <c r="A137" s="240"/>
      <c r="B137" s="50" t="s">
        <v>993</v>
      </c>
      <c r="C137" s="344" t="s">
        <v>994</v>
      </c>
      <c r="D137" s="72" t="s">
        <v>912</v>
      </c>
      <c r="E137" s="52" t="s">
        <v>600</v>
      </c>
      <c r="F137" s="247">
        <v>-68</v>
      </c>
      <c r="G137" s="296">
        <v>-51</v>
      </c>
      <c r="H137" s="247">
        <v>-11.64</v>
      </c>
      <c r="I137" s="296">
        <v>-8.73</v>
      </c>
      <c r="J137" s="247">
        <f t="shared" si="5"/>
        <v>-139.36999999999998</v>
      </c>
      <c r="K137" s="247">
        <v>-119</v>
      </c>
      <c r="L137" s="247">
        <v>-20.37</v>
      </c>
      <c r="M137" s="293">
        <f t="shared" si="6"/>
        <v>-139.37</v>
      </c>
      <c r="N137" s="262"/>
    </row>
    <row r="138" spans="1:16" ht="16" customHeight="1">
      <c r="A138" s="240"/>
      <c r="B138" s="50"/>
      <c r="C138" s="71"/>
      <c r="D138" s="71"/>
      <c r="E138" s="52"/>
      <c r="F138" s="247"/>
      <c r="G138" s="296"/>
      <c r="H138" s="247"/>
      <c r="I138" s="296"/>
      <c r="J138" s="247"/>
      <c r="K138" s="321"/>
      <c r="L138" s="321"/>
      <c r="M138" s="293"/>
      <c r="N138" s="262"/>
    </row>
    <row r="139" spans="1:16" ht="16" customHeight="1">
      <c r="A139" s="240"/>
      <c r="B139" s="50"/>
      <c r="C139" s="72"/>
      <c r="D139" s="72"/>
      <c r="E139" s="52"/>
      <c r="F139" s="247"/>
      <c r="G139" s="296"/>
      <c r="H139" s="247"/>
      <c r="I139" s="296"/>
      <c r="J139" s="247"/>
      <c r="K139" s="272"/>
      <c r="L139" s="247"/>
      <c r="M139" s="293"/>
      <c r="N139" s="262"/>
    </row>
    <row r="140" spans="1:16" ht="16" customHeight="1">
      <c r="A140" s="240"/>
      <c r="B140" s="50"/>
      <c r="C140" s="72"/>
      <c r="D140" s="72"/>
      <c r="E140" s="52"/>
      <c r="F140" s="247"/>
      <c r="G140" s="296"/>
      <c r="H140" s="247"/>
      <c r="I140" s="296"/>
      <c r="J140" s="247"/>
      <c r="K140" s="272"/>
      <c r="L140" s="247"/>
      <c r="M140" s="293"/>
      <c r="N140" s="262"/>
    </row>
    <row r="141" spans="1:16" ht="16" customHeight="1">
      <c r="A141" s="240"/>
      <c r="B141" s="50"/>
      <c r="C141" s="72"/>
      <c r="D141" s="72"/>
      <c r="E141" s="52"/>
      <c r="F141" s="247"/>
      <c r="G141" s="296"/>
      <c r="H141" s="247"/>
      <c r="I141" s="296"/>
      <c r="J141" s="247"/>
      <c r="K141" s="272"/>
      <c r="L141" s="247"/>
      <c r="M141" s="293"/>
      <c r="N141" s="262"/>
    </row>
    <row r="142" spans="1:16" ht="16" customHeight="1">
      <c r="A142" s="240"/>
      <c r="B142" s="50"/>
      <c r="C142" s="72"/>
      <c r="D142" s="72"/>
      <c r="E142" s="52"/>
      <c r="F142" s="247"/>
      <c r="G142" s="296"/>
      <c r="H142" s="247"/>
      <c r="I142" s="296"/>
      <c r="J142" s="247"/>
      <c r="K142" s="272"/>
      <c r="L142" s="247"/>
      <c r="M142" s="293"/>
      <c r="N142" s="262"/>
    </row>
    <row r="143" spans="1:16" ht="16" customHeight="1">
      <c r="A143" s="240"/>
      <c r="B143" s="50"/>
      <c r="C143" s="72"/>
      <c r="D143" s="72"/>
      <c r="E143" s="52"/>
      <c r="F143" s="247"/>
      <c r="G143" s="296"/>
      <c r="H143" s="247"/>
      <c r="I143" s="296"/>
      <c r="J143" s="247"/>
      <c r="K143" s="272"/>
      <c r="L143" s="247"/>
      <c r="M143" s="293"/>
      <c r="N143" s="262"/>
    </row>
    <row r="144" spans="1:16" ht="16" customHeight="1">
      <c r="A144" s="240"/>
      <c r="B144" s="50"/>
      <c r="C144" s="72"/>
      <c r="D144" s="72"/>
      <c r="E144" s="52"/>
      <c r="F144" s="247"/>
      <c r="G144" s="296"/>
      <c r="H144" s="247"/>
      <c r="I144" s="296"/>
      <c r="J144" s="247"/>
      <c r="K144" s="272"/>
      <c r="L144" s="247"/>
      <c r="M144" s="293"/>
      <c r="N144" s="262"/>
    </row>
    <row r="145" spans="1:18" ht="16" customHeight="1">
      <c r="A145" s="240"/>
      <c r="B145" s="50"/>
      <c r="C145" s="72"/>
      <c r="D145" s="72"/>
      <c r="E145" s="52"/>
      <c r="F145" s="247"/>
      <c r="G145" s="296"/>
      <c r="H145" s="247"/>
      <c r="I145" s="296"/>
      <c r="J145" s="247"/>
      <c r="K145" s="272"/>
      <c r="L145" s="247"/>
      <c r="M145" s="293"/>
      <c r="N145" s="262"/>
    </row>
    <row r="146" spans="1:18" ht="16" customHeight="1">
      <c r="A146" s="240"/>
      <c r="B146" s="278"/>
      <c r="C146" s="72"/>
      <c r="D146" s="72"/>
      <c r="E146" s="52"/>
      <c r="F146" s="247"/>
      <c r="G146" s="296"/>
      <c r="H146" s="247"/>
      <c r="I146" s="296"/>
      <c r="J146" s="247"/>
      <c r="K146" s="247"/>
      <c r="L146" s="247"/>
      <c r="M146" s="293"/>
      <c r="N146" s="262"/>
    </row>
    <row r="147" spans="1:18" s="1" customFormat="1" ht="16">
      <c r="A147" s="406" t="s">
        <v>415</v>
      </c>
      <c r="B147" s="404"/>
      <c r="C147" s="404"/>
      <c r="D147" s="404"/>
      <c r="E147" s="404"/>
      <c r="F147" s="256">
        <f t="shared" ref="F147:M147" si="7">SUM(F132:F146)</f>
        <v>0</v>
      </c>
      <c r="G147" s="256">
        <f t="shared" si="7"/>
        <v>193.79999999999995</v>
      </c>
      <c r="H147" s="256">
        <f t="shared" si="7"/>
        <v>0</v>
      </c>
      <c r="I147" s="256">
        <f t="shared" si="7"/>
        <v>36.659999999999982</v>
      </c>
      <c r="J147" s="256">
        <f t="shared" si="7"/>
        <v>230.45999999999995</v>
      </c>
      <c r="K147" s="256">
        <f t="shared" si="7"/>
        <v>193.79999999999995</v>
      </c>
      <c r="L147" s="256">
        <f t="shared" si="7"/>
        <v>36.659999999999997</v>
      </c>
      <c r="M147" s="256">
        <f t="shared" si="7"/>
        <v>230.45999999999992</v>
      </c>
      <c r="N147" s="257"/>
      <c r="P147"/>
      <c r="Q147"/>
      <c r="R147"/>
    </row>
    <row r="148" spans="1:18" s="1" customFormat="1" ht="16">
      <c r="A148" s="317"/>
      <c r="B148" s="318"/>
      <c r="C148" s="347"/>
      <c r="D148" s="347"/>
      <c r="E148" s="318"/>
      <c r="F148" s="256"/>
      <c r="G148" s="256"/>
      <c r="H148" s="256"/>
      <c r="I148" s="256"/>
      <c r="J148" s="256"/>
      <c r="K148" s="256"/>
      <c r="L148" s="256"/>
      <c r="M148" s="256"/>
      <c r="N148" s="257"/>
      <c r="P148"/>
      <c r="Q148"/>
      <c r="R148"/>
    </row>
    <row r="149" spans="1:18" s="1" customFormat="1" ht="19">
      <c r="A149" s="393" t="s">
        <v>171</v>
      </c>
      <c r="B149" s="393"/>
      <c r="C149" s="393"/>
      <c r="D149" s="393"/>
      <c r="E149" s="393"/>
      <c r="F149" s="90">
        <f>F129+F147</f>
        <v>8645.7599999999984</v>
      </c>
      <c r="G149" s="90"/>
      <c r="H149" s="90">
        <f>H129+H147</f>
        <v>1396.8000000000022</v>
      </c>
      <c r="I149" s="90"/>
      <c r="J149" s="90">
        <f>M125+J147</f>
        <v>15074.61</v>
      </c>
      <c r="K149" s="90"/>
      <c r="L149" s="90"/>
      <c r="M149" s="332">
        <f>M125+M147</f>
        <v>15074.61</v>
      </c>
      <c r="N149" s="89" t="s">
        <v>795</v>
      </c>
      <c r="P149"/>
      <c r="Q149"/>
      <c r="R149"/>
    </row>
    <row r="150" spans="1:18" s="1" customFormat="1" ht="15" customHeight="1">
      <c r="A150" s="397" t="s">
        <v>166</v>
      </c>
      <c r="B150" s="397"/>
      <c r="C150" s="397"/>
      <c r="D150" s="397"/>
      <c r="E150" s="397"/>
      <c r="F150" s="397"/>
      <c r="G150" s="397"/>
      <c r="H150" s="397"/>
      <c r="I150" s="397"/>
      <c r="J150" s="397"/>
      <c r="K150" s="313"/>
      <c r="L150" s="313"/>
      <c r="M150" s="313"/>
      <c r="N150" s="143"/>
      <c r="P150"/>
      <c r="Q150"/>
      <c r="R150"/>
    </row>
    <row r="151" spans="1:18" s="1" customFormat="1" ht="16" customHeight="1">
      <c r="A151"/>
      <c r="B151"/>
      <c r="C151"/>
      <c r="D151"/>
      <c r="F151"/>
      <c r="G151"/>
      <c r="H151" t="s">
        <v>381</v>
      </c>
      <c r="I151" s="163" t="s">
        <v>871</v>
      </c>
      <c r="J151" s="260">
        <v>45612</v>
      </c>
      <c r="K151" s="314"/>
      <c r="L151" s="314"/>
      <c r="M151" s="314"/>
      <c r="N151"/>
      <c r="P151"/>
      <c r="Q151"/>
      <c r="R151"/>
    </row>
    <row r="152" spans="1:18" s="1" customFormat="1">
      <c r="A152"/>
      <c r="B152"/>
      <c r="C152"/>
      <c r="D152"/>
      <c r="E152"/>
      <c r="F152"/>
      <c r="G152"/>
      <c r="H152" s="12"/>
      <c r="I152" s="12"/>
      <c r="J152" s="12"/>
      <c r="K152" s="275"/>
      <c r="L152" s="275"/>
      <c r="M152" s="12"/>
      <c r="N152"/>
      <c r="P152"/>
      <c r="Q152"/>
      <c r="R152"/>
    </row>
    <row r="153" spans="1:18" s="1" customFormat="1">
      <c r="A153"/>
      <c r="B153"/>
      <c r="C153"/>
      <c r="D153"/>
      <c r="E153"/>
      <c r="F153" s="315" t="s">
        <v>766</v>
      </c>
      <c r="G153" s="275">
        <f>G125+G147+I125+I147</f>
        <v>5032.0500000000011</v>
      </c>
      <c r="H153" s="315" t="s">
        <v>767</v>
      </c>
      <c r="I153" s="275">
        <f>M125+M147-G153</f>
        <v>10042.56</v>
      </c>
      <c r="J153"/>
      <c r="K153" s="275"/>
      <c r="L153" s="275"/>
      <c r="M153" s="275"/>
      <c r="N153"/>
      <c r="P153"/>
      <c r="Q153"/>
      <c r="R153"/>
    </row>
    <row r="155" spans="1:18" s="1" customFormat="1">
      <c r="A155"/>
      <c r="B155"/>
      <c r="C155"/>
      <c r="D155"/>
      <c r="E155"/>
      <c r="F155"/>
      <c r="G155"/>
      <c r="H155"/>
      <c r="I155" s="275">
        <f>G153+I153</f>
        <v>15074.61</v>
      </c>
      <c r="J155"/>
      <c r="K155" s="275"/>
      <c r="L155" s="275"/>
      <c r="M155"/>
      <c r="N155"/>
      <c r="P155"/>
      <c r="Q155"/>
      <c r="R155"/>
    </row>
    <row r="158" spans="1:18">
      <c r="I158" s="275"/>
    </row>
  </sheetData>
  <mergeCells count="7">
    <mergeCell ref="A150:J150"/>
    <mergeCell ref="C128:E128"/>
    <mergeCell ref="A129:E129"/>
    <mergeCell ref="A130:E130"/>
    <mergeCell ref="A131:E131"/>
    <mergeCell ref="A147:E147"/>
    <mergeCell ref="A149:E149"/>
  </mergeCells>
  <conditionalFormatting sqref="C23:D23">
    <cfRule type="duplicateValues" dxfId="1697" priority="4"/>
  </conditionalFormatting>
  <conditionalFormatting sqref="C60:D60">
    <cfRule type="duplicateValues" dxfId="1696" priority="2"/>
  </conditionalFormatting>
  <conditionalFormatting sqref="E153:E155 E157:E1048576 B153:D1048576">
    <cfRule type="duplicateValues" dxfId="1695" priority="5"/>
  </conditionalFormatting>
  <conditionalFormatting sqref="N5 N10:N65 N70:N148">
    <cfRule type="notContainsBlanks" dxfId="1694" priority="1">
      <formula>LEN(TRIM(N5))&gt;0</formula>
    </cfRule>
  </conditionalFormatting>
  <conditionalFormatting sqref="N150">
    <cfRule type="notContainsBlanks" dxfId="1693" priority="3">
      <formula>LEN(TRIM(N150))&gt;0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4431-57E9-904E-BF4F-D78D563C3C82}">
  <dimension ref="A1:T158"/>
  <sheetViews>
    <sheetView topLeftCell="F96" zoomScale="160" zoomScaleNormal="160" workbookViewId="0">
      <selection activeCell="N104" sqref="N104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5" customWidth="1"/>
    <col min="4" max="6" width="10.6640625" customWidth="1"/>
    <col min="7" max="7" width="10.83203125" customWidth="1"/>
    <col min="8" max="8" width="11.1640625" customWidth="1"/>
    <col min="9" max="9" width="10.5" customWidth="1"/>
    <col min="10" max="10" width="12.1640625" customWidth="1"/>
    <col min="11" max="11" width="11.6640625" style="275" customWidth="1"/>
    <col min="12" max="12" width="11" style="275" customWidth="1"/>
    <col min="13" max="13" width="13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45566</v>
      </c>
      <c r="M2" s="157">
        <v>45596</v>
      </c>
      <c r="N2" s="350" t="s">
        <v>854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>
      <c r="A6" s="43"/>
      <c r="B6" s="278" t="s">
        <v>991</v>
      </c>
      <c r="C6" s="344" t="s">
        <v>992</v>
      </c>
      <c r="D6" s="344" t="s">
        <v>916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v>79.64</v>
      </c>
      <c r="K6" s="247">
        <v>68</v>
      </c>
      <c r="L6" s="247">
        <v>11.64</v>
      </c>
      <c r="M6" s="293">
        <v>79.64</v>
      </c>
      <c r="N6" s="51"/>
    </row>
    <row r="7" spans="1:20">
      <c r="A7" s="43">
        <v>4</v>
      </c>
      <c r="B7" s="278" t="s">
        <v>620</v>
      </c>
      <c r="C7" s="344" t="s">
        <v>542</v>
      </c>
      <c r="D7" s="344" t="s">
        <v>912</v>
      </c>
      <c r="E7" s="52" t="s">
        <v>598</v>
      </c>
      <c r="F7" s="247">
        <v>68</v>
      </c>
      <c r="G7" s="352">
        <v>0</v>
      </c>
      <c r="H7" s="247">
        <v>11.64</v>
      </c>
      <c r="I7" s="296">
        <v>0</v>
      </c>
      <c r="J7" s="247">
        <f t="shared" ref="J7:J82" si="0">SUM(F7:I7)</f>
        <v>79.64</v>
      </c>
      <c r="K7" s="247">
        <v>68</v>
      </c>
      <c r="L7" s="247">
        <v>11.64</v>
      </c>
      <c r="M7" s="293">
        <f>K7+L7</f>
        <v>79.64</v>
      </c>
      <c r="N7" s="51"/>
    </row>
    <row r="8" spans="1:20">
      <c r="A8" s="43">
        <v>5</v>
      </c>
      <c r="B8" s="278" t="s">
        <v>805</v>
      </c>
      <c r="C8" s="344" t="s">
        <v>843</v>
      </c>
      <c r="D8" s="344" t="s">
        <v>912</v>
      </c>
      <c r="E8" s="52" t="s">
        <v>598</v>
      </c>
      <c r="F8" s="247">
        <v>68</v>
      </c>
      <c r="G8" s="296">
        <v>0</v>
      </c>
      <c r="H8" s="247">
        <v>11.64</v>
      </c>
      <c r="I8" s="296">
        <v>0</v>
      </c>
      <c r="J8" s="247">
        <f t="shared" si="0"/>
        <v>79.64</v>
      </c>
      <c r="K8" s="247">
        <v>68</v>
      </c>
      <c r="L8" s="247">
        <v>11.64</v>
      </c>
      <c r="M8" s="293">
        <f t="shared" ref="M8:M78" si="1">K8+L8</f>
        <v>79.64</v>
      </c>
      <c r="N8" s="262"/>
    </row>
    <row r="9" spans="1:20">
      <c r="A9" s="43">
        <v>6</v>
      </c>
      <c r="B9" s="278" t="s">
        <v>621</v>
      </c>
      <c r="C9" s="344" t="s">
        <v>561</v>
      </c>
      <c r="D9" s="344" t="s">
        <v>915</v>
      </c>
      <c r="E9" s="52" t="s">
        <v>599</v>
      </c>
      <c r="F9" s="247">
        <v>78.12</v>
      </c>
      <c r="G9" s="296">
        <v>132.80000000000001</v>
      </c>
      <c r="H9" s="247">
        <v>11.64</v>
      </c>
      <c r="I9" s="296">
        <v>20.95</v>
      </c>
      <c r="J9" s="247">
        <f t="shared" si="0"/>
        <v>243.51</v>
      </c>
      <c r="K9" s="247">
        <v>210.92</v>
      </c>
      <c r="L9" s="247">
        <v>32.590000000000003</v>
      </c>
      <c r="M9" s="293">
        <f t="shared" si="1"/>
        <v>243.51</v>
      </c>
      <c r="N9" s="51"/>
    </row>
    <row r="10" spans="1:20">
      <c r="A10" s="43">
        <v>7</v>
      </c>
      <c r="B10" s="50" t="s">
        <v>622</v>
      </c>
      <c r="C10" s="344" t="s">
        <v>192</v>
      </c>
      <c r="D10" s="344" t="s">
        <v>912</v>
      </c>
      <c r="E10" s="52" t="s">
        <v>599</v>
      </c>
      <c r="F10" s="247">
        <v>68</v>
      </c>
      <c r="G10" s="296">
        <v>115.6</v>
      </c>
      <c r="H10" s="247">
        <v>11.64</v>
      </c>
      <c r="I10" s="296">
        <v>20.95</v>
      </c>
      <c r="J10" s="247">
        <f t="shared" si="0"/>
        <v>216.19</v>
      </c>
      <c r="K10" s="247">
        <v>183.6</v>
      </c>
      <c r="L10" s="247">
        <v>32.590000000000003</v>
      </c>
      <c r="M10" s="293">
        <f t="shared" si="1"/>
        <v>216.19</v>
      </c>
      <c r="N10" s="262"/>
    </row>
    <row r="11" spans="1:20">
      <c r="A11" s="43"/>
      <c r="B11" s="50" t="s">
        <v>993</v>
      </c>
      <c r="C11" s="344" t="s">
        <v>994</v>
      </c>
      <c r="D11" s="344" t="s">
        <v>916</v>
      </c>
      <c r="E11" s="52" t="s">
        <v>600</v>
      </c>
      <c r="F11" s="247">
        <v>68</v>
      </c>
      <c r="G11" s="296">
        <v>51</v>
      </c>
      <c r="H11" s="247">
        <v>11.64</v>
      </c>
      <c r="I11" s="296">
        <v>8.73</v>
      </c>
      <c r="J11" s="247">
        <f t="shared" si="0"/>
        <v>139.36999999999998</v>
      </c>
      <c r="K11" s="247">
        <v>119</v>
      </c>
      <c r="L11" s="247">
        <v>20.37</v>
      </c>
      <c r="M11" s="293">
        <f t="shared" si="1"/>
        <v>139.37</v>
      </c>
      <c r="N11" s="262" t="s">
        <v>1019</v>
      </c>
    </row>
    <row r="12" spans="1:20">
      <c r="A12" s="43">
        <v>9</v>
      </c>
      <c r="B12" s="50" t="s">
        <v>624</v>
      </c>
      <c r="C12" s="72" t="s">
        <v>583</v>
      </c>
      <c r="D12" s="72" t="s">
        <v>913</v>
      </c>
      <c r="E12" s="52" t="s">
        <v>598</v>
      </c>
      <c r="F12" s="247">
        <v>78.12</v>
      </c>
      <c r="G12" s="296">
        <v>0</v>
      </c>
      <c r="H12" s="247">
        <v>11.64</v>
      </c>
      <c r="I12" s="296">
        <v>0</v>
      </c>
      <c r="J12" s="247">
        <f t="shared" si="0"/>
        <v>89.76</v>
      </c>
      <c r="K12" s="247">
        <v>78.12</v>
      </c>
      <c r="L12" s="247">
        <v>11.64</v>
      </c>
      <c r="M12" s="293">
        <f t="shared" si="1"/>
        <v>89.76</v>
      </c>
      <c r="N12" s="262"/>
    </row>
    <row r="13" spans="1:20">
      <c r="A13" s="43"/>
      <c r="B13" s="50" t="s">
        <v>1010</v>
      </c>
      <c r="C13" s="72" t="s">
        <v>1011</v>
      </c>
      <c r="D13" s="72" t="s">
        <v>913</v>
      </c>
      <c r="E13" s="52" t="s">
        <v>600</v>
      </c>
      <c r="F13" s="247">
        <v>78.12</v>
      </c>
      <c r="G13" s="296">
        <v>58.59</v>
      </c>
      <c r="H13" s="247">
        <v>11.64</v>
      </c>
      <c r="I13" s="296">
        <v>8.73</v>
      </c>
      <c r="J13" s="247">
        <f>SUM(F13:I13)</f>
        <v>157.08000000000001</v>
      </c>
      <c r="K13" s="247">
        <v>136.71</v>
      </c>
      <c r="L13" s="247">
        <v>20.37</v>
      </c>
      <c r="M13" s="293">
        <f t="shared" si="1"/>
        <v>157.08000000000001</v>
      </c>
      <c r="N13" s="262" t="s">
        <v>1020</v>
      </c>
    </row>
    <row r="14" spans="1:20">
      <c r="A14" s="43">
        <v>10</v>
      </c>
      <c r="B14" s="50" t="s">
        <v>625</v>
      </c>
      <c r="C14" s="72" t="s">
        <v>89</v>
      </c>
      <c r="D14" s="72" t="s">
        <v>912</v>
      </c>
      <c r="E14" s="52" t="s">
        <v>598</v>
      </c>
      <c r="F14" s="247">
        <v>68</v>
      </c>
      <c r="G14" s="296">
        <v>0</v>
      </c>
      <c r="H14" s="247">
        <v>11.64</v>
      </c>
      <c r="I14" s="296">
        <v>0</v>
      </c>
      <c r="J14" s="247">
        <f t="shared" si="0"/>
        <v>79.64</v>
      </c>
      <c r="K14" s="247">
        <v>68</v>
      </c>
      <c r="L14" s="247">
        <v>11.64</v>
      </c>
      <c r="M14" s="293">
        <f t="shared" si="1"/>
        <v>79.64</v>
      </c>
      <c r="N14" s="262"/>
    </row>
    <row r="15" spans="1:20">
      <c r="A15" s="43"/>
      <c r="B15" s="50" t="s">
        <v>858</v>
      </c>
      <c r="C15" s="72" t="s">
        <v>859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</row>
    <row r="16" spans="1:20" s="1" customFormat="1">
      <c r="A16" s="43">
        <v>12</v>
      </c>
      <c r="B16" s="50" t="s">
        <v>627</v>
      </c>
      <c r="C16" s="72" t="s">
        <v>575</v>
      </c>
      <c r="D16" s="72" t="s">
        <v>913</v>
      </c>
      <c r="E16" s="52" t="s">
        <v>598</v>
      </c>
      <c r="F16" s="247">
        <v>78.12</v>
      </c>
      <c r="G16" s="296">
        <v>0</v>
      </c>
      <c r="H16" s="247">
        <v>11.64</v>
      </c>
      <c r="I16" s="296">
        <v>0</v>
      </c>
      <c r="J16" s="247">
        <f t="shared" si="0"/>
        <v>89.76</v>
      </c>
      <c r="K16" s="247">
        <v>78.12</v>
      </c>
      <c r="L16" s="247">
        <v>11.64</v>
      </c>
      <c r="M16" s="293">
        <f t="shared" si="1"/>
        <v>89.76</v>
      </c>
      <c r="N16" s="262"/>
      <c r="P16"/>
      <c r="Q16"/>
      <c r="R16" s="53" t="s">
        <v>897</v>
      </c>
      <c r="S16" s="53"/>
      <c r="T16" s="240"/>
    </row>
    <row r="17" spans="1:20" s="1" customFormat="1">
      <c r="A17" s="43">
        <v>13</v>
      </c>
      <c r="B17" s="50" t="s">
        <v>628</v>
      </c>
      <c r="C17" s="72" t="s">
        <v>139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 t="shared" si="0"/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 s="53"/>
      <c r="S17" s="53"/>
      <c r="T17" s="240"/>
    </row>
    <row r="18" spans="1:20" s="1" customFormat="1">
      <c r="A18" s="43">
        <v>14</v>
      </c>
      <c r="B18" s="50" t="s">
        <v>629</v>
      </c>
      <c r="C18" s="72" t="s">
        <v>170</v>
      </c>
      <c r="D18" s="72" t="s">
        <v>913</v>
      </c>
      <c r="E18" s="52" t="s">
        <v>600</v>
      </c>
      <c r="F18" s="247">
        <v>78.12</v>
      </c>
      <c r="G18" s="296">
        <v>58.59</v>
      </c>
      <c r="H18" s="247">
        <v>11.64</v>
      </c>
      <c r="I18" s="296">
        <v>8.73</v>
      </c>
      <c r="J18" s="247">
        <f>SUM(F18:I18)</f>
        <v>157.08000000000001</v>
      </c>
      <c r="K18" s="247">
        <v>136.71</v>
      </c>
      <c r="L18" s="247">
        <v>20.37</v>
      </c>
      <c r="M18" s="293">
        <f t="shared" si="1"/>
        <v>157.08000000000001</v>
      </c>
      <c r="N18" s="262"/>
      <c r="P18"/>
      <c r="Q18"/>
      <c r="R18"/>
      <c r="S18"/>
    </row>
    <row r="19" spans="1:20" s="1" customFormat="1">
      <c r="A19" s="43">
        <v>15</v>
      </c>
      <c r="B19" s="50" t="s">
        <v>810</v>
      </c>
      <c r="C19" s="72" t="s">
        <v>809</v>
      </c>
      <c r="D19" s="72" t="s">
        <v>912</v>
      </c>
      <c r="E19" s="52" t="s">
        <v>598</v>
      </c>
      <c r="F19" s="247">
        <v>68</v>
      </c>
      <c r="G19" s="296">
        <v>0</v>
      </c>
      <c r="H19" s="247">
        <v>11.64</v>
      </c>
      <c r="I19" s="296">
        <v>0</v>
      </c>
      <c r="J19" s="247">
        <f>SUM(F19:I19)</f>
        <v>79.64</v>
      </c>
      <c r="K19" s="247">
        <v>68</v>
      </c>
      <c r="L19" s="247">
        <v>11.64</v>
      </c>
      <c r="M19" s="293">
        <f t="shared" si="1"/>
        <v>79.64</v>
      </c>
      <c r="N19" s="262"/>
      <c r="P19"/>
      <c r="Q19"/>
      <c r="R19"/>
      <c r="S19"/>
    </row>
    <row r="20" spans="1:20" s="1" customFormat="1">
      <c r="A20" s="43">
        <v>16</v>
      </c>
      <c r="B20" s="278" t="s">
        <v>731</v>
      </c>
      <c r="C20" s="72" t="s">
        <v>730</v>
      </c>
      <c r="D20" s="72" t="s">
        <v>913</v>
      </c>
      <c r="E20" s="52" t="s">
        <v>599</v>
      </c>
      <c r="F20" s="247">
        <v>78.12</v>
      </c>
      <c r="G20" s="296">
        <v>132.80000000000001</v>
      </c>
      <c r="H20" s="247">
        <v>11.64</v>
      </c>
      <c r="I20" s="296">
        <v>20.95</v>
      </c>
      <c r="J20" s="247">
        <f t="shared" si="0"/>
        <v>243.51</v>
      </c>
      <c r="K20" s="247">
        <v>210.92</v>
      </c>
      <c r="L20" s="247">
        <v>32.590000000000003</v>
      </c>
      <c r="M20" s="293">
        <f t="shared" si="1"/>
        <v>243.51</v>
      </c>
      <c r="N20" s="262"/>
      <c r="P20"/>
      <c r="Q20"/>
      <c r="R20"/>
      <c r="S20"/>
    </row>
    <row r="21" spans="1:20" s="1" customFormat="1">
      <c r="A21" s="43"/>
      <c r="B21" s="278" t="s">
        <v>885</v>
      </c>
      <c r="C21" s="72" t="s">
        <v>886</v>
      </c>
      <c r="D21" s="72" t="s">
        <v>913</v>
      </c>
      <c r="E21" s="52" t="s">
        <v>600</v>
      </c>
      <c r="F21" s="247">
        <v>78.12</v>
      </c>
      <c r="G21" s="296">
        <v>58.59</v>
      </c>
      <c r="H21" s="247">
        <v>11.64</v>
      </c>
      <c r="I21" s="296">
        <v>8.73</v>
      </c>
      <c r="J21" s="247">
        <f t="shared" si="0"/>
        <v>157.08000000000001</v>
      </c>
      <c r="K21" s="247">
        <v>136.71</v>
      </c>
      <c r="L21" s="247">
        <v>20.37</v>
      </c>
      <c r="M21" s="293">
        <f t="shared" si="1"/>
        <v>157.08000000000001</v>
      </c>
      <c r="N21" s="262"/>
      <c r="P21"/>
      <c r="Q21"/>
      <c r="R21"/>
      <c r="S21"/>
    </row>
    <row r="22" spans="1:20">
      <c r="A22" s="43">
        <v>17</v>
      </c>
      <c r="B22" s="50" t="s">
        <v>630</v>
      </c>
      <c r="C22" s="72" t="s">
        <v>11</v>
      </c>
      <c r="D22" s="72" t="s">
        <v>912</v>
      </c>
      <c r="E22" s="52" t="s">
        <v>600</v>
      </c>
      <c r="F22" s="247">
        <v>68</v>
      </c>
      <c r="G22" s="296">
        <v>51</v>
      </c>
      <c r="H22" s="247">
        <v>11.64</v>
      </c>
      <c r="I22" s="296">
        <v>8.73</v>
      </c>
      <c r="J22" s="247">
        <f>SUM(F22:I22)</f>
        <v>139.36999999999998</v>
      </c>
      <c r="K22" s="247">
        <v>119</v>
      </c>
      <c r="L22" s="247">
        <v>20.37</v>
      </c>
      <c r="M22" s="293">
        <f t="shared" si="1"/>
        <v>139.37</v>
      </c>
      <c r="N22" s="262"/>
    </row>
    <row r="23" spans="1:20">
      <c r="A23" s="43">
        <v>18</v>
      </c>
      <c r="B23" s="118" t="s">
        <v>631</v>
      </c>
      <c r="C23" s="72" t="s">
        <v>720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20">
      <c r="A24" s="43">
        <v>19</v>
      </c>
      <c r="B24" s="50" t="s">
        <v>632</v>
      </c>
      <c r="C24" s="72" t="s">
        <v>65</v>
      </c>
      <c r="D24" s="72" t="s">
        <v>913</v>
      </c>
      <c r="E24" s="52" t="s">
        <v>600</v>
      </c>
      <c r="F24" s="247">
        <v>78.12</v>
      </c>
      <c r="G24" s="296">
        <v>58.59</v>
      </c>
      <c r="H24" s="247">
        <v>11.64</v>
      </c>
      <c r="I24" s="296">
        <v>8.73</v>
      </c>
      <c r="J24" s="247">
        <f t="shared" si="0"/>
        <v>157.08000000000001</v>
      </c>
      <c r="K24" s="247">
        <v>136.71</v>
      </c>
      <c r="L24" s="247">
        <v>20.37</v>
      </c>
      <c r="M24" s="293">
        <f t="shared" si="1"/>
        <v>157.08000000000001</v>
      </c>
      <c r="N24" s="262"/>
    </row>
    <row r="25" spans="1:20">
      <c r="A25" s="43"/>
      <c r="B25" s="50" t="s">
        <v>917</v>
      </c>
      <c r="C25" s="72" t="s">
        <v>918</v>
      </c>
      <c r="D25" s="72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20">
      <c r="A26" s="43">
        <v>20</v>
      </c>
      <c r="B26" s="50" t="s">
        <v>633</v>
      </c>
      <c r="C26" s="71" t="s">
        <v>80</v>
      </c>
      <c r="D26" s="71" t="s">
        <v>912</v>
      </c>
      <c r="E26" s="52" t="s">
        <v>598</v>
      </c>
      <c r="F26" s="247">
        <v>68</v>
      </c>
      <c r="G26" s="296">
        <v>0</v>
      </c>
      <c r="H26" s="247">
        <v>11.64</v>
      </c>
      <c r="I26" s="296">
        <v>0</v>
      </c>
      <c r="J26" s="247">
        <f t="shared" si="0"/>
        <v>79.64</v>
      </c>
      <c r="K26" s="247">
        <v>68</v>
      </c>
      <c r="L26" s="247">
        <v>11.64</v>
      </c>
      <c r="M26" s="293">
        <f t="shared" si="1"/>
        <v>79.64</v>
      </c>
      <c r="N26" s="262"/>
    </row>
    <row r="27" spans="1:20">
      <c r="A27" s="43"/>
      <c r="B27" s="50" t="s">
        <v>887</v>
      </c>
      <c r="C27" s="71" t="s">
        <v>888</v>
      </c>
      <c r="D27" s="71" t="s">
        <v>913</v>
      </c>
      <c r="E27" s="52" t="s">
        <v>598</v>
      </c>
      <c r="F27" s="247">
        <v>78.12</v>
      </c>
      <c r="G27" s="296">
        <v>0</v>
      </c>
      <c r="H27" s="247">
        <v>11.64</v>
      </c>
      <c r="I27" s="296">
        <v>0</v>
      </c>
      <c r="J27" s="247">
        <f t="shared" si="0"/>
        <v>89.76</v>
      </c>
      <c r="K27" s="247">
        <v>78.12</v>
      </c>
      <c r="L27" s="247">
        <v>11.64</v>
      </c>
      <c r="M27" s="293">
        <f t="shared" si="1"/>
        <v>89.76</v>
      </c>
      <c r="N27" s="262"/>
    </row>
    <row r="28" spans="1:20">
      <c r="A28" s="43">
        <v>21</v>
      </c>
      <c r="B28" s="43" t="s">
        <v>781</v>
      </c>
      <c r="C28" s="71" t="s">
        <v>844</v>
      </c>
      <c r="D28" s="71" t="s">
        <v>913</v>
      </c>
      <c r="E28" s="52" t="s">
        <v>600</v>
      </c>
      <c r="F28" s="247">
        <v>78.12</v>
      </c>
      <c r="G28" s="296">
        <v>58.59</v>
      </c>
      <c r="H28" s="247">
        <v>11.64</v>
      </c>
      <c r="I28" s="296">
        <v>8.73</v>
      </c>
      <c r="J28" s="247">
        <f>SUM(F28:I28)</f>
        <v>157.08000000000001</v>
      </c>
      <c r="K28" s="247">
        <v>136.71</v>
      </c>
      <c r="L28" s="247">
        <v>20.37</v>
      </c>
      <c r="M28" s="293">
        <f t="shared" si="1"/>
        <v>157.08000000000001</v>
      </c>
      <c r="N28" s="262"/>
    </row>
    <row r="29" spans="1:20">
      <c r="A29" s="43">
        <v>22</v>
      </c>
      <c r="B29" s="50" t="s">
        <v>635</v>
      </c>
      <c r="C29" s="72" t="s">
        <v>91</v>
      </c>
      <c r="D29" s="72" t="s">
        <v>912</v>
      </c>
      <c r="E29" s="52" t="s">
        <v>599</v>
      </c>
      <c r="F29" s="247">
        <v>68</v>
      </c>
      <c r="G29" s="296">
        <v>115.6</v>
      </c>
      <c r="H29" s="247">
        <v>11.64</v>
      </c>
      <c r="I29" s="296">
        <v>20.95</v>
      </c>
      <c r="J29" s="247">
        <f>SUM(F29:I29)</f>
        <v>216.19</v>
      </c>
      <c r="K29" s="247">
        <v>183.6</v>
      </c>
      <c r="L29" s="247">
        <v>32.590000000000003</v>
      </c>
      <c r="M29" s="293">
        <f t="shared" si="1"/>
        <v>216.19</v>
      </c>
      <c r="N29" s="262"/>
    </row>
    <row r="30" spans="1:20" ht="29">
      <c r="A30" s="43">
        <v>23</v>
      </c>
      <c r="B30" s="50" t="s">
        <v>634</v>
      </c>
      <c r="C30" s="71" t="s">
        <v>845</v>
      </c>
      <c r="D30" s="71" t="s">
        <v>912</v>
      </c>
      <c r="E30" s="52" t="s">
        <v>598</v>
      </c>
      <c r="F30" s="247">
        <v>68</v>
      </c>
      <c r="G30" s="296">
        <v>0</v>
      </c>
      <c r="H30" s="247">
        <v>11.64</v>
      </c>
      <c r="I30" s="296">
        <v>0</v>
      </c>
      <c r="J30" s="247">
        <f>SUM(F30:I30)</f>
        <v>79.64</v>
      </c>
      <c r="K30" s="247">
        <v>68</v>
      </c>
      <c r="L30" s="247">
        <v>11.64</v>
      </c>
      <c r="M30" s="293">
        <f t="shared" si="1"/>
        <v>79.64</v>
      </c>
      <c r="N30" s="262"/>
    </row>
    <row r="31" spans="1:20">
      <c r="A31" s="43">
        <v>24</v>
      </c>
      <c r="B31" s="50" t="s">
        <v>636</v>
      </c>
      <c r="C31" s="72" t="s">
        <v>771</v>
      </c>
      <c r="D31" s="72" t="s">
        <v>915</v>
      </c>
      <c r="E31" s="52" t="s">
        <v>598</v>
      </c>
      <c r="F31" s="247">
        <v>78.12</v>
      </c>
      <c r="G31" s="296">
        <v>0</v>
      </c>
      <c r="H31" s="247">
        <v>11.64</v>
      </c>
      <c r="I31" s="296">
        <v>0</v>
      </c>
      <c r="J31" s="247">
        <f t="shared" si="0"/>
        <v>89.76</v>
      </c>
      <c r="K31" s="247">
        <v>78.12</v>
      </c>
      <c r="L31" s="247">
        <v>11.64</v>
      </c>
      <c r="M31" s="293">
        <f t="shared" si="1"/>
        <v>89.76</v>
      </c>
      <c r="N31" s="262"/>
    </row>
    <row r="32" spans="1:20">
      <c r="A32" s="43">
        <v>25</v>
      </c>
      <c r="B32" s="50" t="s">
        <v>637</v>
      </c>
      <c r="C32" s="72" t="s">
        <v>405</v>
      </c>
      <c r="D32" s="72" t="s">
        <v>915</v>
      </c>
      <c r="E32" s="52" t="s">
        <v>598</v>
      </c>
      <c r="F32" s="247">
        <v>78.12</v>
      </c>
      <c r="G32" s="296">
        <v>0</v>
      </c>
      <c r="H32" s="247">
        <v>11.64</v>
      </c>
      <c r="I32" s="296">
        <v>0</v>
      </c>
      <c r="J32" s="247">
        <f t="shared" si="0"/>
        <v>89.76</v>
      </c>
      <c r="K32" s="247">
        <v>78.12</v>
      </c>
      <c r="L32" s="247">
        <v>11.64</v>
      </c>
      <c r="M32" s="293">
        <f t="shared" si="1"/>
        <v>89.76</v>
      </c>
      <c r="N32" s="262"/>
    </row>
    <row r="33" spans="1:19">
      <c r="A33" s="43"/>
      <c r="B33" s="50" t="s">
        <v>879</v>
      </c>
      <c r="C33" s="72" t="s">
        <v>880</v>
      </c>
      <c r="D33" s="72" t="s">
        <v>912</v>
      </c>
      <c r="E33" s="52" t="s">
        <v>598</v>
      </c>
      <c r="F33" s="247">
        <v>68</v>
      </c>
      <c r="G33" s="296">
        <v>0</v>
      </c>
      <c r="H33" s="247">
        <v>11.64</v>
      </c>
      <c r="I33" s="296">
        <v>0</v>
      </c>
      <c r="J33" s="247">
        <f t="shared" si="0"/>
        <v>79.64</v>
      </c>
      <c r="K33" s="247">
        <v>68</v>
      </c>
      <c r="L33" s="247">
        <v>11.64</v>
      </c>
      <c r="M33" s="293">
        <f t="shared" si="1"/>
        <v>79.64</v>
      </c>
      <c r="N33" s="262"/>
    </row>
    <row r="34" spans="1:19">
      <c r="A34" s="43">
        <v>26</v>
      </c>
      <c r="B34" s="50" t="s">
        <v>723</v>
      </c>
      <c r="C34" s="72" t="s">
        <v>722</v>
      </c>
      <c r="D34" s="72" t="s">
        <v>912</v>
      </c>
      <c r="E34" s="52" t="s">
        <v>598</v>
      </c>
      <c r="F34" s="247">
        <v>68</v>
      </c>
      <c r="G34" s="296">
        <v>0</v>
      </c>
      <c r="H34" s="247">
        <v>11.64</v>
      </c>
      <c r="I34" s="296">
        <v>0</v>
      </c>
      <c r="J34" s="247">
        <f t="shared" si="0"/>
        <v>79.64</v>
      </c>
      <c r="K34" s="247">
        <v>68</v>
      </c>
      <c r="L34" s="247">
        <v>11.64</v>
      </c>
      <c r="M34" s="293">
        <f t="shared" si="1"/>
        <v>79.64</v>
      </c>
      <c r="N34" s="262"/>
    </row>
    <row r="35" spans="1:19">
      <c r="A35" s="43">
        <v>27</v>
      </c>
      <c r="B35" s="50" t="s">
        <v>638</v>
      </c>
      <c r="C35" s="72" t="s">
        <v>617</v>
      </c>
      <c r="D35" s="72" t="s">
        <v>912</v>
      </c>
      <c r="E35" s="52" t="s">
        <v>600</v>
      </c>
      <c r="F35" s="247">
        <v>68</v>
      </c>
      <c r="G35" s="296">
        <v>51</v>
      </c>
      <c r="H35" s="247">
        <v>11.64</v>
      </c>
      <c r="I35" s="296">
        <v>8.73</v>
      </c>
      <c r="J35" s="247">
        <f t="shared" si="0"/>
        <v>139.36999999999998</v>
      </c>
      <c r="K35" s="247">
        <v>119</v>
      </c>
      <c r="L35" s="247">
        <v>20.37</v>
      </c>
      <c r="M35" s="293">
        <f t="shared" si="1"/>
        <v>139.37</v>
      </c>
      <c r="N35" s="262"/>
    </row>
    <row r="36" spans="1:19">
      <c r="A36" s="43">
        <v>28</v>
      </c>
      <c r="B36" s="50" t="s">
        <v>639</v>
      </c>
      <c r="C36" s="72" t="s">
        <v>92</v>
      </c>
      <c r="D36" s="72" t="s">
        <v>912</v>
      </c>
      <c r="E36" s="52" t="s">
        <v>599</v>
      </c>
      <c r="F36" s="247">
        <v>68</v>
      </c>
      <c r="G36" s="296">
        <v>115.6</v>
      </c>
      <c r="H36" s="247">
        <v>11.64</v>
      </c>
      <c r="I36" s="296">
        <v>20.95</v>
      </c>
      <c r="J36" s="247">
        <f t="shared" si="0"/>
        <v>216.19</v>
      </c>
      <c r="K36" s="247">
        <v>183.6</v>
      </c>
      <c r="L36" s="247">
        <v>32.590000000000003</v>
      </c>
      <c r="M36" s="293">
        <f t="shared" si="1"/>
        <v>216.19</v>
      </c>
      <c r="N36" s="262"/>
    </row>
    <row r="37" spans="1:19">
      <c r="A37" s="43"/>
      <c r="B37" s="50" t="s">
        <v>889</v>
      </c>
      <c r="C37" s="72" t="s">
        <v>890</v>
      </c>
      <c r="D37" s="72" t="s">
        <v>912</v>
      </c>
      <c r="E37" s="52" t="s">
        <v>598</v>
      </c>
      <c r="F37" s="247">
        <v>68</v>
      </c>
      <c r="G37" s="296">
        <v>0</v>
      </c>
      <c r="H37" s="247">
        <v>11.64</v>
      </c>
      <c r="I37" s="296">
        <v>0</v>
      </c>
      <c r="J37" s="247">
        <f t="shared" si="0"/>
        <v>79.64</v>
      </c>
      <c r="K37" s="247">
        <v>68</v>
      </c>
      <c r="L37" s="247">
        <v>11.64</v>
      </c>
      <c r="M37" s="293">
        <f t="shared" si="1"/>
        <v>79.64</v>
      </c>
      <c r="N37" s="262"/>
    </row>
    <row r="38" spans="1:19">
      <c r="A38" s="43">
        <v>30</v>
      </c>
      <c r="B38" s="50" t="s">
        <v>641</v>
      </c>
      <c r="C38" s="71" t="s">
        <v>846</v>
      </c>
      <c r="D38" s="71" t="s">
        <v>912</v>
      </c>
      <c r="E38" s="52" t="s">
        <v>600</v>
      </c>
      <c r="F38" s="247">
        <v>68</v>
      </c>
      <c r="G38" s="296">
        <v>51</v>
      </c>
      <c r="H38" s="247">
        <v>11.64</v>
      </c>
      <c r="I38" s="296">
        <v>8.73</v>
      </c>
      <c r="J38" s="247">
        <f t="shared" si="0"/>
        <v>139.36999999999998</v>
      </c>
      <c r="K38" s="247">
        <v>119</v>
      </c>
      <c r="L38" s="247">
        <v>20.37</v>
      </c>
      <c r="M38" s="293">
        <f t="shared" si="1"/>
        <v>139.37</v>
      </c>
      <c r="N38" s="262"/>
      <c r="R38" t="s">
        <v>318</v>
      </c>
    </row>
    <row r="39" spans="1:19">
      <c r="A39" s="43">
        <v>31</v>
      </c>
      <c r="B39" s="50" t="s">
        <v>642</v>
      </c>
      <c r="C39" s="72" t="s">
        <v>549</v>
      </c>
      <c r="D39" s="72" t="s">
        <v>912</v>
      </c>
      <c r="E39" s="52" t="s">
        <v>599</v>
      </c>
      <c r="F39" s="247">
        <v>68</v>
      </c>
      <c r="G39" s="296">
        <v>115.6</v>
      </c>
      <c r="H39" s="247">
        <v>11.64</v>
      </c>
      <c r="I39" s="296">
        <v>20.95</v>
      </c>
      <c r="J39" s="247">
        <f t="shared" si="0"/>
        <v>216.19</v>
      </c>
      <c r="K39" s="247">
        <v>183.6</v>
      </c>
      <c r="L39" s="247">
        <v>32.590000000000003</v>
      </c>
      <c r="M39" s="293">
        <f t="shared" si="1"/>
        <v>216.19</v>
      </c>
      <c r="N39" s="262"/>
    </row>
    <row r="40" spans="1:19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</row>
    <row r="41" spans="1:19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68</v>
      </c>
      <c r="G42" s="296">
        <v>0</v>
      </c>
      <c r="H42" s="247">
        <v>11.64</v>
      </c>
      <c r="I42" s="296">
        <v>0</v>
      </c>
      <c r="J42" s="247">
        <f t="shared" si="0"/>
        <v>79.64</v>
      </c>
      <c r="K42" s="247">
        <v>68</v>
      </c>
      <c r="L42" s="247">
        <v>11.64</v>
      </c>
      <c r="M42" s="293">
        <f t="shared" si="1"/>
        <v>79.64</v>
      </c>
      <c r="N42" s="262"/>
      <c r="P42"/>
      <c r="Q42"/>
      <c r="R42"/>
      <c r="S42"/>
    </row>
    <row r="43" spans="1:19" s="1" customFormat="1">
      <c r="A43" s="43"/>
      <c r="B43" s="50" t="s">
        <v>1021</v>
      </c>
      <c r="C43" s="72" t="s">
        <v>1022</v>
      </c>
      <c r="D43" s="72" t="s">
        <v>913</v>
      </c>
      <c r="E43" s="52" t="s">
        <v>600</v>
      </c>
      <c r="F43" s="247">
        <v>78.12</v>
      </c>
      <c r="G43" s="296">
        <v>58.59</v>
      </c>
      <c r="H43" s="247">
        <v>11.64</v>
      </c>
      <c r="I43" s="296">
        <v>8.73</v>
      </c>
      <c r="J43" s="247">
        <f>SUM(F43:I43)</f>
        <v>157.08000000000001</v>
      </c>
      <c r="K43" s="247">
        <v>136.71</v>
      </c>
      <c r="L43" s="247">
        <v>20.37</v>
      </c>
      <c r="M43" s="293">
        <f>K43+L43</f>
        <v>157.08000000000001</v>
      </c>
      <c r="N43" s="262" t="s">
        <v>1023</v>
      </c>
      <c r="P43"/>
      <c r="Q43"/>
      <c r="R43"/>
      <c r="S43"/>
    </row>
    <row r="44" spans="1:19" s="1" customFormat="1">
      <c r="A44" s="43">
        <v>34</v>
      </c>
      <c r="B44" s="50" t="s">
        <v>705</v>
      </c>
      <c r="C44" s="72" t="s">
        <v>43</v>
      </c>
      <c r="D44" s="72" t="s">
        <v>915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 t="shared" si="1"/>
        <v>89.76</v>
      </c>
      <c r="N44" s="262"/>
      <c r="P44"/>
      <c r="Q44"/>
      <c r="R44"/>
      <c r="S44"/>
    </row>
    <row r="45" spans="1:19" s="1" customFormat="1">
      <c r="A45" s="43">
        <v>35</v>
      </c>
      <c r="B45" s="50" t="s">
        <v>706</v>
      </c>
      <c r="C45" s="71" t="s">
        <v>327</v>
      </c>
      <c r="D45" s="71" t="s">
        <v>912</v>
      </c>
      <c r="E45" s="52" t="s">
        <v>600</v>
      </c>
      <c r="F45" s="247">
        <v>68</v>
      </c>
      <c r="G45" s="296">
        <v>51</v>
      </c>
      <c r="H45" s="247">
        <v>11.64</v>
      </c>
      <c r="I45" s="296">
        <v>8.73</v>
      </c>
      <c r="J45" s="247">
        <f t="shared" si="0"/>
        <v>139.36999999999998</v>
      </c>
      <c r="K45" s="247">
        <v>119</v>
      </c>
      <c r="L45" s="247">
        <v>20.37</v>
      </c>
      <c r="M45" s="293">
        <f t="shared" si="1"/>
        <v>139.37</v>
      </c>
      <c r="N45" s="262"/>
      <c r="P45"/>
      <c r="Q45"/>
      <c r="R45"/>
      <c r="S45"/>
    </row>
    <row r="46" spans="1:19" s="1" customFormat="1">
      <c r="A46" s="43"/>
      <c r="B46" s="50" t="s">
        <v>938</v>
      </c>
      <c r="C46" s="71" t="s">
        <v>939</v>
      </c>
      <c r="D46" s="71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/>
      <c r="B47" s="50" t="s">
        <v>920</v>
      </c>
      <c r="C47" s="71" t="s">
        <v>921</v>
      </c>
      <c r="D47" s="71" t="s">
        <v>913</v>
      </c>
      <c r="E47" s="52" t="s">
        <v>598</v>
      </c>
      <c r="F47" s="247">
        <v>78.12</v>
      </c>
      <c r="G47" s="296">
        <v>0</v>
      </c>
      <c r="H47" s="247">
        <v>11.64</v>
      </c>
      <c r="I47" s="296">
        <v>0</v>
      </c>
      <c r="J47" s="247">
        <f t="shared" si="0"/>
        <v>89.76</v>
      </c>
      <c r="K47" s="247">
        <v>78.12</v>
      </c>
      <c r="L47" s="247">
        <v>11.64</v>
      </c>
      <c r="M47" s="293">
        <f>SUM(K47:L47)</f>
        <v>89.76</v>
      </c>
      <c r="N47" s="262"/>
      <c r="P47"/>
      <c r="Q47"/>
      <c r="R47"/>
      <c r="S47"/>
    </row>
    <row r="48" spans="1:19" s="1" customFormat="1">
      <c r="A48" s="43">
        <v>36</v>
      </c>
      <c r="B48" s="50" t="s">
        <v>645</v>
      </c>
      <c r="C48" s="72" t="s">
        <v>358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37</v>
      </c>
      <c r="B49" s="50" t="s">
        <v>646</v>
      </c>
      <c r="C49" s="72" t="s">
        <v>551</v>
      </c>
      <c r="D49" s="72" t="s">
        <v>913</v>
      </c>
      <c r="E49" s="52" t="s">
        <v>598</v>
      </c>
      <c r="F49" s="247">
        <v>78.12</v>
      </c>
      <c r="G49" s="296">
        <v>0</v>
      </c>
      <c r="H49" s="247">
        <v>11.64</v>
      </c>
      <c r="I49" s="296">
        <v>0</v>
      </c>
      <c r="J49" s="247">
        <f t="shared" si="0"/>
        <v>89.76</v>
      </c>
      <c r="K49" s="247">
        <v>78.12</v>
      </c>
      <c r="L49" s="247">
        <v>11.64</v>
      </c>
      <c r="M49" s="293">
        <f t="shared" si="1"/>
        <v>89.76</v>
      </c>
      <c r="N49" s="262"/>
      <c r="P49"/>
      <c r="Q49"/>
      <c r="R49"/>
      <c r="S49"/>
    </row>
    <row r="50" spans="1:19" s="1" customFormat="1">
      <c r="A50" s="43">
        <v>39</v>
      </c>
      <c r="B50" s="50" t="s">
        <v>648</v>
      </c>
      <c r="C50" s="72" t="s">
        <v>23</v>
      </c>
      <c r="D50" s="72" t="s">
        <v>912</v>
      </c>
      <c r="E50" s="52" t="s">
        <v>598</v>
      </c>
      <c r="F50" s="247">
        <v>68</v>
      </c>
      <c r="G50" s="296">
        <v>0</v>
      </c>
      <c r="H50" s="247">
        <v>11.64</v>
      </c>
      <c r="I50" s="296">
        <v>0</v>
      </c>
      <c r="J50" s="247">
        <f t="shared" si="0"/>
        <v>79.64</v>
      </c>
      <c r="K50" s="247">
        <v>68</v>
      </c>
      <c r="L50" s="247">
        <v>11.64</v>
      </c>
      <c r="M50" s="293">
        <f t="shared" si="1"/>
        <v>79.64</v>
      </c>
      <c r="N50" s="262"/>
      <c r="P50"/>
      <c r="Q50"/>
      <c r="R50"/>
      <c r="S50"/>
    </row>
    <row r="51" spans="1:19" s="1" customFormat="1">
      <c r="A51" s="43">
        <v>40</v>
      </c>
      <c r="B51" s="50" t="s">
        <v>649</v>
      </c>
      <c r="C51" s="72" t="s">
        <v>93</v>
      </c>
      <c r="D51" s="72" t="s">
        <v>912</v>
      </c>
      <c r="E51" s="52" t="s">
        <v>599</v>
      </c>
      <c r="F51" s="247">
        <v>68</v>
      </c>
      <c r="G51" s="296">
        <v>115.6</v>
      </c>
      <c r="H51" s="247">
        <v>11.64</v>
      </c>
      <c r="I51" s="296">
        <v>20.95</v>
      </c>
      <c r="J51" s="247">
        <f>SUM(F51:I51)</f>
        <v>216.19</v>
      </c>
      <c r="K51" s="247">
        <v>183.6</v>
      </c>
      <c r="L51" s="247">
        <v>32.590000000000003</v>
      </c>
      <c r="M51" s="293">
        <f t="shared" si="1"/>
        <v>216.19</v>
      </c>
      <c r="N51" s="262"/>
      <c r="P51"/>
      <c r="Q51"/>
      <c r="R51"/>
      <c r="S51"/>
    </row>
    <row r="52" spans="1:19" s="1" customFormat="1">
      <c r="A52" s="43">
        <v>41</v>
      </c>
      <c r="B52" s="50" t="s">
        <v>650</v>
      </c>
      <c r="C52" s="72" t="s">
        <v>183</v>
      </c>
      <c r="D52" s="72" t="s">
        <v>912</v>
      </c>
      <c r="E52" s="52" t="s">
        <v>600</v>
      </c>
      <c r="F52" s="247">
        <v>68</v>
      </c>
      <c r="G52" s="296">
        <v>51</v>
      </c>
      <c r="H52" s="247">
        <v>11.64</v>
      </c>
      <c r="I52" s="296">
        <v>8.73</v>
      </c>
      <c r="J52" s="247">
        <f t="shared" si="0"/>
        <v>139.36999999999998</v>
      </c>
      <c r="K52" s="247">
        <v>119</v>
      </c>
      <c r="L52" s="247">
        <v>20.37</v>
      </c>
      <c r="M52" s="293">
        <f t="shared" si="1"/>
        <v>139.37</v>
      </c>
      <c r="N52" s="262"/>
      <c r="P52"/>
      <c r="Q52"/>
      <c r="R52"/>
      <c r="S52"/>
    </row>
    <row r="53" spans="1:19" s="1" customFormat="1">
      <c r="A53" s="43">
        <v>42</v>
      </c>
      <c r="B53" s="50" t="s">
        <v>651</v>
      </c>
      <c r="C53" s="71" t="s">
        <v>453</v>
      </c>
      <c r="D53" s="71" t="s">
        <v>915</v>
      </c>
      <c r="E53" s="52" t="s">
        <v>599</v>
      </c>
      <c r="F53" s="247">
        <v>78.12</v>
      </c>
      <c r="G53" s="296">
        <v>132.80000000000001</v>
      </c>
      <c r="H53" s="247">
        <v>11.64</v>
      </c>
      <c r="I53" s="296">
        <v>20.95</v>
      </c>
      <c r="J53" s="247">
        <f>SUM(F53:I53)</f>
        <v>243.51</v>
      </c>
      <c r="K53" s="247">
        <v>210.92</v>
      </c>
      <c r="L53" s="247">
        <v>32.590000000000003</v>
      </c>
      <c r="M53" s="293">
        <f t="shared" si="1"/>
        <v>243.51</v>
      </c>
      <c r="N53" s="262"/>
      <c r="P53"/>
      <c r="Q53"/>
      <c r="R53"/>
      <c r="S53"/>
    </row>
    <row r="54" spans="1:19" s="1" customFormat="1">
      <c r="A54" s="43"/>
      <c r="B54" s="50" t="s">
        <v>864</v>
      </c>
      <c r="C54" s="71" t="s">
        <v>865</v>
      </c>
      <c r="D54" s="71" t="s">
        <v>916</v>
      </c>
      <c r="E54" s="52" t="s">
        <v>866</v>
      </c>
      <c r="F54" s="247">
        <v>68</v>
      </c>
      <c r="G54" s="296">
        <v>0</v>
      </c>
      <c r="H54" s="247">
        <v>11.64</v>
      </c>
      <c r="I54" s="296">
        <v>0</v>
      </c>
      <c r="J54" s="247">
        <f t="shared" si="0"/>
        <v>79.64</v>
      </c>
      <c r="K54" s="247">
        <v>68</v>
      </c>
      <c r="L54" s="247">
        <v>11.64</v>
      </c>
      <c r="M54" s="293">
        <f t="shared" si="1"/>
        <v>79.64</v>
      </c>
      <c r="N54" s="262"/>
      <c r="P54"/>
      <c r="Q54"/>
      <c r="R54"/>
      <c r="S54"/>
    </row>
    <row r="55" spans="1:19" s="1" customFormat="1">
      <c r="A55" s="43">
        <v>43</v>
      </c>
      <c r="B55" s="50" t="s">
        <v>652</v>
      </c>
      <c r="C55" s="72" t="s">
        <v>134</v>
      </c>
      <c r="D55" s="72" t="s">
        <v>912</v>
      </c>
      <c r="E55" s="52" t="s">
        <v>598</v>
      </c>
      <c r="F55" s="247">
        <v>68</v>
      </c>
      <c r="G55" s="296">
        <v>0</v>
      </c>
      <c r="H55" s="247">
        <v>11.64</v>
      </c>
      <c r="I55" s="296">
        <v>0</v>
      </c>
      <c r="J55" s="247">
        <f t="shared" si="0"/>
        <v>79.64</v>
      </c>
      <c r="K55" s="247">
        <v>68</v>
      </c>
      <c r="L55" s="247">
        <v>11.64</v>
      </c>
      <c r="M55" s="293">
        <f t="shared" si="1"/>
        <v>79.64</v>
      </c>
      <c r="N55" s="262"/>
      <c r="P55"/>
      <c r="Q55"/>
      <c r="R55"/>
      <c r="S55"/>
    </row>
    <row r="56" spans="1:19" s="1" customFormat="1">
      <c r="A56" s="43">
        <v>44</v>
      </c>
      <c r="B56" s="50" t="s">
        <v>653</v>
      </c>
      <c r="C56" s="72" t="s">
        <v>59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 t="shared" si="0"/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45</v>
      </c>
      <c r="B57" s="50" t="s">
        <v>654</v>
      </c>
      <c r="C57" s="72" t="s">
        <v>563</v>
      </c>
      <c r="D57" s="72" t="s">
        <v>912</v>
      </c>
      <c r="E57" s="52" t="s">
        <v>599</v>
      </c>
      <c r="F57" s="247">
        <v>68</v>
      </c>
      <c r="G57" s="296">
        <v>115.6</v>
      </c>
      <c r="H57" s="247">
        <v>11.64</v>
      </c>
      <c r="I57" s="296">
        <v>20.95</v>
      </c>
      <c r="J57" s="247">
        <f>SUM(F57:I57)</f>
        <v>216.19</v>
      </c>
      <c r="K57" s="247">
        <v>183.6</v>
      </c>
      <c r="L57" s="247">
        <v>32.590000000000003</v>
      </c>
      <c r="M57" s="293">
        <f t="shared" si="1"/>
        <v>216.19</v>
      </c>
      <c r="N57" s="262"/>
      <c r="P57"/>
      <c r="Q57"/>
      <c r="R57"/>
      <c r="S57"/>
    </row>
    <row r="58" spans="1:19" s="1" customFormat="1">
      <c r="A58" s="43"/>
      <c r="B58" s="50" t="s">
        <v>893</v>
      </c>
      <c r="C58" s="72" t="s">
        <v>894</v>
      </c>
      <c r="D58" s="72" t="s">
        <v>913</v>
      </c>
      <c r="E58" s="52" t="s">
        <v>598</v>
      </c>
      <c r="F58" s="247">
        <v>78.12</v>
      </c>
      <c r="G58" s="296">
        <v>0</v>
      </c>
      <c r="H58" s="247">
        <v>11.64</v>
      </c>
      <c r="I58" s="296">
        <v>0</v>
      </c>
      <c r="J58" s="247">
        <f>SUM(F58:I58)</f>
        <v>89.76</v>
      </c>
      <c r="K58" s="247">
        <v>78.12</v>
      </c>
      <c r="L58" s="247">
        <v>11.64</v>
      </c>
      <c r="M58" s="293">
        <f t="shared" si="1"/>
        <v>89.76</v>
      </c>
      <c r="N58" s="262"/>
      <c r="P58"/>
      <c r="Q58"/>
      <c r="R58"/>
      <c r="S58"/>
    </row>
    <row r="59" spans="1:19" s="1" customFormat="1">
      <c r="A59" s="43">
        <v>46</v>
      </c>
      <c r="B59" s="50" t="s">
        <v>655</v>
      </c>
      <c r="C59" s="71" t="s">
        <v>847</v>
      </c>
      <c r="D59" s="71" t="s">
        <v>916</v>
      </c>
      <c r="E59" s="52" t="s">
        <v>600</v>
      </c>
      <c r="F59" s="247">
        <v>68</v>
      </c>
      <c r="G59" s="296">
        <v>51</v>
      </c>
      <c r="H59" s="247">
        <v>11.64</v>
      </c>
      <c r="I59" s="296">
        <v>8.73</v>
      </c>
      <c r="J59" s="247">
        <f>SUM(F59:I59)</f>
        <v>139.36999999999998</v>
      </c>
      <c r="K59" s="247">
        <v>119</v>
      </c>
      <c r="L59" s="247">
        <v>20.37</v>
      </c>
      <c r="M59" s="293">
        <f t="shared" si="1"/>
        <v>139.37</v>
      </c>
      <c r="N59" s="262"/>
      <c r="P59"/>
      <c r="Q59"/>
      <c r="R59"/>
      <c r="S59"/>
    </row>
    <row r="60" spans="1:19" s="1" customFormat="1" ht="16" customHeight="1">
      <c r="A60" s="43">
        <v>47</v>
      </c>
      <c r="B60" s="118" t="s">
        <v>656</v>
      </c>
      <c r="C60" s="72" t="s">
        <v>306</v>
      </c>
      <c r="D60" s="72" t="s">
        <v>912</v>
      </c>
      <c r="E60" s="52" t="s">
        <v>598</v>
      </c>
      <c r="F60" s="247">
        <v>68</v>
      </c>
      <c r="G60" s="296">
        <v>0</v>
      </c>
      <c r="H60" s="247">
        <v>11.64</v>
      </c>
      <c r="I60" s="296">
        <v>0</v>
      </c>
      <c r="J60" s="247">
        <f t="shared" si="0"/>
        <v>79.64</v>
      </c>
      <c r="K60" s="247">
        <v>68</v>
      </c>
      <c r="L60" s="247">
        <v>11.64</v>
      </c>
      <c r="M60" s="293">
        <f t="shared" si="1"/>
        <v>79.64</v>
      </c>
      <c r="N60" s="262"/>
      <c r="P60"/>
      <c r="Q60"/>
      <c r="R60"/>
      <c r="S60"/>
    </row>
    <row r="61" spans="1:19" s="1" customFormat="1">
      <c r="A61" s="43">
        <v>48</v>
      </c>
      <c r="B61" s="50" t="s">
        <v>657</v>
      </c>
      <c r="C61" s="72" t="s">
        <v>203</v>
      </c>
      <c r="D61" s="72" t="s">
        <v>912</v>
      </c>
      <c r="E61" s="52" t="s">
        <v>598</v>
      </c>
      <c r="F61" s="247">
        <v>68</v>
      </c>
      <c r="G61" s="296">
        <v>0</v>
      </c>
      <c r="H61" s="247">
        <v>11.64</v>
      </c>
      <c r="I61" s="296">
        <v>0</v>
      </c>
      <c r="J61" s="247">
        <f t="shared" si="0"/>
        <v>79.64</v>
      </c>
      <c r="K61" s="247">
        <v>68</v>
      </c>
      <c r="L61" s="247">
        <v>11.64</v>
      </c>
      <c r="M61" s="293">
        <f t="shared" si="1"/>
        <v>79.64</v>
      </c>
      <c r="N61" s="262"/>
      <c r="P61"/>
      <c r="Q61"/>
      <c r="R61"/>
      <c r="S61"/>
    </row>
    <row r="62" spans="1:19">
      <c r="A62" s="43">
        <v>50</v>
      </c>
      <c r="B62" s="50" t="s">
        <v>659</v>
      </c>
      <c r="C62" s="71" t="s">
        <v>848</v>
      </c>
      <c r="D62" s="71" t="s">
        <v>916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>
        <v>51</v>
      </c>
      <c r="B63" s="50" t="s">
        <v>660</v>
      </c>
      <c r="C63" s="72" t="s">
        <v>123</v>
      </c>
      <c r="D63" s="72" t="s">
        <v>912</v>
      </c>
      <c r="E63" s="52" t="s">
        <v>599</v>
      </c>
      <c r="F63" s="247">
        <v>68</v>
      </c>
      <c r="G63" s="296">
        <v>115.6</v>
      </c>
      <c r="H63" s="247">
        <v>11.64</v>
      </c>
      <c r="I63" s="296">
        <v>20.95</v>
      </c>
      <c r="J63" s="247">
        <f>SUM(F63:I63)</f>
        <v>216.19</v>
      </c>
      <c r="K63" s="247">
        <v>183.6</v>
      </c>
      <c r="L63" s="247">
        <v>32.590000000000003</v>
      </c>
      <c r="M63" s="293">
        <f t="shared" si="1"/>
        <v>216.19</v>
      </c>
      <c r="N63" s="262"/>
    </row>
    <row r="64" spans="1:19">
      <c r="A64" s="43">
        <v>52</v>
      </c>
      <c r="B64" s="50" t="s">
        <v>661</v>
      </c>
      <c r="C64" s="71" t="s">
        <v>346</v>
      </c>
      <c r="D64" s="71" t="s">
        <v>912</v>
      </c>
      <c r="E64" s="52" t="s">
        <v>599</v>
      </c>
      <c r="F64" s="247">
        <v>68</v>
      </c>
      <c r="G64" s="296">
        <v>115.6</v>
      </c>
      <c r="H64" s="247">
        <v>11.64</v>
      </c>
      <c r="I64" s="296">
        <v>20.95</v>
      </c>
      <c r="J64" s="247">
        <f>SUM(F64:I64)</f>
        <v>216.19</v>
      </c>
      <c r="K64" s="247">
        <v>183.6</v>
      </c>
      <c r="L64" s="247">
        <v>32.590000000000003</v>
      </c>
      <c r="M64" s="293">
        <f t="shared" si="1"/>
        <v>216.19</v>
      </c>
      <c r="N64" s="262"/>
    </row>
    <row r="65" spans="1:19">
      <c r="A65" s="43"/>
      <c r="B65" s="50" t="s">
        <v>895</v>
      </c>
      <c r="C65" s="71" t="s">
        <v>896</v>
      </c>
      <c r="D65" s="71" t="s">
        <v>913</v>
      </c>
      <c r="E65" s="52" t="s">
        <v>598</v>
      </c>
      <c r="F65" s="247">
        <v>78.12</v>
      </c>
      <c r="G65" s="296">
        <v>0</v>
      </c>
      <c r="H65" s="247">
        <v>11.64</v>
      </c>
      <c r="I65" s="296">
        <v>0</v>
      </c>
      <c r="J65" s="247">
        <f>SUM(F65:I65)</f>
        <v>89.76</v>
      </c>
      <c r="K65" s="247">
        <v>78.12</v>
      </c>
      <c r="L65" s="247">
        <v>11.64</v>
      </c>
      <c r="M65" s="293">
        <f t="shared" si="1"/>
        <v>89.76</v>
      </c>
      <c r="N65" s="262"/>
    </row>
    <row r="66" spans="1:19">
      <c r="A66" s="43">
        <v>53</v>
      </c>
      <c r="B66" s="278" t="s">
        <v>742</v>
      </c>
      <c r="C66" s="72" t="s">
        <v>737</v>
      </c>
      <c r="D66" s="72" t="s">
        <v>912</v>
      </c>
      <c r="E66" s="52" t="s">
        <v>598</v>
      </c>
      <c r="F66" s="247">
        <v>68</v>
      </c>
      <c r="G66" s="296">
        <v>0</v>
      </c>
      <c r="H66" s="247">
        <v>11.64</v>
      </c>
      <c r="I66" s="296">
        <v>0</v>
      </c>
      <c r="J66" s="247">
        <f t="shared" si="0"/>
        <v>79.64</v>
      </c>
      <c r="K66" s="247">
        <v>68</v>
      </c>
      <c r="L66" s="247">
        <v>11.64</v>
      </c>
      <c r="M66" s="293">
        <f t="shared" si="1"/>
        <v>79.64</v>
      </c>
      <c r="N66" s="53"/>
    </row>
    <row r="67" spans="1:19">
      <c r="A67" s="43"/>
      <c r="B67" s="278" t="s">
        <v>933</v>
      </c>
      <c r="C67" s="72" t="s">
        <v>897</v>
      </c>
      <c r="D67" s="72" t="s">
        <v>912</v>
      </c>
      <c r="E67" s="52" t="s">
        <v>600</v>
      </c>
      <c r="F67" s="247">
        <v>68</v>
      </c>
      <c r="G67" s="296">
        <v>51</v>
      </c>
      <c r="H67" s="247">
        <v>11.64</v>
      </c>
      <c r="I67" s="296">
        <v>8.73</v>
      </c>
      <c r="J67" s="247">
        <f>SUM(F67:I67)</f>
        <v>139.36999999999998</v>
      </c>
      <c r="K67" s="247">
        <v>119</v>
      </c>
      <c r="L67" s="247">
        <v>20.37</v>
      </c>
      <c r="M67" s="293">
        <f t="shared" si="1"/>
        <v>139.37</v>
      </c>
      <c r="N67" s="53"/>
    </row>
    <row r="68" spans="1:19">
      <c r="A68" s="43"/>
      <c r="B68" s="278" t="s">
        <v>923</v>
      </c>
      <c r="C68" s="72" t="s">
        <v>924</v>
      </c>
      <c r="D68" s="72" t="s">
        <v>915</v>
      </c>
      <c r="E68" s="52" t="s">
        <v>598</v>
      </c>
      <c r="F68" s="247">
        <v>78.12</v>
      </c>
      <c r="G68" s="296">
        <v>0</v>
      </c>
      <c r="H68" s="247">
        <v>11.64</v>
      </c>
      <c r="I68" s="296">
        <v>0</v>
      </c>
      <c r="J68" s="247">
        <f>SUM(F68:I68)</f>
        <v>89.76</v>
      </c>
      <c r="K68" s="247">
        <v>78.12</v>
      </c>
      <c r="L68" s="247">
        <v>11.64</v>
      </c>
      <c r="M68" s="293">
        <f t="shared" si="1"/>
        <v>89.76</v>
      </c>
      <c r="N68" s="53"/>
    </row>
    <row r="69" spans="1:19">
      <c r="A69" s="43"/>
      <c r="B69" s="278" t="s">
        <v>898</v>
      </c>
      <c r="C69" s="72" t="s">
        <v>899</v>
      </c>
      <c r="D69" s="72" t="s">
        <v>912</v>
      </c>
      <c r="E69" s="52" t="s">
        <v>599</v>
      </c>
      <c r="F69" s="247">
        <v>68</v>
      </c>
      <c r="G69" s="296">
        <v>115.6</v>
      </c>
      <c r="H69" s="247">
        <v>11.64</v>
      </c>
      <c r="I69" s="296">
        <v>20.95</v>
      </c>
      <c r="J69" s="247">
        <f>SUM(F69:I69)</f>
        <v>216.19</v>
      </c>
      <c r="K69" s="247">
        <v>183.6</v>
      </c>
      <c r="L69" s="247">
        <v>32.590000000000003</v>
      </c>
      <c r="M69" s="293">
        <f>SUM(K69:L69)</f>
        <v>216.19</v>
      </c>
      <c r="N69" s="53"/>
    </row>
    <row r="70" spans="1:19" s="42" customFormat="1" ht="16" customHeight="1">
      <c r="A70" s="43">
        <v>56</v>
      </c>
      <c r="B70" s="50" t="s">
        <v>664</v>
      </c>
      <c r="C70" s="72" t="s">
        <v>601</v>
      </c>
      <c r="D70" s="72" t="s">
        <v>912</v>
      </c>
      <c r="E70" s="52" t="s">
        <v>598</v>
      </c>
      <c r="F70" s="247">
        <v>68</v>
      </c>
      <c r="G70" s="296">
        <v>0</v>
      </c>
      <c r="H70" s="247">
        <v>11.64</v>
      </c>
      <c r="I70" s="296">
        <v>0</v>
      </c>
      <c r="J70" s="247">
        <f t="shared" si="0"/>
        <v>79.64</v>
      </c>
      <c r="K70" s="247">
        <v>68</v>
      </c>
      <c r="L70" s="247">
        <v>11.64</v>
      </c>
      <c r="M70" s="293">
        <f t="shared" si="1"/>
        <v>79.64</v>
      </c>
      <c r="N70" s="262"/>
      <c r="O70" s="1"/>
    </row>
    <row r="71" spans="1:19" s="42" customFormat="1">
      <c r="A71" s="43">
        <v>57</v>
      </c>
      <c r="B71" s="50" t="s">
        <v>665</v>
      </c>
      <c r="C71" s="72" t="s">
        <v>378</v>
      </c>
      <c r="D71" s="72" t="s">
        <v>912</v>
      </c>
      <c r="E71" s="52" t="s">
        <v>600</v>
      </c>
      <c r="F71" s="247">
        <v>68</v>
      </c>
      <c r="G71" s="296">
        <v>51</v>
      </c>
      <c r="H71" s="247">
        <v>11.64</v>
      </c>
      <c r="I71" s="296">
        <v>8.73</v>
      </c>
      <c r="J71" s="247">
        <f>SUM(F71:I71)</f>
        <v>139.36999999999998</v>
      </c>
      <c r="K71" s="247">
        <v>119</v>
      </c>
      <c r="L71" s="247">
        <v>20.37</v>
      </c>
      <c r="M71" s="293">
        <f t="shared" si="1"/>
        <v>139.37</v>
      </c>
      <c r="N71" s="262"/>
      <c r="O71" s="1"/>
    </row>
    <row r="72" spans="1:19" s="42" customFormat="1">
      <c r="A72" s="43">
        <v>58</v>
      </c>
      <c r="B72" s="50" t="s">
        <v>413</v>
      </c>
      <c r="C72" s="72" t="s">
        <v>196</v>
      </c>
      <c r="D72" s="359" t="s">
        <v>913</v>
      </c>
      <c r="E72" s="151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2"/>
      <c r="O72" s="1"/>
    </row>
    <row r="73" spans="1:19">
      <c r="A73" s="43">
        <v>59</v>
      </c>
      <c r="B73" s="50" t="s">
        <v>666</v>
      </c>
      <c r="C73" s="72" t="s">
        <v>215</v>
      </c>
      <c r="D73" s="72" t="s">
        <v>913</v>
      </c>
      <c r="E73" s="52" t="s">
        <v>598</v>
      </c>
      <c r="F73" s="247">
        <v>78.12</v>
      </c>
      <c r="G73" s="296">
        <v>0</v>
      </c>
      <c r="H73" s="247">
        <v>11.64</v>
      </c>
      <c r="I73" s="296">
        <v>0</v>
      </c>
      <c r="J73" s="247">
        <f t="shared" si="0"/>
        <v>89.76</v>
      </c>
      <c r="K73" s="247">
        <v>78.12</v>
      </c>
      <c r="L73" s="247">
        <v>11.64</v>
      </c>
      <c r="M73" s="293">
        <f t="shared" si="1"/>
        <v>89.76</v>
      </c>
      <c r="N73" s="264"/>
    </row>
    <row r="74" spans="1:19">
      <c r="A74" s="43">
        <v>60</v>
      </c>
      <c r="B74" s="50" t="s">
        <v>667</v>
      </c>
      <c r="C74" s="72" t="s">
        <v>586</v>
      </c>
      <c r="D74" s="72" t="s">
        <v>913</v>
      </c>
      <c r="E74" s="52" t="s">
        <v>598</v>
      </c>
      <c r="F74" s="247">
        <v>78.12</v>
      </c>
      <c r="G74" s="296">
        <v>0</v>
      </c>
      <c r="H74" s="247">
        <v>11.64</v>
      </c>
      <c r="I74" s="296">
        <v>0</v>
      </c>
      <c r="J74" s="247">
        <f t="shared" si="0"/>
        <v>89.76</v>
      </c>
      <c r="K74" s="247">
        <v>78.12</v>
      </c>
      <c r="L74" s="247">
        <v>11.64</v>
      </c>
      <c r="M74" s="293">
        <f t="shared" si="1"/>
        <v>89.76</v>
      </c>
      <c r="N74" s="264"/>
    </row>
    <row r="75" spans="1:19">
      <c r="A75" s="43">
        <v>62</v>
      </c>
      <c r="B75" s="50" t="s">
        <v>669</v>
      </c>
      <c r="C75" s="72" t="s">
        <v>83</v>
      </c>
      <c r="D75" s="72" t="s">
        <v>912</v>
      </c>
      <c r="E75" s="52" t="s">
        <v>598</v>
      </c>
      <c r="F75" s="247">
        <v>68</v>
      </c>
      <c r="G75" s="296">
        <v>0</v>
      </c>
      <c r="H75" s="247">
        <v>11.64</v>
      </c>
      <c r="I75" s="296">
        <v>0</v>
      </c>
      <c r="J75" s="247">
        <f t="shared" si="0"/>
        <v>79.64</v>
      </c>
      <c r="K75" s="247">
        <v>68</v>
      </c>
      <c r="L75" s="247">
        <v>11.64</v>
      </c>
      <c r="M75" s="293">
        <f t="shared" si="1"/>
        <v>79.64</v>
      </c>
      <c r="N75" s="262"/>
    </row>
    <row r="76" spans="1:19">
      <c r="A76" s="43">
        <v>64</v>
      </c>
      <c r="B76" s="50" t="s">
        <v>707</v>
      </c>
      <c r="C76" s="71" t="s">
        <v>458</v>
      </c>
      <c r="D76" s="71" t="s">
        <v>912</v>
      </c>
      <c r="E76" s="52" t="s">
        <v>598</v>
      </c>
      <c r="F76" s="247">
        <v>68</v>
      </c>
      <c r="G76" s="296">
        <v>0</v>
      </c>
      <c r="H76" s="247">
        <v>11.64</v>
      </c>
      <c r="I76" s="296">
        <v>0</v>
      </c>
      <c r="J76" s="247">
        <f t="shared" si="0"/>
        <v>79.64</v>
      </c>
      <c r="K76" s="247">
        <v>68</v>
      </c>
      <c r="L76" s="247">
        <v>11.64</v>
      </c>
      <c r="M76" s="293">
        <f t="shared" si="1"/>
        <v>79.64</v>
      </c>
      <c r="N76" s="262"/>
    </row>
    <row r="77" spans="1:19">
      <c r="A77" s="43"/>
      <c r="B77" s="50" t="s">
        <v>902</v>
      </c>
      <c r="C77" s="71" t="s">
        <v>903</v>
      </c>
      <c r="D77" s="71" t="s">
        <v>912</v>
      </c>
      <c r="E77" s="52" t="s">
        <v>599</v>
      </c>
      <c r="F77" s="247">
        <v>68</v>
      </c>
      <c r="G77" s="296">
        <v>115.6</v>
      </c>
      <c r="H77" s="247">
        <v>11.64</v>
      </c>
      <c r="I77" s="296">
        <v>20.95</v>
      </c>
      <c r="J77" s="247">
        <f t="shared" si="0"/>
        <v>216.19</v>
      </c>
      <c r="K77" s="247">
        <v>183.6</v>
      </c>
      <c r="L77" s="247">
        <v>32.590000000000003</v>
      </c>
      <c r="M77" s="293">
        <f t="shared" si="1"/>
        <v>216.19</v>
      </c>
      <c r="N77" s="262"/>
    </row>
    <row r="78" spans="1:19" s="1" customFormat="1">
      <c r="A78" s="43">
        <v>67</v>
      </c>
      <c r="B78" s="278" t="s">
        <v>744</v>
      </c>
      <c r="C78" s="72" t="s">
        <v>523</v>
      </c>
      <c r="D78" s="72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 t="shared" si="0"/>
        <v>157.08000000000001</v>
      </c>
      <c r="K78" s="247">
        <v>136.71</v>
      </c>
      <c r="L78" s="247">
        <v>20.37</v>
      </c>
      <c r="M78" s="293">
        <f t="shared" si="1"/>
        <v>157.08000000000001</v>
      </c>
      <c r="N78" s="262"/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78.12</v>
      </c>
      <c r="G79" s="296">
        <v>58.59</v>
      </c>
      <c r="H79" s="247">
        <v>11.64</v>
      </c>
      <c r="I79" s="296">
        <v>8.73</v>
      </c>
      <c r="J79" s="247">
        <f>SUM(F79:I79)</f>
        <v>157.08000000000001</v>
      </c>
      <c r="K79" s="247">
        <v>136.71</v>
      </c>
      <c r="L79" s="247">
        <v>20.37</v>
      </c>
      <c r="M79" s="293">
        <f>K79+L79</f>
        <v>157.08000000000001</v>
      </c>
      <c r="N79" s="262"/>
      <c r="P79"/>
      <c r="Q79"/>
      <c r="R79"/>
      <c r="S79"/>
    </row>
    <row r="80" spans="1:19" s="1" customFormat="1" ht="28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78.12</v>
      </c>
      <c r="G80" s="296">
        <v>132.80000000000001</v>
      </c>
      <c r="H80" s="247">
        <v>11.64</v>
      </c>
      <c r="I80" s="296">
        <v>20.95</v>
      </c>
      <c r="J80" s="247">
        <f t="shared" si="0"/>
        <v>243.51</v>
      </c>
      <c r="K80" s="247">
        <v>210.92</v>
      </c>
      <c r="L80" s="247">
        <v>32.590000000000003</v>
      </c>
      <c r="M80" s="293">
        <f>K80+L80</f>
        <v>243.51</v>
      </c>
      <c r="N80" s="262"/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8.73</v>
      </c>
      <c r="J81" s="247">
        <f t="shared" si="0"/>
        <v>139.36999999999998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78.12</v>
      </c>
      <c r="G82" s="296">
        <v>58.59</v>
      </c>
      <c r="H82" s="247">
        <v>11.64</v>
      </c>
      <c r="I82" s="296">
        <v>8.73</v>
      </c>
      <c r="J82" s="247">
        <f t="shared" si="0"/>
        <v>157.08000000000001</v>
      </c>
      <c r="K82" s="247">
        <v>136.71</v>
      </c>
      <c r="L82" s="247">
        <v>20.37</v>
      </c>
      <c r="M82" s="293">
        <f>K82+L82</f>
        <v>157.08000000000001</v>
      </c>
      <c r="N82" s="262"/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68</v>
      </c>
      <c r="G83" s="296">
        <v>51</v>
      </c>
      <c r="H83" s="247">
        <v>11.64</v>
      </c>
      <c r="I83" s="296">
        <v>8.73</v>
      </c>
      <c r="J83" s="247">
        <f>SUM(F83:I83)</f>
        <v>139.36999999999998</v>
      </c>
      <c r="K83" s="247">
        <v>119</v>
      </c>
      <c r="L83" s="247">
        <v>20.37</v>
      </c>
      <c r="M83" s="293">
        <f>K83+L83</f>
        <v>139.37</v>
      </c>
      <c r="N83" s="262"/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ref="J84:J123" si="2">SUM(F84:I84)</f>
        <v>79.64</v>
      </c>
      <c r="K84" s="247">
        <v>68</v>
      </c>
      <c r="L84" s="247">
        <v>11.64</v>
      </c>
      <c r="M84" s="293">
        <f t="shared" ref="M84:M123" si="3">K84+L84</f>
        <v>79.64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68</v>
      </c>
      <c r="G85" s="296">
        <v>0</v>
      </c>
      <c r="H85" s="247">
        <v>11.64</v>
      </c>
      <c r="I85" s="296">
        <v>0</v>
      </c>
      <c r="J85" s="247">
        <f t="shared" si="2"/>
        <v>79.64</v>
      </c>
      <c r="K85" s="247">
        <v>68</v>
      </c>
      <c r="L85" s="247">
        <v>11.64</v>
      </c>
      <c r="M85" s="293">
        <f t="shared" si="3"/>
        <v>79.64</v>
      </c>
      <c r="N85" s="262"/>
      <c r="P85"/>
      <c r="Q85"/>
      <c r="R85"/>
      <c r="S85"/>
    </row>
    <row r="86" spans="1:19" s="1" customFormat="1" ht="29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/>
      <c r="B87" s="50" t="s">
        <v>987</v>
      </c>
      <c r="C87" s="71" t="s">
        <v>988</v>
      </c>
      <c r="D87" s="71" t="s">
        <v>913</v>
      </c>
      <c r="E87" s="52" t="s">
        <v>598</v>
      </c>
      <c r="F87" s="247">
        <v>78.12</v>
      </c>
      <c r="G87" s="296">
        <v>0</v>
      </c>
      <c r="H87" s="247">
        <v>11.64</v>
      </c>
      <c r="I87" s="296">
        <v>0</v>
      </c>
      <c r="J87" s="247">
        <f t="shared" si="2"/>
        <v>89.76</v>
      </c>
      <c r="K87" s="247">
        <v>78.12</v>
      </c>
      <c r="L87" s="247">
        <v>11.64</v>
      </c>
      <c r="M87" s="293">
        <f t="shared" si="3"/>
        <v>89.76</v>
      </c>
      <c r="N87" s="262"/>
      <c r="P87"/>
      <c r="Q87"/>
      <c r="R87"/>
      <c r="S87"/>
    </row>
    <row r="88" spans="1:19" s="1" customFormat="1">
      <c r="A88" s="43">
        <v>77</v>
      </c>
      <c r="B88" s="50" t="s">
        <v>678</v>
      </c>
      <c r="C88" s="72" t="s">
        <v>341</v>
      </c>
      <c r="D88" s="72" t="s">
        <v>916</v>
      </c>
      <c r="E88" s="52" t="s">
        <v>600</v>
      </c>
      <c r="F88" s="247">
        <v>68</v>
      </c>
      <c r="G88" s="296">
        <v>51</v>
      </c>
      <c r="H88" s="247">
        <v>11.64</v>
      </c>
      <c r="I88" s="296">
        <v>8.73</v>
      </c>
      <c r="J88" s="247">
        <f t="shared" si="2"/>
        <v>139.36999999999998</v>
      </c>
      <c r="K88" s="247">
        <v>119</v>
      </c>
      <c r="L88" s="247">
        <v>20.37</v>
      </c>
      <c r="M88" s="293">
        <f t="shared" si="3"/>
        <v>139.37</v>
      </c>
      <c r="N88" s="262"/>
      <c r="P88"/>
      <c r="Q88"/>
      <c r="R88"/>
      <c r="S88"/>
    </row>
    <row r="89" spans="1:19" s="1" customFormat="1">
      <c r="A89" s="43">
        <v>78</v>
      </c>
      <c r="B89" s="50" t="s">
        <v>679</v>
      </c>
      <c r="C89" s="72" t="s">
        <v>32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680</v>
      </c>
      <c r="C90" s="72" t="s">
        <v>137</v>
      </c>
      <c r="D90" s="72" t="s">
        <v>912</v>
      </c>
      <c r="E90" s="52" t="s">
        <v>598</v>
      </c>
      <c r="F90" s="247">
        <v>68</v>
      </c>
      <c r="G90" s="296">
        <v>0</v>
      </c>
      <c r="H90" s="247">
        <v>11.64</v>
      </c>
      <c r="I90" s="296">
        <v>0</v>
      </c>
      <c r="J90" s="247">
        <f t="shared" si="2"/>
        <v>79.64</v>
      </c>
      <c r="K90" s="247">
        <v>68</v>
      </c>
      <c r="L90" s="247">
        <v>11.64</v>
      </c>
      <c r="M90" s="293">
        <f t="shared" si="3"/>
        <v>79.64</v>
      </c>
      <c r="N90" s="262"/>
      <c r="P90"/>
      <c r="Q90"/>
      <c r="R90"/>
      <c r="S90"/>
    </row>
    <row r="91" spans="1:19" s="1" customFormat="1">
      <c r="A91" s="43"/>
      <c r="B91" s="50" t="s">
        <v>977</v>
      </c>
      <c r="C91" s="72" t="s">
        <v>978</v>
      </c>
      <c r="D91" s="72" t="s">
        <v>912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/>
      <c r="B92" s="50" t="s">
        <v>714</v>
      </c>
      <c r="C92" s="72" t="s">
        <v>713</v>
      </c>
      <c r="D92" s="72" t="s">
        <v>913</v>
      </c>
      <c r="E92" s="52" t="s">
        <v>928</v>
      </c>
      <c r="F92" s="247">
        <v>78.12</v>
      </c>
      <c r="G92" s="296">
        <v>0</v>
      </c>
      <c r="H92" s="247">
        <v>11.64</v>
      </c>
      <c r="I92" s="296">
        <v>0</v>
      </c>
      <c r="J92" s="247">
        <f t="shared" si="2"/>
        <v>89.76</v>
      </c>
      <c r="K92" s="247">
        <v>78.12</v>
      </c>
      <c r="L92" s="247">
        <v>11.64</v>
      </c>
      <c r="M92" s="293">
        <f t="shared" si="3"/>
        <v>89.76</v>
      </c>
      <c r="N92" s="262"/>
      <c r="P92"/>
      <c r="Q92"/>
      <c r="R92"/>
      <c r="S92"/>
    </row>
    <row r="93" spans="1:19" s="1" customFormat="1" ht="29">
      <c r="A93" s="43">
        <v>80</v>
      </c>
      <c r="B93" s="50" t="s">
        <v>681</v>
      </c>
      <c r="C93" s="71" t="s">
        <v>362</v>
      </c>
      <c r="D93" s="71" t="s">
        <v>916</v>
      </c>
      <c r="E93" s="52" t="s">
        <v>600</v>
      </c>
      <c r="F93" s="247">
        <v>68</v>
      </c>
      <c r="G93" s="296">
        <v>51</v>
      </c>
      <c r="H93" s="247">
        <v>11.64</v>
      </c>
      <c r="I93" s="296">
        <v>8.73</v>
      </c>
      <c r="J93" s="247">
        <f t="shared" si="2"/>
        <v>139.36999999999998</v>
      </c>
      <c r="K93" s="247">
        <v>119</v>
      </c>
      <c r="L93" s="247">
        <v>20.37</v>
      </c>
      <c r="M93" s="293">
        <f t="shared" si="3"/>
        <v>139.37</v>
      </c>
      <c r="N93" s="262"/>
      <c r="P93"/>
      <c r="Q93"/>
      <c r="R93"/>
      <c r="S93"/>
    </row>
    <row r="94" spans="1:19" s="1" customFormat="1">
      <c r="A94" s="43">
        <v>82</v>
      </c>
      <c r="B94" s="50" t="s">
        <v>683</v>
      </c>
      <c r="C94" s="72" t="s">
        <v>126</v>
      </c>
      <c r="D94" s="72" t="s">
        <v>913</v>
      </c>
      <c r="E94" s="52" t="s">
        <v>600</v>
      </c>
      <c r="F94" s="247">
        <v>78.12</v>
      </c>
      <c r="G94" s="296">
        <v>58.59</v>
      </c>
      <c r="H94" s="247">
        <v>11.64</v>
      </c>
      <c r="I94" s="296">
        <v>8.73</v>
      </c>
      <c r="J94" s="247">
        <f t="shared" si="2"/>
        <v>157.08000000000001</v>
      </c>
      <c r="K94" s="247">
        <v>136.71</v>
      </c>
      <c r="L94" s="247">
        <v>20.37</v>
      </c>
      <c r="M94" s="293">
        <f t="shared" si="3"/>
        <v>157.08000000000001</v>
      </c>
      <c r="N94" s="262"/>
      <c r="P94"/>
      <c r="Q94"/>
      <c r="R94"/>
      <c r="S94"/>
    </row>
    <row r="95" spans="1:19" s="1" customFormat="1">
      <c r="A95" s="43"/>
      <c r="B95" s="50" t="s">
        <v>995</v>
      </c>
      <c r="C95" s="72" t="s">
        <v>996</v>
      </c>
      <c r="D95" s="72" t="s">
        <v>913</v>
      </c>
      <c r="E95" s="52" t="s">
        <v>600</v>
      </c>
      <c r="F95" s="247">
        <v>78.12</v>
      </c>
      <c r="G95" s="296">
        <v>58.59</v>
      </c>
      <c r="H95" s="247">
        <v>11.64</v>
      </c>
      <c r="I95" s="296">
        <v>8.73</v>
      </c>
      <c r="J95" s="247">
        <f t="shared" si="2"/>
        <v>157.08000000000001</v>
      </c>
      <c r="K95" s="247">
        <v>136.71</v>
      </c>
      <c r="L95" s="247">
        <v>20.37</v>
      </c>
      <c r="M95" s="293">
        <f t="shared" si="3"/>
        <v>157.08000000000001</v>
      </c>
      <c r="N95" s="262"/>
      <c r="P95"/>
      <c r="Q95"/>
      <c r="R95"/>
      <c r="S95"/>
    </row>
    <row r="96" spans="1:19" s="1" customFormat="1" ht="17" customHeight="1">
      <c r="A96" s="43">
        <v>83</v>
      </c>
      <c r="B96" s="50" t="s">
        <v>684</v>
      </c>
      <c r="C96" s="72" t="s">
        <v>35</v>
      </c>
      <c r="D96" s="72" t="s">
        <v>916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6"/>
      <c r="P96"/>
      <c r="Q96"/>
      <c r="R96"/>
      <c r="S96"/>
    </row>
    <row r="97" spans="1:19" s="1" customFormat="1">
      <c r="A97" s="43">
        <v>84</v>
      </c>
      <c r="B97" s="50" t="s">
        <v>685</v>
      </c>
      <c r="C97" s="72" t="s">
        <v>433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85</v>
      </c>
      <c r="B98" s="50" t="s">
        <v>686</v>
      </c>
      <c r="C98" s="72" t="s">
        <v>339</v>
      </c>
      <c r="D98" s="72" t="s">
        <v>912</v>
      </c>
      <c r="E98" s="52" t="s">
        <v>600</v>
      </c>
      <c r="F98" s="247">
        <v>68</v>
      </c>
      <c r="G98" s="296">
        <v>51</v>
      </c>
      <c r="H98" s="247">
        <v>11.64</v>
      </c>
      <c r="I98" s="296">
        <v>8.73</v>
      </c>
      <c r="J98" s="247">
        <f t="shared" si="2"/>
        <v>139.36999999999998</v>
      </c>
      <c r="K98" s="247">
        <v>119</v>
      </c>
      <c r="L98" s="247">
        <v>20.37</v>
      </c>
      <c r="M98" s="293">
        <f t="shared" si="3"/>
        <v>139.37</v>
      </c>
      <c r="N98" s="262"/>
      <c r="P98"/>
      <c r="Q98"/>
      <c r="R98"/>
      <c r="S98"/>
    </row>
    <row r="99" spans="1:19" s="1" customFormat="1">
      <c r="A99" s="43">
        <v>86</v>
      </c>
      <c r="B99" s="50" t="s">
        <v>687</v>
      </c>
      <c r="C99" s="72" t="s">
        <v>50</v>
      </c>
      <c r="D99" s="72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 s="1" customFormat="1">
      <c r="A100" s="43"/>
      <c r="B100" s="50" t="s">
        <v>1014</v>
      </c>
      <c r="C100" s="72" t="s">
        <v>1015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>SUM(F100:I100)</f>
        <v>79.64</v>
      </c>
      <c r="K100" s="247">
        <v>68</v>
      </c>
      <c r="L100" s="247">
        <v>11.64</v>
      </c>
      <c r="M100" s="293">
        <f>K100+L100</f>
        <v>79.64</v>
      </c>
      <c r="N100" s="262" t="s">
        <v>1020</v>
      </c>
      <c r="P100"/>
      <c r="Q100"/>
      <c r="R100"/>
      <c r="S100"/>
    </row>
    <row r="101" spans="1:19" s="1" customFormat="1">
      <c r="A101" s="43">
        <v>87</v>
      </c>
      <c r="B101" s="50" t="s">
        <v>688</v>
      </c>
      <c r="C101" s="72" t="s">
        <v>85</v>
      </c>
      <c r="D101" s="72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 t="shared" si="2"/>
        <v>79.64</v>
      </c>
      <c r="K101" s="247">
        <v>68</v>
      </c>
      <c r="L101" s="247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88</v>
      </c>
      <c r="B102" s="50" t="s">
        <v>689</v>
      </c>
      <c r="C102" s="72" t="s">
        <v>128</v>
      </c>
      <c r="D102" s="72" t="s">
        <v>912</v>
      </c>
      <c r="E102" s="52" t="s">
        <v>598</v>
      </c>
      <c r="F102" s="247">
        <v>68</v>
      </c>
      <c r="G102" s="296">
        <v>0</v>
      </c>
      <c r="H102" s="247">
        <v>11.64</v>
      </c>
      <c r="I102" s="296">
        <v>0</v>
      </c>
      <c r="J102" s="247">
        <f t="shared" si="2"/>
        <v>79.64</v>
      </c>
      <c r="K102" s="247">
        <v>68</v>
      </c>
      <c r="L102" s="247">
        <v>11.64</v>
      </c>
      <c r="M102" s="293">
        <f t="shared" si="3"/>
        <v>79.64</v>
      </c>
      <c r="N102" s="262"/>
      <c r="P102"/>
      <c r="Q102"/>
      <c r="R102"/>
      <c r="S102"/>
    </row>
    <row r="103" spans="1:19" s="1" customFormat="1">
      <c r="A103" s="43">
        <v>89</v>
      </c>
      <c r="B103" s="50" t="s">
        <v>690</v>
      </c>
      <c r="C103" s="71" t="s">
        <v>336</v>
      </c>
      <c r="D103" s="71" t="s">
        <v>912</v>
      </c>
      <c r="E103" s="52" t="s">
        <v>598</v>
      </c>
      <c r="F103" s="247">
        <v>68</v>
      </c>
      <c r="G103" s="296">
        <v>0</v>
      </c>
      <c r="H103" s="247">
        <v>11.64</v>
      </c>
      <c r="I103" s="296">
        <v>0</v>
      </c>
      <c r="J103" s="247">
        <f t="shared" si="2"/>
        <v>79.64</v>
      </c>
      <c r="K103" s="247">
        <v>68</v>
      </c>
      <c r="L103" s="247">
        <v>11.64</v>
      </c>
      <c r="M103" s="293">
        <f t="shared" si="3"/>
        <v>79.64</v>
      </c>
      <c r="N103" s="262"/>
      <c r="P103"/>
      <c r="Q103"/>
      <c r="R103"/>
      <c r="S103"/>
    </row>
    <row r="104" spans="1:19" s="1" customFormat="1">
      <c r="A104" s="43"/>
      <c r="B104" s="50" t="s">
        <v>1024</v>
      </c>
      <c r="C104" s="71" t="s">
        <v>1025</v>
      </c>
      <c r="D104" s="71" t="s">
        <v>913</v>
      </c>
      <c r="E104" s="52" t="s">
        <v>599</v>
      </c>
      <c r="F104" s="247">
        <v>78.12</v>
      </c>
      <c r="G104" s="296">
        <v>132.80000000000001</v>
      </c>
      <c r="H104" s="247">
        <v>11.64</v>
      </c>
      <c r="I104" s="296">
        <v>20.95</v>
      </c>
      <c r="J104" s="247">
        <f>SUM(F104:I104)</f>
        <v>243.51</v>
      </c>
      <c r="K104" s="272">
        <v>210.92</v>
      </c>
      <c r="L104" s="371">
        <v>20.95</v>
      </c>
      <c r="M104" s="293">
        <v>243.51</v>
      </c>
      <c r="N104" s="262" t="s">
        <v>1020</v>
      </c>
      <c r="P104"/>
      <c r="Q104"/>
      <c r="R104"/>
      <c r="S104"/>
    </row>
    <row r="105" spans="1:19" s="1" customFormat="1">
      <c r="A105" s="43">
        <v>90</v>
      </c>
      <c r="B105" s="50" t="s">
        <v>691</v>
      </c>
      <c r="C105" s="71" t="s">
        <v>333</v>
      </c>
      <c r="D105" s="71" t="s">
        <v>912</v>
      </c>
      <c r="E105" s="52" t="s">
        <v>598</v>
      </c>
      <c r="F105" s="247">
        <v>68</v>
      </c>
      <c r="G105" s="296">
        <v>0</v>
      </c>
      <c r="H105" s="247">
        <v>11.64</v>
      </c>
      <c r="I105" s="296">
        <v>0</v>
      </c>
      <c r="J105" s="247">
        <f>SUM(F105:I105)</f>
        <v>79.64</v>
      </c>
      <c r="K105" s="321">
        <v>68</v>
      </c>
      <c r="L105" s="321">
        <v>11.64</v>
      </c>
      <c r="M105" s="293">
        <f t="shared" si="3"/>
        <v>79.64</v>
      </c>
      <c r="N105" s="262"/>
      <c r="P105"/>
      <c r="Q105"/>
      <c r="R105"/>
      <c r="S105"/>
    </row>
    <row r="106" spans="1:19" s="1" customFormat="1">
      <c r="A106" s="43"/>
      <c r="B106" s="50" t="s">
        <v>1016</v>
      </c>
      <c r="C106" s="71" t="s">
        <v>1017</v>
      </c>
      <c r="D106" s="71" t="s">
        <v>913</v>
      </c>
      <c r="E106" s="52" t="s">
        <v>598</v>
      </c>
      <c r="F106" s="247">
        <v>78.12</v>
      </c>
      <c r="G106" s="296">
        <v>0</v>
      </c>
      <c r="H106" s="247">
        <v>11.64</v>
      </c>
      <c r="I106" s="296">
        <v>0</v>
      </c>
      <c r="J106" s="247">
        <f>SUM(F106:I106)</f>
        <v>89.76</v>
      </c>
      <c r="K106" s="321">
        <v>78.12</v>
      </c>
      <c r="L106" s="321">
        <v>11.64</v>
      </c>
      <c r="M106" s="293">
        <f>K106+L106</f>
        <v>89.76</v>
      </c>
      <c r="N106" s="262" t="s">
        <v>1020</v>
      </c>
      <c r="P106"/>
      <c r="Q106"/>
      <c r="R106"/>
      <c r="S106"/>
    </row>
    <row r="107" spans="1:19" s="1" customFormat="1">
      <c r="A107" s="43">
        <v>91</v>
      </c>
      <c r="B107" s="50" t="s">
        <v>692</v>
      </c>
      <c r="C107" s="72" t="s">
        <v>46</v>
      </c>
      <c r="D107" s="72" t="s">
        <v>913</v>
      </c>
      <c r="E107" s="52" t="s">
        <v>598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321">
        <v>78.12</v>
      </c>
      <c r="L107" s="321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92</v>
      </c>
      <c r="B108" s="50" t="s">
        <v>693</v>
      </c>
      <c r="C108" s="71" t="s">
        <v>852</v>
      </c>
      <c r="D108" s="71" t="s">
        <v>912</v>
      </c>
      <c r="E108" s="52" t="s">
        <v>600</v>
      </c>
      <c r="F108" s="247">
        <v>68</v>
      </c>
      <c r="G108" s="296">
        <v>51</v>
      </c>
      <c r="H108" s="247">
        <v>11.64</v>
      </c>
      <c r="I108" s="296">
        <v>8.73</v>
      </c>
      <c r="J108" s="247">
        <f t="shared" si="2"/>
        <v>139.36999999999998</v>
      </c>
      <c r="K108" s="247">
        <v>119</v>
      </c>
      <c r="L108" s="247">
        <v>20.37</v>
      </c>
      <c r="M108" s="293">
        <f>K108+L108</f>
        <v>139.37</v>
      </c>
      <c r="N108" s="262"/>
      <c r="P108"/>
      <c r="Q108"/>
      <c r="R108"/>
      <c r="S108"/>
    </row>
    <row r="109" spans="1:19" s="1" customFormat="1">
      <c r="A109" s="43">
        <v>93</v>
      </c>
      <c r="B109" s="50" t="s">
        <v>694</v>
      </c>
      <c r="C109" s="72" t="s">
        <v>200</v>
      </c>
      <c r="D109" s="72" t="s">
        <v>912</v>
      </c>
      <c r="E109" s="52" t="s">
        <v>600</v>
      </c>
      <c r="F109" s="247">
        <v>68</v>
      </c>
      <c r="G109" s="296">
        <v>51</v>
      </c>
      <c r="H109" s="247">
        <v>11.64</v>
      </c>
      <c r="I109" s="296">
        <v>8.73</v>
      </c>
      <c r="J109" s="247">
        <f t="shared" si="2"/>
        <v>139.36999999999998</v>
      </c>
      <c r="K109" s="247">
        <v>119</v>
      </c>
      <c r="L109" s="247">
        <v>20.37</v>
      </c>
      <c r="M109" s="293">
        <f t="shared" si="3"/>
        <v>139.37</v>
      </c>
      <c r="N109" s="262"/>
      <c r="P109"/>
      <c r="Q109"/>
      <c r="R109"/>
      <c r="S109"/>
    </row>
    <row r="110" spans="1:19" s="1" customFormat="1">
      <c r="A110" s="43">
        <v>94</v>
      </c>
      <c r="B110" s="50" t="s">
        <v>695</v>
      </c>
      <c r="C110" s="72" t="s">
        <v>434</v>
      </c>
      <c r="D110" s="72" t="s">
        <v>913</v>
      </c>
      <c r="E110" s="52" t="s">
        <v>598</v>
      </c>
      <c r="F110" s="247">
        <v>78.12</v>
      </c>
      <c r="G110" s="296">
        <v>0</v>
      </c>
      <c r="H110" s="247">
        <v>11.64</v>
      </c>
      <c r="I110" s="296">
        <v>0</v>
      </c>
      <c r="J110" s="247">
        <f t="shared" si="2"/>
        <v>89.76</v>
      </c>
      <c r="K110" s="247">
        <v>78.12</v>
      </c>
      <c r="L110" s="247">
        <v>11.64</v>
      </c>
      <c r="M110" s="293">
        <f t="shared" si="3"/>
        <v>89.76</v>
      </c>
      <c r="N110" s="262"/>
      <c r="P110"/>
      <c r="Q110"/>
      <c r="R110"/>
      <c r="S110"/>
    </row>
    <row r="111" spans="1:19" s="1" customFormat="1">
      <c r="A111" s="43">
        <v>95</v>
      </c>
      <c r="B111" s="278" t="s">
        <v>745</v>
      </c>
      <c r="C111" s="72" t="s">
        <v>337</v>
      </c>
      <c r="D111" s="72" t="s">
        <v>912</v>
      </c>
      <c r="E111" s="52" t="s">
        <v>598</v>
      </c>
      <c r="F111" s="247">
        <v>68</v>
      </c>
      <c r="G111" s="296">
        <v>0</v>
      </c>
      <c r="H111" s="247">
        <v>11.64</v>
      </c>
      <c r="I111" s="296">
        <v>0</v>
      </c>
      <c r="J111" s="247">
        <f t="shared" si="2"/>
        <v>79.64</v>
      </c>
      <c r="K111" s="247">
        <v>68</v>
      </c>
      <c r="L111" s="247">
        <v>11.64</v>
      </c>
      <c r="M111" s="293">
        <f t="shared" si="3"/>
        <v>79.64</v>
      </c>
      <c r="N111" s="262"/>
      <c r="P111"/>
      <c r="Q111"/>
      <c r="R111"/>
      <c r="S111"/>
    </row>
    <row r="112" spans="1:19" s="1" customFormat="1">
      <c r="A112" s="43"/>
      <c r="B112" s="278" t="s">
        <v>998</v>
      </c>
      <c r="C112" s="72" t="s">
        <v>999</v>
      </c>
      <c r="D112" s="72" t="s">
        <v>912</v>
      </c>
      <c r="E112" s="52" t="s">
        <v>928</v>
      </c>
      <c r="F112" s="247">
        <v>68</v>
      </c>
      <c r="G112" s="296">
        <v>0</v>
      </c>
      <c r="H112" s="247">
        <v>11.64</v>
      </c>
      <c r="I112" s="296">
        <v>0</v>
      </c>
      <c r="J112" s="247">
        <f t="shared" si="2"/>
        <v>79.64</v>
      </c>
      <c r="K112" s="247">
        <v>68</v>
      </c>
      <c r="L112" s="247">
        <v>11.64</v>
      </c>
      <c r="M112" s="293">
        <f t="shared" si="3"/>
        <v>79.64</v>
      </c>
      <c r="N112" s="262"/>
      <c r="P112"/>
      <c r="Q112"/>
      <c r="R112"/>
      <c r="S112"/>
    </row>
    <row r="113" spans="1:19" s="1" customFormat="1">
      <c r="A113" s="43">
        <v>96</v>
      </c>
      <c r="B113" s="50" t="s">
        <v>696</v>
      </c>
      <c r="C113" s="72" t="s">
        <v>524</v>
      </c>
      <c r="D113" s="72" t="s">
        <v>913</v>
      </c>
      <c r="E113" s="52" t="s">
        <v>598</v>
      </c>
      <c r="F113" s="247">
        <v>78.12</v>
      </c>
      <c r="G113" s="296">
        <v>0</v>
      </c>
      <c r="H113" s="247">
        <v>11.64</v>
      </c>
      <c r="I113" s="296">
        <v>0</v>
      </c>
      <c r="J113" s="247">
        <f t="shared" si="2"/>
        <v>89.76</v>
      </c>
      <c r="K113" s="247">
        <v>78.12</v>
      </c>
      <c r="L113" s="247">
        <v>11.64</v>
      </c>
      <c r="M113" s="293">
        <f t="shared" si="3"/>
        <v>89.76</v>
      </c>
      <c r="N113" s="262"/>
      <c r="P113"/>
      <c r="Q113"/>
      <c r="R113"/>
      <c r="S113"/>
    </row>
    <row r="114" spans="1:19" s="1" customFormat="1">
      <c r="A114" s="43">
        <v>97</v>
      </c>
      <c r="B114" s="50" t="s">
        <v>697</v>
      </c>
      <c r="C114" s="72" t="s">
        <v>558</v>
      </c>
      <c r="D114" s="72" t="s">
        <v>912</v>
      </c>
      <c r="E114" s="52" t="s">
        <v>599</v>
      </c>
      <c r="F114" s="247">
        <v>68</v>
      </c>
      <c r="G114" s="296">
        <v>115.6</v>
      </c>
      <c r="H114" s="247">
        <v>11.64</v>
      </c>
      <c r="I114" s="296">
        <v>20.95</v>
      </c>
      <c r="J114" s="247">
        <f t="shared" si="2"/>
        <v>216.19</v>
      </c>
      <c r="K114" s="247">
        <v>183.6</v>
      </c>
      <c r="L114" s="247">
        <v>32.590000000000003</v>
      </c>
      <c r="M114" s="293">
        <f t="shared" si="3"/>
        <v>216.19</v>
      </c>
      <c r="N114" s="262"/>
      <c r="P114"/>
      <c r="Q114"/>
      <c r="R114"/>
      <c r="S114"/>
    </row>
    <row r="115" spans="1:19" s="1" customFormat="1">
      <c r="A115" s="43"/>
      <c r="B115" s="50" t="s">
        <v>930</v>
      </c>
      <c r="C115" s="72" t="s">
        <v>931</v>
      </c>
      <c r="D115" s="72" t="s">
        <v>915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/>
      <c r="Q115"/>
      <c r="R115"/>
      <c r="S115"/>
    </row>
    <row r="116" spans="1:19">
      <c r="A116" s="43">
        <v>98</v>
      </c>
      <c r="B116" s="50" t="s">
        <v>698</v>
      </c>
      <c r="C116" s="72" t="s">
        <v>201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47">
        <v>68</v>
      </c>
      <c r="L116" s="247">
        <v>11.64</v>
      </c>
      <c r="M116" s="293">
        <f t="shared" si="3"/>
        <v>79.64</v>
      </c>
      <c r="N116" s="262"/>
    </row>
    <row r="117" spans="1:19">
      <c r="A117" s="43">
        <v>99</v>
      </c>
      <c r="B117" s="50" t="s">
        <v>699</v>
      </c>
      <c r="C117" s="72" t="s">
        <v>202</v>
      </c>
      <c r="D117" s="72" t="s">
        <v>913</v>
      </c>
      <c r="E117" s="52" t="s">
        <v>599</v>
      </c>
      <c r="F117" s="247">
        <v>78.12</v>
      </c>
      <c r="G117" s="296">
        <v>132.80000000000001</v>
      </c>
      <c r="H117" s="247">
        <v>11.64</v>
      </c>
      <c r="I117" s="296">
        <v>20.95</v>
      </c>
      <c r="J117" s="247">
        <f t="shared" si="2"/>
        <v>243.51</v>
      </c>
      <c r="K117" s="247">
        <v>210.92</v>
      </c>
      <c r="L117" s="247">
        <v>32.590000000000003</v>
      </c>
      <c r="M117" s="293">
        <f t="shared" si="3"/>
        <v>243.51</v>
      </c>
      <c r="N117" s="262"/>
    </row>
    <row r="118" spans="1:19">
      <c r="A118" s="43">
        <v>100</v>
      </c>
      <c r="B118" s="50" t="s">
        <v>700</v>
      </c>
      <c r="C118" s="72" t="s">
        <v>473</v>
      </c>
      <c r="D118" s="72" t="s">
        <v>913</v>
      </c>
      <c r="E118" s="52" t="s">
        <v>598</v>
      </c>
      <c r="F118" s="247">
        <v>78.12</v>
      </c>
      <c r="G118" s="296">
        <v>0</v>
      </c>
      <c r="H118" s="247">
        <v>11.64</v>
      </c>
      <c r="I118" s="296">
        <v>0</v>
      </c>
      <c r="J118" s="247">
        <f t="shared" si="2"/>
        <v>89.76</v>
      </c>
      <c r="K118" s="247">
        <v>78.12</v>
      </c>
      <c r="L118" s="247">
        <v>11.64</v>
      </c>
      <c r="M118" s="293">
        <f t="shared" si="3"/>
        <v>89.76</v>
      </c>
      <c r="N118" s="262"/>
    </row>
    <row r="119" spans="1:19">
      <c r="A119" s="43">
        <v>101</v>
      </c>
      <c r="B119" s="50" t="s">
        <v>701</v>
      </c>
      <c r="C119" s="72" t="s">
        <v>559</v>
      </c>
      <c r="D119" s="72" t="s">
        <v>912</v>
      </c>
      <c r="E119" s="52" t="s">
        <v>599</v>
      </c>
      <c r="F119" s="247">
        <v>68</v>
      </c>
      <c r="G119" s="352">
        <v>115.6</v>
      </c>
      <c r="H119" s="247">
        <v>11.64</v>
      </c>
      <c r="I119" s="296">
        <v>20.95</v>
      </c>
      <c r="J119" s="247">
        <f t="shared" si="2"/>
        <v>216.19</v>
      </c>
      <c r="K119" s="247">
        <v>183.6</v>
      </c>
      <c r="L119" s="247">
        <v>32.590000000000003</v>
      </c>
      <c r="M119" s="293">
        <f t="shared" si="3"/>
        <v>216.19</v>
      </c>
      <c r="N119" s="262"/>
    </row>
    <row r="120" spans="1:19">
      <c r="A120" s="43">
        <v>102</v>
      </c>
      <c r="B120" s="50" t="s">
        <v>702</v>
      </c>
      <c r="C120" s="72" t="s">
        <v>161</v>
      </c>
      <c r="D120" s="72" t="s">
        <v>912</v>
      </c>
      <c r="E120" s="52" t="s">
        <v>598</v>
      </c>
      <c r="F120" s="247">
        <v>68</v>
      </c>
      <c r="G120" s="352">
        <v>0</v>
      </c>
      <c r="H120" s="247">
        <v>11.64</v>
      </c>
      <c r="I120" s="296">
        <v>0</v>
      </c>
      <c r="J120" s="247">
        <f t="shared" si="2"/>
        <v>79.64</v>
      </c>
      <c r="K120" s="247">
        <v>68</v>
      </c>
      <c r="L120" s="247">
        <v>11.64</v>
      </c>
      <c r="M120" s="293">
        <f t="shared" si="3"/>
        <v>79.64</v>
      </c>
      <c r="N120" s="262"/>
      <c r="P120" s="12"/>
    </row>
    <row r="121" spans="1:19">
      <c r="A121" s="43">
        <v>103</v>
      </c>
      <c r="B121" s="50" t="s">
        <v>703</v>
      </c>
      <c r="C121" s="72" t="s">
        <v>86</v>
      </c>
      <c r="D121" s="72" t="s">
        <v>913</v>
      </c>
      <c r="E121" s="52" t="s">
        <v>600</v>
      </c>
      <c r="F121" s="247">
        <v>78.12</v>
      </c>
      <c r="G121" s="296">
        <v>58.59</v>
      </c>
      <c r="H121" s="247">
        <v>11.64</v>
      </c>
      <c r="I121" s="296">
        <v>8.73</v>
      </c>
      <c r="J121" s="247">
        <f t="shared" si="2"/>
        <v>157.08000000000001</v>
      </c>
      <c r="K121" s="247">
        <v>136.71</v>
      </c>
      <c r="L121" s="247">
        <v>20.37</v>
      </c>
      <c r="M121" s="293">
        <f t="shared" si="3"/>
        <v>157.08000000000001</v>
      </c>
      <c r="N121" s="262"/>
      <c r="P121" s="12"/>
    </row>
    <row r="122" spans="1:19">
      <c r="A122" s="43"/>
      <c r="B122" s="50" t="s">
        <v>1002</v>
      </c>
      <c r="C122" s="72" t="s">
        <v>1003</v>
      </c>
      <c r="D122" s="72" t="s">
        <v>913</v>
      </c>
      <c r="E122" s="52" t="s">
        <v>598</v>
      </c>
      <c r="F122" s="247">
        <v>78.12</v>
      </c>
      <c r="G122" s="296">
        <v>0</v>
      </c>
      <c r="H122" s="247">
        <v>11.64</v>
      </c>
      <c r="I122" s="296">
        <v>0</v>
      </c>
      <c r="J122" s="247">
        <f t="shared" si="2"/>
        <v>89.76</v>
      </c>
      <c r="K122" s="272">
        <v>78.12</v>
      </c>
      <c r="L122" s="247">
        <v>11.64</v>
      </c>
      <c r="M122" s="293">
        <f t="shared" si="3"/>
        <v>89.76</v>
      </c>
      <c r="N122" s="262"/>
      <c r="P122" s="12"/>
    </row>
    <row r="123" spans="1:19">
      <c r="A123" s="43"/>
      <c r="B123" s="50" t="s">
        <v>704</v>
      </c>
      <c r="C123" s="72" t="s">
        <v>535</v>
      </c>
      <c r="D123" s="72" t="s">
        <v>912</v>
      </c>
      <c r="E123" s="52" t="s">
        <v>598</v>
      </c>
      <c r="F123" s="247">
        <v>68</v>
      </c>
      <c r="G123" s="296">
        <v>0</v>
      </c>
      <c r="H123" s="247">
        <v>11.64</v>
      </c>
      <c r="I123" s="296">
        <v>0</v>
      </c>
      <c r="J123" s="247">
        <f t="shared" si="2"/>
        <v>79.64</v>
      </c>
      <c r="K123" s="272">
        <v>68</v>
      </c>
      <c r="L123" s="247">
        <v>11.64</v>
      </c>
      <c r="M123" s="293">
        <f t="shared" si="3"/>
        <v>79.64</v>
      </c>
      <c r="N123" s="262"/>
      <c r="P123" s="12"/>
    </row>
    <row r="124" spans="1:19">
      <c r="A124" s="43"/>
      <c r="B124" s="288"/>
      <c r="C124" s="345"/>
      <c r="D124" s="345"/>
      <c r="E124" s="290"/>
      <c r="F124" s="247"/>
      <c r="G124" s="247"/>
      <c r="H124" s="247"/>
      <c r="I124" s="247"/>
      <c r="J124" s="247"/>
      <c r="K124" s="272"/>
      <c r="L124" s="247"/>
      <c r="M124" s="316"/>
      <c r="N124" s="262"/>
      <c r="P124" s="12"/>
    </row>
    <row r="125" spans="1:19" ht="16">
      <c r="A125" s="152" t="s">
        <v>403</v>
      </c>
      <c r="B125" s="153"/>
      <c r="C125" s="153"/>
      <c r="D125" s="153"/>
      <c r="E125" s="281"/>
      <c r="F125" s="312">
        <f t="shared" ref="F125:M125" si="4">SUM(F4:F123)</f>
        <v>8645.7599999999984</v>
      </c>
      <c r="G125" s="312">
        <f t="shared" si="4"/>
        <v>4043.8700000000008</v>
      </c>
      <c r="H125" s="312">
        <f t="shared" si="4"/>
        <v>1396.8000000000022</v>
      </c>
      <c r="I125" s="312">
        <f t="shared" si="4"/>
        <v>680.90000000000032</v>
      </c>
      <c r="J125" s="88">
        <f t="shared" si="4"/>
        <v>14767.330000000002</v>
      </c>
      <c r="K125" s="88">
        <f t="shared" si="4"/>
        <v>12689.630000000005</v>
      </c>
      <c r="L125" s="88">
        <f t="shared" si="4"/>
        <v>2066.0600000000004</v>
      </c>
      <c r="M125" s="88">
        <f t="shared" si="4"/>
        <v>14767.330000000002</v>
      </c>
      <c r="N125" s="298"/>
      <c r="P125" s="12"/>
    </row>
    <row r="126" spans="1:19">
      <c r="A126" s="148"/>
      <c r="B126" s="149"/>
      <c r="C126" s="346"/>
      <c r="D126" s="360"/>
      <c r="L126" s="286"/>
      <c r="M126" s="275"/>
      <c r="N126" s="53"/>
    </row>
    <row r="127" spans="1:19">
      <c r="A127" s="43"/>
      <c r="B127" s="50"/>
      <c r="C127" s="72"/>
      <c r="D127" s="72"/>
      <c r="E127" s="54"/>
      <c r="F127" s="76"/>
      <c r="G127" s="76"/>
      <c r="H127" s="76"/>
      <c r="I127" s="76"/>
      <c r="J127" s="76"/>
      <c r="K127" s="76"/>
      <c r="L127" s="76"/>
      <c r="M127" s="76"/>
      <c r="N127" s="53"/>
    </row>
    <row r="128" spans="1:19" ht="16">
      <c r="A128" s="143"/>
      <c r="B128" s="155"/>
      <c r="C128" s="398" t="s">
        <v>616</v>
      </c>
      <c r="D128" s="399"/>
      <c r="E128" s="400"/>
      <c r="F128" s="88">
        <v>0</v>
      </c>
      <c r="G128" s="88"/>
      <c r="H128" s="88">
        <v>0</v>
      </c>
      <c r="I128" s="88"/>
      <c r="J128" s="88">
        <v>0</v>
      </c>
      <c r="K128" s="88"/>
      <c r="L128" s="88"/>
      <c r="M128" s="88"/>
      <c r="N128" s="89"/>
      <c r="P128" s="12"/>
    </row>
    <row r="129" spans="1:16" ht="16">
      <c r="A129" s="394" t="s">
        <v>171</v>
      </c>
      <c r="B129" s="395"/>
      <c r="C129" s="395"/>
      <c r="D129" s="395"/>
      <c r="E129" s="395"/>
      <c r="F129" s="88">
        <f>F125+F128</f>
        <v>8645.7599999999984</v>
      </c>
      <c r="G129" s="88"/>
      <c r="H129" s="88">
        <f>H125+H128</f>
        <v>1396.8000000000022</v>
      </c>
      <c r="I129" s="88"/>
      <c r="J129" s="88">
        <f>J125+J128</f>
        <v>14767.330000000002</v>
      </c>
      <c r="K129" s="88"/>
      <c r="L129" s="88"/>
      <c r="M129" s="88"/>
      <c r="N129" s="89"/>
      <c r="P129" s="12"/>
    </row>
    <row r="130" spans="1:16" ht="16">
      <c r="A130" s="401" t="s">
        <v>317</v>
      </c>
      <c r="B130" s="401"/>
      <c r="C130" s="401"/>
      <c r="D130" s="401"/>
      <c r="E130" s="401"/>
      <c r="F130" s="90"/>
      <c r="G130" s="90"/>
      <c r="H130" s="93"/>
      <c r="I130" s="93"/>
      <c r="J130" s="93"/>
      <c r="K130" s="93"/>
      <c r="L130" s="93"/>
      <c r="M130" s="93"/>
      <c r="N130" s="89"/>
    </row>
    <row r="131" spans="1:16" ht="16" customHeight="1">
      <c r="A131" s="405" t="s">
        <v>418</v>
      </c>
      <c r="B131" s="402"/>
      <c r="C131" s="402"/>
      <c r="D131" s="402"/>
      <c r="E131" s="403"/>
      <c r="F131" s="247"/>
      <c r="G131" s="247"/>
      <c r="H131" s="247"/>
      <c r="I131" s="247"/>
      <c r="J131" s="247"/>
      <c r="K131" s="331" t="s">
        <v>756</v>
      </c>
      <c r="L131" s="331" t="s">
        <v>757</v>
      </c>
      <c r="M131" s="247"/>
      <c r="N131" s="100"/>
    </row>
    <row r="132" spans="1:16" ht="16" customHeight="1">
      <c r="A132" s="240"/>
      <c r="B132" s="50" t="s">
        <v>708</v>
      </c>
      <c r="C132" s="72" t="s">
        <v>709</v>
      </c>
      <c r="D132" s="72" t="s">
        <v>916</v>
      </c>
      <c r="E132" s="52" t="s">
        <v>598</v>
      </c>
      <c r="F132" s="247">
        <v>-68</v>
      </c>
      <c r="G132" s="296">
        <v>0</v>
      </c>
      <c r="H132" s="247">
        <v>-11.64</v>
      </c>
      <c r="I132" s="296">
        <v>0</v>
      </c>
      <c r="J132" s="247">
        <f t="shared" ref="J132:J139" si="5">SUM(F132:I132)</f>
        <v>-79.64</v>
      </c>
      <c r="K132" s="247">
        <v>-68</v>
      </c>
      <c r="L132" s="247">
        <v>-11.64</v>
      </c>
      <c r="M132" s="293">
        <f t="shared" ref="M132:M139" si="6">K132+L132</f>
        <v>-79.64</v>
      </c>
      <c r="N132" s="262" t="s">
        <v>1026</v>
      </c>
    </row>
    <row r="133" spans="1:16" ht="16" customHeight="1">
      <c r="A133" s="240"/>
      <c r="B133" s="50" t="s">
        <v>708</v>
      </c>
      <c r="C133" s="72" t="s">
        <v>709</v>
      </c>
      <c r="D133" s="72" t="s">
        <v>916</v>
      </c>
      <c r="E133" s="52" t="s">
        <v>598</v>
      </c>
      <c r="F133" s="247">
        <v>-68</v>
      </c>
      <c r="G133" s="296">
        <v>0</v>
      </c>
      <c r="H133" s="247">
        <v>-11.64</v>
      </c>
      <c r="I133" s="296">
        <v>0</v>
      </c>
      <c r="J133" s="247">
        <f t="shared" si="5"/>
        <v>-79.64</v>
      </c>
      <c r="K133" s="247">
        <v>-68</v>
      </c>
      <c r="L133" s="247">
        <v>-11.64</v>
      </c>
      <c r="M133" s="293">
        <f>K133+L133</f>
        <v>-79.64</v>
      </c>
      <c r="N133" s="262" t="s">
        <v>1026</v>
      </c>
    </row>
    <row r="134" spans="1:16" ht="16" customHeight="1">
      <c r="A134" s="240"/>
      <c r="B134" s="50" t="s">
        <v>1010</v>
      </c>
      <c r="C134" s="72" t="s">
        <v>1011</v>
      </c>
      <c r="D134" s="72" t="s">
        <v>913</v>
      </c>
      <c r="E134" s="52" t="s">
        <v>600</v>
      </c>
      <c r="F134" s="247">
        <v>78.12</v>
      </c>
      <c r="G134" s="296">
        <v>58.59</v>
      </c>
      <c r="H134" s="247">
        <v>11.64</v>
      </c>
      <c r="I134" s="296">
        <v>8.73</v>
      </c>
      <c r="J134" s="247">
        <f t="shared" si="5"/>
        <v>157.08000000000001</v>
      </c>
      <c r="K134" s="247">
        <v>136.71</v>
      </c>
      <c r="L134" s="247">
        <v>20.37</v>
      </c>
      <c r="M134" s="293">
        <f t="shared" si="6"/>
        <v>157.08000000000001</v>
      </c>
      <c r="N134" s="262" t="s">
        <v>1027</v>
      </c>
    </row>
    <row r="135" spans="1:16" ht="16" customHeight="1">
      <c r="A135" s="240"/>
      <c r="B135" s="50" t="s">
        <v>1021</v>
      </c>
      <c r="C135" s="72" t="s">
        <v>1022</v>
      </c>
      <c r="D135" s="72" t="s">
        <v>913</v>
      </c>
      <c r="E135" s="52" t="s">
        <v>600</v>
      </c>
      <c r="F135" s="247">
        <v>78.12</v>
      </c>
      <c r="G135" s="296">
        <v>58.59</v>
      </c>
      <c r="H135" s="247">
        <v>11.64</v>
      </c>
      <c r="I135" s="296">
        <v>8.73</v>
      </c>
      <c r="J135" s="247">
        <f t="shared" si="5"/>
        <v>157.08000000000001</v>
      </c>
      <c r="K135" s="247">
        <v>136.71</v>
      </c>
      <c r="L135" s="247">
        <v>20.37</v>
      </c>
      <c r="M135" s="293">
        <f t="shared" si="6"/>
        <v>157.08000000000001</v>
      </c>
      <c r="N135" s="262" t="s">
        <v>1027</v>
      </c>
    </row>
    <row r="136" spans="1:16" ht="16" customHeight="1">
      <c r="A136" s="240"/>
      <c r="B136" s="50" t="s">
        <v>1014</v>
      </c>
      <c r="C136" s="72" t="s">
        <v>1015</v>
      </c>
      <c r="D136" s="72" t="s">
        <v>912</v>
      </c>
      <c r="E136" s="52" t="s">
        <v>598</v>
      </c>
      <c r="F136" s="247">
        <v>68</v>
      </c>
      <c r="G136" s="296">
        <v>0</v>
      </c>
      <c r="H136" s="247">
        <v>11.64</v>
      </c>
      <c r="I136" s="296">
        <v>0</v>
      </c>
      <c r="J136" s="247">
        <f t="shared" si="5"/>
        <v>79.64</v>
      </c>
      <c r="K136" s="247">
        <v>68</v>
      </c>
      <c r="L136" s="247">
        <v>11.64</v>
      </c>
      <c r="M136" s="293">
        <f t="shared" si="6"/>
        <v>79.64</v>
      </c>
      <c r="N136" s="262" t="s">
        <v>1027</v>
      </c>
    </row>
    <row r="137" spans="1:16" ht="16" customHeight="1">
      <c r="A137" s="240"/>
      <c r="B137" s="50" t="s">
        <v>1024</v>
      </c>
      <c r="C137" s="71" t="s">
        <v>1025</v>
      </c>
      <c r="D137" s="71" t="s">
        <v>913</v>
      </c>
      <c r="E137" s="52" t="s">
        <v>599</v>
      </c>
      <c r="F137" s="247">
        <v>78.12</v>
      </c>
      <c r="G137" s="296">
        <v>132.80000000000001</v>
      </c>
      <c r="H137" s="247">
        <v>11.64</v>
      </c>
      <c r="I137" s="296">
        <v>8.73</v>
      </c>
      <c r="J137" s="247">
        <f t="shared" si="5"/>
        <v>231.29</v>
      </c>
      <c r="K137" s="272">
        <v>210.92</v>
      </c>
      <c r="L137" s="247">
        <v>32.590000000000003</v>
      </c>
      <c r="M137" s="293">
        <f t="shared" si="6"/>
        <v>243.51</v>
      </c>
      <c r="N137" s="262" t="s">
        <v>1027</v>
      </c>
    </row>
    <row r="138" spans="1:16" ht="16" customHeight="1">
      <c r="A138" s="240"/>
      <c r="B138" s="50" t="s">
        <v>1016</v>
      </c>
      <c r="C138" s="71" t="s">
        <v>1017</v>
      </c>
      <c r="D138" s="71" t="s">
        <v>913</v>
      </c>
      <c r="E138" s="52" t="s">
        <v>598</v>
      </c>
      <c r="F138" s="247">
        <v>78.12</v>
      </c>
      <c r="G138" s="296">
        <v>0</v>
      </c>
      <c r="H138" s="247">
        <v>11.64</v>
      </c>
      <c r="I138" s="296">
        <v>0</v>
      </c>
      <c r="J138" s="247">
        <f t="shared" si="5"/>
        <v>89.76</v>
      </c>
      <c r="K138" s="321">
        <v>78.12</v>
      </c>
      <c r="L138" s="321">
        <v>11.64</v>
      </c>
      <c r="M138" s="293">
        <f t="shared" si="6"/>
        <v>89.76</v>
      </c>
      <c r="N138" s="262" t="s">
        <v>1027</v>
      </c>
    </row>
    <row r="139" spans="1:16" ht="16" customHeight="1">
      <c r="A139" s="240"/>
      <c r="B139" s="50" t="s">
        <v>1000</v>
      </c>
      <c r="C139" s="72" t="s">
        <v>1007</v>
      </c>
      <c r="D139" s="72" t="s">
        <v>913</v>
      </c>
      <c r="E139" s="52" t="s">
        <v>599</v>
      </c>
      <c r="F139" s="247">
        <v>-78.12</v>
      </c>
      <c r="G139" s="296">
        <v>-132.80000000000001</v>
      </c>
      <c r="H139" s="247">
        <v>-11.64</v>
      </c>
      <c r="I139" s="296">
        <v>-8.73</v>
      </c>
      <c r="J139" s="247">
        <f t="shared" si="5"/>
        <v>-231.29</v>
      </c>
      <c r="K139" s="272">
        <v>-210.92</v>
      </c>
      <c r="L139" s="247">
        <v>-32.590000000000003</v>
      </c>
      <c r="M139" s="293">
        <f t="shared" si="6"/>
        <v>-243.51</v>
      </c>
      <c r="N139" s="262" t="s">
        <v>1028</v>
      </c>
    </row>
    <row r="140" spans="1:16" ht="16" customHeight="1">
      <c r="A140" s="240"/>
      <c r="B140" s="50"/>
      <c r="C140" s="72"/>
      <c r="D140" s="72"/>
      <c r="E140" s="52"/>
      <c r="F140" s="247"/>
      <c r="G140" s="296"/>
      <c r="H140" s="247"/>
      <c r="I140" s="296"/>
      <c r="J140" s="247"/>
      <c r="K140" s="272"/>
      <c r="L140" s="247"/>
      <c r="M140" s="293"/>
      <c r="N140" s="262"/>
    </row>
    <row r="141" spans="1:16" ht="16" customHeight="1">
      <c r="A141" s="240"/>
      <c r="B141" s="50"/>
      <c r="C141" s="72"/>
      <c r="D141" s="72"/>
      <c r="E141" s="52"/>
      <c r="F141" s="247"/>
      <c r="G141" s="296"/>
      <c r="H141" s="247"/>
      <c r="I141" s="296"/>
      <c r="J141" s="247"/>
      <c r="K141" s="272"/>
      <c r="L141" s="247"/>
      <c r="M141" s="293"/>
      <c r="N141" s="262"/>
    </row>
    <row r="142" spans="1:16" ht="16" customHeight="1">
      <c r="A142" s="240"/>
      <c r="B142" s="50"/>
      <c r="C142" s="72"/>
      <c r="D142" s="72"/>
      <c r="E142" s="52"/>
      <c r="F142" s="247"/>
      <c r="G142" s="296"/>
      <c r="H142" s="247"/>
      <c r="I142" s="296"/>
      <c r="J142" s="247"/>
      <c r="K142" s="272"/>
      <c r="L142" s="247"/>
      <c r="M142" s="293"/>
      <c r="N142" s="262"/>
    </row>
    <row r="143" spans="1:16" ht="16" customHeight="1">
      <c r="A143" s="240"/>
      <c r="B143" s="50"/>
      <c r="C143" s="72"/>
      <c r="D143" s="72"/>
      <c r="E143" s="52"/>
      <c r="F143" s="247"/>
      <c r="G143" s="296"/>
      <c r="H143" s="247"/>
      <c r="I143" s="296"/>
      <c r="J143" s="247"/>
      <c r="K143" s="272"/>
      <c r="L143" s="247"/>
      <c r="M143" s="293"/>
      <c r="N143" s="262"/>
    </row>
    <row r="144" spans="1:16" ht="16" customHeight="1">
      <c r="A144" s="240"/>
      <c r="B144" s="50"/>
      <c r="C144" s="72"/>
      <c r="D144" s="72"/>
      <c r="E144" s="52"/>
      <c r="F144" s="247"/>
      <c r="G144" s="296"/>
      <c r="H144" s="247"/>
      <c r="I144" s="296"/>
      <c r="J144" s="247"/>
      <c r="K144" s="272"/>
      <c r="L144" s="247"/>
      <c r="M144" s="293"/>
      <c r="N144" s="262"/>
    </row>
    <row r="145" spans="1:18" ht="16" customHeight="1">
      <c r="A145" s="240"/>
      <c r="B145" s="50"/>
      <c r="C145" s="72"/>
      <c r="D145" s="72"/>
      <c r="E145" s="52"/>
      <c r="F145" s="247"/>
      <c r="G145" s="296"/>
      <c r="H145" s="247"/>
      <c r="I145" s="296"/>
      <c r="J145" s="247"/>
      <c r="K145" s="272"/>
      <c r="L145" s="247"/>
      <c r="M145" s="293"/>
      <c r="N145" s="262"/>
    </row>
    <row r="146" spans="1:18" ht="16" customHeight="1">
      <c r="A146" s="240"/>
      <c r="B146" s="278"/>
      <c r="C146" s="72"/>
      <c r="D146" s="72"/>
      <c r="E146" s="52"/>
      <c r="F146" s="247"/>
      <c r="G146" s="296"/>
      <c r="H146" s="247"/>
      <c r="I146" s="296"/>
      <c r="J146" s="247"/>
      <c r="K146" s="247"/>
      <c r="L146" s="247"/>
      <c r="M146" s="293"/>
      <c r="N146" s="262"/>
    </row>
    <row r="147" spans="1:18" s="1" customFormat="1" ht="16">
      <c r="A147" s="406" t="s">
        <v>415</v>
      </c>
      <c r="B147" s="404"/>
      <c r="C147" s="404"/>
      <c r="D147" s="404"/>
      <c r="E147" s="404"/>
      <c r="F147" s="256">
        <f t="shared" ref="F147:M147" si="7">SUM(F132:F146)</f>
        <v>166.36</v>
      </c>
      <c r="G147" s="256">
        <f t="shared" si="7"/>
        <v>117.18</v>
      </c>
      <c r="H147" s="256">
        <f t="shared" si="7"/>
        <v>23.28</v>
      </c>
      <c r="I147" s="256">
        <f t="shared" si="7"/>
        <v>17.46</v>
      </c>
      <c r="J147" s="256">
        <f t="shared" si="7"/>
        <v>324.28000000000009</v>
      </c>
      <c r="K147" s="256">
        <f t="shared" si="7"/>
        <v>283.54000000000008</v>
      </c>
      <c r="L147" s="256">
        <f t="shared" si="7"/>
        <v>40.740000000000009</v>
      </c>
      <c r="M147" s="256">
        <f t="shared" si="7"/>
        <v>324.28000000000009</v>
      </c>
      <c r="N147" s="257"/>
      <c r="P147"/>
      <c r="Q147"/>
      <c r="R147"/>
    </row>
    <row r="148" spans="1:18" s="1" customFormat="1" ht="16">
      <c r="A148" s="317"/>
      <c r="B148" s="318"/>
      <c r="C148" s="347"/>
      <c r="D148" s="347"/>
      <c r="E148" s="318"/>
      <c r="F148" s="256"/>
      <c r="G148" s="256"/>
      <c r="H148" s="256"/>
      <c r="I148" s="256"/>
      <c r="J148" s="256"/>
      <c r="K148" s="256"/>
      <c r="L148" s="256"/>
      <c r="M148" s="256"/>
      <c r="N148" s="257"/>
      <c r="P148"/>
      <c r="Q148"/>
      <c r="R148"/>
    </row>
    <row r="149" spans="1:18" s="1" customFormat="1" ht="19">
      <c r="A149" s="393" t="s">
        <v>171</v>
      </c>
      <c r="B149" s="393"/>
      <c r="C149" s="393"/>
      <c r="D149" s="393"/>
      <c r="E149" s="393"/>
      <c r="F149" s="90">
        <f>F129+F147</f>
        <v>8812.119999999999</v>
      </c>
      <c r="G149" s="90"/>
      <c r="H149" s="90">
        <f>H129+H147</f>
        <v>1420.0800000000022</v>
      </c>
      <c r="I149" s="90"/>
      <c r="J149" s="90">
        <f>M125+J147</f>
        <v>15091.610000000002</v>
      </c>
      <c r="K149" s="90"/>
      <c r="L149" s="90"/>
      <c r="M149" s="332">
        <f>M125+M147</f>
        <v>15091.610000000002</v>
      </c>
      <c r="N149" s="89" t="s">
        <v>795</v>
      </c>
      <c r="P149"/>
      <c r="Q149"/>
      <c r="R149"/>
    </row>
    <row r="150" spans="1:18" s="1" customFormat="1" ht="15" customHeight="1">
      <c r="A150" s="397" t="s">
        <v>166</v>
      </c>
      <c r="B150" s="397"/>
      <c r="C150" s="397"/>
      <c r="D150" s="397"/>
      <c r="E150" s="397"/>
      <c r="F150" s="397"/>
      <c r="G150" s="397"/>
      <c r="H150" s="397"/>
      <c r="I150" s="397"/>
      <c r="J150" s="397"/>
      <c r="K150" s="313"/>
      <c r="L150" s="313"/>
      <c r="M150" s="313"/>
      <c r="N150" s="143"/>
      <c r="P150"/>
      <c r="Q150"/>
      <c r="R150"/>
    </row>
    <row r="151" spans="1:18" s="1" customFormat="1" ht="16" customHeight="1">
      <c r="A151"/>
      <c r="B151"/>
      <c r="C151"/>
      <c r="D151"/>
      <c r="F151"/>
      <c r="G151"/>
      <c r="H151" t="s">
        <v>381</v>
      </c>
      <c r="I151" s="163" t="s">
        <v>871</v>
      </c>
      <c r="J151" s="260">
        <v>45584</v>
      </c>
      <c r="K151" s="314"/>
      <c r="L151" s="314"/>
      <c r="M151" s="314"/>
      <c r="N151"/>
      <c r="P151"/>
      <c r="Q151"/>
      <c r="R151"/>
    </row>
    <row r="152" spans="1:18" s="1" customFormat="1">
      <c r="A152"/>
      <c r="B152"/>
      <c r="C152"/>
      <c r="D152"/>
      <c r="E152"/>
      <c r="F152"/>
      <c r="G152"/>
      <c r="H152" s="12"/>
      <c r="I152" s="12"/>
      <c r="J152" s="12"/>
      <c r="K152" s="275"/>
      <c r="L152" s="275"/>
      <c r="M152" s="12"/>
      <c r="N152"/>
      <c r="P152"/>
      <c r="Q152"/>
      <c r="R152"/>
    </row>
    <row r="153" spans="1:18" s="1" customFormat="1">
      <c r="A153"/>
      <c r="B153"/>
      <c r="C153"/>
      <c r="D153"/>
      <c r="E153"/>
      <c r="F153" s="315" t="s">
        <v>766</v>
      </c>
      <c r="G153" s="275">
        <f>G125+G147+I125+I147</f>
        <v>4859.4100000000017</v>
      </c>
      <c r="H153" s="315" t="s">
        <v>767</v>
      </c>
      <c r="I153" s="275">
        <f>M125+M147-G153</f>
        <v>10232.200000000001</v>
      </c>
      <c r="J153"/>
      <c r="K153" s="275"/>
      <c r="L153" s="275"/>
      <c r="M153" s="275"/>
      <c r="N153"/>
      <c r="P153"/>
      <c r="Q153"/>
      <c r="R153"/>
    </row>
    <row r="155" spans="1:18" s="1" customFormat="1">
      <c r="A155"/>
      <c r="B155"/>
      <c r="C155"/>
      <c r="D155"/>
      <c r="E155"/>
      <c r="F155"/>
      <c r="G155"/>
      <c r="H155"/>
      <c r="I155" s="275">
        <f>G153+I153</f>
        <v>15091.610000000002</v>
      </c>
      <c r="J155"/>
      <c r="K155" s="275"/>
      <c r="L155" s="275"/>
      <c r="M155"/>
      <c r="N155"/>
      <c r="P155"/>
      <c r="Q155"/>
      <c r="R155"/>
    </row>
    <row r="158" spans="1:18">
      <c r="I158" s="275"/>
    </row>
  </sheetData>
  <mergeCells count="7">
    <mergeCell ref="A150:J150"/>
    <mergeCell ref="C128:E128"/>
    <mergeCell ref="A129:E129"/>
    <mergeCell ref="A130:E130"/>
    <mergeCell ref="A131:E131"/>
    <mergeCell ref="A147:E147"/>
    <mergeCell ref="A149:E149"/>
  </mergeCells>
  <conditionalFormatting sqref="C23:D23">
    <cfRule type="duplicateValues" dxfId="1692" priority="4"/>
  </conditionalFormatting>
  <conditionalFormatting sqref="C60:D60">
    <cfRule type="duplicateValues" dxfId="1691" priority="2"/>
  </conditionalFormatting>
  <conditionalFormatting sqref="E153:E155 E157:E1048576 B153:D1048576">
    <cfRule type="duplicateValues" dxfId="1690" priority="5"/>
  </conditionalFormatting>
  <conditionalFormatting sqref="N5 N10:N65 N70:N148">
    <cfRule type="notContainsBlanks" dxfId="1689" priority="1">
      <formula>LEN(TRIM(N5))&gt;0</formula>
    </cfRule>
  </conditionalFormatting>
  <conditionalFormatting sqref="N150">
    <cfRule type="notContainsBlanks" dxfId="1688" priority="3">
      <formula>LEN(TRIM(N150))&gt;0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9998-9DE2-F641-9B5F-006E9F0563C9}">
  <dimension ref="A1:T148"/>
  <sheetViews>
    <sheetView topLeftCell="A101" zoomScale="150" zoomScaleNormal="150" workbookViewId="0">
      <selection activeCell="G23" sqref="G23:J23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5.33203125" customWidth="1"/>
    <col min="4" max="6" width="10.6640625" customWidth="1"/>
    <col min="7" max="7" width="9.33203125" customWidth="1"/>
    <col min="8" max="8" width="9.6640625" customWidth="1"/>
    <col min="9" max="9" width="8.6640625" customWidth="1"/>
    <col min="10" max="10" width="10.83203125" customWidth="1"/>
    <col min="11" max="11" width="11.6640625" style="275" customWidth="1"/>
    <col min="12" max="12" width="11" style="275" customWidth="1"/>
    <col min="13" max="13" width="11" customWidth="1"/>
    <col min="14" max="14" width="54" customWidth="1"/>
    <col min="15" max="15" width="41.5" style="1" bestFit="1" customWidth="1"/>
  </cols>
  <sheetData>
    <row r="1" spans="1:14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14" ht="19">
      <c r="A2" s="92" t="s">
        <v>313</v>
      </c>
      <c r="C2" s="139"/>
      <c r="D2" s="139"/>
      <c r="E2" s="17"/>
      <c r="K2" s="329"/>
      <c r="L2" s="45">
        <v>45536</v>
      </c>
      <c r="M2" s="157" t="s">
        <v>1009</v>
      </c>
      <c r="N2" s="350" t="s">
        <v>854</v>
      </c>
    </row>
    <row r="3" spans="1:14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14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14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14">
      <c r="A6" s="43"/>
      <c r="B6" s="278" t="s">
        <v>991</v>
      </c>
      <c r="C6" s="344" t="s">
        <v>992</v>
      </c>
      <c r="D6" s="344" t="s">
        <v>916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v>79.64</v>
      </c>
      <c r="K6" s="247">
        <v>68</v>
      </c>
      <c r="L6" s="247">
        <v>11.64</v>
      </c>
      <c r="M6" s="293">
        <v>79.64</v>
      </c>
      <c r="N6" s="51"/>
    </row>
    <row r="7" spans="1:14">
      <c r="A7" s="43">
        <v>4</v>
      </c>
      <c r="B7" s="278" t="s">
        <v>620</v>
      </c>
      <c r="C7" s="344" t="s">
        <v>542</v>
      </c>
      <c r="D7" s="344" t="s">
        <v>912</v>
      </c>
      <c r="E7" s="52" t="s">
        <v>598</v>
      </c>
      <c r="F7" s="247">
        <v>68</v>
      </c>
      <c r="G7" s="352">
        <v>0</v>
      </c>
      <c r="H7" s="247">
        <v>11.64</v>
      </c>
      <c r="I7" s="296">
        <v>0</v>
      </c>
      <c r="J7" s="247">
        <f t="shared" ref="J7:J82" si="0">SUM(F7:I7)</f>
        <v>79.64</v>
      </c>
      <c r="K7" s="247">
        <v>68</v>
      </c>
      <c r="L7" s="247">
        <v>11.64</v>
      </c>
      <c r="M7" s="293">
        <f>K7+L7</f>
        <v>79.64</v>
      </c>
      <c r="N7" s="51"/>
    </row>
    <row r="8" spans="1:14">
      <c r="A8" s="43">
        <v>5</v>
      </c>
      <c r="B8" s="278" t="s">
        <v>805</v>
      </c>
      <c r="C8" s="344" t="s">
        <v>843</v>
      </c>
      <c r="D8" s="344" t="s">
        <v>912</v>
      </c>
      <c r="E8" s="52" t="s">
        <v>598</v>
      </c>
      <c r="F8" s="247">
        <v>68</v>
      </c>
      <c r="G8" s="296">
        <v>0</v>
      </c>
      <c r="H8" s="247">
        <v>11.64</v>
      </c>
      <c r="I8" s="296">
        <v>0</v>
      </c>
      <c r="J8" s="247">
        <f t="shared" si="0"/>
        <v>79.64</v>
      </c>
      <c r="K8" s="247">
        <v>68</v>
      </c>
      <c r="L8" s="247">
        <v>11.64</v>
      </c>
      <c r="M8" s="293">
        <f t="shared" ref="M8:M78" si="1">K8+L8</f>
        <v>79.64</v>
      </c>
      <c r="N8" s="262"/>
    </row>
    <row r="9" spans="1:14">
      <c r="A9" s="43">
        <v>6</v>
      </c>
      <c r="B9" s="278" t="s">
        <v>621</v>
      </c>
      <c r="C9" s="344" t="s">
        <v>561</v>
      </c>
      <c r="D9" s="344" t="s">
        <v>915</v>
      </c>
      <c r="E9" s="52" t="s">
        <v>599</v>
      </c>
      <c r="F9" s="247">
        <v>78.12</v>
      </c>
      <c r="G9" s="296">
        <v>132.80000000000001</v>
      </c>
      <c r="H9" s="247">
        <v>11.64</v>
      </c>
      <c r="I9" s="296">
        <v>20.95</v>
      </c>
      <c r="J9" s="247">
        <f t="shared" si="0"/>
        <v>243.51</v>
      </c>
      <c r="K9" s="247">
        <v>210.92</v>
      </c>
      <c r="L9" s="247">
        <v>32.590000000000003</v>
      </c>
      <c r="M9" s="293">
        <f t="shared" si="1"/>
        <v>243.51</v>
      </c>
      <c r="N9" s="51"/>
    </row>
    <row r="10" spans="1:14">
      <c r="A10" s="43">
        <v>7</v>
      </c>
      <c r="B10" s="50" t="s">
        <v>622</v>
      </c>
      <c r="C10" s="344" t="s">
        <v>192</v>
      </c>
      <c r="D10" s="344" t="s">
        <v>912</v>
      </c>
      <c r="E10" s="52" t="s">
        <v>599</v>
      </c>
      <c r="F10" s="247">
        <v>68</v>
      </c>
      <c r="G10" s="296">
        <v>115.6</v>
      </c>
      <c r="H10" s="247">
        <v>11.64</v>
      </c>
      <c r="I10" s="296">
        <v>20.95</v>
      </c>
      <c r="J10" s="247">
        <f t="shared" si="0"/>
        <v>216.19</v>
      </c>
      <c r="K10" s="247">
        <v>183.6</v>
      </c>
      <c r="L10" s="247">
        <v>32.590000000000003</v>
      </c>
      <c r="M10" s="293">
        <f t="shared" si="1"/>
        <v>216.19</v>
      </c>
      <c r="N10" s="262"/>
    </row>
    <row r="11" spans="1:14">
      <c r="A11" s="43"/>
      <c r="B11" s="50" t="s">
        <v>993</v>
      </c>
      <c r="C11" s="344" t="s">
        <v>994</v>
      </c>
      <c r="D11" s="344" t="s">
        <v>916</v>
      </c>
      <c r="E11" s="52" t="s">
        <v>600</v>
      </c>
      <c r="F11" s="247">
        <v>68</v>
      </c>
      <c r="G11" s="296">
        <v>51</v>
      </c>
      <c r="H11" s="247">
        <v>11.64</v>
      </c>
      <c r="I11" s="296">
        <v>8.73</v>
      </c>
      <c r="J11" s="247">
        <f t="shared" si="0"/>
        <v>139.36999999999998</v>
      </c>
      <c r="K11" s="247">
        <v>119</v>
      </c>
      <c r="L11" s="247">
        <v>20.37</v>
      </c>
      <c r="M11" s="293">
        <f t="shared" si="1"/>
        <v>139.37</v>
      </c>
      <c r="N11" s="262"/>
    </row>
    <row r="12" spans="1:14">
      <c r="A12" s="43">
        <v>9</v>
      </c>
      <c r="B12" s="50" t="s">
        <v>624</v>
      </c>
      <c r="C12" s="72" t="s">
        <v>583</v>
      </c>
      <c r="D12" s="72" t="s">
        <v>913</v>
      </c>
      <c r="E12" s="52" t="s">
        <v>598</v>
      </c>
      <c r="F12" s="247">
        <v>78.12</v>
      </c>
      <c r="G12" s="296">
        <v>0</v>
      </c>
      <c r="H12" s="247">
        <v>11.64</v>
      </c>
      <c r="I12" s="296">
        <v>0</v>
      </c>
      <c r="J12" s="247">
        <f t="shared" si="0"/>
        <v>89.76</v>
      </c>
      <c r="K12" s="247">
        <v>78.12</v>
      </c>
      <c r="L12" s="247">
        <v>11.64</v>
      </c>
      <c r="M12" s="293">
        <f t="shared" si="1"/>
        <v>89.76</v>
      </c>
      <c r="N12" s="262"/>
    </row>
    <row r="13" spans="1:14">
      <c r="A13" s="43"/>
      <c r="B13" s="50" t="s">
        <v>1010</v>
      </c>
      <c r="C13" s="72" t="s">
        <v>1011</v>
      </c>
      <c r="D13" s="72"/>
      <c r="E13" s="52"/>
      <c r="F13" s="247"/>
      <c r="G13" s="296"/>
      <c r="H13" s="247"/>
      <c r="I13" s="296"/>
      <c r="J13" s="247"/>
      <c r="K13" s="247"/>
      <c r="L13" s="247"/>
      <c r="M13" s="293"/>
      <c r="N13" s="262" t="s">
        <v>1012</v>
      </c>
    </row>
    <row r="14" spans="1:14">
      <c r="A14" s="43">
        <v>10</v>
      </c>
      <c r="B14" s="50" t="s">
        <v>625</v>
      </c>
      <c r="C14" s="72" t="s">
        <v>89</v>
      </c>
      <c r="D14" s="72" t="s">
        <v>912</v>
      </c>
      <c r="E14" s="52" t="s">
        <v>598</v>
      </c>
      <c r="F14" s="247">
        <v>68</v>
      </c>
      <c r="G14" s="296">
        <v>0</v>
      </c>
      <c r="H14" s="247">
        <v>11.64</v>
      </c>
      <c r="I14" s="296">
        <v>0</v>
      </c>
      <c r="J14" s="247">
        <f t="shared" si="0"/>
        <v>79.64</v>
      </c>
      <c r="K14" s="247">
        <v>68</v>
      </c>
      <c r="L14" s="247">
        <v>11.64</v>
      </c>
      <c r="M14" s="293">
        <f t="shared" si="1"/>
        <v>79.64</v>
      </c>
      <c r="N14" s="262"/>
    </row>
    <row r="15" spans="1:14">
      <c r="A15" s="43"/>
      <c r="B15" s="50" t="s">
        <v>858</v>
      </c>
      <c r="C15" s="72" t="s">
        <v>859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</row>
    <row r="16" spans="1:14">
      <c r="A16" s="43"/>
      <c r="B16" s="50" t="s">
        <v>708</v>
      </c>
      <c r="C16" s="72" t="s">
        <v>709</v>
      </c>
      <c r="D16" s="72" t="s">
        <v>916</v>
      </c>
      <c r="E16" s="52" t="s">
        <v>598</v>
      </c>
      <c r="F16" s="247">
        <v>68</v>
      </c>
      <c r="G16" s="296">
        <v>0</v>
      </c>
      <c r="H16" s="247">
        <v>11.64</v>
      </c>
      <c r="I16" s="296">
        <v>0</v>
      </c>
      <c r="J16" s="247">
        <f t="shared" si="0"/>
        <v>79.64</v>
      </c>
      <c r="K16" s="247">
        <v>68</v>
      </c>
      <c r="L16" s="247">
        <v>11.64</v>
      </c>
      <c r="M16" s="293">
        <f t="shared" si="1"/>
        <v>79.64</v>
      </c>
      <c r="N16" s="262" t="s">
        <v>1013</v>
      </c>
    </row>
    <row r="17" spans="1:20" s="1" customFormat="1">
      <c r="A17" s="43">
        <v>12</v>
      </c>
      <c r="B17" s="50" t="s">
        <v>627</v>
      </c>
      <c r="C17" s="72" t="s">
        <v>575</v>
      </c>
      <c r="D17" s="72" t="s">
        <v>913</v>
      </c>
      <c r="E17" s="52" t="s">
        <v>598</v>
      </c>
      <c r="F17" s="247">
        <v>78.12</v>
      </c>
      <c r="G17" s="296">
        <v>0</v>
      </c>
      <c r="H17" s="247">
        <v>11.64</v>
      </c>
      <c r="I17" s="296">
        <v>0</v>
      </c>
      <c r="J17" s="247">
        <f t="shared" si="0"/>
        <v>89.76</v>
      </c>
      <c r="K17" s="247">
        <v>78.12</v>
      </c>
      <c r="L17" s="247">
        <v>11.64</v>
      </c>
      <c r="M17" s="293">
        <f t="shared" si="1"/>
        <v>89.76</v>
      </c>
      <c r="N17" s="262"/>
      <c r="P17"/>
      <c r="Q17"/>
      <c r="R17" s="53" t="s">
        <v>897</v>
      </c>
      <c r="S17" s="53"/>
      <c r="T17" s="240"/>
    </row>
    <row r="18" spans="1:20" s="1" customFormat="1">
      <c r="A18" s="43">
        <v>13</v>
      </c>
      <c r="B18" s="50" t="s">
        <v>628</v>
      </c>
      <c r="C18" s="72" t="s">
        <v>139</v>
      </c>
      <c r="D18" s="72" t="s">
        <v>912</v>
      </c>
      <c r="E18" s="52" t="s">
        <v>598</v>
      </c>
      <c r="F18" s="247">
        <v>68</v>
      </c>
      <c r="G18" s="296">
        <v>0</v>
      </c>
      <c r="H18" s="247">
        <v>11.64</v>
      </c>
      <c r="I18" s="296">
        <v>0</v>
      </c>
      <c r="J18" s="247">
        <f t="shared" si="0"/>
        <v>79.64</v>
      </c>
      <c r="K18" s="247">
        <v>68</v>
      </c>
      <c r="L18" s="247">
        <v>11.64</v>
      </c>
      <c r="M18" s="293">
        <f t="shared" si="1"/>
        <v>79.64</v>
      </c>
      <c r="N18" s="262"/>
      <c r="P18"/>
      <c r="Q18"/>
      <c r="R18" s="53"/>
      <c r="S18" s="53"/>
      <c r="T18" s="240"/>
    </row>
    <row r="19" spans="1:20" s="1" customFormat="1">
      <c r="A19" s="43">
        <v>14</v>
      </c>
      <c r="B19" s="50" t="s">
        <v>629</v>
      </c>
      <c r="C19" s="72" t="s">
        <v>170</v>
      </c>
      <c r="D19" s="72" t="s">
        <v>913</v>
      </c>
      <c r="E19" s="52" t="s">
        <v>600</v>
      </c>
      <c r="F19" s="247">
        <v>78.12</v>
      </c>
      <c r="G19" s="296">
        <v>58.59</v>
      </c>
      <c r="H19" s="247">
        <v>11.64</v>
      </c>
      <c r="I19" s="296">
        <v>8.73</v>
      </c>
      <c r="J19" s="247">
        <f>SUM(F19:I19)</f>
        <v>157.08000000000001</v>
      </c>
      <c r="K19" s="247">
        <v>136.71</v>
      </c>
      <c r="L19" s="247">
        <v>20.37</v>
      </c>
      <c r="M19" s="293">
        <f t="shared" si="1"/>
        <v>157.08000000000001</v>
      </c>
      <c r="N19" s="262"/>
      <c r="P19"/>
      <c r="Q19"/>
      <c r="R19"/>
      <c r="S19"/>
    </row>
    <row r="20" spans="1:20" s="1" customFormat="1">
      <c r="A20" s="43">
        <v>15</v>
      </c>
      <c r="B20" s="50" t="s">
        <v>810</v>
      </c>
      <c r="C20" s="72" t="s">
        <v>809</v>
      </c>
      <c r="D20" s="72" t="s">
        <v>912</v>
      </c>
      <c r="E20" s="52" t="s">
        <v>598</v>
      </c>
      <c r="F20" s="247">
        <v>68</v>
      </c>
      <c r="G20" s="296">
        <v>0</v>
      </c>
      <c r="H20" s="247">
        <v>11.64</v>
      </c>
      <c r="I20" s="296">
        <v>0</v>
      </c>
      <c r="J20" s="247">
        <f>SUM(F20:I20)</f>
        <v>79.64</v>
      </c>
      <c r="K20" s="247">
        <v>68</v>
      </c>
      <c r="L20" s="247">
        <v>11.64</v>
      </c>
      <c r="M20" s="293">
        <f t="shared" si="1"/>
        <v>79.64</v>
      </c>
      <c r="N20" s="262"/>
      <c r="P20"/>
      <c r="Q20"/>
      <c r="R20"/>
      <c r="S20"/>
    </row>
    <row r="21" spans="1:20" s="1" customFormat="1">
      <c r="A21" s="43">
        <v>16</v>
      </c>
      <c r="B21" s="278" t="s">
        <v>731</v>
      </c>
      <c r="C21" s="72" t="s">
        <v>730</v>
      </c>
      <c r="D21" s="72" t="s">
        <v>913</v>
      </c>
      <c r="E21" s="52" t="s">
        <v>599</v>
      </c>
      <c r="F21" s="247">
        <v>78.12</v>
      </c>
      <c r="G21" s="296">
        <v>132.80000000000001</v>
      </c>
      <c r="H21" s="247">
        <v>11.64</v>
      </c>
      <c r="I21" s="296">
        <v>20.95</v>
      </c>
      <c r="J21" s="247">
        <f t="shared" si="0"/>
        <v>243.51</v>
      </c>
      <c r="K21" s="247">
        <v>210.92</v>
      </c>
      <c r="L21" s="247">
        <v>32.590000000000003</v>
      </c>
      <c r="M21" s="293">
        <f t="shared" si="1"/>
        <v>243.51</v>
      </c>
      <c r="N21" s="262"/>
      <c r="P21"/>
      <c r="Q21"/>
      <c r="R21"/>
      <c r="S21"/>
    </row>
    <row r="22" spans="1:20" s="1" customFormat="1">
      <c r="A22" s="43"/>
      <c r="B22" s="278" t="s">
        <v>885</v>
      </c>
      <c r="C22" s="72" t="s">
        <v>886</v>
      </c>
      <c r="D22" s="72" t="s">
        <v>913</v>
      </c>
      <c r="E22" s="52" t="s">
        <v>600</v>
      </c>
      <c r="F22" s="247">
        <v>78.12</v>
      </c>
      <c r="G22" s="296">
        <v>58.59</v>
      </c>
      <c r="H22" s="247">
        <v>11.64</v>
      </c>
      <c r="I22" s="296">
        <v>8.73</v>
      </c>
      <c r="J22" s="247">
        <f t="shared" si="0"/>
        <v>157.08000000000001</v>
      </c>
      <c r="K22" s="247">
        <v>136.71</v>
      </c>
      <c r="L22" s="247">
        <v>20.37</v>
      </c>
      <c r="M22" s="293">
        <f t="shared" si="1"/>
        <v>157.08000000000001</v>
      </c>
      <c r="N22" s="262"/>
      <c r="P22"/>
      <c r="Q22"/>
      <c r="R22"/>
      <c r="S22"/>
    </row>
    <row r="23" spans="1:20">
      <c r="A23" s="43">
        <v>17</v>
      </c>
      <c r="B23" s="50" t="s">
        <v>630</v>
      </c>
      <c r="C23" s="72" t="s">
        <v>11</v>
      </c>
      <c r="D23" s="72" t="s">
        <v>912</v>
      </c>
      <c r="E23" s="52" t="s">
        <v>600</v>
      </c>
      <c r="F23" s="247">
        <v>68</v>
      </c>
      <c r="G23" s="296">
        <v>51</v>
      </c>
      <c r="H23" s="247">
        <v>11.64</v>
      </c>
      <c r="I23" s="296">
        <v>8.73</v>
      </c>
      <c r="J23" s="247">
        <f>SUM(F23:I23)</f>
        <v>139.36999999999998</v>
      </c>
      <c r="K23" s="247">
        <v>119</v>
      </c>
      <c r="L23" s="247">
        <v>20.37</v>
      </c>
      <c r="M23" s="293">
        <f t="shared" si="1"/>
        <v>139.37</v>
      </c>
      <c r="N23" s="262"/>
    </row>
    <row r="24" spans="1:20">
      <c r="A24" s="43">
        <v>18</v>
      </c>
      <c r="B24" s="118" t="s">
        <v>631</v>
      </c>
      <c r="C24" s="72" t="s">
        <v>720</v>
      </c>
      <c r="D24" s="72" t="s">
        <v>913</v>
      </c>
      <c r="E24" s="52" t="s">
        <v>598</v>
      </c>
      <c r="F24" s="247">
        <v>78.12</v>
      </c>
      <c r="G24" s="296">
        <v>0</v>
      </c>
      <c r="H24" s="247">
        <v>11.64</v>
      </c>
      <c r="I24" s="296">
        <v>0</v>
      </c>
      <c r="J24" s="247">
        <f t="shared" si="0"/>
        <v>89.76</v>
      </c>
      <c r="K24" s="247">
        <v>78.12</v>
      </c>
      <c r="L24" s="247">
        <v>11.64</v>
      </c>
      <c r="M24" s="293">
        <f t="shared" si="1"/>
        <v>89.76</v>
      </c>
      <c r="N24" s="262"/>
    </row>
    <row r="25" spans="1:20">
      <c r="A25" s="43">
        <v>19</v>
      </c>
      <c r="B25" s="50" t="s">
        <v>632</v>
      </c>
      <c r="C25" s="72" t="s">
        <v>65</v>
      </c>
      <c r="D25" s="72" t="s">
        <v>913</v>
      </c>
      <c r="E25" s="52" t="s">
        <v>600</v>
      </c>
      <c r="F25" s="247">
        <v>78.12</v>
      </c>
      <c r="G25" s="296">
        <v>58.59</v>
      </c>
      <c r="H25" s="247">
        <v>11.64</v>
      </c>
      <c r="I25" s="296">
        <v>8.73</v>
      </c>
      <c r="J25" s="247">
        <f t="shared" si="0"/>
        <v>157.08000000000001</v>
      </c>
      <c r="K25" s="247">
        <v>136.71</v>
      </c>
      <c r="L25" s="247">
        <v>20.37</v>
      </c>
      <c r="M25" s="293">
        <f t="shared" si="1"/>
        <v>157.08000000000001</v>
      </c>
      <c r="N25" s="262"/>
    </row>
    <row r="26" spans="1:20">
      <c r="A26" s="43"/>
      <c r="B26" s="50" t="s">
        <v>917</v>
      </c>
      <c r="C26" s="72" t="s">
        <v>918</v>
      </c>
      <c r="D26" s="72" t="s">
        <v>913</v>
      </c>
      <c r="E26" s="52" t="s">
        <v>598</v>
      </c>
      <c r="F26" s="247">
        <v>78.12</v>
      </c>
      <c r="G26" s="296">
        <v>0</v>
      </c>
      <c r="H26" s="247">
        <v>11.64</v>
      </c>
      <c r="I26" s="296">
        <v>0</v>
      </c>
      <c r="J26" s="247">
        <f t="shared" si="0"/>
        <v>89.76</v>
      </c>
      <c r="K26" s="247">
        <v>78.12</v>
      </c>
      <c r="L26" s="247">
        <v>11.64</v>
      </c>
      <c r="M26" s="293">
        <f t="shared" si="1"/>
        <v>89.76</v>
      </c>
      <c r="N26" s="262"/>
    </row>
    <row r="27" spans="1:20">
      <c r="A27" s="43">
        <v>20</v>
      </c>
      <c r="B27" s="50" t="s">
        <v>633</v>
      </c>
      <c r="C27" s="71" t="s">
        <v>80</v>
      </c>
      <c r="D27" s="71" t="s">
        <v>912</v>
      </c>
      <c r="E27" s="52" t="s">
        <v>598</v>
      </c>
      <c r="F27" s="247">
        <v>68</v>
      </c>
      <c r="G27" s="296">
        <v>0</v>
      </c>
      <c r="H27" s="247">
        <v>11.64</v>
      </c>
      <c r="I27" s="296">
        <v>0</v>
      </c>
      <c r="J27" s="247">
        <f t="shared" si="0"/>
        <v>79.64</v>
      </c>
      <c r="K27" s="247">
        <v>68</v>
      </c>
      <c r="L27" s="247">
        <v>11.64</v>
      </c>
      <c r="M27" s="293">
        <f t="shared" si="1"/>
        <v>79.64</v>
      </c>
      <c r="N27" s="262"/>
    </row>
    <row r="28" spans="1:20">
      <c r="A28" s="43"/>
      <c r="B28" s="50" t="s">
        <v>887</v>
      </c>
      <c r="C28" s="71" t="s">
        <v>888</v>
      </c>
      <c r="D28" s="71" t="s">
        <v>913</v>
      </c>
      <c r="E28" s="52" t="s">
        <v>598</v>
      </c>
      <c r="F28" s="247">
        <v>78.12</v>
      </c>
      <c r="G28" s="296">
        <v>0</v>
      </c>
      <c r="H28" s="247">
        <v>11.64</v>
      </c>
      <c r="I28" s="296">
        <v>0</v>
      </c>
      <c r="J28" s="247">
        <f t="shared" si="0"/>
        <v>89.76</v>
      </c>
      <c r="K28" s="247">
        <v>78.12</v>
      </c>
      <c r="L28" s="247">
        <v>11.64</v>
      </c>
      <c r="M28" s="293">
        <f t="shared" si="1"/>
        <v>89.76</v>
      </c>
      <c r="N28" s="262"/>
    </row>
    <row r="29" spans="1:20">
      <c r="A29" s="43">
        <v>21</v>
      </c>
      <c r="B29" s="43" t="s">
        <v>781</v>
      </c>
      <c r="C29" s="71" t="s">
        <v>844</v>
      </c>
      <c r="D29" s="71" t="s">
        <v>913</v>
      </c>
      <c r="E29" s="52" t="s">
        <v>600</v>
      </c>
      <c r="F29" s="247">
        <v>78.12</v>
      </c>
      <c r="G29" s="296">
        <v>58.59</v>
      </c>
      <c r="H29" s="247">
        <v>11.64</v>
      </c>
      <c r="I29" s="296">
        <v>8.73</v>
      </c>
      <c r="J29" s="247">
        <f>SUM(F29:I29)</f>
        <v>157.08000000000001</v>
      </c>
      <c r="K29" s="247">
        <v>136.71</v>
      </c>
      <c r="L29" s="247">
        <v>20.37</v>
      </c>
      <c r="M29" s="293">
        <f t="shared" si="1"/>
        <v>157.08000000000001</v>
      </c>
      <c r="N29" s="262"/>
    </row>
    <row r="30" spans="1:20">
      <c r="A30" s="43">
        <v>22</v>
      </c>
      <c r="B30" s="50" t="s">
        <v>635</v>
      </c>
      <c r="C30" s="72" t="s">
        <v>91</v>
      </c>
      <c r="D30" s="72" t="s">
        <v>912</v>
      </c>
      <c r="E30" s="52" t="s">
        <v>599</v>
      </c>
      <c r="F30" s="247">
        <v>68</v>
      </c>
      <c r="G30" s="296">
        <v>115.6</v>
      </c>
      <c r="H30" s="247">
        <v>11.64</v>
      </c>
      <c r="I30" s="296">
        <v>20.95</v>
      </c>
      <c r="J30" s="247">
        <f>SUM(F30:I30)</f>
        <v>216.19</v>
      </c>
      <c r="K30" s="247">
        <v>183.6</v>
      </c>
      <c r="L30" s="247">
        <v>32.590000000000003</v>
      </c>
      <c r="M30" s="293">
        <f t="shared" si="1"/>
        <v>216.19</v>
      </c>
      <c r="N30" s="262"/>
    </row>
    <row r="31" spans="1:20" ht="29">
      <c r="A31" s="43">
        <v>23</v>
      </c>
      <c r="B31" s="50" t="s">
        <v>634</v>
      </c>
      <c r="C31" s="71" t="s">
        <v>845</v>
      </c>
      <c r="D31" s="71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>SUM(F31:I31)</f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20">
      <c r="A32" s="43">
        <v>24</v>
      </c>
      <c r="B32" s="50" t="s">
        <v>636</v>
      </c>
      <c r="C32" s="72" t="s">
        <v>771</v>
      </c>
      <c r="D32" s="72" t="s">
        <v>915</v>
      </c>
      <c r="E32" s="52" t="s">
        <v>598</v>
      </c>
      <c r="F32" s="247">
        <v>78.12</v>
      </c>
      <c r="G32" s="296">
        <v>0</v>
      </c>
      <c r="H32" s="247">
        <v>11.64</v>
      </c>
      <c r="I32" s="296">
        <v>0</v>
      </c>
      <c r="J32" s="247">
        <f t="shared" si="0"/>
        <v>89.76</v>
      </c>
      <c r="K32" s="247">
        <v>78.12</v>
      </c>
      <c r="L32" s="247">
        <v>11.64</v>
      </c>
      <c r="M32" s="293">
        <f t="shared" si="1"/>
        <v>89.76</v>
      </c>
      <c r="N32" s="262"/>
    </row>
    <row r="33" spans="1:19">
      <c r="A33" s="43">
        <v>25</v>
      </c>
      <c r="B33" s="50" t="s">
        <v>637</v>
      </c>
      <c r="C33" s="72" t="s">
        <v>405</v>
      </c>
      <c r="D33" s="72" t="s">
        <v>915</v>
      </c>
      <c r="E33" s="52" t="s">
        <v>598</v>
      </c>
      <c r="F33" s="247">
        <v>78.12</v>
      </c>
      <c r="G33" s="296">
        <v>0</v>
      </c>
      <c r="H33" s="247">
        <v>11.64</v>
      </c>
      <c r="I33" s="296">
        <v>0</v>
      </c>
      <c r="J33" s="247">
        <f t="shared" si="0"/>
        <v>89.76</v>
      </c>
      <c r="K33" s="247">
        <v>78.12</v>
      </c>
      <c r="L33" s="247">
        <v>11.64</v>
      </c>
      <c r="M33" s="293">
        <f t="shared" si="1"/>
        <v>89.76</v>
      </c>
      <c r="N33" s="262"/>
    </row>
    <row r="34" spans="1:19">
      <c r="A34" s="43"/>
      <c r="B34" s="50" t="s">
        <v>879</v>
      </c>
      <c r="C34" s="72" t="s">
        <v>880</v>
      </c>
      <c r="D34" s="72" t="s">
        <v>912</v>
      </c>
      <c r="E34" s="52" t="s">
        <v>598</v>
      </c>
      <c r="F34" s="247">
        <v>68</v>
      </c>
      <c r="G34" s="296">
        <v>0</v>
      </c>
      <c r="H34" s="247">
        <v>11.64</v>
      </c>
      <c r="I34" s="296">
        <v>0</v>
      </c>
      <c r="J34" s="247">
        <f t="shared" si="0"/>
        <v>79.64</v>
      </c>
      <c r="K34" s="247">
        <v>68</v>
      </c>
      <c r="L34" s="247">
        <v>11.64</v>
      </c>
      <c r="M34" s="293">
        <f t="shared" si="1"/>
        <v>79.64</v>
      </c>
      <c r="N34" s="262"/>
    </row>
    <row r="35" spans="1:19">
      <c r="A35" s="43">
        <v>26</v>
      </c>
      <c r="B35" s="50" t="s">
        <v>723</v>
      </c>
      <c r="C35" s="72" t="s">
        <v>722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>
      <c r="A36" s="43">
        <v>27</v>
      </c>
      <c r="B36" s="50" t="s">
        <v>638</v>
      </c>
      <c r="C36" s="72" t="s">
        <v>617</v>
      </c>
      <c r="D36" s="72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8.73</v>
      </c>
      <c r="J36" s="247">
        <f t="shared" si="0"/>
        <v>139.36999999999998</v>
      </c>
      <c r="K36" s="247">
        <v>119</v>
      </c>
      <c r="L36" s="247">
        <v>20.37</v>
      </c>
      <c r="M36" s="293">
        <f t="shared" si="1"/>
        <v>139.37</v>
      </c>
      <c r="N36" s="262"/>
    </row>
    <row r="37" spans="1:19">
      <c r="A37" s="43">
        <v>28</v>
      </c>
      <c r="B37" s="50" t="s">
        <v>639</v>
      </c>
      <c r="C37" s="72" t="s">
        <v>92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20.95</v>
      </c>
      <c r="J37" s="247">
        <f t="shared" si="0"/>
        <v>216.19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>
      <c r="A38" s="43"/>
      <c r="B38" s="50" t="s">
        <v>889</v>
      </c>
      <c r="C38" s="72" t="s">
        <v>890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>
      <c r="A39" s="43">
        <v>30</v>
      </c>
      <c r="B39" s="50" t="s">
        <v>641</v>
      </c>
      <c r="C39" s="71" t="s">
        <v>846</v>
      </c>
      <c r="D39" s="71" t="s">
        <v>912</v>
      </c>
      <c r="E39" s="52" t="s">
        <v>600</v>
      </c>
      <c r="F39" s="247">
        <v>68</v>
      </c>
      <c r="G39" s="296">
        <v>51</v>
      </c>
      <c r="H39" s="247">
        <v>11.64</v>
      </c>
      <c r="I39" s="296">
        <v>8.73</v>
      </c>
      <c r="J39" s="247">
        <f t="shared" si="0"/>
        <v>139.36999999999998</v>
      </c>
      <c r="K39" s="247">
        <v>119</v>
      </c>
      <c r="L39" s="247">
        <v>20.37</v>
      </c>
      <c r="M39" s="293">
        <f t="shared" si="1"/>
        <v>139.37</v>
      </c>
      <c r="N39" s="262"/>
      <c r="R39" t="s">
        <v>318</v>
      </c>
    </row>
    <row r="40" spans="1:19">
      <c r="A40" s="43">
        <v>31</v>
      </c>
      <c r="B40" s="50" t="s">
        <v>642</v>
      </c>
      <c r="C40" s="72" t="s">
        <v>549</v>
      </c>
      <c r="D40" s="72" t="s">
        <v>912</v>
      </c>
      <c r="E40" s="52" t="s">
        <v>599</v>
      </c>
      <c r="F40" s="247">
        <v>68</v>
      </c>
      <c r="G40" s="296">
        <v>115.6</v>
      </c>
      <c r="H40" s="247">
        <v>11.64</v>
      </c>
      <c r="I40" s="296">
        <v>20.95</v>
      </c>
      <c r="J40" s="247">
        <f t="shared" si="0"/>
        <v>216.19</v>
      </c>
      <c r="K40" s="247">
        <v>183.6</v>
      </c>
      <c r="L40" s="247">
        <v>32.590000000000003</v>
      </c>
      <c r="M40" s="293">
        <f t="shared" si="1"/>
        <v>216.19</v>
      </c>
      <c r="N40" s="262"/>
    </row>
    <row r="41" spans="1:19">
      <c r="A41" s="43">
        <v>32</v>
      </c>
      <c r="B41" s="50" t="s">
        <v>784</v>
      </c>
      <c r="C41" s="72" t="s">
        <v>785</v>
      </c>
      <c r="D41" s="72" t="s">
        <v>912</v>
      </c>
      <c r="E41" s="52" t="s">
        <v>598</v>
      </c>
      <c r="F41" s="247">
        <v>68</v>
      </c>
      <c r="G41" s="296">
        <v>0</v>
      </c>
      <c r="H41" s="247">
        <v>11.64</v>
      </c>
      <c r="I41" s="296">
        <v>0</v>
      </c>
      <c r="J41" s="247">
        <f t="shared" si="0"/>
        <v>79.64</v>
      </c>
      <c r="K41" s="247">
        <v>68</v>
      </c>
      <c r="L41" s="247">
        <v>11.64</v>
      </c>
      <c r="M41" s="293">
        <f t="shared" si="1"/>
        <v>79.64</v>
      </c>
      <c r="N41" s="262"/>
    </row>
    <row r="42" spans="1:19" s="1" customFormat="1">
      <c r="A42" s="43">
        <v>33</v>
      </c>
      <c r="B42" s="50" t="s">
        <v>644</v>
      </c>
      <c r="C42" s="72" t="s">
        <v>407</v>
      </c>
      <c r="D42" s="72" t="s">
        <v>913</v>
      </c>
      <c r="E42" s="52" t="s">
        <v>598</v>
      </c>
      <c r="F42" s="247">
        <v>78.12</v>
      </c>
      <c r="G42" s="296">
        <v>0</v>
      </c>
      <c r="H42" s="247">
        <v>11.64</v>
      </c>
      <c r="I42" s="296">
        <v>0</v>
      </c>
      <c r="J42" s="247">
        <f t="shared" si="0"/>
        <v>89.76</v>
      </c>
      <c r="K42" s="247">
        <v>78.12</v>
      </c>
      <c r="L42" s="247">
        <v>11.64</v>
      </c>
      <c r="M42" s="293">
        <f t="shared" si="1"/>
        <v>89.76</v>
      </c>
      <c r="N42" s="262"/>
      <c r="P42"/>
      <c r="Q42"/>
      <c r="R42"/>
      <c r="S42"/>
    </row>
    <row r="43" spans="1:19" s="1" customFormat="1">
      <c r="A43" s="43"/>
      <c r="B43" s="50" t="s">
        <v>860</v>
      </c>
      <c r="C43" s="72" t="s">
        <v>862</v>
      </c>
      <c r="D43" s="72" t="s">
        <v>912</v>
      </c>
      <c r="E43" s="52" t="s">
        <v>598</v>
      </c>
      <c r="F43" s="247">
        <v>68</v>
      </c>
      <c r="G43" s="296">
        <v>0</v>
      </c>
      <c r="H43" s="247">
        <v>11.64</v>
      </c>
      <c r="I43" s="296">
        <v>0</v>
      </c>
      <c r="J43" s="247">
        <f t="shared" si="0"/>
        <v>79.64</v>
      </c>
      <c r="K43" s="247">
        <v>68</v>
      </c>
      <c r="L43" s="247">
        <v>11.64</v>
      </c>
      <c r="M43" s="293">
        <f t="shared" si="1"/>
        <v>79.64</v>
      </c>
      <c r="N43" s="262"/>
      <c r="P43"/>
      <c r="Q43"/>
      <c r="R43"/>
      <c r="S43"/>
    </row>
    <row r="44" spans="1:19" s="1" customFormat="1">
      <c r="A44" s="43">
        <v>34</v>
      </c>
      <c r="B44" s="50" t="s">
        <v>705</v>
      </c>
      <c r="C44" s="72" t="s">
        <v>43</v>
      </c>
      <c r="D44" s="72" t="s">
        <v>915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 t="shared" si="1"/>
        <v>89.76</v>
      </c>
      <c r="N44" s="262"/>
      <c r="P44"/>
      <c r="Q44"/>
      <c r="R44"/>
      <c r="S44"/>
    </row>
    <row r="45" spans="1:19" s="1" customFormat="1">
      <c r="A45" s="43">
        <v>35</v>
      </c>
      <c r="B45" s="50" t="s">
        <v>706</v>
      </c>
      <c r="C45" s="71" t="s">
        <v>327</v>
      </c>
      <c r="D45" s="71" t="s">
        <v>912</v>
      </c>
      <c r="E45" s="52" t="s">
        <v>600</v>
      </c>
      <c r="F45" s="247">
        <v>68</v>
      </c>
      <c r="G45" s="296">
        <v>51</v>
      </c>
      <c r="H45" s="247">
        <v>11.64</v>
      </c>
      <c r="I45" s="296">
        <v>8.73</v>
      </c>
      <c r="J45" s="247">
        <f t="shared" si="0"/>
        <v>139.36999999999998</v>
      </c>
      <c r="K45" s="247">
        <v>119</v>
      </c>
      <c r="L45" s="247">
        <v>20.37</v>
      </c>
      <c r="M45" s="293">
        <f t="shared" si="1"/>
        <v>139.37</v>
      </c>
      <c r="N45" s="262"/>
      <c r="P45"/>
      <c r="Q45"/>
      <c r="R45"/>
      <c r="S45"/>
    </row>
    <row r="46" spans="1:19" s="1" customFormat="1">
      <c r="A46" s="43"/>
      <c r="B46" s="50" t="s">
        <v>938</v>
      </c>
      <c r="C46" s="71" t="s">
        <v>939</v>
      </c>
      <c r="D46" s="71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/>
      <c r="B47" s="50" t="s">
        <v>920</v>
      </c>
      <c r="C47" s="71" t="s">
        <v>921</v>
      </c>
      <c r="D47" s="71" t="s">
        <v>913</v>
      </c>
      <c r="E47" s="52" t="s">
        <v>598</v>
      </c>
      <c r="F47" s="247">
        <v>78.12</v>
      </c>
      <c r="G47" s="296">
        <v>0</v>
      </c>
      <c r="H47" s="247">
        <v>11.64</v>
      </c>
      <c r="I47" s="296">
        <v>0</v>
      </c>
      <c r="J47" s="247">
        <f t="shared" si="0"/>
        <v>89.76</v>
      </c>
      <c r="K47" s="247">
        <v>78.12</v>
      </c>
      <c r="L47" s="247">
        <v>11.64</v>
      </c>
      <c r="M47" s="293">
        <f>SUM(K47:L47)</f>
        <v>89.76</v>
      </c>
      <c r="N47" s="262"/>
      <c r="P47"/>
      <c r="Q47"/>
      <c r="R47"/>
      <c r="S47"/>
    </row>
    <row r="48" spans="1:19" s="1" customFormat="1">
      <c r="A48" s="43">
        <v>36</v>
      </c>
      <c r="B48" s="50" t="s">
        <v>645</v>
      </c>
      <c r="C48" s="72" t="s">
        <v>358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37</v>
      </c>
      <c r="B49" s="50" t="s">
        <v>646</v>
      </c>
      <c r="C49" s="72" t="s">
        <v>551</v>
      </c>
      <c r="D49" s="72" t="s">
        <v>913</v>
      </c>
      <c r="E49" s="52" t="s">
        <v>598</v>
      </c>
      <c r="F49" s="247">
        <v>78.12</v>
      </c>
      <c r="G49" s="296">
        <v>0</v>
      </c>
      <c r="H49" s="247">
        <v>11.64</v>
      </c>
      <c r="I49" s="296">
        <v>0</v>
      </c>
      <c r="J49" s="247">
        <f t="shared" si="0"/>
        <v>89.76</v>
      </c>
      <c r="K49" s="247">
        <v>78.12</v>
      </c>
      <c r="L49" s="247">
        <v>11.64</v>
      </c>
      <c r="M49" s="293">
        <f t="shared" si="1"/>
        <v>89.76</v>
      </c>
      <c r="N49" s="262"/>
      <c r="P49"/>
      <c r="Q49"/>
      <c r="R49"/>
      <c r="S49"/>
    </row>
    <row r="50" spans="1:19" s="1" customFormat="1">
      <c r="A50" s="43">
        <v>39</v>
      </c>
      <c r="B50" s="50" t="s">
        <v>648</v>
      </c>
      <c r="C50" s="72" t="s">
        <v>23</v>
      </c>
      <c r="D50" s="72" t="s">
        <v>912</v>
      </c>
      <c r="E50" s="52" t="s">
        <v>598</v>
      </c>
      <c r="F50" s="247">
        <v>68</v>
      </c>
      <c r="G50" s="296">
        <v>0</v>
      </c>
      <c r="H50" s="247">
        <v>11.64</v>
      </c>
      <c r="I50" s="296">
        <v>0</v>
      </c>
      <c r="J50" s="247">
        <f t="shared" si="0"/>
        <v>79.64</v>
      </c>
      <c r="K50" s="247">
        <v>68</v>
      </c>
      <c r="L50" s="247">
        <v>11.64</v>
      </c>
      <c r="M50" s="293">
        <f t="shared" si="1"/>
        <v>79.64</v>
      </c>
      <c r="N50" s="262"/>
      <c r="P50"/>
      <c r="Q50"/>
      <c r="R50"/>
      <c r="S50"/>
    </row>
    <row r="51" spans="1:19" s="1" customFormat="1">
      <c r="A51" s="43">
        <v>40</v>
      </c>
      <c r="B51" s="50" t="s">
        <v>649</v>
      </c>
      <c r="C51" s="72" t="s">
        <v>93</v>
      </c>
      <c r="D51" s="72" t="s">
        <v>912</v>
      </c>
      <c r="E51" s="52" t="s">
        <v>599</v>
      </c>
      <c r="F51" s="247">
        <v>68</v>
      </c>
      <c r="G51" s="296">
        <v>115.6</v>
      </c>
      <c r="H51" s="247">
        <v>11.64</v>
      </c>
      <c r="I51" s="296">
        <v>20.95</v>
      </c>
      <c r="J51" s="247">
        <f>SUM(F51:I51)</f>
        <v>216.19</v>
      </c>
      <c r="K51" s="247">
        <v>183.6</v>
      </c>
      <c r="L51" s="247">
        <v>32.590000000000003</v>
      </c>
      <c r="M51" s="293">
        <f t="shared" si="1"/>
        <v>216.19</v>
      </c>
      <c r="N51" s="262"/>
      <c r="P51"/>
      <c r="Q51"/>
      <c r="R51"/>
      <c r="S51"/>
    </row>
    <row r="52" spans="1:19" s="1" customFormat="1">
      <c r="A52" s="43">
        <v>41</v>
      </c>
      <c r="B52" s="50" t="s">
        <v>650</v>
      </c>
      <c r="C52" s="72" t="s">
        <v>183</v>
      </c>
      <c r="D52" s="72" t="s">
        <v>912</v>
      </c>
      <c r="E52" s="52" t="s">
        <v>600</v>
      </c>
      <c r="F52" s="247">
        <v>68</v>
      </c>
      <c r="G52" s="296">
        <v>51</v>
      </c>
      <c r="H52" s="247">
        <v>11.64</v>
      </c>
      <c r="I52" s="296">
        <v>8.73</v>
      </c>
      <c r="J52" s="247">
        <f t="shared" si="0"/>
        <v>139.36999999999998</v>
      </c>
      <c r="K52" s="247">
        <v>119</v>
      </c>
      <c r="L52" s="247">
        <v>20.37</v>
      </c>
      <c r="M52" s="293">
        <f t="shared" si="1"/>
        <v>139.37</v>
      </c>
      <c r="N52" s="262"/>
      <c r="P52"/>
      <c r="Q52"/>
      <c r="R52"/>
      <c r="S52"/>
    </row>
    <row r="53" spans="1:19" s="1" customFormat="1">
      <c r="A53" s="43">
        <v>42</v>
      </c>
      <c r="B53" s="50" t="s">
        <v>651</v>
      </c>
      <c r="C53" s="71" t="s">
        <v>453</v>
      </c>
      <c r="D53" s="71" t="s">
        <v>915</v>
      </c>
      <c r="E53" s="52" t="s">
        <v>599</v>
      </c>
      <c r="F53" s="247">
        <v>78.12</v>
      </c>
      <c r="G53" s="296">
        <v>132.80000000000001</v>
      </c>
      <c r="H53" s="247">
        <v>11.64</v>
      </c>
      <c r="I53" s="296">
        <v>20.95</v>
      </c>
      <c r="J53" s="247">
        <f>SUM(F53:I53)</f>
        <v>243.51</v>
      </c>
      <c r="K53" s="247">
        <v>210.92</v>
      </c>
      <c r="L53" s="247">
        <v>32.590000000000003</v>
      </c>
      <c r="M53" s="293">
        <f t="shared" si="1"/>
        <v>243.51</v>
      </c>
      <c r="N53" s="262"/>
      <c r="P53"/>
      <c r="Q53"/>
      <c r="R53"/>
      <c r="S53"/>
    </row>
    <row r="54" spans="1:19" s="1" customFormat="1">
      <c r="A54" s="43"/>
      <c r="B54" s="50" t="s">
        <v>864</v>
      </c>
      <c r="C54" s="71" t="s">
        <v>865</v>
      </c>
      <c r="D54" s="71" t="s">
        <v>916</v>
      </c>
      <c r="E54" s="52" t="s">
        <v>866</v>
      </c>
      <c r="F54" s="247">
        <v>68</v>
      </c>
      <c r="G54" s="296">
        <v>0</v>
      </c>
      <c r="H54" s="247">
        <v>11.64</v>
      </c>
      <c r="I54" s="296">
        <v>0</v>
      </c>
      <c r="J54" s="247">
        <f t="shared" si="0"/>
        <v>79.64</v>
      </c>
      <c r="K54" s="247">
        <v>68</v>
      </c>
      <c r="L54" s="247">
        <v>11.64</v>
      </c>
      <c r="M54" s="293">
        <f t="shared" si="1"/>
        <v>79.64</v>
      </c>
      <c r="N54" s="262"/>
      <c r="P54"/>
      <c r="Q54"/>
      <c r="R54"/>
      <c r="S54"/>
    </row>
    <row r="55" spans="1:19" s="1" customFormat="1">
      <c r="A55" s="43">
        <v>43</v>
      </c>
      <c r="B55" s="50" t="s">
        <v>652</v>
      </c>
      <c r="C55" s="72" t="s">
        <v>134</v>
      </c>
      <c r="D55" s="72" t="s">
        <v>912</v>
      </c>
      <c r="E55" s="52" t="s">
        <v>598</v>
      </c>
      <c r="F55" s="247">
        <v>68</v>
      </c>
      <c r="G55" s="296">
        <v>0</v>
      </c>
      <c r="H55" s="247">
        <v>11.64</v>
      </c>
      <c r="I55" s="296">
        <v>0</v>
      </c>
      <c r="J55" s="247">
        <f t="shared" si="0"/>
        <v>79.64</v>
      </c>
      <c r="K55" s="247">
        <v>68</v>
      </c>
      <c r="L55" s="247">
        <v>11.64</v>
      </c>
      <c r="M55" s="293">
        <f t="shared" si="1"/>
        <v>79.64</v>
      </c>
      <c r="N55" s="262"/>
      <c r="P55"/>
      <c r="Q55"/>
      <c r="R55"/>
      <c r="S55"/>
    </row>
    <row r="56" spans="1:19" s="1" customFormat="1">
      <c r="A56" s="43">
        <v>44</v>
      </c>
      <c r="B56" s="50" t="s">
        <v>653</v>
      </c>
      <c r="C56" s="72" t="s">
        <v>59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 t="shared" si="0"/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45</v>
      </c>
      <c r="B57" s="50" t="s">
        <v>654</v>
      </c>
      <c r="C57" s="72" t="s">
        <v>563</v>
      </c>
      <c r="D57" s="72" t="s">
        <v>912</v>
      </c>
      <c r="E57" s="52" t="s">
        <v>599</v>
      </c>
      <c r="F57" s="247">
        <v>68</v>
      </c>
      <c r="G57" s="296">
        <v>115.6</v>
      </c>
      <c r="H57" s="247">
        <v>11.64</v>
      </c>
      <c r="I57" s="296">
        <v>20.95</v>
      </c>
      <c r="J57" s="247">
        <f>SUM(F57:I57)</f>
        <v>216.19</v>
      </c>
      <c r="K57" s="247">
        <v>183.6</v>
      </c>
      <c r="L57" s="247">
        <v>32.590000000000003</v>
      </c>
      <c r="M57" s="293">
        <f t="shared" si="1"/>
        <v>216.19</v>
      </c>
      <c r="N57" s="262"/>
      <c r="P57"/>
      <c r="Q57"/>
      <c r="R57"/>
      <c r="S57"/>
    </row>
    <row r="58" spans="1:19" s="1" customFormat="1">
      <c r="A58" s="43"/>
      <c r="B58" s="50" t="s">
        <v>893</v>
      </c>
      <c r="C58" s="72" t="s">
        <v>894</v>
      </c>
      <c r="D58" s="72" t="s">
        <v>913</v>
      </c>
      <c r="E58" s="52" t="s">
        <v>598</v>
      </c>
      <c r="F58" s="247">
        <v>78.12</v>
      </c>
      <c r="G58" s="296">
        <v>0</v>
      </c>
      <c r="H58" s="247">
        <v>11.64</v>
      </c>
      <c r="I58" s="296">
        <v>0</v>
      </c>
      <c r="J58" s="247">
        <f>SUM(F58:I58)</f>
        <v>89.76</v>
      </c>
      <c r="K58" s="247">
        <v>78.12</v>
      </c>
      <c r="L58" s="247">
        <v>11.64</v>
      </c>
      <c r="M58" s="293">
        <f t="shared" si="1"/>
        <v>89.76</v>
      </c>
      <c r="N58" s="262"/>
      <c r="P58"/>
      <c r="Q58"/>
      <c r="R58"/>
      <c r="S58"/>
    </row>
    <row r="59" spans="1:19" s="1" customFormat="1">
      <c r="A59" s="43">
        <v>46</v>
      </c>
      <c r="B59" s="50" t="s">
        <v>655</v>
      </c>
      <c r="C59" s="71" t="s">
        <v>847</v>
      </c>
      <c r="D59" s="71" t="s">
        <v>916</v>
      </c>
      <c r="E59" s="52" t="s">
        <v>600</v>
      </c>
      <c r="F59" s="247">
        <v>68</v>
      </c>
      <c r="G59" s="296">
        <v>51</v>
      </c>
      <c r="H59" s="247">
        <v>11.64</v>
      </c>
      <c r="I59" s="296">
        <v>8.73</v>
      </c>
      <c r="J59" s="247">
        <f>SUM(F59:I59)</f>
        <v>139.36999999999998</v>
      </c>
      <c r="K59" s="247">
        <v>119</v>
      </c>
      <c r="L59" s="247">
        <v>20.37</v>
      </c>
      <c r="M59" s="293">
        <f t="shared" si="1"/>
        <v>139.37</v>
      </c>
      <c r="N59" s="262"/>
      <c r="P59"/>
      <c r="Q59"/>
      <c r="R59"/>
      <c r="S59"/>
    </row>
    <row r="60" spans="1:19" s="1" customFormat="1" ht="16" customHeight="1">
      <c r="A60" s="43">
        <v>47</v>
      </c>
      <c r="B60" s="118" t="s">
        <v>656</v>
      </c>
      <c r="C60" s="72" t="s">
        <v>306</v>
      </c>
      <c r="D60" s="72" t="s">
        <v>912</v>
      </c>
      <c r="E60" s="52" t="s">
        <v>598</v>
      </c>
      <c r="F60" s="247">
        <v>68</v>
      </c>
      <c r="G60" s="296">
        <v>0</v>
      </c>
      <c r="H60" s="247">
        <v>11.64</v>
      </c>
      <c r="I60" s="296">
        <v>0</v>
      </c>
      <c r="J60" s="247">
        <f t="shared" si="0"/>
        <v>79.64</v>
      </c>
      <c r="K60" s="247">
        <v>68</v>
      </c>
      <c r="L60" s="247">
        <v>11.64</v>
      </c>
      <c r="M60" s="293">
        <f t="shared" si="1"/>
        <v>79.64</v>
      </c>
      <c r="N60" s="262"/>
      <c r="P60"/>
      <c r="Q60"/>
      <c r="R60"/>
      <c r="S60"/>
    </row>
    <row r="61" spans="1:19" s="1" customFormat="1">
      <c r="A61" s="43">
        <v>48</v>
      </c>
      <c r="B61" s="50" t="s">
        <v>657</v>
      </c>
      <c r="C61" s="72" t="s">
        <v>203</v>
      </c>
      <c r="D61" s="72" t="s">
        <v>912</v>
      </c>
      <c r="E61" s="52" t="s">
        <v>598</v>
      </c>
      <c r="F61" s="247">
        <v>68</v>
      </c>
      <c r="G61" s="296">
        <v>0</v>
      </c>
      <c r="H61" s="247">
        <v>11.64</v>
      </c>
      <c r="I61" s="296">
        <v>0</v>
      </c>
      <c r="J61" s="247">
        <f t="shared" si="0"/>
        <v>79.64</v>
      </c>
      <c r="K61" s="247">
        <v>68</v>
      </c>
      <c r="L61" s="247">
        <v>11.64</v>
      </c>
      <c r="M61" s="293">
        <f t="shared" si="1"/>
        <v>79.64</v>
      </c>
      <c r="N61" s="262"/>
      <c r="P61"/>
      <c r="Q61"/>
      <c r="R61"/>
      <c r="S61"/>
    </row>
    <row r="62" spans="1:19">
      <c r="A62" s="43">
        <v>50</v>
      </c>
      <c r="B62" s="50" t="s">
        <v>659</v>
      </c>
      <c r="C62" s="71" t="s">
        <v>848</v>
      </c>
      <c r="D62" s="71" t="s">
        <v>916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>
        <v>51</v>
      </c>
      <c r="B63" s="50" t="s">
        <v>660</v>
      </c>
      <c r="C63" s="72" t="s">
        <v>123</v>
      </c>
      <c r="D63" s="72" t="s">
        <v>912</v>
      </c>
      <c r="E63" s="52" t="s">
        <v>599</v>
      </c>
      <c r="F63" s="247">
        <v>68</v>
      </c>
      <c r="G63" s="296">
        <v>115.6</v>
      </c>
      <c r="H63" s="247">
        <v>11.64</v>
      </c>
      <c r="I63" s="296">
        <v>20.95</v>
      </c>
      <c r="J63" s="247">
        <f>SUM(F63:I63)</f>
        <v>216.19</v>
      </c>
      <c r="K63" s="247">
        <v>183.6</v>
      </c>
      <c r="L63" s="247">
        <v>32.590000000000003</v>
      </c>
      <c r="M63" s="293">
        <f t="shared" si="1"/>
        <v>216.19</v>
      </c>
      <c r="N63" s="262"/>
    </row>
    <row r="64" spans="1:19">
      <c r="A64" s="43">
        <v>52</v>
      </c>
      <c r="B64" s="50" t="s">
        <v>661</v>
      </c>
      <c r="C64" s="71" t="s">
        <v>346</v>
      </c>
      <c r="D64" s="71" t="s">
        <v>912</v>
      </c>
      <c r="E64" s="52" t="s">
        <v>599</v>
      </c>
      <c r="F64" s="247">
        <v>68</v>
      </c>
      <c r="G64" s="296">
        <v>115.6</v>
      </c>
      <c r="H64" s="247">
        <v>11.64</v>
      </c>
      <c r="I64" s="296">
        <v>20.95</v>
      </c>
      <c r="J64" s="247">
        <f>SUM(F64:I64)</f>
        <v>216.19</v>
      </c>
      <c r="K64" s="247">
        <v>183.6</v>
      </c>
      <c r="L64" s="247">
        <v>32.590000000000003</v>
      </c>
      <c r="M64" s="293">
        <f t="shared" si="1"/>
        <v>216.19</v>
      </c>
      <c r="N64" s="262"/>
    </row>
    <row r="65" spans="1:19">
      <c r="A65" s="43"/>
      <c r="B65" s="50" t="s">
        <v>895</v>
      </c>
      <c r="C65" s="71" t="s">
        <v>896</v>
      </c>
      <c r="D65" s="71" t="s">
        <v>913</v>
      </c>
      <c r="E65" s="52" t="s">
        <v>598</v>
      </c>
      <c r="F65" s="247">
        <v>78.12</v>
      </c>
      <c r="G65" s="296">
        <v>0</v>
      </c>
      <c r="H65" s="247">
        <v>11.64</v>
      </c>
      <c r="I65" s="296">
        <v>0</v>
      </c>
      <c r="J65" s="247">
        <f>SUM(F65:I65)</f>
        <v>89.76</v>
      </c>
      <c r="K65" s="247">
        <v>78.12</v>
      </c>
      <c r="L65" s="247">
        <v>11.64</v>
      </c>
      <c r="M65" s="293">
        <f t="shared" si="1"/>
        <v>89.76</v>
      </c>
      <c r="N65" s="262"/>
    </row>
    <row r="66" spans="1:19">
      <c r="A66" s="43">
        <v>53</v>
      </c>
      <c r="B66" s="278" t="s">
        <v>742</v>
      </c>
      <c r="C66" s="72" t="s">
        <v>737</v>
      </c>
      <c r="D66" s="72" t="s">
        <v>912</v>
      </c>
      <c r="E66" s="52" t="s">
        <v>598</v>
      </c>
      <c r="F66" s="247">
        <v>68</v>
      </c>
      <c r="G66" s="296">
        <v>0</v>
      </c>
      <c r="H66" s="247">
        <v>11.64</v>
      </c>
      <c r="I66" s="296">
        <v>0</v>
      </c>
      <c r="J66" s="247">
        <f t="shared" si="0"/>
        <v>79.64</v>
      </c>
      <c r="K66" s="247">
        <v>68</v>
      </c>
      <c r="L66" s="247">
        <v>11.64</v>
      </c>
      <c r="M66" s="293">
        <f t="shared" si="1"/>
        <v>79.64</v>
      </c>
      <c r="N66" s="53"/>
    </row>
    <row r="67" spans="1:19">
      <c r="A67" s="43"/>
      <c r="B67" s="278" t="s">
        <v>933</v>
      </c>
      <c r="C67" s="72" t="s">
        <v>897</v>
      </c>
      <c r="D67" s="72" t="s">
        <v>912</v>
      </c>
      <c r="E67" s="52" t="s">
        <v>600</v>
      </c>
      <c r="F67" s="247">
        <v>68</v>
      </c>
      <c r="G67" s="296">
        <v>51</v>
      </c>
      <c r="H67" s="247">
        <v>11.64</v>
      </c>
      <c r="I67" s="296">
        <v>8.73</v>
      </c>
      <c r="J67" s="247">
        <f>SUM(F67:I67)</f>
        <v>139.36999999999998</v>
      </c>
      <c r="K67" s="247">
        <v>119</v>
      </c>
      <c r="L67" s="247">
        <v>20.37</v>
      </c>
      <c r="M67" s="293">
        <f t="shared" si="1"/>
        <v>139.37</v>
      </c>
      <c r="N67" s="53"/>
    </row>
    <row r="68" spans="1:19">
      <c r="A68" s="43"/>
      <c r="B68" s="278" t="s">
        <v>923</v>
      </c>
      <c r="C68" s="72" t="s">
        <v>924</v>
      </c>
      <c r="D68" s="72" t="s">
        <v>915</v>
      </c>
      <c r="E68" s="52" t="s">
        <v>598</v>
      </c>
      <c r="F68" s="247">
        <v>78.12</v>
      </c>
      <c r="G68" s="296">
        <v>0</v>
      </c>
      <c r="H68" s="247">
        <v>11.64</v>
      </c>
      <c r="I68" s="296">
        <v>0</v>
      </c>
      <c r="J68" s="247">
        <f>SUM(F68:I68)</f>
        <v>89.76</v>
      </c>
      <c r="K68" s="247">
        <v>78.12</v>
      </c>
      <c r="L68" s="247">
        <v>11.64</v>
      </c>
      <c r="M68" s="293">
        <f t="shared" si="1"/>
        <v>89.76</v>
      </c>
      <c r="N68" s="53"/>
    </row>
    <row r="69" spans="1:19">
      <c r="A69" s="43"/>
      <c r="B69" s="278" t="s">
        <v>898</v>
      </c>
      <c r="C69" s="72" t="s">
        <v>899</v>
      </c>
      <c r="D69" s="72" t="s">
        <v>912</v>
      </c>
      <c r="E69" s="52" t="s">
        <v>599</v>
      </c>
      <c r="F69" s="247">
        <v>68</v>
      </c>
      <c r="G69" s="296">
        <v>115.6</v>
      </c>
      <c r="H69" s="247">
        <v>11.64</v>
      </c>
      <c r="I69" s="296">
        <v>20.95</v>
      </c>
      <c r="J69" s="247">
        <f>SUM(F69:I69)</f>
        <v>216.19</v>
      </c>
      <c r="K69" s="247">
        <v>183.6</v>
      </c>
      <c r="L69" s="247">
        <v>32.590000000000003</v>
      </c>
      <c r="M69" s="293">
        <f>SUM(K69:L69)</f>
        <v>216.19</v>
      </c>
      <c r="N69" s="53"/>
    </row>
    <row r="70" spans="1:19" s="42" customFormat="1" ht="16" customHeight="1">
      <c r="A70" s="43">
        <v>56</v>
      </c>
      <c r="B70" s="50" t="s">
        <v>664</v>
      </c>
      <c r="C70" s="72" t="s">
        <v>601</v>
      </c>
      <c r="D70" s="72" t="s">
        <v>912</v>
      </c>
      <c r="E70" s="52" t="s">
        <v>598</v>
      </c>
      <c r="F70" s="247">
        <v>68</v>
      </c>
      <c r="G70" s="296">
        <v>0</v>
      </c>
      <c r="H70" s="247">
        <v>11.64</v>
      </c>
      <c r="I70" s="296">
        <v>0</v>
      </c>
      <c r="J70" s="247">
        <f t="shared" si="0"/>
        <v>79.64</v>
      </c>
      <c r="K70" s="247">
        <v>68</v>
      </c>
      <c r="L70" s="247">
        <v>11.64</v>
      </c>
      <c r="M70" s="293">
        <f t="shared" si="1"/>
        <v>79.64</v>
      </c>
      <c r="N70" s="262"/>
      <c r="O70" s="1"/>
    </row>
    <row r="71" spans="1:19" s="42" customFormat="1">
      <c r="A71" s="43">
        <v>57</v>
      </c>
      <c r="B71" s="50" t="s">
        <v>665</v>
      </c>
      <c r="C71" s="72" t="s">
        <v>378</v>
      </c>
      <c r="D71" s="72" t="s">
        <v>912</v>
      </c>
      <c r="E71" s="52" t="s">
        <v>600</v>
      </c>
      <c r="F71" s="247">
        <v>68</v>
      </c>
      <c r="G71" s="296">
        <v>51</v>
      </c>
      <c r="H71" s="247">
        <v>11.64</v>
      </c>
      <c r="I71" s="296">
        <v>8.73</v>
      </c>
      <c r="J71" s="247">
        <f>SUM(F71:I71)</f>
        <v>139.36999999999998</v>
      </c>
      <c r="K71" s="247">
        <v>119</v>
      </c>
      <c r="L71" s="247">
        <v>20.37</v>
      </c>
      <c r="M71" s="293">
        <f t="shared" si="1"/>
        <v>139.37</v>
      </c>
      <c r="N71" s="262"/>
      <c r="O71" s="1"/>
    </row>
    <row r="72" spans="1:19" s="42" customFormat="1">
      <c r="A72" s="43">
        <v>58</v>
      </c>
      <c r="B72" s="50" t="s">
        <v>413</v>
      </c>
      <c r="C72" s="72" t="s">
        <v>196</v>
      </c>
      <c r="D72" s="359" t="s">
        <v>913</v>
      </c>
      <c r="E72" s="151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2"/>
      <c r="O72" s="1"/>
    </row>
    <row r="73" spans="1:19">
      <c r="A73" s="43">
        <v>59</v>
      </c>
      <c r="B73" s="50" t="s">
        <v>666</v>
      </c>
      <c r="C73" s="72" t="s">
        <v>215</v>
      </c>
      <c r="D73" s="72" t="s">
        <v>913</v>
      </c>
      <c r="E73" s="52" t="s">
        <v>598</v>
      </c>
      <c r="F73" s="247">
        <v>78.12</v>
      </c>
      <c r="G73" s="296">
        <v>0</v>
      </c>
      <c r="H73" s="247">
        <v>11.64</v>
      </c>
      <c r="I73" s="296">
        <v>0</v>
      </c>
      <c r="J73" s="247">
        <f t="shared" si="0"/>
        <v>89.76</v>
      </c>
      <c r="K73" s="247">
        <v>78.12</v>
      </c>
      <c r="L73" s="247">
        <v>11.64</v>
      </c>
      <c r="M73" s="293">
        <f t="shared" si="1"/>
        <v>89.76</v>
      </c>
      <c r="N73" s="264"/>
    </row>
    <row r="74" spans="1:19">
      <c r="A74" s="43">
        <v>60</v>
      </c>
      <c r="B74" s="50" t="s">
        <v>667</v>
      </c>
      <c r="C74" s="72" t="s">
        <v>586</v>
      </c>
      <c r="D74" s="72" t="s">
        <v>913</v>
      </c>
      <c r="E74" s="52" t="s">
        <v>598</v>
      </c>
      <c r="F74" s="247">
        <v>78.12</v>
      </c>
      <c r="G74" s="296">
        <v>0</v>
      </c>
      <c r="H74" s="247">
        <v>11.64</v>
      </c>
      <c r="I74" s="296">
        <v>0</v>
      </c>
      <c r="J74" s="247">
        <f t="shared" si="0"/>
        <v>89.76</v>
      </c>
      <c r="K74" s="247">
        <v>78.12</v>
      </c>
      <c r="L74" s="247">
        <v>11.64</v>
      </c>
      <c r="M74" s="293">
        <f t="shared" si="1"/>
        <v>89.76</v>
      </c>
      <c r="N74" s="264"/>
    </row>
    <row r="75" spans="1:19">
      <c r="A75" s="43">
        <v>62</v>
      </c>
      <c r="B75" s="50" t="s">
        <v>669</v>
      </c>
      <c r="C75" s="72" t="s">
        <v>83</v>
      </c>
      <c r="D75" s="72" t="s">
        <v>912</v>
      </c>
      <c r="E75" s="52" t="s">
        <v>598</v>
      </c>
      <c r="F75" s="247">
        <v>68</v>
      </c>
      <c r="G75" s="296">
        <v>0</v>
      </c>
      <c r="H75" s="247">
        <v>11.64</v>
      </c>
      <c r="I75" s="296">
        <v>0</v>
      </c>
      <c r="J75" s="247">
        <f t="shared" si="0"/>
        <v>79.64</v>
      </c>
      <c r="K75" s="247">
        <v>68</v>
      </c>
      <c r="L75" s="247">
        <v>11.64</v>
      </c>
      <c r="M75" s="293">
        <f t="shared" si="1"/>
        <v>79.64</v>
      </c>
      <c r="N75" s="262"/>
    </row>
    <row r="76" spans="1:19">
      <c r="A76" s="43">
        <v>64</v>
      </c>
      <c r="B76" s="50" t="s">
        <v>707</v>
      </c>
      <c r="C76" s="71" t="s">
        <v>458</v>
      </c>
      <c r="D76" s="71" t="s">
        <v>912</v>
      </c>
      <c r="E76" s="52" t="s">
        <v>598</v>
      </c>
      <c r="F76" s="247">
        <v>68</v>
      </c>
      <c r="G76" s="296">
        <v>0</v>
      </c>
      <c r="H76" s="247">
        <v>11.64</v>
      </c>
      <c r="I76" s="296">
        <v>0</v>
      </c>
      <c r="J76" s="247">
        <f t="shared" si="0"/>
        <v>79.64</v>
      </c>
      <c r="K76" s="247">
        <v>68</v>
      </c>
      <c r="L76" s="247">
        <v>11.64</v>
      </c>
      <c r="M76" s="293">
        <f t="shared" si="1"/>
        <v>79.64</v>
      </c>
      <c r="N76" s="262"/>
    </row>
    <row r="77" spans="1:19">
      <c r="A77" s="43"/>
      <c r="B77" s="50" t="s">
        <v>902</v>
      </c>
      <c r="C77" s="71" t="s">
        <v>903</v>
      </c>
      <c r="D77" s="71" t="s">
        <v>912</v>
      </c>
      <c r="E77" s="52" t="s">
        <v>599</v>
      </c>
      <c r="F77" s="247">
        <v>68</v>
      </c>
      <c r="G77" s="296">
        <v>115.6</v>
      </c>
      <c r="H77" s="247">
        <v>11.64</v>
      </c>
      <c r="I77" s="296">
        <v>20.95</v>
      </c>
      <c r="J77" s="247">
        <f t="shared" si="0"/>
        <v>216.19</v>
      </c>
      <c r="K77" s="247">
        <v>183.6</v>
      </c>
      <c r="L77" s="247">
        <v>32.590000000000003</v>
      </c>
      <c r="M77" s="293">
        <f t="shared" si="1"/>
        <v>216.19</v>
      </c>
      <c r="N77" s="262"/>
    </row>
    <row r="78" spans="1:19" s="1" customFormat="1">
      <c r="A78" s="43">
        <v>67</v>
      </c>
      <c r="B78" s="278" t="s">
        <v>744</v>
      </c>
      <c r="C78" s="72" t="s">
        <v>523</v>
      </c>
      <c r="D78" s="72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 t="shared" si="0"/>
        <v>157.08000000000001</v>
      </c>
      <c r="K78" s="247">
        <v>136.71</v>
      </c>
      <c r="L78" s="247">
        <v>20.37</v>
      </c>
      <c r="M78" s="293">
        <f t="shared" si="1"/>
        <v>157.08000000000001</v>
      </c>
      <c r="N78" s="262"/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78.12</v>
      </c>
      <c r="G79" s="296">
        <v>58.59</v>
      </c>
      <c r="H79" s="247">
        <v>11.64</v>
      </c>
      <c r="I79" s="296">
        <v>8.73</v>
      </c>
      <c r="J79" s="247">
        <f>SUM(F79:I79)</f>
        <v>157.08000000000001</v>
      </c>
      <c r="K79" s="247">
        <v>136.71</v>
      </c>
      <c r="L79" s="247">
        <v>20.37</v>
      </c>
      <c r="M79" s="293">
        <f>K79+L79</f>
        <v>157.08000000000001</v>
      </c>
      <c r="N79" s="262"/>
      <c r="P79"/>
      <c r="Q79"/>
      <c r="R79"/>
      <c r="S79"/>
    </row>
    <row r="80" spans="1:19" s="1" customFormat="1" ht="28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78.12</v>
      </c>
      <c r="G80" s="296">
        <v>132.80000000000001</v>
      </c>
      <c r="H80" s="247">
        <v>11.64</v>
      </c>
      <c r="I80" s="296">
        <v>20.95</v>
      </c>
      <c r="J80" s="247">
        <f t="shared" si="0"/>
        <v>243.51</v>
      </c>
      <c r="K80" s="247">
        <v>210.92</v>
      </c>
      <c r="L80" s="247">
        <v>32.590000000000003</v>
      </c>
      <c r="M80" s="293">
        <f>K80+L80</f>
        <v>243.51</v>
      </c>
      <c r="N80" s="262"/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8.73</v>
      </c>
      <c r="J81" s="247">
        <f t="shared" si="0"/>
        <v>139.36999999999998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78.12</v>
      </c>
      <c r="G82" s="296">
        <v>58.59</v>
      </c>
      <c r="H82" s="247">
        <v>11.64</v>
      </c>
      <c r="I82" s="296">
        <v>8.73</v>
      </c>
      <c r="J82" s="247">
        <f t="shared" si="0"/>
        <v>157.08000000000001</v>
      </c>
      <c r="K82" s="247">
        <v>136.71</v>
      </c>
      <c r="L82" s="247">
        <v>20.37</v>
      </c>
      <c r="M82" s="293">
        <f>K82+L82</f>
        <v>157.08000000000001</v>
      </c>
      <c r="N82" s="262"/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68</v>
      </c>
      <c r="G83" s="296">
        <v>51</v>
      </c>
      <c r="H83" s="247">
        <v>11.64</v>
      </c>
      <c r="I83" s="296">
        <v>8.73</v>
      </c>
      <c r="J83" s="247">
        <f>SUM(F83:I83)</f>
        <v>139.36999999999998</v>
      </c>
      <c r="K83" s="247">
        <v>119</v>
      </c>
      <c r="L83" s="247">
        <v>20.37</v>
      </c>
      <c r="M83" s="293">
        <f>K83+L83</f>
        <v>139.37</v>
      </c>
      <c r="N83" s="262"/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ref="J84:J123" si="2">SUM(F84:I84)</f>
        <v>79.64</v>
      </c>
      <c r="K84" s="247">
        <v>68</v>
      </c>
      <c r="L84" s="247">
        <v>11.64</v>
      </c>
      <c r="M84" s="293">
        <f t="shared" ref="M84:M123" si="3">K84+L84</f>
        <v>79.64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68</v>
      </c>
      <c r="G85" s="296">
        <v>0</v>
      </c>
      <c r="H85" s="247">
        <v>11.64</v>
      </c>
      <c r="I85" s="296">
        <v>0</v>
      </c>
      <c r="J85" s="247">
        <f t="shared" si="2"/>
        <v>79.64</v>
      </c>
      <c r="K85" s="247">
        <v>68</v>
      </c>
      <c r="L85" s="247">
        <v>11.64</v>
      </c>
      <c r="M85" s="293">
        <f t="shared" si="3"/>
        <v>79.64</v>
      </c>
      <c r="N85" s="262"/>
      <c r="P85"/>
      <c r="Q85"/>
      <c r="R85"/>
      <c r="S85"/>
    </row>
    <row r="86" spans="1:19" s="1" customFormat="1" ht="29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/>
      <c r="B87" s="50" t="s">
        <v>987</v>
      </c>
      <c r="C87" s="71" t="s">
        <v>988</v>
      </c>
      <c r="D87" s="71" t="s">
        <v>913</v>
      </c>
      <c r="E87" s="52" t="s">
        <v>598</v>
      </c>
      <c r="F87" s="247">
        <v>78.12</v>
      </c>
      <c r="G87" s="296">
        <v>0</v>
      </c>
      <c r="H87" s="247">
        <v>11.64</v>
      </c>
      <c r="I87" s="296">
        <v>0</v>
      </c>
      <c r="J87" s="247">
        <f t="shared" si="2"/>
        <v>89.76</v>
      </c>
      <c r="K87" s="247">
        <v>78.12</v>
      </c>
      <c r="L87" s="247">
        <v>11.64</v>
      </c>
      <c r="M87" s="293">
        <f t="shared" si="3"/>
        <v>89.76</v>
      </c>
      <c r="N87" s="262"/>
      <c r="P87"/>
      <c r="Q87"/>
      <c r="R87"/>
      <c r="S87"/>
    </row>
    <row r="88" spans="1:19" s="1" customFormat="1">
      <c r="A88" s="43">
        <v>77</v>
      </c>
      <c r="B88" s="50" t="s">
        <v>678</v>
      </c>
      <c r="C88" s="72" t="s">
        <v>341</v>
      </c>
      <c r="D88" s="72" t="s">
        <v>916</v>
      </c>
      <c r="E88" s="52" t="s">
        <v>600</v>
      </c>
      <c r="F88" s="247">
        <v>68</v>
      </c>
      <c r="G88" s="296">
        <v>51</v>
      </c>
      <c r="H88" s="247">
        <v>11.64</v>
      </c>
      <c r="I88" s="296">
        <v>8.73</v>
      </c>
      <c r="J88" s="247">
        <f t="shared" si="2"/>
        <v>139.36999999999998</v>
      </c>
      <c r="K88" s="247">
        <v>119</v>
      </c>
      <c r="L88" s="247">
        <v>20.37</v>
      </c>
      <c r="M88" s="293">
        <f t="shared" si="3"/>
        <v>139.37</v>
      </c>
      <c r="N88" s="262"/>
      <c r="P88"/>
      <c r="Q88"/>
      <c r="R88"/>
      <c r="S88"/>
    </row>
    <row r="89" spans="1:19" s="1" customFormat="1">
      <c r="A89" s="43">
        <v>78</v>
      </c>
      <c r="B89" s="50" t="s">
        <v>679</v>
      </c>
      <c r="C89" s="72" t="s">
        <v>32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680</v>
      </c>
      <c r="C90" s="72" t="s">
        <v>137</v>
      </c>
      <c r="D90" s="72" t="s">
        <v>912</v>
      </c>
      <c r="E90" s="52" t="s">
        <v>598</v>
      </c>
      <c r="F90" s="247">
        <v>68</v>
      </c>
      <c r="G90" s="296">
        <v>0</v>
      </c>
      <c r="H90" s="247">
        <v>11.64</v>
      </c>
      <c r="I90" s="296">
        <v>0</v>
      </c>
      <c r="J90" s="247">
        <f t="shared" si="2"/>
        <v>79.64</v>
      </c>
      <c r="K90" s="247">
        <v>68</v>
      </c>
      <c r="L90" s="247">
        <v>11.64</v>
      </c>
      <c r="M90" s="293">
        <f t="shared" si="3"/>
        <v>79.64</v>
      </c>
      <c r="N90" s="262"/>
      <c r="P90"/>
      <c r="Q90"/>
      <c r="R90"/>
      <c r="S90"/>
    </row>
    <row r="91" spans="1:19" s="1" customFormat="1">
      <c r="A91" s="43"/>
      <c r="B91" s="50" t="s">
        <v>977</v>
      </c>
      <c r="C91" s="72" t="s">
        <v>978</v>
      </c>
      <c r="D91" s="72" t="s">
        <v>912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/>
      <c r="B92" s="50" t="s">
        <v>714</v>
      </c>
      <c r="C92" s="72" t="s">
        <v>713</v>
      </c>
      <c r="D92" s="72" t="s">
        <v>913</v>
      </c>
      <c r="E92" s="52" t="s">
        <v>928</v>
      </c>
      <c r="F92" s="247">
        <v>78.12</v>
      </c>
      <c r="G92" s="296">
        <v>0</v>
      </c>
      <c r="H92" s="247">
        <v>11.64</v>
      </c>
      <c r="I92" s="296">
        <v>0</v>
      </c>
      <c r="J92" s="247">
        <f t="shared" si="2"/>
        <v>89.76</v>
      </c>
      <c r="K92" s="247">
        <v>78.12</v>
      </c>
      <c r="L92" s="247">
        <v>11.64</v>
      </c>
      <c r="M92" s="293">
        <f t="shared" si="3"/>
        <v>89.76</v>
      </c>
      <c r="N92" s="262"/>
      <c r="P92"/>
      <c r="Q92"/>
      <c r="R92"/>
      <c r="S92"/>
    </row>
    <row r="93" spans="1:19" s="1" customFormat="1" ht="29">
      <c r="A93" s="43">
        <v>80</v>
      </c>
      <c r="B93" s="50" t="s">
        <v>681</v>
      </c>
      <c r="C93" s="71" t="s">
        <v>362</v>
      </c>
      <c r="D93" s="71" t="s">
        <v>916</v>
      </c>
      <c r="E93" s="52" t="s">
        <v>600</v>
      </c>
      <c r="F93" s="247">
        <v>68</v>
      </c>
      <c r="G93" s="296">
        <v>51</v>
      </c>
      <c r="H93" s="247">
        <v>11.64</v>
      </c>
      <c r="I93" s="296">
        <v>8.73</v>
      </c>
      <c r="J93" s="247">
        <f t="shared" si="2"/>
        <v>139.36999999999998</v>
      </c>
      <c r="K93" s="247">
        <v>119</v>
      </c>
      <c r="L93" s="247">
        <v>20.37</v>
      </c>
      <c r="M93" s="293">
        <f t="shared" si="3"/>
        <v>139.37</v>
      </c>
      <c r="N93" s="262"/>
      <c r="P93"/>
      <c r="Q93"/>
      <c r="R93"/>
      <c r="S93"/>
    </row>
    <row r="94" spans="1:19" s="1" customFormat="1">
      <c r="A94" s="43">
        <v>82</v>
      </c>
      <c r="B94" s="50" t="s">
        <v>683</v>
      </c>
      <c r="C94" s="72" t="s">
        <v>126</v>
      </c>
      <c r="D94" s="72" t="s">
        <v>913</v>
      </c>
      <c r="E94" s="52" t="s">
        <v>600</v>
      </c>
      <c r="F94" s="247">
        <v>78.12</v>
      </c>
      <c r="G94" s="296">
        <v>58.59</v>
      </c>
      <c r="H94" s="247">
        <v>11.64</v>
      </c>
      <c r="I94" s="296">
        <v>8.73</v>
      </c>
      <c r="J94" s="247">
        <f t="shared" si="2"/>
        <v>157.08000000000001</v>
      </c>
      <c r="K94" s="247">
        <v>136.71</v>
      </c>
      <c r="L94" s="247">
        <v>20.37</v>
      </c>
      <c r="M94" s="293">
        <f t="shared" si="3"/>
        <v>157.08000000000001</v>
      </c>
      <c r="N94" s="262"/>
      <c r="P94"/>
      <c r="Q94"/>
      <c r="R94"/>
      <c r="S94"/>
    </row>
    <row r="95" spans="1:19" s="1" customFormat="1">
      <c r="A95" s="43"/>
      <c r="B95" s="50" t="s">
        <v>995</v>
      </c>
      <c r="C95" s="72" t="s">
        <v>996</v>
      </c>
      <c r="D95" s="72" t="s">
        <v>913</v>
      </c>
      <c r="E95" s="52" t="s">
        <v>600</v>
      </c>
      <c r="F95" s="247">
        <v>78.12</v>
      </c>
      <c r="G95" s="296">
        <v>58.59</v>
      </c>
      <c r="H95" s="247">
        <v>11.64</v>
      </c>
      <c r="I95" s="296">
        <v>8.73</v>
      </c>
      <c r="J95" s="247">
        <f t="shared" si="2"/>
        <v>157.08000000000001</v>
      </c>
      <c r="K95" s="247">
        <v>136.71</v>
      </c>
      <c r="L95" s="247">
        <v>20.37</v>
      </c>
      <c r="M95" s="293">
        <f t="shared" si="3"/>
        <v>157.08000000000001</v>
      </c>
      <c r="N95" s="262"/>
      <c r="P95"/>
      <c r="Q95"/>
      <c r="R95"/>
      <c r="S95"/>
    </row>
    <row r="96" spans="1:19" s="1" customFormat="1" ht="17" customHeight="1">
      <c r="A96" s="43">
        <v>83</v>
      </c>
      <c r="B96" s="50" t="s">
        <v>684</v>
      </c>
      <c r="C96" s="72" t="s">
        <v>35</v>
      </c>
      <c r="D96" s="72" t="s">
        <v>916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6"/>
      <c r="P96"/>
      <c r="Q96"/>
      <c r="R96"/>
      <c r="S96"/>
    </row>
    <row r="97" spans="1:19" s="1" customFormat="1">
      <c r="A97" s="43">
        <v>84</v>
      </c>
      <c r="B97" s="50" t="s">
        <v>685</v>
      </c>
      <c r="C97" s="72" t="s">
        <v>433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85</v>
      </c>
      <c r="B98" s="50" t="s">
        <v>686</v>
      </c>
      <c r="C98" s="72" t="s">
        <v>339</v>
      </c>
      <c r="D98" s="72" t="s">
        <v>912</v>
      </c>
      <c r="E98" s="52" t="s">
        <v>600</v>
      </c>
      <c r="F98" s="247">
        <v>68</v>
      </c>
      <c r="G98" s="296">
        <v>51</v>
      </c>
      <c r="H98" s="247">
        <v>11.64</v>
      </c>
      <c r="I98" s="296">
        <v>8.73</v>
      </c>
      <c r="J98" s="247">
        <f t="shared" si="2"/>
        <v>139.36999999999998</v>
      </c>
      <c r="K98" s="247">
        <v>119</v>
      </c>
      <c r="L98" s="247">
        <v>20.37</v>
      </c>
      <c r="M98" s="293">
        <f t="shared" si="3"/>
        <v>139.37</v>
      </c>
      <c r="N98" s="262"/>
      <c r="P98"/>
      <c r="Q98"/>
      <c r="R98"/>
      <c r="S98"/>
    </row>
    <row r="99" spans="1:19" s="1" customFormat="1">
      <c r="A99" s="43">
        <v>86</v>
      </c>
      <c r="B99" s="50" t="s">
        <v>687</v>
      </c>
      <c r="C99" s="72" t="s">
        <v>50</v>
      </c>
      <c r="D99" s="72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 s="1" customFormat="1">
      <c r="A100" s="43"/>
      <c r="B100" s="50" t="s">
        <v>1014</v>
      </c>
      <c r="C100" s="72" t="s">
        <v>1015</v>
      </c>
      <c r="D100" s="72" t="s">
        <v>912</v>
      </c>
      <c r="E100" s="52"/>
      <c r="F100" s="247"/>
      <c r="G100" s="296"/>
      <c r="H100" s="247"/>
      <c r="I100" s="296"/>
      <c r="J100" s="247"/>
      <c r="K100" s="247"/>
      <c r="L100" s="247"/>
      <c r="M100" s="293"/>
      <c r="N100" s="262" t="s">
        <v>1012</v>
      </c>
      <c r="P100"/>
      <c r="Q100"/>
      <c r="R100"/>
      <c r="S100"/>
    </row>
    <row r="101" spans="1:19" s="1" customFormat="1">
      <c r="A101" s="43">
        <v>87</v>
      </c>
      <c r="B101" s="50" t="s">
        <v>688</v>
      </c>
      <c r="C101" s="72" t="s">
        <v>85</v>
      </c>
      <c r="D101" s="72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 t="shared" si="2"/>
        <v>79.64</v>
      </c>
      <c r="K101" s="247">
        <v>68</v>
      </c>
      <c r="L101" s="247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88</v>
      </c>
      <c r="B102" s="50" t="s">
        <v>689</v>
      </c>
      <c r="C102" s="72" t="s">
        <v>128</v>
      </c>
      <c r="D102" s="72" t="s">
        <v>912</v>
      </c>
      <c r="E102" s="52" t="s">
        <v>598</v>
      </c>
      <c r="F102" s="247">
        <v>68</v>
      </c>
      <c r="G102" s="296">
        <v>0</v>
      </c>
      <c r="H102" s="247">
        <v>11.64</v>
      </c>
      <c r="I102" s="296">
        <v>0</v>
      </c>
      <c r="J102" s="247">
        <f t="shared" si="2"/>
        <v>79.64</v>
      </c>
      <c r="K102" s="247">
        <v>68</v>
      </c>
      <c r="L102" s="247">
        <v>11.64</v>
      </c>
      <c r="M102" s="293">
        <f t="shared" si="3"/>
        <v>79.64</v>
      </c>
      <c r="N102" s="262"/>
      <c r="P102"/>
      <c r="Q102"/>
      <c r="R102"/>
      <c r="S102"/>
    </row>
    <row r="103" spans="1:19" s="1" customFormat="1">
      <c r="A103" s="43">
        <v>89</v>
      </c>
      <c r="B103" s="50" t="s">
        <v>690</v>
      </c>
      <c r="C103" s="71" t="s">
        <v>336</v>
      </c>
      <c r="D103" s="71" t="s">
        <v>912</v>
      </c>
      <c r="E103" s="52" t="s">
        <v>598</v>
      </c>
      <c r="F103" s="247">
        <v>68</v>
      </c>
      <c r="G103" s="296">
        <v>0</v>
      </c>
      <c r="H103" s="247">
        <v>11.64</v>
      </c>
      <c r="I103" s="296">
        <v>0</v>
      </c>
      <c r="J103" s="247">
        <f t="shared" si="2"/>
        <v>79.64</v>
      </c>
      <c r="K103" s="247">
        <v>68</v>
      </c>
      <c r="L103" s="247">
        <v>11.64</v>
      </c>
      <c r="M103" s="293">
        <f t="shared" si="3"/>
        <v>79.64</v>
      </c>
      <c r="N103" s="262"/>
      <c r="P103"/>
      <c r="Q103"/>
      <c r="R103"/>
      <c r="S103"/>
    </row>
    <row r="104" spans="1:19" s="1" customFormat="1">
      <c r="A104" s="43">
        <v>90</v>
      </c>
      <c r="B104" s="50" t="s">
        <v>691</v>
      </c>
      <c r="C104" s="71" t="s">
        <v>333</v>
      </c>
      <c r="D104" s="71" t="s">
        <v>912</v>
      </c>
      <c r="E104" s="52" t="s">
        <v>598</v>
      </c>
      <c r="F104" s="247">
        <v>68</v>
      </c>
      <c r="G104" s="296">
        <v>0</v>
      </c>
      <c r="H104" s="247">
        <v>11.64</v>
      </c>
      <c r="I104" s="296">
        <v>0</v>
      </c>
      <c r="J104" s="247">
        <f>SUM(F104:I104)</f>
        <v>79.64</v>
      </c>
      <c r="K104" s="321">
        <v>68</v>
      </c>
      <c r="L104" s="321">
        <v>11.64</v>
      </c>
      <c r="M104" s="293">
        <f t="shared" si="3"/>
        <v>79.64</v>
      </c>
      <c r="N104" s="262"/>
      <c r="P104"/>
      <c r="Q104"/>
      <c r="R104"/>
      <c r="S104"/>
    </row>
    <row r="105" spans="1:19" s="1" customFormat="1">
      <c r="A105" s="43"/>
      <c r="B105" s="50" t="s">
        <v>1016</v>
      </c>
      <c r="C105" s="71" t="s">
        <v>1017</v>
      </c>
      <c r="D105" s="71" t="s">
        <v>913</v>
      </c>
      <c r="E105" s="52"/>
      <c r="F105" s="247"/>
      <c r="G105" s="296"/>
      <c r="H105" s="247"/>
      <c r="I105" s="296"/>
      <c r="J105" s="247"/>
      <c r="K105" s="321"/>
      <c r="L105" s="321"/>
      <c r="M105" s="293"/>
      <c r="N105" s="262"/>
      <c r="P105"/>
      <c r="Q105"/>
      <c r="R105"/>
      <c r="S105"/>
    </row>
    <row r="106" spans="1:19" s="1" customFormat="1">
      <c r="A106" s="43">
        <v>91</v>
      </c>
      <c r="B106" s="50" t="s">
        <v>692</v>
      </c>
      <c r="C106" s="72" t="s">
        <v>46</v>
      </c>
      <c r="D106" s="72" t="s">
        <v>913</v>
      </c>
      <c r="E106" s="52" t="s">
        <v>598</v>
      </c>
      <c r="F106" s="247">
        <v>78.12</v>
      </c>
      <c r="G106" s="296">
        <v>0</v>
      </c>
      <c r="H106" s="247">
        <v>11.64</v>
      </c>
      <c r="I106" s="296">
        <v>0</v>
      </c>
      <c r="J106" s="247">
        <f t="shared" si="2"/>
        <v>89.76</v>
      </c>
      <c r="K106" s="321">
        <v>78.12</v>
      </c>
      <c r="L106" s="321">
        <v>11.64</v>
      </c>
      <c r="M106" s="293">
        <f t="shared" si="3"/>
        <v>89.76</v>
      </c>
      <c r="N106" s="262"/>
      <c r="P106"/>
      <c r="Q106"/>
      <c r="R106"/>
      <c r="S106"/>
    </row>
    <row r="107" spans="1:19" s="1" customFormat="1">
      <c r="A107" s="43">
        <v>92</v>
      </c>
      <c r="B107" s="50" t="s">
        <v>693</v>
      </c>
      <c r="C107" s="71" t="s">
        <v>852</v>
      </c>
      <c r="D107" s="71" t="s">
        <v>912</v>
      </c>
      <c r="E107" s="52" t="s">
        <v>600</v>
      </c>
      <c r="F107" s="247">
        <v>68</v>
      </c>
      <c r="G107" s="296">
        <v>51</v>
      </c>
      <c r="H107" s="247">
        <v>11.64</v>
      </c>
      <c r="I107" s="296">
        <v>8.73</v>
      </c>
      <c r="J107" s="247">
        <f t="shared" si="2"/>
        <v>139.36999999999998</v>
      </c>
      <c r="K107" s="247">
        <v>119</v>
      </c>
      <c r="L107" s="247">
        <v>20.37</v>
      </c>
      <c r="M107" s="293">
        <f>K107+L107</f>
        <v>139.37</v>
      </c>
      <c r="N107" s="262"/>
      <c r="P107"/>
      <c r="Q107"/>
      <c r="R107"/>
      <c r="S107"/>
    </row>
    <row r="108" spans="1:19" s="1" customFormat="1">
      <c r="A108" s="43">
        <v>93</v>
      </c>
      <c r="B108" s="50" t="s">
        <v>694</v>
      </c>
      <c r="C108" s="72" t="s">
        <v>200</v>
      </c>
      <c r="D108" s="72" t="s">
        <v>912</v>
      </c>
      <c r="E108" s="52" t="s">
        <v>600</v>
      </c>
      <c r="F108" s="247">
        <v>68</v>
      </c>
      <c r="G108" s="296">
        <v>51</v>
      </c>
      <c r="H108" s="247">
        <v>11.64</v>
      </c>
      <c r="I108" s="296">
        <v>8.73</v>
      </c>
      <c r="J108" s="247">
        <f t="shared" si="2"/>
        <v>139.36999999999998</v>
      </c>
      <c r="K108" s="247">
        <v>119</v>
      </c>
      <c r="L108" s="247">
        <v>20.37</v>
      </c>
      <c r="M108" s="293">
        <f t="shared" si="3"/>
        <v>139.37</v>
      </c>
      <c r="N108" s="262"/>
      <c r="P108"/>
      <c r="Q108"/>
      <c r="R108"/>
      <c r="S108"/>
    </row>
    <row r="109" spans="1:19" s="1" customFormat="1">
      <c r="A109" s="43">
        <v>94</v>
      </c>
      <c r="B109" s="50" t="s">
        <v>695</v>
      </c>
      <c r="C109" s="72" t="s">
        <v>434</v>
      </c>
      <c r="D109" s="72" t="s">
        <v>913</v>
      </c>
      <c r="E109" s="52" t="s">
        <v>598</v>
      </c>
      <c r="F109" s="247">
        <v>78.12</v>
      </c>
      <c r="G109" s="296">
        <v>0</v>
      </c>
      <c r="H109" s="247">
        <v>11.64</v>
      </c>
      <c r="I109" s="296">
        <v>0</v>
      </c>
      <c r="J109" s="247">
        <f t="shared" si="2"/>
        <v>89.76</v>
      </c>
      <c r="K109" s="247">
        <v>78.12</v>
      </c>
      <c r="L109" s="247">
        <v>11.64</v>
      </c>
      <c r="M109" s="293">
        <f t="shared" si="3"/>
        <v>89.76</v>
      </c>
      <c r="N109" s="262"/>
      <c r="P109"/>
      <c r="Q109"/>
      <c r="R109"/>
      <c r="S109"/>
    </row>
    <row r="110" spans="1:19" s="1" customFormat="1">
      <c r="A110" s="43">
        <v>95</v>
      </c>
      <c r="B110" s="278" t="s">
        <v>745</v>
      </c>
      <c r="C110" s="72" t="s">
        <v>337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  <c r="P110"/>
      <c r="Q110"/>
      <c r="R110"/>
      <c r="S110"/>
    </row>
    <row r="111" spans="1:19" s="1" customFormat="1">
      <c r="A111" s="43"/>
      <c r="B111" s="278" t="s">
        <v>998</v>
      </c>
      <c r="C111" s="72" t="s">
        <v>999</v>
      </c>
      <c r="D111" s="72" t="s">
        <v>912</v>
      </c>
      <c r="E111" s="52" t="s">
        <v>928</v>
      </c>
      <c r="F111" s="247">
        <v>68</v>
      </c>
      <c r="G111" s="296">
        <v>0</v>
      </c>
      <c r="H111" s="247">
        <v>11.64</v>
      </c>
      <c r="I111" s="296">
        <v>0</v>
      </c>
      <c r="J111" s="247">
        <f t="shared" si="2"/>
        <v>79.64</v>
      </c>
      <c r="K111" s="247">
        <v>68</v>
      </c>
      <c r="L111" s="247">
        <v>11.64</v>
      </c>
      <c r="M111" s="293">
        <f t="shared" si="3"/>
        <v>79.64</v>
      </c>
      <c r="N111" s="262"/>
      <c r="P111"/>
      <c r="Q111"/>
      <c r="R111"/>
      <c r="S111"/>
    </row>
    <row r="112" spans="1:19" s="1" customFormat="1">
      <c r="A112" s="43">
        <v>96</v>
      </c>
      <c r="B112" s="50" t="s">
        <v>696</v>
      </c>
      <c r="C112" s="72" t="s">
        <v>524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78.12</v>
      </c>
      <c r="L112" s="247">
        <v>11.64</v>
      </c>
      <c r="M112" s="293">
        <f t="shared" si="3"/>
        <v>89.76</v>
      </c>
      <c r="N112" s="262"/>
      <c r="P112"/>
      <c r="Q112"/>
      <c r="R112"/>
      <c r="S112"/>
    </row>
    <row r="113" spans="1:19" s="1" customFormat="1">
      <c r="A113" s="43">
        <v>97</v>
      </c>
      <c r="B113" s="50" t="s">
        <v>697</v>
      </c>
      <c r="C113" s="72" t="s">
        <v>558</v>
      </c>
      <c r="D113" s="72" t="s">
        <v>912</v>
      </c>
      <c r="E113" s="52" t="s">
        <v>599</v>
      </c>
      <c r="F113" s="247">
        <v>68</v>
      </c>
      <c r="G113" s="296">
        <v>115.6</v>
      </c>
      <c r="H113" s="247">
        <v>11.64</v>
      </c>
      <c r="I113" s="296">
        <v>20.95</v>
      </c>
      <c r="J113" s="247">
        <f t="shared" si="2"/>
        <v>216.19</v>
      </c>
      <c r="K113" s="247">
        <v>183.6</v>
      </c>
      <c r="L113" s="247">
        <v>32.590000000000003</v>
      </c>
      <c r="M113" s="293">
        <f t="shared" si="3"/>
        <v>216.19</v>
      </c>
      <c r="N113" s="262"/>
      <c r="P113"/>
      <c r="Q113"/>
      <c r="R113"/>
      <c r="S113"/>
    </row>
    <row r="114" spans="1:19" s="1" customFormat="1">
      <c r="A114" s="43"/>
      <c r="B114" s="50" t="s">
        <v>930</v>
      </c>
      <c r="C114" s="72" t="s">
        <v>931</v>
      </c>
      <c r="D114" s="72" t="s">
        <v>915</v>
      </c>
      <c r="E114" s="52" t="s">
        <v>600</v>
      </c>
      <c r="F114" s="247">
        <v>78.12</v>
      </c>
      <c r="G114" s="296">
        <v>58.59</v>
      </c>
      <c r="H114" s="247">
        <v>11.64</v>
      </c>
      <c r="I114" s="296">
        <v>8.73</v>
      </c>
      <c r="J114" s="247">
        <v>157.08000000000001</v>
      </c>
      <c r="K114" s="247">
        <v>136.71</v>
      </c>
      <c r="L114" s="247">
        <v>20.37</v>
      </c>
      <c r="M114" s="293">
        <f t="shared" si="3"/>
        <v>157.08000000000001</v>
      </c>
      <c r="N114" s="262"/>
      <c r="P114"/>
      <c r="Q114"/>
      <c r="R114"/>
      <c r="S114"/>
    </row>
    <row r="115" spans="1:19">
      <c r="A115" s="43">
        <v>98</v>
      </c>
      <c r="B115" s="50" t="s">
        <v>698</v>
      </c>
      <c r="C115" s="72" t="s">
        <v>201</v>
      </c>
      <c r="D115" s="72" t="s">
        <v>912</v>
      </c>
      <c r="E115" s="52" t="s">
        <v>598</v>
      </c>
      <c r="F115" s="247">
        <v>68</v>
      </c>
      <c r="G115" s="296">
        <v>0</v>
      </c>
      <c r="H115" s="247">
        <v>11.64</v>
      </c>
      <c r="I115" s="296">
        <v>0</v>
      </c>
      <c r="J115" s="247">
        <f t="shared" si="2"/>
        <v>79.64</v>
      </c>
      <c r="K115" s="247">
        <v>68</v>
      </c>
      <c r="L115" s="247">
        <v>11.64</v>
      </c>
      <c r="M115" s="293">
        <f t="shared" si="3"/>
        <v>79.64</v>
      </c>
      <c r="N115" s="262"/>
    </row>
    <row r="116" spans="1:19">
      <c r="A116" s="43">
        <v>99</v>
      </c>
      <c r="B116" s="50" t="s">
        <v>699</v>
      </c>
      <c r="C116" s="72" t="s">
        <v>202</v>
      </c>
      <c r="D116" s="72" t="s">
        <v>913</v>
      </c>
      <c r="E116" s="52" t="s">
        <v>599</v>
      </c>
      <c r="F116" s="247">
        <v>78.12</v>
      </c>
      <c r="G116" s="296">
        <v>132.80000000000001</v>
      </c>
      <c r="H116" s="247">
        <v>11.64</v>
      </c>
      <c r="I116" s="296">
        <v>20.95</v>
      </c>
      <c r="J116" s="247">
        <f t="shared" si="2"/>
        <v>243.51</v>
      </c>
      <c r="K116" s="247">
        <v>210.92</v>
      </c>
      <c r="L116" s="247">
        <v>32.590000000000003</v>
      </c>
      <c r="M116" s="293">
        <f t="shared" si="3"/>
        <v>243.51</v>
      </c>
      <c r="N116" s="262"/>
    </row>
    <row r="117" spans="1:19">
      <c r="A117" s="43">
        <v>100</v>
      </c>
      <c r="B117" s="50" t="s">
        <v>700</v>
      </c>
      <c r="C117" s="72" t="s">
        <v>473</v>
      </c>
      <c r="D117" s="72" t="s">
        <v>913</v>
      </c>
      <c r="E117" s="52" t="s">
        <v>598</v>
      </c>
      <c r="F117" s="247">
        <v>78.12</v>
      </c>
      <c r="G117" s="296">
        <v>0</v>
      </c>
      <c r="H117" s="247">
        <v>11.64</v>
      </c>
      <c r="I117" s="296">
        <v>0</v>
      </c>
      <c r="J117" s="247">
        <f t="shared" si="2"/>
        <v>89.76</v>
      </c>
      <c r="K117" s="247">
        <v>78.12</v>
      </c>
      <c r="L117" s="247">
        <v>11.64</v>
      </c>
      <c r="M117" s="293">
        <f t="shared" si="3"/>
        <v>89.76</v>
      </c>
      <c r="N117" s="262"/>
    </row>
    <row r="118" spans="1:19">
      <c r="A118" s="43">
        <v>101</v>
      </c>
      <c r="B118" s="50" t="s">
        <v>701</v>
      </c>
      <c r="C118" s="72" t="s">
        <v>559</v>
      </c>
      <c r="D118" s="72" t="s">
        <v>912</v>
      </c>
      <c r="E118" s="52" t="s">
        <v>599</v>
      </c>
      <c r="F118" s="247">
        <v>68</v>
      </c>
      <c r="G118" s="352">
        <v>115.6</v>
      </c>
      <c r="H118" s="247">
        <v>11.64</v>
      </c>
      <c r="I118" s="296">
        <v>20.95</v>
      </c>
      <c r="J118" s="247">
        <f t="shared" si="2"/>
        <v>216.19</v>
      </c>
      <c r="K118" s="247">
        <v>183.6</v>
      </c>
      <c r="L118" s="247">
        <v>32.590000000000003</v>
      </c>
      <c r="M118" s="293">
        <f t="shared" si="3"/>
        <v>216.19</v>
      </c>
      <c r="N118" s="262"/>
    </row>
    <row r="119" spans="1:19">
      <c r="A119" s="43">
        <v>102</v>
      </c>
      <c r="B119" s="50" t="s">
        <v>702</v>
      </c>
      <c r="C119" s="72" t="s">
        <v>161</v>
      </c>
      <c r="D119" s="72" t="s">
        <v>912</v>
      </c>
      <c r="E119" s="52" t="s">
        <v>598</v>
      </c>
      <c r="F119" s="247">
        <v>68</v>
      </c>
      <c r="G119" s="352">
        <v>0</v>
      </c>
      <c r="H119" s="247">
        <v>11.64</v>
      </c>
      <c r="I119" s="296">
        <v>0</v>
      </c>
      <c r="J119" s="247">
        <f t="shared" si="2"/>
        <v>79.64</v>
      </c>
      <c r="K119" s="247">
        <v>68</v>
      </c>
      <c r="L119" s="247">
        <v>11.64</v>
      </c>
      <c r="M119" s="293">
        <f t="shared" si="3"/>
        <v>79.64</v>
      </c>
      <c r="N119" s="262"/>
      <c r="P119" s="12"/>
    </row>
    <row r="120" spans="1:19">
      <c r="A120" s="43">
        <v>103</v>
      </c>
      <c r="B120" s="50" t="s">
        <v>703</v>
      </c>
      <c r="C120" s="72" t="s">
        <v>86</v>
      </c>
      <c r="D120" s="72" t="s">
        <v>913</v>
      </c>
      <c r="E120" s="52" t="s">
        <v>600</v>
      </c>
      <c r="F120" s="247">
        <v>78.12</v>
      </c>
      <c r="G120" s="296">
        <v>58.59</v>
      </c>
      <c r="H120" s="247">
        <v>11.64</v>
      </c>
      <c r="I120" s="296">
        <v>8.73</v>
      </c>
      <c r="J120" s="247">
        <f t="shared" si="2"/>
        <v>157.08000000000001</v>
      </c>
      <c r="K120" s="247">
        <v>136.71</v>
      </c>
      <c r="L120" s="247">
        <v>20.37</v>
      </c>
      <c r="M120" s="293">
        <f t="shared" si="3"/>
        <v>157.08000000000001</v>
      </c>
      <c r="N120" s="262"/>
      <c r="P120" s="12"/>
    </row>
    <row r="121" spans="1:19">
      <c r="A121" s="43"/>
      <c r="B121" s="50" t="s">
        <v>1000</v>
      </c>
      <c r="C121" s="72" t="s">
        <v>1007</v>
      </c>
      <c r="D121" s="72" t="s">
        <v>913</v>
      </c>
      <c r="E121" s="52" t="s">
        <v>599</v>
      </c>
      <c r="F121" s="247">
        <v>78.12</v>
      </c>
      <c r="G121" s="296">
        <v>132.80000000000001</v>
      </c>
      <c r="H121" s="247">
        <v>11.64</v>
      </c>
      <c r="I121" s="296">
        <v>8.73</v>
      </c>
      <c r="J121" s="247">
        <f t="shared" si="2"/>
        <v>231.29</v>
      </c>
      <c r="K121" s="272">
        <v>210.92</v>
      </c>
      <c r="L121" s="247">
        <v>32.590000000000003</v>
      </c>
      <c r="M121" s="293">
        <f t="shared" si="3"/>
        <v>243.51</v>
      </c>
      <c r="N121" s="262" t="s">
        <v>1018</v>
      </c>
      <c r="P121" s="12"/>
    </row>
    <row r="122" spans="1:19">
      <c r="A122" s="43"/>
      <c r="B122" s="50" t="s">
        <v>1002</v>
      </c>
      <c r="C122" s="72" t="s">
        <v>1003</v>
      </c>
      <c r="D122" s="72" t="s">
        <v>913</v>
      </c>
      <c r="E122" s="52" t="s">
        <v>598</v>
      </c>
      <c r="F122" s="247">
        <v>78.12</v>
      </c>
      <c r="G122" s="296">
        <v>0</v>
      </c>
      <c r="H122" s="247">
        <v>11.64</v>
      </c>
      <c r="I122" s="296">
        <v>0</v>
      </c>
      <c r="J122" s="247">
        <f t="shared" si="2"/>
        <v>89.76</v>
      </c>
      <c r="K122" s="272">
        <v>78.12</v>
      </c>
      <c r="L122" s="247">
        <v>11.64</v>
      </c>
      <c r="M122" s="293">
        <f t="shared" si="3"/>
        <v>89.76</v>
      </c>
      <c r="N122" s="262"/>
      <c r="P122" s="12"/>
    </row>
    <row r="123" spans="1:19">
      <c r="A123" s="43"/>
      <c r="B123" s="50" t="s">
        <v>704</v>
      </c>
      <c r="C123" s="72" t="s">
        <v>535</v>
      </c>
      <c r="D123" s="72" t="s">
        <v>912</v>
      </c>
      <c r="E123" s="52" t="s">
        <v>598</v>
      </c>
      <c r="F123" s="247">
        <v>68</v>
      </c>
      <c r="G123" s="296">
        <v>0</v>
      </c>
      <c r="H123" s="247">
        <v>11.64</v>
      </c>
      <c r="I123" s="296">
        <v>0</v>
      </c>
      <c r="J123" s="247">
        <f t="shared" si="2"/>
        <v>79.64</v>
      </c>
      <c r="K123" s="272">
        <v>68</v>
      </c>
      <c r="L123" s="247">
        <v>11.64</v>
      </c>
      <c r="M123" s="293">
        <f t="shared" si="3"/>
        <v>79.64</v>
      </c>
      <c r="N123" s="262"/>
      <c r="P123" s="12"/>
    </row>
    <row r="124" spans="1:19">
      <c r="A124" s="43"/>
      <c r="B124" s="288"/>
      <c r="C124" s="345"/>
      <c r="D124" s="345"/>
      <c r="E124" s="290"/>
      <c r="F124" s="247"/>
      <c r="G124" s="247"/>
      <c r="H124" s="247"/>
      <c r="I124" s="247"/>
      <c r="J124" s="247"/>
      <c r="K124" s="272"/>
      <c r="L124" s="247"/>
      <c r="M124" s="316"/>
      <c r="N124" s="262"/>
      <c r="P124" s="12"/>
    </row>
    <row r="125" spans="1:19" ht="16">
      <c r="A125" s="152" t="s">
        <v>403</v>
      </c>
      <c r="B125" s="153"/>
      <c r="C125" s="153"/>
      <c r="D125" s="153"/>
      <c r="E125" s="281"/>
      <c r="F125" s="312">
        <f t="shared" ref="F125:M125" si="4">SUM(F4:F123)</f>
        <v>8411.399999999996</v>
      </c>
      <c r="G125" s="312">
        <f t="shared" si="4"/>
        <v>3926.690000000001</v>
      </c>
      <c r="H125" s="312">
        <f t="shared" si="4"/>
        <v>1361.8800000000019</v>
      </c>
      <c r="I125" s="312">
        <f t="shared" si="4"/>
        <v>651.22000000000025</v>
      </c>
      <c r="J125" s="88">
        <f t="shared" si="4"/>
        <v>14351.190000000004</v>
      </c>
      <c r="K125" s="88">
        <f t="shared" si="4"/>
        <v>12338.090000000004</v>
      </c>
      <c r="L125" s="88">
        <f t="shared" si="4"/>
        <v>2025.3200000000006</v>
      </c>
      <c r="M125" s="88">
        <f t="shared" si="4"/>
        <v>14363.410000000003</v>
      </c>
      <c r="N125" s="298"/>
      <c r="P125" s="12"/>
    </row>
    <row r="126" spans="1:19">
      <c r="A126" s="148"/>
      <c r="B126" s="149"/>
      <c r="C126" s="346"/>
      <c r="D126" s="360"/>
      <c r="L126" s="286"/>
      <c r="M126" s="275"/>
      <c r="N126" s="53"/>
    </row>
    <row r="127" spans="1:19">
      <c r="A127" s="43"/>
      <c r="B127" s="50"/>
      <c r="C127" s="72"/>
      <c r="D127" s="72"/>
      <c r="E127" s="54"/>
      <c r="F127" s="76"/>
      <c r="G127" s="76"/>
      <c r="H127" s="76"/>
      <c r="I127" s="76"/>
      <c r="J127" s="76"/>
      <c r="K127" s="76"/>
      <c r="L127" s="76"/>
      <c r="M127" s="76"/>
      <c r="N127" s="53"/>
    </row>
    <row r="128" spans="1:19" ht="16">
      <c r="A128" s="143"/>
      <c r="B128" s="155"/>
      <c r="C128" s="398" t="s">
        <v>616</v>
      </c>
      <c r="D128" s="399"/>
      <c r="E128" s="400"/>
      <c r="F128" s="88">
        <v>0</v>
      </c>
      <c r="G128" s="88"/>
      <c r="H128" s="88">
        <v>0</v>
      </c>
      <c r="I128" s="88"/>
      <c r="J128" s="88">
        <v>0</v>
      </c>
      <c r="K128" s="88"/>
      <c r="L128" s="88"/>
      <c r="M128" s="88"/>
      <c r="N128" s="89"/>
      <c r="P128" s="12"/>
    </row>
    <row r="129" spans="1:18" ht="16">
      <c r="A129" s="394" t="s">
        <v>171</v>
      </c>
      <c r="B129" s="395"/>
      <c r="C129" s="395"/>
      <c r="D129" s="395"/>
      <c r="E129" s="395"/>
      <c r="F129" s="88">
        <f>F125+F128</f>
        <v>8411.399999999996</v>
      </c>
      <c r="G129" s="88"/>
      <c r="H129" s="88">
        <f>H125+H128</f>
        <v>1361.8800000000019</v>
      </c>
      <c r="I129" s="88"/>
      <c r="J129" s="88">
        <f>J125+J128</f>
        <v>14351.190000000004</v>
      </c>
      <c r="K129" s="88"/>
      <c r="L129" s="88"/>
      <c r="M129" s="88"/>
      <c r="N129" s="89"/>
      <c r="P129" s="12"/>
    </row>
    <row r="130" spans="1:18" ht="16">
      <c r="A130" s="401" t="s">
        <v>317</v>
      </c>
      <c r="B130" s="401"/>
      <c r="C130" s="401"/>
      <c r="D130" s="401"/>
      <c r="E130" s="401"/>
      <c r="F130" s="90"/>
      <c r="G130" s="90"/>
      <c r="H130" s="93"/>
      <c r="I130" s="93"/>
      <c r="J130" s="93"/>
      <c r="K130" s="93"/>
      <c r="L130" s="93"/>
      <c r="M130" s="93"/>
      <c r="N130" s="89"/>
    </row>
    <row r="131" spans="1:18" ht="16" customHeight="1">
      <c r="A131" s="405" t="s">
        <v>418</v>
      </c>
      <c r="B131" s="402"/>
      <c r="C131" s="402"/>
      <c r="D131" s="402"/>
      <c r="E131" s="403"/>
      <c r="F131" s="247"/>
      <c r="G131" s="247"/>
      <c r="H131" s="247"/>
      <c r="I131" s="247"/>
      <c r="J131" s="247"/>
      <c r="K131" s="331" t="s">
        <v>756</v>
      </c>
      <c r="L131" s="331" t="s">
        <v>757</v>
      </c>
      <c r="M131" s="247"/>
      <c r="N131" s="100"/>
    </row>
    <row r="132" spans="1:18" ht="16" customHeight="1">
      <c r="A132" s="240"/>
      <c r="B132" s="50" t="s">
        <v>640</v>
      </c>
      <c r="C132" s="72" t="s">
        <v>873</v>
      </c>
      <c r="D132" s="72" t="s">
        <v>912</v>
      </c>
      <c r="E132" s="52" t="s">
        <v>598</v>
      </c>
      <c r="F132" s="247">
        <v>-68</v>
      </c>
      <c r="G132" s="296">
        <v>0</v>
      </c>
      <c r="H132" s="247">
        <v>-11.64</v>
      </c>
      <c r="I132" s="296">
        <v>0</v>
      </c>
      <c r="J132" s="247">
        <f>SUM(F132:I132)</f>
        <v>-79.64</v>
      </c>
      <c r="K132" s="247">
        <v>-68</v>
      </c>
      <c r="L132" s="247">
        <v>-11.64</v>
      </c>
      <c r="M132" s="293">
        <f>K132+L132</f>
        <v>-79.64</v>
      </c>
      <c r="N132" s="262"/>
    </row>
    <row r="133" spans="1:18" ht="16" customHeight="1">
      <c r="A133" s="240"/>
      <c r="B133" s="278"/>
      <c r="C133" s="72"/>
      <c r="D133" s="72"/>
      <c r="E133" s="52"/>
      <c r="F133" s="247"/>
      <c r="G133" s="296"/>
      <c r="H133" s="247"/>
      <c r="I133" s="296"/>
      <c r="J133" s="247"/>
      <c r="K133" s="247"/>
      <c r="L133" s="247"/>
      <c r="M133" s="293"/>
      <c r="N133" s="262"/>
    </row>
    <row r="134" spans="1:18" ht="16" customHeight="1">
      <c r="A134" s="240"/>
      <c r="B134" s="50"/>
      <c r="C134" s="72"/>
      <c r="D134" s="72"/>
      <c r="E134" s="52"/>
      <c r="F134" s="247"/>
      <c r="G134" s="296"/>
      <c r="H134" s="247"/>
      <c r="I134" s="296"/>
      <c r="J134" s="247"/>
      <c r="K134" s="272"/>
      <c r="L134" s="247"/>
      <c r="M134" s="293"/>
      <c r="N134" s="262"/>
    </row>
    <row r="135" spans="1:18" ht="16" customHeight="1">
      <c r="A135" s="240"/>
      <c r="B135" s="50"/>
      <c r="C135" s="72"/>
      <c r="D135" s="72"/>
      <c r="E135" s="52"/>
      <c r="F135" s="247"/>
      <c r="G135" s="296"/>
      <c r="H135" s="247"/>
      <c r="I135" s="296"/>
      <c r="J135" s="247"/>
      <c r="K135" s="272"/>
      <c r="L135" s="247"/>
      <c r="M135" s="293"/>
      <c r="N135" s="262"/>
    </row>
    <row r="136" spans="1:18" ht="16" customHeight="1">
      <c r="A136" s="240"/>
      <c r="B136" s="278"/>
      <c r="C136" s="72"/>
      <c r="D136" s="72"/>
      <c r="E136" s="52"/>
      <c r="F136" s="247"/>
      <c r="G136" s="296"/>
      <c r="H136" s="247"/>
      <c r="I136" s="296"/>
      <c r="J136" s="247"/>
      <c r="K136" s="247"/>
      <c r="L136" s="247"/>
      <c r="M136" s="293"/>
      <c r="N136" s="262"/>
    </row>
    <row r="137" spans="1:18" s="1" customFormat="1" ht="16">
      <c r="A137" s="406" t="s">
        <v>415</v>
      </c>
      <c r="B137" s="404"/>
      <c r="C137" s="404"/>
      <c r="D137" s="404"/>
      <c r="E137" s="404"/>
      <c r="F137" s="256">
        <f t="shared" ref="F137:M137" si="5">SUM(F132:F136)</f>
        <v>-68</v>
      </c>
      <c r="G137" s="256">
        <f t="shared" si="5"/>
        <v>0</v>
      </c>
      <c r="H137" s="256">
        <f t="shared" si="5"/>
        <v>-11.64</v>
      </c>
      <c r="I137" s="256">
        <f t="shared" si="5"/>
        <v>0</v>
      </c>
      <c r="J137" s="256">
        <f t="shared" si="5"/>
        <v>-79.64</v>
      </c>
      <c r="K137" s="256">
        <f t="shared" si="5"/>
        <v>-68</v>
      </c>
      <c r="L137" s="256">
        <f t="shared" si="5"/>
        <v>-11.64</v>
      </c>
      <c r="M137" s="256">
        <f t="shared" si="5"/>
        <v>-79.64</v>
      </c>
      <c r="N137" s="257"/>
      <c r="P137"/>
      <c r="Q137"/>
      <c r="R137"/>
    </row>
    <row r="138" spans="1:18" s="1" customFormat="1" ht="16">
      <c r="A138" s="317"/>
      <c r="B138" s="318"/>
      <c r="C138" s="347"/>
      <c r="D138" s="347"/>
      <c r="E138" s="318"/>
      <c r="F138" s="256"/>
      <c r="G138" s="256"/>
      <c r="H138" s="256"/>
      <c r="I138" s="256"/>
      <c r="J138" s="256"/>
      <c r="K138" s="256"/>
      <c r="L138" s="256"/>
      <c r="M138" s="256"/>
      <c r="N138" s="257"/>
      <c r="P138"/>
      <c r="Q138"/>
      <c r="R138"/>
    </row>
    <row r="139" spans="1:18" s="1" customFormat="1" ht="19">
      <c r="A139" s="393" t="s">
        <v>171</v>
      </c>
      <c r="B139" s="393"/>
      <c r="C139" s="393"/>
      <c r="D139" s="393"/>
      <c r="E139" s="393"/>
      <c r="F139" s="90">
        <f>F129+F137</f>
        <v>8343.399999999996</v>
      </c>
      <c r="G139" s="90"/>
      <c r="H139" s="90">
        <f>H129+H137</f>
        <v>1350.2400000000018</v>
      </c>
      <c r="I139" s="90"/>
      <c r="J139" s="90">
        <f>M125+J137</f>
        <v>14283.770000000004</v>
      </c>
      <c r="K139" s="90"/>
      <c r="L139" s="90"/>
      <c r="M139" s="332">
        <f>M125+M137</f>
        <v>14283.770000000004</v>
      </c>
      <c r="N139" s="89" t="s">
        <v>795</v>
      </c>
      <c r="P139"/>
      <c r="Q139"/>
      <c r="R139"/>
    </row>
    <row r="140" spans="1:18" s="1" customFormat="1" ht="15" customHeight="1">
      <c r="A140" s="397" t="s">
        <v>166</v>
      </c>
      <c r="B140" s="397"/>
      <c r="C140" s="397"/>
      <c r="D140" s="397"/>
      <c r="E140" s="397"/>
      <c r="F140" s="397"/>
      <c r="G140" s="397"/>
      <c r="H140" s="397"/>
      <c r="I140" s="397"/>
      <c r="J140" s="397"/>
      <c r="K140" s="313"/>
      <c r="L140" s="313"/>
      <c r="M140" s="313"/>
      <c r="N140" s="143"/>
      <c r="P140"/>
      <c r="Q140"/>
      <c r="R140"/>
    </row>
    <row r="141" spans="1:18" s="1" customFormat="1" ht="16" customHeight="1">
      <c r="A141"/>
      <c r="B141"/>
      <c r="C141"/>
      <c r="D141"/>
      <c r="F141"/>
      <c r="G141"/>
      <c r="H141" t="s">
        <v>381</v>
      </c>
      <c r="I141" s="163" t="s">
        <v>871</v>
      </c>
      <c r="J141" s="260">
        <v>45524</v>
      </c>
      <c r="K141" s="314"/>
      <c r="L141" s="314"/>
      <c r="M141" s="314"/>
      <c r="N141"/>
      <c r="P141"/>
      <c r="Q141"/>
      <c r="R141"/>
    </row>
    <row r="142" spans="1:18" s="1" customFormat="1">
      <c r="A142"/>
      <c r="B142"/>
      <c r="C142"/>
      <c r="D142"/>
      <c r="E142"/>
      <c r="F142"/>
      <c r="G142"/>
      <c r="H142" s="12"/>
      <c r="I142" s="12"/>
      <c r="J142" s="12"/>
      <c r="K142" s="275"/>
      <c r="L142" s="275"/>
      <c r="M142" s="12"/>
      <c r="N142"/>
      <c r="P142"/>
      <c r="Q142"/>
      <c r="R142"/>
    </row>
    <row r="143" spans="1:18" s="1" customFormat="1">
      <c r="A143"/>
      <c r="B143"/>
      <c r="C143"/>
      <c r="D143"/>
      <c r="E143"/>
      <c r="F143" s="315" t="s">
        <v>766</v>
      </c>
      <c r="G143" s="275">
        <f>G125+G137+I125+I137</f>
        <v>4577.9100000000017</v>
      </c>
      <c r="H143" s="315" t="s">
        <v>767</v>
      </c>
      <c r="I143" s="275">
        <f>M125+M137-G143</f>
        <v>9705.8600000000024</v>
      </c>
      <c r="J143"/>
      <c r="K143" s="275"/>
      <c r="L143" s="275"/>
      <c r="M143" s="275"/>
      <c r="N143"/>
      <c r="P143"/>
      <c r="Q143"/>
      <c r="R143"/>
    </row>
    <row r="145" spans="1:18" s="1" customFormat="1">
      <c r="A145"/>
      <c r="B145"/>
      <c r="C145"/>
      <c r="D145"/>
      <c r="E145"/>
      <c r="F145"/>
      <c r="G145"/>
      <c r="H145"/>
      <c r="I145" s="275">
        <f>G143+I143</f>
        <v>14283.770000000004</v>
      </c>
      <c r="J145"/>
      <c r="K145" s="275"/>
      <c r="L145" s="275"/>
      <c r="M145"/>
      <c r="N145"/>
      <c r="P145"/>
      <c r="Q145"/>
      <c r="R145"/>
    </row>
    <row r="148" spans="1:18">
      <c r="I148" s="275"/>
    </row>
  </sheetData>
  <mergeCells count="7">
    <mergeCell ref="A140:J140"/>
    <mergeCell ref="C128:E128"/>
    <mergeCell ref="A129:E129"/>
    <mergeCell ref="A130:E130"/>
    <mergeCell ref="A131:E131"/>
    <mergeCell ref="A137:E137"/>
    <mergeCell ref="A139:E139"/>
  </mergeCells>
  <conditionalFormatting sqref="C24:D24">
    <cfRule type="duplicateValues" dxfId="1687" priority="4"/>
  </conditionalFormatting>
  <conditionalFormatting sqref="C60:D60">
    <cfRule type="duplicateValues" dxfId="1686" priority="2"/>
  </conditionalFormatting>
  <conditionalFormatting sqref="E143:E145 E147:E1048576 B143:D1048576">
    <cfRule type="duplicateValues" dxfId="1685" priority="5"/>
  </conditionalFormatting>
  <conditionalFormatting sqref="N5 N10:N65 N70:N138">
    <cfRule type="notContainsBlanks" dxfId="1684" priority="1">
      <formula>LEN(TRIM(N5))&gt;0</formula>
    </cfRule>
  </conditionalFormatting>
  <conditionalFormatting sqref="N140">
    <cfRule type="notContainsBlanks" dxfId="1683" priority="3">
      <formula>LEN(TRIM(N140))&gt;0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55C0-AFA3-EB48-B5CA-AE503124AB0A}">
  <dimension ref="A1:T146"/>
  <sheetViews>
    <sheetView topLeftCell="A21" zoomScale="140" zoomScaleNormal="140" workbookViewId="0">
      <selection activeCell="E22" sqref="E22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7.5" customWidth="1"/>
    <col min="4" max="4" width="10.6640625" customWidth="1"/>
    <col min="5" max="5" width="13.5" customWidth="1"/>
    <col min="6" max="6" width="12.6640625" bestFit="1" customWidth="1"/>
    <col min="7" max="7" width="12.83203125" customWidth="1"/>
    <col min="8" max="8" width="12.6640625" bestFit="1" customWidth="1"/>
    <col min="9" max="9" width="11.83203125" customWidth="1"/>
    <col min="10" max="10" width="14.1640625" customWidth="1"/>
    <col min="11" max="11" width="14.1640625" style="275" customWidth="1"/>
    <col min="12" max="12" width="13.33203125" style="275" customWidth="1"/>
    <col min="13" max="13" width="13.5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45505</v>
      </c>
      <c r="M2" s="157">
        <v>45535</v>
      </c>
      <c r="N2" s="350" t="s">
        <v>1006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1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20">
      <c r="A7" s="43"/>
      <c r="B7" s="278" t="s">
        <v>991</v>
      </c>
      <c r="C7" s="344" t="s">
        <v>992</v>
      </c>
      <c r="D7" s="344" t="s">
        <v>916</v>
      </c>
      <c r="E7" s="52" t="s">
        <v>598</v>
      </c>
      <c r="F7" s="247">
        <v>68</v>
      </c>
      <c r="G7" s="352">
        <v>0</v>
      </c>
      <c r="H7" s="247">
        <v>11.64</v>
      </c>
      <c r="I7" s="296">
        <v>0</v>
      </c>
      <c r="J7" s="247">
        <v>79.64</v>
      </c>
      <c r="K7" s="247">
        <v>68</v>
      </c>
      <c r="L7" s="247">
        <v>11.64</v>
      </c>
      <c r="M7" s="293">
        <v>79.64</v>
      </c>
      <c r="N7" s="51"/>
    </row>
    <row r="8" spans="1:20">
      <c r="A8" s="43">
        <v>5</v>
      </c>
      <c r="B8" s="278" t="s">
        <v>805</v>
      </c>
      <c r="C8" s="344" t="s">
        <v>843</v>
      </c>
      <c r="D8" s="344" t="s">
        <v>912</v>
      </c>
      <c r="E8" s="52" t="s">
        <v>598</v>
      </c>
      <c r="F8" s="247">
        <v>68</v>
      </c>
      <c r="G8" s="296">
        <v>0</v>
      </c>
      <c r="H8" s="247">
        <v>11.64</v>
      </c>
      <c r="I8" s="296">
        <v>0</v>
      </c>
      <c r="J8" s="247">
        <f t="shared" si="0"/>
        <v>79.64</v>
      </c>
      <c r="K8" s="247">
        <v>68</v>
      </c>
      <c r="L8" s="247">
        <v>11.64</v>
      </c>
      <c r="M8" s="293">
        <f t="shared" ref="M8:M77" si="1">K8+L8</f>
        <v>79.64</v>
      </c>
      <c r="N8" s="262"/>
    </row>
    <row r="9" spans="1:20">
      <c r="A9" s="43">
        <v>6</v>
      </c>
      <c r="B9" s="278" t="s">
        <v>621</v>
      </c>
      <c r="C9" s="344" t="s">
        <v>561</v>
      </c>
      <c r="D9" s="344" t="s">
        <v>915</v>
      </c>
      <c r="E9" s="52" t="s">
        <v>599</v>
      </c>
      <c r="F9" s="247">
        <v>78.12</v>
      </c>
      <c r="G9" s="296">
        <v>132.80000000000001</v>
      </c>
      <c r="H9" s="247">
        <v>11.64</v>
      </c>
      <c r="I9" s="296">
        <v>20.95</v>
      </c>
      <c r="J9" s="247">
        <f t="shared" si="0"/>
        <v>243.51</v>
      </c>
      <c r="K9" s="247">
        <v>210.92</v>
      </c>
      <c r="L9" s="247">
        <v>32.590000000000003</v>
      </c>
      <c r="M9" s="293">
        <f t="shared" si="1"/>
        <v>243.51</v>
      </c>
      <c r="N9" s="51"/>
    </row>
    <row r="10" spans="1:20">
      <c r="A10" s="43">
        <v>7</v>
      </c>
      <c r="B10" s="50" t="s">
        <v>622</v>
      </c>
      <c r="C10" s="344" t="s">
        <v>192</v>
      </c>
      <c r="D10" s="344" t="s">
        <v>912</v>
      </c>
      <c r="E10" s="52" t="s">
        <v>599</v>
      </c>
      <c r="F10" s="247">
        <v>68</v>
      </c>
      <c r="G10" s="296">
        <v>115.6</v>
      </c>
      <c r="H10" s="247">
        <v>11.64</v>
      </c>
      <c r="I10" s="296">
        <v>20.95</v>
      </c>
      <c r="J10" s="247">
        <f t="shared" si="0"/>
        <v>216.19</v>
      </c>
      <c r="K10" s="247">
        <v>183.6</v>
      </c>
      <c r="L10" s="247">
        <v>32.590000000000003</v>
      </c>
      <c r="M10" s="293">
        <f t="shared" si="1"/>
        <v>216.19</v>
      </c>
      <c r="N10" s="262"/>
    </row>
    <row r="11" spans="1:20">
      <c r="A11" s="43"/>
      <c r="B11" s="50" t="s">
        <v>993</v>
      </c>
      <c r="C11" s="344" t="s">
        <v>994</v>
      </c>
      <c r="D11" s="344" t="s">
        <v>916</v>
      </c>
      <c r="E11" s="52" t="s">
        <v>600</v>
      </c>
      <c r="F11" s="247">
        <v>68</v>
      </c>
      <c r="G11" s="296">
        <v>51</v>
      </c>
      <c r="H11" s="247">
        <v>11.64</v>
      </c>
      <c r="I11" s="296">
        <v>8.73</v>
      </c>
      <c r="J11" s="247">
        <f t="shared" si="0"/>
        <v>139.36999999999998</v>
      </c>
      <c r="K11" s="247">
        <v>119</v>
      </c>
      <c r="L11" s="247">
        <v>20.37</v>
      </c>
      <c r="M11" s="293">
        <f t="shared" si="1"/>
        <v>139.37</v>
      </c>
      <c r="N11" s="262"/>
    </row>
    <row r="12" spans="1:20">
      <c r="A12" s="43">
        <v>9</v>
      </c>
      <c r="B12" s="50" t="s">
        <v>624</v>
      </c>
      <c r="C12" s="72" t="s">
        <v>583</v>
      </c>
      <c r="D12" s="72" t="s">
        <v>913</v>
      </c>
      <c r="E12" s="52" t="s">
        <v>598</v>
      </c>
      <c r="F12" s="247">
        <v>78.12</v>
      </c>
      <c r="G12" s="296">
        <v>0</v>
      </c>
      <c r="H12" s="247">
        <v>11.64</v>
      </c>
      <c r="I12" s="296">
        <v>0</v>
      </c>
      <c r="J12" s="247">
        <f t="shared" si="0"/>
        <v>89.76</v>
      </c>
      <c r="K12" s="247">
        <v>78.12</v>
      </c>
      <c r="L12" s="247">
        <v>11.64</v>
      </c>
      <c r="M12" s="293">
        <f t="shared" si="1"/>
        <v>89.76</v>
      </c>
      <c r="N12" s="262"/>
    </row>
    <row r="13" spans="1:20">
      <c r="A13" s="43">
        <v>10</v>
      </c>
      <c r="B13" s="50" t="s">
        <v>625</v>
      </c>
      <c r="C13" s="72" t="s">
        <v>89</v>
      </c>
      <c r="D13" s="72" t="s">
        <v>912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/>
    </row>
    <row r="14" spans="1:20">
      <c r="A14" s="43"/>
      <c r="B14" s="50" t="s">
        <v>858</v>
      </c>
      <c r="C14" s="72" t="s">
        <v>859</v>
      </c>
      <c r="D14" s="72" t="s">
        <v>912</v>
      </c>
      <c r="E14" s="52" t="s">
        <v>598</v>
      </c>
      <c r="F14" s="247">
        <v>68</v>
      </c>
      <c r="G14" s="296">
        <v>0</v>
      </c>
      <c r="H14" s="247">
        <v>11.64</v>
      </c>
      <c r="I14" s="296">
        <v>0</v>
      </c>
      <c r="J14" s="247">
        <f t="shared" si="0"/>
        <v>79.64</v>
      </c>
      <c r="K14" s="247">
        <v>68</v>
      </c>
      <c r="L14" s="247">
        <v>11.64</v>
      </c>
      <c r="M14" s="293">
        <f t="shared" si="1"/>
        <v>79.64</v>
      </c>
      <c r="N14" s="262"/>
    </row>
    <row r="15" spans="1:20">
      <c r="A15" s="43"/>
      <c r="B15" s="50" t="s">
        <v>708</v>
      </c>
      <c r="C15" s="72" t="s">
        <v>709</v>
      </c>
      <c r="D15" s="72" t="s">
        <v>916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</row>
    <row r="16" spans="1:20" s="1" customFormat="1">
      <c r="A16" s="43">
        <v>12</v>
      </c>
      <c r="B16" s="50" t="s">
        <v>627</v>
      </c>
      <c r="C16" s="72" t="s">
        <v>575</v>
      </c>
      <c r="D16" s="72" t="s">
        <v>913</v>
      </c>
      <c r="E16" s="52" t="s">
        <v>598</v>
      </c>
      <c r="F16" s="247">
        <v>78.12</v>
      </c>
      <c r="G16" s="296">
        <v>0</v>
      </c>
      <c r="H16" s="247">
        <v>11.64</v>
      </c>
      <c r="I16" s="296">
        <v>0</v>
      </c>
      <c r="J16" s="247">
        <f t="shared" si="0"/>
        <v>89.76</v>
      </c>
      <c r="K16" s="247">
        <v>78.12</v>
      </c>
      <c r="L16" s="247">
        <v>11.64</v>
      </c>
      <c r="M16" s="293">
        <f t="shared" si="1"/>
        <v>89.76</v>
      </c>
      <c r="N16" s="262"/>
      <c r="P16"/>
      <c r="Q16"/>
      <c r="R16" s="53" t="s">
        <v>897</v>
      </c>
      <c r="S16" s="53"/>
      <c r="T16" s="240"/>
    </row>
    <row r="17" spans="1:20" s="1" customFormat="1">
      <c r="A17" s="43">
        <v>13</v>
      </c>
      <c r="B17" s="50" t="s">
        <v>628</v>
      </c>
      <c r="C17" s="72" t="s">
        <v>139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 t="shared" si="0"/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 s="53"/>
      <c r="S17" s="53"/>
      <c r="T17" s="240"/>
    </row>
    <row r="18" spans="1:20" s="1" customFormat="1">
      <c r="A18" s="43">
        <v>14</v>
      </c>
      <c r="B18" s="50" t="s">
        <v>629</v>
      </c>
      <c r="C18" s="72" t="s">
        <v>170</v>
      </c>
      <c r="D18" s="72" t="s">
        <v>913</v>
      </c>
      <c r="E18" s="52" t="s">
        <v>600</v>
      </c>
      <c r="F18" s="247">
        <v>78.12</v>
      </c>
      <c r="G18" s="296">
        <v>58.59</v>
      </c>
      <c r="H18" s="247">
        <v>11.64</v>
      </c>
      <c r="I18" s="296">
        <v>8.73</v>
      </c>
      <c r="J18" s="247">
        <f>SUM(F18:I18)</f>
        <v>157.08000000000001</v>
      </c>
      <c r="K18" s="247">
        <v>136.71</v>
      </c>
      <c r="L18" s="247">
        <v>20.37</v>
      </c>
      <c r="M18" s="293">
        <f t="shared" si="1"/>
        <v>157.08000000000001</v>
      </c>
      <c r="N18" s="262"/>
      <c r="P18"/>
      <c r="Q18"/>
      <c r="R18"/>
      <c r="S18"/>
    </row>
    <row r="19" spans="1:20" s="1" customFormat="1">
      <c r="A19" s="43">
        <v>15</v>
      </c>
      <c r="B19" s="50" t="s">
        <v>810</v>
      </c>
      <c r="C19" s="72" t="s">
        <v>809</v>
      </c>
      <c r="D19" s="72" t="s">
        <v>912</v>
      </c>
      <c r="E19" s="52" t="s">
        <v>598</v>
      </c>
      <c r="F19" s="247">
        <v>68</v>
      </c>
      <c r="G19" s="296">
        <v>0</v>
      </c>
      <c r="H19" s="247">
        <v>11.64</v>
      </c>
      <c r="I19" s="296">
        <v>0</v>
      </c>
      <c r="J19" s="247">
        <f>SUM(F19:I19)</f>
        <v>79.64</v>
      </c>
      <c r="K19" s="247">
        <v>68</v>
      </c>
      <c r="L19" s="247">
        <v>11.64</v>
      </c>
      <c r="M19" s="293">
        <f t="shared" si="1"/>
        <v>79.64</v>
      </c>
      <c r="N19" s="262"/>
      <c r="P19"/>
      <c r="Q19"/>
      <c r="R19"/>
      <c r="S19"/>
    </row>
    <row r="20" spans="1:20" s="1" customFormat="1">
      <c r="A20" s="43">
        <v>16</v>
      </c>
      <c r="B20" s="278" t="s">
        <v>731</v>
      </c>
      <c r="C20" s="72" t="s">
        <v>730</v>
      </c>
      <c r="D20" s="72" t="s">
        <v>913</v>
      </c>
      <c r="E20" s="52" t="s">
        <v>599</v>
      </c>
      <c r="F20" s="247">
        <v>78.12</v>
      </c>
      <c r="G20" s="296">
        <v>132.80000000000001</v>
      </c>
      <c r="H20" s="247">
        <v>11.64</v>
      </c>
      <c r="I20" s="296">
        <v>20.95</v>
      </c>
      <c r="J20" s="247">
        <f t="shared" si="0"/>
        <v>243.51</v>
      </c>
      <c r="K20" s="247">
        <v>210.92</v>
      </c>
      <c r="L20" s="247">
        <v>32.590000000000003</v>
      </c>
      <c r="M20" s="293">
        <f t="shared" si="1"/>
        <v>243.51</v>
      </c>
      <c r="N20" s="262"/>
      <c r="P20"/>
      <c r="Q20"/>
      <c r="R20"/>
      <c r="S20"/>
    </row>
    <row r="21" spans="1:20" s="1" customFormat="1">
      <c r="A21" s="43"/>
      <c r="B21" s="278" t="s">
        <v>885</v>
      </c>
      <c r="C21" s="72" t="s">
        <v>886</v>
      </c>
      <c r="D21" s="72" t="s">
        <v>913</v>
      </c>
      <c r="E21" s="52" t="s">
        <v>600</v>
      </c>
      <c r="F21" s="247">
        <v>78.12</v>
      </c>
      <c r="G21" s="296">
        <v>58.59</v>
      </c>
      <c r="H21" s="247">
        <v>11.64</v>
      </c>
      <c r="I21" s="296">
        <v>8.73</v>
      </c>
      <c r="J21" s="247">
        <f t="shared" si="0"/>
        <v>157.08000000000001</v>
      </c>
      <c r="K21" s="247">
        <v>136.71</v>
      </c>
      <c r="L21" s="247">
        <v>20.37</v>
      </c>
      <c r="M21" s="293">
        <f t="shared" si="1"/>
        <v>157.08000000000001</v>
      </c>
      <c r="N21" s="262"/>
      <c r="P21"/>
      <c r="Q21"/>
      <c r="R21"/>
      <c r="S21"/>
    </row>
    <row r="22" spans="1:20">
      <c r="A22" s="43">
        <v>17</v>
      </c>
      <c r="B22" s="50" t="s">
        <v>630</v>
      </c>
      <c r="C22" s="72" t="s">
        <v>11</v>
      </c>
      <c r="D22" s="72" t="s">
        <v>912</v>
      </c>
      <c r="E22" s="52" t="s">
        <v>600</v>
      </c>
      <c r="F22" s="247">
        <v>68</v>
      </c>
      <c r="G22" s="296">
        <v>51</v>
      </c>
      <c r="H22" s="247">
        <v>11.64</v>
      </c>
      <c r="I22" s="296">
        <v>8.73</v>
      </c>
      <c r="J22" s="247">
        <f t="shared" si="0"/>
        <v>139.36999999999998</v>
      </c>
      <c r="K22" s="247">
        <v>119</v>
      </c>
      <c r="L22" s="247">
        <v>20.37</v>
      </c>
      <c r="M22" s="293">
        <f t="shared" si="1"/>
        <v>139.37</v>
      </c>
      <c r="N22" s="262"/>
    </row>
    <row r="23" spans="1:20">
      <c r="A23" s="43">
        <v>18</v>
      </c>
      <c r="B23" s="118" t="s">
        <v>631</v>
      </c>
      <c r="C23" s="72" t="s">
        <v>720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20">
      <c r="A24" s="43">
        <v>19</v>
      </c>
      <c r="B24" s="50" t="s">
        <v>632</v>
      </c>
      <c r="C24" s="72" t="s">
        <v>65</v>
      </c>
      <c r="D24" s="72" t="s">
        <v>913</v>
      </c>
      <c r="E24" s="52" t="s">
        <v>600</v>
      </c>
      <c r="F24" s="247">
        <v>78.12</v>
      </c>
      <c r="G24" s="296">
        <v>58.59</v>
      </c>
      <c r="H24" s="247">
        <v>11.64</v>
      </c>
      <c r="I24" s="296">
        <v>8.73</v>
      </c>
      <c r="J24" s="247">
        <f t="shared" si="0"/>
        <v>157.08000000000001</v>
      </c>
      <c r="K24" s="247">
        <v>136.71</v>
      </c>
      <c r="L24" s="247">
        <v>20.37</v>
      </c>
      <c r="M24" s="293">
        <f t="shared" si="1"/>
        <v>157.08000000000001</v>
      </c>
      <c r="N24" s="262"/>
    </row>
    <row r="25" spans="1:20">
      <c r="A25" s="43"/>
      <c r="B25" s="50" t="s">
        <v>917</v>
      </c>
      <c r="C25" s="72" t="s">
        <v>918</v>
      </c>
      <c r="D25" s="72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20">
      <c r="A26" s="43">
        <v>20</v>
      </c>
      <c r="B26" s="50" t="s">
        <v>633</v>
      </c>
      <c r="C26" s="71" t="s">
        <v>80</v>
      </c>
      <c r="D26" s="71" t="s">
        <v>912</v>
      </c>
      <c r="E26" s="52" t="s">
        <v>598</v>
      </c>
      <c r="F26" s="247">
        <v>68</v>
      </c>
      <c r="G26" s="296">
        <v>0</v>
      </c>
      <c r="H26" s="247">
        <v>11.64</v>
      </c>
      <c r="I26" s="296">
        <v>0</v>
      </c>
      <c r="J26" s="247">
        <f t="shared" si="0"/>
        <v>79.64</v>
      </c>
      <c r="K26" s="247">
        <v>68</v>
      </c>
      <c r="L26" s="247">
        <v>11.64</v>
      </c>
      <c r="M26" s="293">
        <f t="shared" si="1"/>
        <v>79.64</v>
      </c>
      <c r="N26" s="262"/>
    </row>
    <row r="27" spans="1:20">
      <c r="A27" s="43"/>
      <c r="B27" s="50" t="s">
        <v>887</v>
      </c>
      <c r="C27" s="71" t="s">
        <v>888</v>
      </c>
      <c r="D27" s="71" t="s">
        <v>913</v>
      </c>
      <c r="E27" s="52" t="s">
        <v>598</v>
      </c>
      <c r="F27" s="247">
        <v>78.12</v>
      </c>
      <c r="G27" s="296">
        <v>0</v>
      </c>
      <c r="H27" s="247">
        <v>11.64</v>
      </c>
      <c r="I27" s="296">
        <v>0</v>
      </c>
      <c r="J27" s="247">
        <f t="shared" si="0"/>
        <v>89.76</v>
      </c>
      <c r="K27" s="247">
        <v>78.12</v>
      </c>
      <c r="L27" s="247">
        <v>11.64</v>
      </c>
      <c r="M27" s="293">
        <f t="shared" si="1"/>
        <v>89.76</v>
      </c>
      <c r="N27" s="262"/>
    </row>
    <row r="28" spans="1:20">
      <c r="A28" s="43">
        <v>21</v>
      </c>
      <c r="B28" s="43" t="s">
        <v>781</v>
      </c>
      <c r="C28" s="71" t="s">
        <v>844</v>
      </c>
      <c r="D28" s="71" t="s">
        <v>913</v>
      </c>
      <c r="E28" s="52" t="s">
        <v>600</v>
      </c>
      <c r="F28" s="247">
        <v>78.12</v>
      </c>
      <c r="G28" s="296">
        <v>58.59</v>
      </c>
      <c r="H28" s="247">
        <v>11.64</v>
      </c>
      <c r="I28" s="296">
        <v>8.73</v>
      </c>
      <c r="J28" s="247">
        <f>SUM(F28:I28)</f>
        <v>157.08000000000001</v>
      </c>
      <c r="K28" s="247">
        <v>136.71</v>
      </c>
      <c r="L28" s="247">
        <v>20.37</v>
      </c>
      <c r="M28" s="293">
        <f t="shared" si="1"/>
        <v>157.08000000000001</v>
      </c>
      <c r="N28" s="262"/>
    </row>
    <row r="29" spans="1:20">
      <c r="A29" s="43">
        <v>22</v>
      </c>
      <c r="B29" s="50" t="s">
        <v>635</v>
      </c>
      <c r="C29" s="72" t="s">
        <v>91</v>
      </c>
      <c r="D29" s="72" t="s">
        <v>912</v>
      </c>
      <c r="E29" s="52" t="s">
        <v>599</v>
      </c>
      <c r="F29" s="247">
        <v>68</v>
      </c>
      <c r="G29" s="296">
        <v>115.6</v>
      </c>
      <c r="H29" s="247">
        <v>11.64</v>
      </c>
      <c r="I29" s="296">
        <v>20.95</v>
      </c>
      <c r="J29" s="247">
        <f>SUM(F29:I29)</f>
        <v>216.19</v>
      </c>
      <c r="K29" s="247">
        <v>183.6</v>
      </c>
      <c r="L29" s="247">
        <v>32.590000000000003</v>
      </c>
      <c r="M29" s="293">
        <f t="shared" si="1"/>
        <v>216.19</v>
      </c>
      <c r="N29" s="262"/>
    </row>
    <row r="30" spans="1:20">
      <c r="A30" s="43">
        <v>23</v>
      </c>
      <c r="B30" s="50" t="s">
        <v>634</v>
      </c>
      <c r="C30" s="71" t="s">
        <v>845</v>
      </c>
      <c r="D30" s="71" t="s">
        <v>912</v>
      </c>
      <c r="E30" s="52" t="s">
        <v>598</v>
      </c>
      <c r="F30" s="247">
        <v>68</v>
      </c>
      <c r="G30" s="296">
        <v>0</v>
      </c>
      <c r="H30" s="247">
        <v>11.64</v>
      </c>
      <c r="I30" s="296">
        <v>0</v>
      </c>
      <c r="J30" s="247">
        <f>SUM(F30:I30)</f>
        <v>79.64</v>
      </c>
      <c r="K30" s="247">
        <v>68</v>
      </c>
      <c r="L30" s="247">
        <v>11.64</v>
      </c>
      <c r="M30" s="293">
        <f t="shared" si="1"/>
        <v>79.64</v>
      </c>
      <c r="N30" s="262"/>
    </row>
    <row r="31" spans="1:20">
      <c r="A31" s="43">
        <v>24</v>
      </c>
      <c r="B31" s="50" t="s">
        <v>636</v>
      </c>
      <c r="C31" s="72" t="s">
        <v>771</v>
      </c>
      <c r="D31" s="72" t="s">
        <v>915</v>
      </c>
      <c r="E31" s="52" t="s">
        <v>598</v>
      </c>
      <c r="F31" s="247">
        <v>78.12</v>
      </c>
      <c r="G31" s="296">
        <v>0</v>
      </c>
      <c r="H31" s="247">
        <v>11.64</v>
      </c>
      <c r="I31" s="296">
        <v>0</v>
      </c>
      <c r="J31" s="247">
        <f t="shared" si="0"/>
        <v>89.76</v>
      </c>
      <c r="K31" s="247">
        <v>78.12</v>
      </c>
      <c r="L31" s="247">
        <v>11.64</v>
      </c>
      <c r="M31" s="293">
        <f t="shared" si="1"/>
        <v>89.76</v>
      </c>
      <c r="N31" s="262"/>
    </row>
    <row r="32" spans="1:20">
      <c r="A32" s="43">
        <v>25</v>
      </c>
      <c r="B32" s="50" t="s">
        <v>637</v>
      </c>
      <c r="C32" s="72" t="s">
        <v>405</v>
      </c>
      <c r="D32" s="72" t="s">
        <v>915</v>
      </c>
      <c r="E32" s="52" t="s">
        <v>598</v>
      </c>
      <c r="F32" s="247">
        <v>78.12</v>
      </c>
      <c r="G32" s="296">
        <v>0</v>
      </c>
      <c r="H32" s="247">
        <v>11.64</v>
      </c>
      <c r="I32" s="296">
        <v>0</v>
      </c>
      <c r="J32" s="247">
        <f t="shared" si="0"/>
        <v>89.76</v>
      </c>
      <c r="K32" s="247">
        <v>78.12</v>
      </c>
      <c r="L32" s="247">
        <v>11.64</v>
      </c>
      <c r="M32" s="293">
        <f t="shared" si="1"/>
        <v>89.76</v>
      </c>
      <c r="N32" s="262"/>
    </row>
    <row r="33" spans="1:19">
      <c r="A33" s="43"/>
      <c r="B33" s="50" t="s">
        <v>879</v>
      </c>
      <c r="C33" s="72" t="s">
        <v>880</v>
      </c>
      <c r="D33" s="72" t="s">
        <v>912</v>
      </c>
      <c r="E33" s="52" t="s">
        <v>598</v>
      </c>
      <c r="F33" s="247">
        <v>68</v>
      </c>
      <c r="G33" s="296">
        <v>0</v>
      </c>
      <c r="H33" s="247">
        <v>11.64</v>
      </c>
      <c r="I33" s="296">
        <v>0</v>
      </c>
      <c r="J33" s="247">
        <f t="shared" si="0"/>
        <v>79.64</v>
      </c>
      <c r="K33" s="247">
        <v>68</v>
      </c>
      <c r="L33" s="247">
        <v>11.64</v>
      </c>
      <c r="M33" s="293">
        <f t="shared" si="1"/>
        <v>79.64</v>
      </c>
      <c r="N33" s="262"/>
    </row>
    <row r="34" spans="1:19">
      <c r="A34" s="43">
        <v>26</v>
      </c>
      <c r="B34" s="50" t="s">
        <v>723</v>
      </c>
      <c r="C34" s="72" t="s">
        <v>722</v>
      </c>
      <c r="D34" s="72" t="s">
        <v>912</v>
      </c>
      <c r="E34" s="52" t="s">
        <v>598</v>
      </c>
      <c r="F34" s="247">
        <v>68</v>
      </c>
      <c r="G34" s="296">
        <v>0</v>
      </c>
      <c r="H34" s="247">
        <v>11.64</v>
      </c>
      <c r="I34" s="296">
        <v>0</v>
      </c>
      <c r="J34" s="247">
        <f t="shared" si="0"/>
        <v>79.64</v>
      </c>
      <c r="K34" s="247">
        <v>68</v>
      </c>
      <c r="L34" s="247">
        <v>11.64</v>
      </c>
      <c r="M34" s="293">
        <f t="shared" si="1"/>
        <v>79.64</v>
      </c>
      <c r="N34" s="262"/>
    </row>
    <row r="35" spans="1:19">
      <c r="A35" s="43">
        <v>27</v>
      </c>
      <c r="B35" s="50" t="s">
        <v>638</v>
      </c>
      <c r="C35" s="72" t="s">
        <v>617</v>
      </c>
      <c r="D35" s="72" t="s">
        <v>912</v>
      </c>
      <c r="E35" s="52" t="s">
        <v>600</v>
      </c>
      <c r="F35" s="247">
        <v>68</v>
      </c>
      <c r="G35" s="296">
        <v>51</v>
      </c>
      <c r="H35" s="247">
        <v>11.64</v>
      </c>
      <c r="I35" s="296">
        <v>8.73</v>
      </c>
      <c r="J35" s="247">
        <f t="shared" si="0"/>
        <v>139.36999999999998</v>
      </c>
      <c r="K35" s="247">
        <v>119</v>
      </c>
      <c r="L35" s="247">
        <v>20.37</v>
      </c>
      <c r="M35" s="293">
        <f t="shared" si="1"/>
        <v>139.37</v>
      </c>
      <c r="N35" s="262"/>
    </row>
    <row r="36" spans="1:19">
      <c r="A36" s="43">
        <v>28</v>
      </c>
      <c r="B36" s="50" t="s">
        <v>639</v>
      </c>
      <c r="C36" s="72" t="s">
        <v>92</v>
      </c>
      <c r="D36" s="72" t="s">
        <v>912</v>
      </c>
      <c r="E36" s="52" t="s">
        <v>599</v>
      </c>
      <c r="F36" s="247">
        <v>68</v>
      </c>
      <c r="G36" s="296">
        <v>115.6</v>
      </c>
      <c r="H36" s="247">
        <v>11.64</v>
      </c>
      <c r="I36" s="296">
        <v>20.95</v>
      </c>
      <c r="J36" s="247">
        <f t="shared" si="0"/>
        <v>216.19</v>
      </c>
      <c r="K36" s="247">
        <v>183.6</v>
      </c>
      <c r="L36" s="247">
        <v>32.590000000000003</v>
      </c>
      <c r="M36" s="293">
        <f t="shared" si="1"/>
        <v>216.19</v>
      </c>
      <c r="N36" s="262"/>
    </row>
    <row r="37" spans="1:19">
      <c r="A37" s="43"/>
      <c r="B37" s="50" t="s">
        <v>889</v>
      </c>
      <c r="C37" s="72" t="s">
        <v>890</v>
      </c>
      <c r="D37" s="72" t="s">
        <v>912</v>
      </c>
      <c r="E37" s="52" t="s">
        <v>598</v>
      </c>
      <c r="F37" s="247">
        <v>68</v>
      </c>
      <c r="G37" s="296">
        <v>0</v>
      </c>
      <c r="H37" s="247">
        <v>11.64</v>
      </c>
      <c r="I37" s="296">
        <v>0</v>
      </c>
      <c r="J37" s="247">
        <f t="shared" si="0"/>
        <v>79.64</v>
      </c>
      <c r="K37" s="247">
        <v>68</v>
      </c>
      <c r="L37" s="247">
        <v>11.64</v>
      </c>
      <c r="M37" s="293">
        <f t="shared" si="1"/>
        <v>79.64</v>
      </c>
      <c r="N37" s="262"/>
    </row>
    <row r="38" spans="1:19">
      <c r="A38" s="43">
        <v>30</v>
      </c>
      <c r="B38" s="50" t="s">
        <v>641</v>
      </c>
      <c r="C38" s="71" t="s">
        <v>846</v>
      </c>
      <c r="D38" s="71" t="s">
        <v>912</v>
      </c>
      <c r="E38" s="52" t="s">
        <v>600</v>
      </c>
      <c r="F38" s="247">
        <v>68</v>
      </c>
      <c r="G38" s="296">
        <v>51</v>
      </c>
      <c r="H38" s="247">
        <v>11.64</v>
      </c>
      <c r="I38" s="296">
        <v>8.73</v>
      </c>
      <c r="J38" s="247">
        <f t="shared" si="0"/>
        <v>139.36999999999998</v>
      </c>
      <c r="K38" s="247">
        <v>119</v>
      </c>
      <c r="L38" s="247">
        <v>20.37</v>
      </c>
      <c r="M38" s="293">
        <f t="shared" si="1"/>
        <v>139.37</v>
      </c>
      <c r="N38" s="262"/>
      <c r="R38" t="s">
        <v>318</v>
      </c>
    </row>
    <row r="39" spans="1:19">
      <c r="A39" s="43">
        <v>31</v>
      </c>
      <c r="B39" s="50" t="s">
        <v>642</v>
      </c>
      <c r="C39" s="72" t="s">
        <v>549</v>
      </c>
      <c r="D39" s="72" t="s">
        <v>912</v>
      </c>
      <c r="E39" s="52" t="s">
        <v>599</v>
      </c>
      <c r="F39" s="247">
        <v>68</v>
      </c>
      <c r="G39" s="296">
        <v>115.6</v>
      </c>
      <c r="H39" s="247">
        <v>11.64</v>
      </c>
      <c r="I39" s="296">
        <v>20.95</v>
      </c>
      <c r="J39" s="247">
        <f t="shared" si="0"/>
        <v>216.19</v>
      </c>
      <c r="K39" s="247">
        <v>183.6</v>
      </c>
      <c r="L39" s="247">
        <v>32.590000000000003</v>
      </c>
      <c r="M39" s="293">
        <f t="shared" si="1"/>
        <v>216.19</v>
      </c>
      <c r="N39" s="262"/>
    </row>
    <row r="40" spans="1:19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</row>
    <row r="41" spans="1:19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68</v>
      </c>
      <c r="G42" s="296">
        <v>0</v>
      </c>
      <c r="H42" s="247">
        <v>11.64</v>
      </c>
      <c r="I42" s="296">
        <v>0</v>
      </c>
      <c r="J42" s="247">
        <f t="shared" si="0"/>
        <v>79.64</v>
      </c>
      <c r="K42" s="247">
        <v>68</v>
      </c>
      <c r="L42" s="247">
        <v>11.64</v>
      </c>
      <c r="M42" s="293">
        <f t="shared" si="1"/>
        <v>79.64</v>
      </c>
      <c r="N42" s="262"/>
      <c r="P42"/>
      <c r="Q42"/>
      <c r="R42"/>
      <c r="S42"/>
    </row>
    <row r="43" spans="1:19" s="1" customFormat="1">
      <c r="A43" s="43">
        <v>34</v>
      </c>
      <c r="B43" s="50" t="s">
        <v>705</v>
      </c>
      <c r="C43" s="72" t="s">
        <v>43</v>
      </c>
      <c r="D43" s="72" t="s">
        <v>915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>
        <v>78.12</v>
      </c>
      <c r="L43" s="247">
        <v>11.64</v>
      </c>
      <c r="M43" s="293">
        <f t="shared" si="1"/>
        <v>89.76</v>
      </c>
      <c r="N43" s="262"/>
      <c r="P43"/>
      <c r="Q43"/>
      <c r="R43"/>
      <c r="S43"/>
    </row>
    <row r="44" spans="1:19" s="1" customFormat="1">
      <c r="A44" s="43">
        <v>35</v>
      </c>
      <c r="B44" s="50" t="s">
        <v>706</v>
      </c>
      <c r="C44" s="71" t="s">
        <v>327</v>
      </c>
      <c r="D44" s="71" t="s">
        <v>912</v>
      </c>
      <c r="E44" s="52" t="s">
        <v>600</v>
      </c>
      <c r="F44" s="247">
        <v>68</v>
      </c>
      <c r="G44" s="296">
        <v>51</v>
      </c>
      <c r="H44" s="247">
        <v>11.64</v>
      </c>
      <c r="I44" s="296">
        <v>8.73</v>
      </c>
      <c r="J44" s="247">
        <f t="shared" si="0"/>
        <v>139.36999999999998</v>
      </c>
      <c r="K44" s="247">
        <v>119</v>
      </c>
      <c r="L44" s="247">
        <v>20.37</v>
      </c>
      <c r="M44" s="293">
        <f t="shared" si="1"/>
        <v>139.37</v>
      </c>
      <c r="N44" s="262"/>
      <c r="P44"/>
      <c r="Q44"/>
      <c r="R44"/>
      <c r="S44"/>
    </row>
    <row r="45" spans="1:19" s="1" customFormat="1">
      <c r="A45" s="43"/>
      <c r="B45" s="50" t="s">
        <v>938</v>
      </c>
      <c r="C45" s="71" t="s">
        <v>939</v>
      </c>
      <c r="D45" s="71" t="s">
        <v>913</v>
      </c>
      <c r="E45" s="52" t="s">
        <v>598</v>
      </c>
      <c r="F45" s="247">
        <v>78.12</v>
      </c>
      <c r="G45" s="296">
        <v>0</v>
      </c>
      <c r="H45" s="247">
        <v>11.64</v>
      </c>
      <c r="I45" s="296">
        <v>0</v>
      </c>
      <c r="J45" s="247">
        <f t="shared" si="0"/>
        <v>89.76</v>
      </c>
      <c r="K45" s="247">
        <v>78.12</v>
      </c>
      <c r="L45" s="247">
        <v>11.64</v>
      </c>
      <c r="M45" s="293">
        <f t="shared" si="1"/>
        <v>89.76</v>
      </c>
      <c r="N45" s="262"/>
      <c r="P45"/>
      <c r="Q45"/>
      <c r="R45"/>
      <c r="S45"/>
    </row>
    <row r="46" spans="1:19" s="1" customFormat="1">
      <c r="A46" s="43"/>
      <c r="B46" s="50" t="s">
        <v>920</v>
      </c>
      <c r="C46" s="71" t="s">
        <v>921</v>
      </c>
      <c r="D46" s="71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>SUM(K46:L46)</f>
        <v>89.76</v>
      </c>
      <c r="N46" s="262"/>
      <c r="P46"/>
      <c r="Q46"/>
      <c r="R46"/>
      <c r="S46"/>
    </row>
    <row r="47" spans="1:19" s="1" customFormat="1">
      <c r="A47" s="43">
        <v>36</v>
      </c>
      <c r="B47" s="50" t="s">
        <v>645</v>
      </c>
      <c r="C47" s="72" t="s">
        <v>358</v>
      </c>
      <c r="D47" s="72" t="s">
        <v>912</v>
      </c>
      <c r="E47" s="52" t="s">
        <v>599</v>
      </c>
      <c r="F47" s="247">
        <v>68</v>
      </c>
      <c r="G47" s="296">
        <v>115.6</v>
      </c>
      <c r="H47" s="247">
        <v>11.64</v>
      </c>
      <c r="I47" s="296">
        <v>20.95</v>
      </c>
      <c r="J47" s="247">
        <f>SUM(F47:I47)</f>
        <v>216.19</v>
      </c>
      <c r="K47" s="247">
        <v>183.6</v>
      </c>
      <c r="L47" s="247">
        <v>32.590000000000003</v>
      </c>
      <c r="M47" s="293">
        <f t="shared" si="1"/>
        <v>216.19</v>
      </c>
      <c r="N47" s="262"/>
      <c r="P47"/>
      <c r="Q47"/>
      <c r="R47"/>
      <c r="S47"/>
    </row>
    <row r="48" spans="1:19" s="1" customFormat="1">
      <c r="A48" s="43">
        <v>37</v>
      </c>
      <c r="B48" s="50" t="s">
        <v>646</v>
      </c>
      <c r="C48" s="72" t="s">
        <v>551</v>
      </c>
      <c r="D48" s="72" t="s">
        <v>913</v>
      </c>
      <c r="E48" s="52" t="s">
        <v>598</v>
      </c>
      <c r="F48" s="247">
        <v>78.12</v>
      </c>
      <c r="G48" s="296">
        <v>0</v>
      </c>
      <c r="H48" s="247">
        <v>11.64</v>
      </c>
      <c r="I48" s="296">
        <v>0</v>
      </c>
      <c r="J48" s="247">
        <f t="shared" si="0"/>
        <v>89.76</v>
      </c>
      <c r="K48" s="247">
        <v>78.12</v>
      </c>
      <c r="L48" s="247">
        <v>11.64</v>
      </c>
      <c r="M48" s="293">
        <f t="shared" si="1"/>
        <v>89.76</v>
      </c>
      <c r="N48" s="262"/>
      <c r="P48"/>
      <c r="Q48"/>
      <c r="R48"/>
      <c r="S48"/>
    </row>
    <row r="49" spans="1:19" s="1" customFormat="1">
      <c r="A49" s="43">
        <v>39</v>
      </c>
      <c r="B49" s="50" t="s">
        <v>648</v>
      </c>
      <c r="C49" s="72" t="s">
        <v>23</v>
      </c>
      <c r="D49" s="72" t="s">
        <v>912</v>
      </c>
      <c r="E49" s="52" t="s">
        <v>598</v>
      </c>
      <c r="F49" s="247">
        <v>68</v>
      </c>
      <c r="G49" s="296">
        <v>0</v>
      </c>
      <c r="H49" s="247">
        <v>11.64</v>
      </c>
      <c r="I49" s="296">
        <v>0</v>
      </c>
      <c r="J49" s="247">
        <f t="shared" si="0"/>
        <v>79.64</v>
      </c>
      <c r="K49" s="247">
        <v>68</v>
      </c>
      <c r="L49" s="247">
        <v>11.64</v>
      </c>
      <c r="M49" s="293">
        <f t="shared" si="1"/>
        <v>79.64</v>
      </c>
      <c r="N49" s="262"/>
      <c r="P49"/>
      <c r="Q49"/>
      <c r="R49"/>
      <c r="S49"/>
    </row>
    <row r="50" spans="1:19" s="1" customFormat="1">
      <c r="A50" s="43">
        <v>40</v>
      </c>
      <c r="B50" s="50" t="s">
        <v>649</v>
      </c>
      <c r="C50" s="72" t="s">
        <v>93</v>
      </c>
      <c r="D50" s="72" t="s">
        <v>912</v>
      </c>
      <c r="E50" s="52" t="s">
        <v>599</v>
      </c>
      <c r="F50" s="247">
        <v>68</v>
      </c>
      <c r="G50" s="296">
        <v>115.6</v>
      </c>
      <c r="H50" s="247">
        <v>11.64</v>
      </c>
      <c r="I50" s="296">
        <v>20.95</v>
      </c>
      <c r="J50" s="247">
        <f>SUM(F50:I50)</f>
        <v>216.19</v>
      </c>
      <c r="K50" s="247">
        <v>183.6</v>
      </c>
      <c r="L50" s="247">
        <v>32.590000000000003</v>
      </c>
      <c r="M50" s="293">
        <f t="shared" si="1"/>
        <v>216.19</v>
      </c>
      <c r="N50" s="262"/>
      <c r="P50"/>
      <c r="Q50"/>
      <c r="R50"/>
      <c r="S50"/>
    </row>
    <row r="51" spans="1:19" s="1" customFormat="1">
      <c r="A51" s="43">
        <v>41</v>
      </c>
      <c r="B51" s="50" t="s">
        <v>650</v>
      </c>
      <c r="C51" s="72" t="s">
        <v>183</v>
      </c>
      <c r="D51" s="72" t="s">
        <v>912</v>
      </c>
      <c r="E51" s="52" t="s">
        <v>600</v>
      </c>
      <c r="F51" s="247">
        <v>68</v>
      </c>
      <c r="G51" s="296">
        <v>51</v>
      </c>
      <c r="H51" s="247">
        <v>11.64</v>
      </c>
      <c r="I51" s="296">
        <v>8.73</v>
      </c>
      <c r="J51" s="247">
        <f t="shared" si="0"/>
        <v>139.36999999999998</v>
      </c>
      <c r="K51" s="247">
        <v>119</v>
      </c>
      <c r="L51" s="247">
        <v>20.37</v>
      </c>
      <c r="M51" s="293">
        <f t="shared" si="1"/>
        <v>139.37</v>
      </c>
      <c r="N51" s="262"/>
      <c r="P51"/>
      <c r="Q51"/>
      <c r="R51"/>
      <c r="S51"/>
    </row>
    <row r="52" spans="1:19" s="1" customFormat="1">
      <c r="A52" s="43">
        <v>42</v>
      </c>
      <c r="B52" s="50" t="s">
        <v>651</v>
      </c>
      <c r="C52" s="71" t="s">
        <v>453</v>
      </c>
      <c r="D52" s="71" t="s">
        <v>915</v>
      </c>
      <c r="E52" s="52" t="s">
        <v>599</v>
      </c>
      <c r="F52" s="247">
        <v>78.12</v>
      </c>
      <c r="G52" s="296">
        <v>132.80000000000001</v>
      </c>
      <c r="H52" s="247">
        <v>11.64</v>
      </c>
      <c r="I52" s="296">
        <v>20.95</v>
      </c>
      <c r="J52" s="247">
        <f>SUM(F52:I52)</f>
        <v>243.51</v>
      </c>
      <c r="K52" s="247">
        <v>210.92</v>
      </c>
      <c r="L52" s="247">
        <v>32.590000000000003</v>
      </c>
      <c r="M52" s="293">
        <f t="shared" si="1"/>
        <v>243.51</v>
      </c>
      <c r="N52" s="262"/>
      <c r="P52"/>
      <c r="Q52"/>
      <c r="R52"/>
      <c r="S52"/>
    </row>
    <row r="53" spans="1:19" s="1" customFormat="1">
      <c r="A53" s="43"/>
      <c r="B53" s="50" t="s">
        <v>864</v>
      </c>
      <c r="C53" s="71" t="s">
        <v>865</v>
      </c>
      <c r="D53" s="71" t="s">
        <v>916</v>
      </c>
      <c r="E53" s="52" t="s">
        <v>866</v>
      </c>
      <c r="F53" s="247">
        <v>68</v>
      </c>
      <c r="G53" s="296">
        <v>0</v>
      </c>
      <c r="H53" s="247">
        <v>11.64</v>
      </c>
      <c r="I53" s="296">
        <v>0</v>
      </c>
      <c r="J53" s="247">
        <f t="shared" si="0"/>
        <v>79.64</v>
      </c>
      <c r="K53" s="247">
        <v>68</v>
      </c>
      <c r="L53" s="247">
        <v>11.64</v>
      </c>
      <c r="M53" s="293">
        <f t="shared" si="1"/>
        <v>79.64</v>
      </c>
      <c r="N53" s="262"/>
      <c r="P53"/>
      <c r="Q53"/>
      <c r="R53"/>
      <c r="S53"/>
    </row>
    <row r="54" spans="1:19" s="1" customFormat="1">
      <c r="A54" s="43">
        <v>43</v>
      </c>
      <c r="B54" s="50" t="s">
        <v>652</v>
      </c>
      <c r="C54" s="72" t="s">
        <v>134</v>
      </c>
      <c r="D54" s="72" t="s">
        <v>912</v>
      </c>
      <c r="E54" s="52" t="s">
        <v>598</v>
      </c>
      <c r="F54" s="247">
        <v>68</v>
      </c>
      <c r="G54" s="296">
        <v>0</v>
      </c>
      <c r="H54" s="247">
        <v>11.64</v>
      </c>
      <c r="I54" s="296">
        <v>0</v>
      </c>
      <c r="J54" s="247">
        <f t="shared" si="0"/>
        <v>79.64</v>
      </c>
      <c r="K54" s="247">
        <v>68</v>
      </c>
      <c r="L54" s="247">
        <v>11.64</v>
      </c>
      <c r="M54" s="293">
        <f t="shared" si="1"/>
        <v>79.64</v>
      </c>
      <c r="N54" s="262"/>
      <c r="P54"/>
      <c r="Q54"/>
      <c r="R54"/>
      <c r="S54"/>
    </row>
    <row r="55" spans="1:19" s="1" customFormat="1">
      <c r="A55" s="43">
        <v>44</v>
      </c>
      <c r="B55" s="50" t="s">
        <v>653</v>
      </c>
      <c r="C55" s="72" t="s">
        <v>59</v>
      </c>
      <c r="D55" s="72" t="s">
        <v>913</v>
      </c>
      <c r="E55" s="52" t="s">
        <v>598</v>
      </c>
      <c r="F55" s="247">
        <v>78.12</v>
      </c>
      <c r="G55" s="296">
        <v>0</v>
      </c>
      <c r="H55" s="247">
        <v>11.64</v>
      </c>
      <c r="I55" s="296">
        <v>0</v>
      </c>
      <c r="J55" s="247">
        <f t="shared" si="0"/>
        <v>89.76</v>
      </c>
      <c r="K55" s="247">
        <v>78.12</v>
      </c>
      <c r="L55" s="247">
        <v>11.64</v>
      </c>
      <c r="M55" s="293">
        <f t="shared" si="1"/>
        <v>89.76</v>
      </c>
      <c r="N55" s="262"/>
      <c r="P55"/>
      <c r="Q55"/>
      <c r="R55"/>
      <c r="S55"/>
    </row>
    <row r="56" spans="1:19" s="1" customFormat="1">
      <c r="A56" s="43">
        <v>45</v>
      </c>
      <c r="B56" s="50" t="s">
        <v>654</v>
      </c>
      <c r="C56" s="72" t="s">
        <v>563</v>
      </c>
      <c r="D56" s="72" t="s">
        <v>912</v>
      </c>
      <c r="E56" s="52" t="s">
        <v>599</v>
      </c>
      <c r="F56" s="247">
        <v>68</v>
      </c>
      <c r="G56" s="296">
        <v>115.6</v>
      </c>
      <c r="H56" s="247">
        <v>11.64</v>
      </c>
      <c r="I56" s="296">
        <v>20.95</v>
      </c>
      <c r="J56" s="247">
        <f>SUM(F56:I56)</f>
        <v>216.19</v>
      </c>
      <c r="K56" s="247">
        <v>183.6</v>
      </c>
      <c r="L56" s="247">
        <v>32.590000000000003</v>
      </c>
      <c r="M56" s="293">
        <f t="shared" si="1"/>
        <v>216.19</v>
      </c>
      <c r="N56" s="262"/>
      <c r="P56"/>
      <c r="Q56"/>
      <c r="R56"/>
      <c r="S56"/>
    </row>
    <row r="57" spans="1:19" s="1" customFormat="1">
      <c r="A57" s="43"/>
      <c r="B57" s="50" t="s">
        <v>893</v>
      </c>
      <c r="C57" s="72" t="s">
        <v>894</v>
      </c>
      <c r="D57" s="72" t="s">
        <v>913</v>
      </c>
      <c r="E57" s="52" t="s">
        <v>598</v>
      </c>
      <c r="F57" s="247">
        <v>78.12</v>
      </c>
      <c r="G57" s="296">
        <v>0</v>
      </c>
      <c r="H57" s="247">
        <v>11.64</v>
      </c>
      <c r="I57" s="296">
        <v>0</v>
      </c>
      <c r="J57" s="247">
        <f>SUM(F57:I57)</f>
        <v>89.76</v>
      </c>
      <c r="K57" s="247">
        <v>78.12</v>
      </c>
      <c r="L57" s="247">
        <v>11.64</v>
      </c>
      <c r="M57" s="293">
        <f t="shared" si="1"/>
        <v>89.76</v>
      </c>
      <c r="N57" s="262"/>
      <c r="P57"/>
      <c r="Q57"/>
      <c r="R57"/>
      <c r="S57"/>
    </row>
    <row r="58" spans="1:19" s="1" customFormat="1">
      <c r="A58" s="43">
        <v>46</v>
      </c>
      <c r="B58" s="50" t="s">
        <v>655</v>
      </c>
      <c r="C58" s="71" t="s">
        <v>847</v>
      </c>
      <c r="D58" s="71" t="s">
        <v>916</v>
      </c>
      <c r="E58" s="52" t="s">
        <v>600</v>
      </c>
      <c r="F58" s="247">
        <v>68</v>
      </c>
      <c r="G58" s="296">
        <v>51</v>
      </c>
      <c r="H58" s="247">
        <v>11.64</v>
      </c>
      <c r="I58" s="296">
        <v>8.73</v>
      </c>
      <c r="J58" s="247">
        <f>SUM(F58:I58)</f>
        <v>139.36999999999998</v>
      </c>
      <c r="K58" s="247">
        <v>119</v>
      </c>
      <c r="L58" s="247">
        <v>20.37</v>
      </c>
      <c r="M58" s="293">
        <f t="shared" si="1"/>
        <v>139.37</v>
      </c>
      <c r="N58" s="262"/>
      <c r="P58"/>
      <c r="Q58"/>
      <c r="R58"/>
      <c r="S58"/>
    </row>
    <row r="59" spans="1:19" s="1" customFormat="1" ht="16" customHeight="1">
      <c r="A59" s="43">
        <v>47</v>
      </c>
      <c r="B59" s="118" t="s">
        <v>656</v>
      </c>
      <c r="C59" s="72" t="s">
        <v>306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 s="1" customFormat="1">
      <c r="A60" s="43">
        <v>48</v>
      </c>
      <c r="B60" s="50" t="s">
        <v>657</v>
      </c>
      <c r="C60" s="72" t="s">
        <v>203</v>
      </c>
      <c r="D60" s="72" t="s">
        <v>912</v>
      </c>
      <c r="E60" s="52" t="s">
        <v>598</v>
      </c>
      <c r="F60" s="247">
        <v>68</v>
      </c>
      <c r="G60" s="296">
        <v>0</v>
      </c>
      <c r="H60" s="247">
        <v>11.64</v>
      </c>
      <c r="I60" s="296">
        <v>0</v>
      </c>
      <c r="J60" s="247">
        <f t="shared" si="0"/>
        <v>79.64</v>
      </c>
      <c r="K60" s="247">
        <v>68</v>
      </c>
      <c r="L60" s="247">
        <v>11.64</v>
      </c>
      <c r="M60" s="293">
        <f t="shared" si="1"/>
        <v>79.64</v>
      </c>
      <c r="N60" s="262"/>
      <c r="P60"/>
      <c r="Q60"/>
      <c r="R60"/>
      <c r="S60"/>
    </row>
    <row r="61" spans="1:19">
      <c r="A61" s="43">
        <v>50</v>
      </c>
      <c r="B61" s="50" t="s">
        <v>659</v>
      </c>
      <c r="C61" s="71" t="s">
        <v>848</v>
      </c>
      <c r="D61" s="71" t="s">
        <v>916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>
        <v>51</v>
      </c>
      <c r="B62" s="50" t="s">
        <v>660</v>
      </c>
      <c r="C62" s="72" t="s">
        <v>123</v>
      </c>
      <c r="D62" s="72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>
        <v>52</v>
      </c>
      <c r="B63" s="50" t="s">
        <v>661</v>
      </c>
      <c r="C63" s="71" t="s">
        <v>346</v>
      </c>
      <c r="D63" s="71" t="s">
        <v>912</v>
      </c>
      <c r="E63" s="52" t="s">
        <v>599</v>
      </c>
      <c r="F63" s="247">
        <v>68</v>
      </c>
      <c r="G63" s="296">
        <v>115.6</v>
      </c>
      <c r="H63" s="247">
        <v>11.64</v>
      </c>
      <c r="I63" s="296">
        <v>20.95</v>
      </c>
      <c r="J63" s="247">
        <f>SUM(F63:I63)</f>
        <v>216.19</v>
      </c>
      <c r="K63" s="247">
        <v>183.6</v>
      </c>
      <c r="L63" s="247">
        <v>32.590000000000003</v>
      </c>
      <c r="M63" s="293">
        <f t="shared" si="1"/>
        <v>216.19</v>
      </c>
      <c r="N63" s="262"/>
    </row>
    <row r="64" spans="1:19">
      <c r="A64" s="43"/>
      <c r="B64" s="50" t="s">
        <v>895</v>
      </c>
      <c r="C64" s="71" t="s">
        <v>896</v>
      </c>
      <c r="D64" s="71" t="s">
        <v>913</v>
      </c>
      <c r="E64" s="52" t="s">
        <v>598</v>
      </c>
      <c r="F64" s="247">
        <v>78.12</v>
      </c>
      <c r="G64" s="296">
        <v>0</v>
      </c>
      <c r="H64" s="247">
        <v>11.64</v>
      </c>
      <c r="I64" s="296">
        <v>0</v>
      </c>
      <c r="J64" s="247">
        <f>SUM(F64:I64)</f>
        <v>89.76</v>
      </c>
      <c r="K64" s="247">
        <v>78.12</v>
      </c>
      <c r="L64" s="247">
        <v>11.64</v>
      </c>
      <c r="M64" s="293">
        <f t="shared" si="1"/>
        <v>89.76</v>
      </c>
      <c r="N64" s="262"/>
    </row>
    <row r="65" spans="1:19">
      <c r="A65" s="43">
        <v>53</v>
      </c>
      <c r="B65" s="278" t="s">
        <v>742</v>
      </c>
      <c r="C65" s="72" t="s">
        <v>737</v>
      </c>
      <c r="D65" s="72" t="s">
        <v>912</v>
      </c>
      <c r="E65" s="52" t="s">
        <v>598</v>
      </c>
      <c r="F65" s="247">
        <v>68</v>
      </c>
      <c r="G65" s="296">
        <v>0</v>
      </c>
      <c r="H65" s="247">
        <v>11.64</v>
      </c>
      <c r="I65" s="296">
        <v>0</v>
      </c>
      <c r="J65" s="247">
        <f t="shared" si="0"/>
        <v>79.64</v>
      </c>
      <c r="K65" s="247">
        <v>68</v>
      </c>
      <c r="L65" s="247">
        <v>11.64</v>
      </c>
      <c r="M65" s="293">
        <f t="shared" si="1"/>
        <v>79.64</v>
      </c>
      <c r="N65" s="53"/>
    </row>
    <row r="66" spans="1:19">
      <c r="A66" s="43"/>
      <c r="B66" s="278" t="s">
        <v>933</v>
      </c>
      <c r="C66" s="72" t="s">
        <v>897</v>
      </c>
      <c r="D66" s="72" t="s">
        <v>912</v>
      </c>
      <c r="E66" s="52" t="s">
        <v>600</v>
      </c>
      <c r="F66" s="247">
        <v>68</v>
      </c>
      <c r="G66" s="296">
        <v>51</v>
      </c>
      <c r="H66" s="247">
        <v>11.64</v>
      </c>
      <c r="I66" s="296">
        <v>8.73</v>
      </c>
      <c r="J66" s="247">
        <f>SUM(F66:I66)</f>
        <v>139.36999999999998</v>
      </c>
      <c r="K66" s="247">
        <v>119</v>
      </c>
      <c r="L66" s="247">
        <v>20.37</v>
      </c>
      <c r="M66" s="293">
        <f t="shared" si="1"/>
        <v>139.37</v>
      </c>
      <c r="N66" s="53"/>
    </row>
    <row r="67" spans="1:19">
      <c r="A67" s="43"/>
      <c r="B67" s="278" t="s">
        <v>923</v>
      </c>
      <c r="C67" s="72" t="s">
        <v>924</v>
      </c>
      <c r="D67" s="72" t="s">
        <v>915</v>
      </c>
      <c r="E67" s="52" t="s">
        <v>598</v>
      </c>
      <c r="F67" s="247">
        <v>78.12</v>
      </c>
      <c r="G67" s="296">
        <v>0</v>
      </c>
      <c r="H67" s="247">
        <v>11.64</v>
      </c>
      <c r="I67" s="296">
        <v>0</v>
      </c>
      <c r="J67" s="247">
        <f>SUM(F67:I67)</f>
        <v>89.76</v>
      </c>
      <c r="K67" s="247">
        <v>78.12</v>
      </c>
      <c r="L67" s="247">
        <v>11.64</v>
      </c>
      <c r="M67" s="293">
        <f t="shared" si="1"/>
        <v>89.76</v>
      </c>
      <c r="N67" s="53"/>
    </row>
    <row r="68" spans="1:19">
      <c r="A68" s="43"/>
      <c r="B68" s="278" t="s">
        <v>898</v>
      </c>
      <c r="C68" s="72" t="s">
        <v>899</v>
      </c>
      <c r="D68" s="72" t="s">
        <v>912</v>
      </c>
      <c r="E68" s="52" t="s">
        <v>599</v>
      </c>
      <c r="F68" s="247">
        <v>68</v>
      </c>
      <c r="G68" s="296">
        <v>115.6</v>
      </c>
      <c r="H68" s="247">
        <v>11.64</v>
      </c>
      <c r="I68" s="296">
        <v>20.95</v>
      </c>
      <c r="J68" s="247">
        <f>SUM(F68:I68)</f>
        <v>216.19</v>
      </c>
      <c r="K68" s="247">
        <v>183.6</v>
      </c>
      <c r="L68" s="247">
        <v>32.590000000000003</v>
      </c>
      <c r="M68" s="293">
        <f>SUM(K68:L68)</f>
        <v>216.19</v>
      </c>
      <c r="N68" s="53"/>
    </row>
    <row r="69" spans="1:19" s="42" customFormat="1" ht="16" customHeight="1">
      <c r="A69" s="43">
        <v>56</v>
      </c>
      <c r="B69" s="50" t="s">
        <v>664</v>
      </c>
      <c r="C69" s="72" t="s">
        <v>601</v>
      </c>
      <c r="D69" s="72" t="s">
        <v>912</v>
      </c>
      <c r="E69" s="52" t="s">
        <v>598</v>
      </c>
      <c r="F69" s="247">
        <v>68</v>
      </c>
      <c r="G69" s="296">
        <v>0</v>
      </c>
      <c r="H69" s="247">
        <v>11.64</v>
      </c>
      <c r="I69" s="296">
        <v>0</v>
      </c>
      <c r="J69" s="247">
        <f t="shared" si="0"/>
        <v>79.64</v>
      </c>
      <c r="K69" s="247">
        <v>68</v>
      </c>
      <c r="L69" s="247">
        <v>11.64</v>
      </c>
      <c r="M69" s="293">
        <f t="shared" si="1"/>
        <v>79.64</v>
      </c>
      <c r="N69" s="262"/>
      <c r="O69" s="1"/>
    </row>
    <row r="70" spans="1:19" s="42" customFormat="1">
      <c r="A70" s="43">
        <v>57</v>
      </c>
      <c r="B70" s="50" t="s">
        <v>665</v>
      </c>
      <c r="C70" s="72" t="s">
        <v>378</v>
      </c>
      <c r="D70" s="72" t="s">
        <v>912</v>
      </c>
      <c r="E70" s="52" t="s">
        <v>600</v>
      </c>
      <c r="F70" s="247">
        <v>68</v>
      </c>
      <c r="G70" s="296">
        <v>51</v>
      </c>
      <c r="H70" s="247">
        <v>11.64</v>
      </c>
      <c r="I70" s="296">
        <v>8.73</v>
      </c>
      <c r="J70" s="247">
        <f>SUM(F70:I70)</f>
        <v>139.36999999999998</v>
      </c>
      <c r="K70" s="247">
        <v>119</v>
      </c>
      <c r="L70" s="247">
        <v>20.37</v>
      </c>
      <c r="M70" s="293">
        <f t="shared" si="1"/>
        <v>139.37</v>
      </c>
      <c r="N70" s="262"/>
      <c r="O70" s="1"/>
    </row>
    <row r="71" spans="1:19" s="42" customFormat="1">
      <c r="A71" s="43">
        <v>58</v>
      </c>
      <c r="B71" s="50" t="s">
        <v>413</v>
      </c>
      <c r="C71" s="72" t="s">
        <v>196</v>
      </c>
      <c r="D71" s="359" t="s">
        <v>913</v>
      </c>
      <c r="E71" s="151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2"/>
      <c r="O71" s="1"/>
    </row>
    <row r="72" spans="1:19">
      <c r="A72" s="43">
        <v>59</v>
      </c>
      <c r="B72" s="50" t="s">
        <v>666</v>
      </c>
      <c r="C72" s="72" t="s">
        <v>215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>
      <c r="A73" s="43">
        <v>60</v>
      </c>
      <c r="B73" s="50" t="s">
        <v>667</v>
      </c>
      <c r="C73" s="72" t="s">
        <v>586</v>
      </c>
      <c r="D73" s="72" t="s">
        <v>913</v>
      </c>
      <c r="E73" s="52" t="s">
        <v>598</v>
      </c>
      <c r="F73" s="247">
        <v>78.12</v>
      </c>
      <c r="G73" s="296">
        <v>0</v>
      </c>
      <c r="H73" s="247">
        <v>11.64</v>
      </c>
      <c r="I73" s="296">
        <v>0</v>
      </c>
      <c r="J73" s="247">
        <f t="shared" si="0"/>
        <v>89.76</v>
      </c>
      <c r="K73" s="247">
        <v>78.12</v>
      </c>
      <c r="L73" s="247">
        <v>11.64</v>
      </c>
      <c r="M73" s="293">
        <f t="shared" si="1"/>
        <v>89.76</v>
      </c>
      <c r="N73" s="264"/>
    </row>
    <row r="74" spans="1:19">
      <c r="A74" s="43">
        <v>62</v>
      </c>
      <c r="B74" s="50" t="s">
        <v>669</v>
      </c>
      <c r="C74" s="72" t="s">
        <v>83</v>
      </c>
      <c r="D74" s="72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>
        <v>64</v>
      </c>
      <c r="B75" s="50" t="s">
        <v>707</v>
      </c>
      <c r="C75" s="71" t="s">
        <v>458</v>
      </c>
      <c r="D75" s="71" t="s">
        <v>912</v>
      </c>
      <c r="E75" s="52" t="s">
        <v>598</v>
      </c>
      <c r="F75" s="247">
        <v>68</v>
      </c>
      <c r="G75" s="296">
        <v>0</v>
      </c>
      <c r="H75" s="247">
        <v>11.64</v>
      </c>
      <c r="I75" s="296">
        <v>0</v>
      </c>
      <c r="J75" s="247">
        <f t="shared" si="0"/>
        <v>79.64</v>
      </c>
      <c r="K75" s="247">
        <v>68</v>
      </c>
      <c r="L75" s="247">
        <v>11.64</v>
      </c>
      <c r="M75" s="293">
        <f t="shared" si="1"/>
        <v>79.64</v>
      </c>
      <c r="N75" s="262"/>
    </row>
    <row r="76" spans="1:19">
      <c r="A76" s="43"/>
      <c r="B76" s="50" t="s">
        <v>902</v>
      </c>
      <c r="C76" s="71" t="s">
        <v>903</v>
      </c>
      <c r="D76" s="71" t="s">
        <v>912</v>
      </c>
      <c r="E76" s="52" t="s">
        <v>599</v>
      </c>
      <c r="F76" s="247">
        <v>68</v>
      </c>
      <c r="G76" s="296">
        <v>115.6</v>
      </c>
      <c r="H76" s="247">
        <v>11.64</v>
      </c>
      <c r="I76" s="296">
        <v>20.95</v>
      </c>
      <c r="J76" s="247">
        <f t="shared" si="0"/>
        <v>216.19</v>
      </c>
      <c r="K76" s="247">
        <v>183.6</v>
      </c>
      <c r="L76" s="247">
        <v>32.590000000000003</v>
      </c>
      <c r="M76" s="293">
        <f t="shared" si="1"/>
        <v>216.19</v>
      </c>
      <c r="N76" s="262"/>
    </row>
    <row r="77" spans="1:19" s="1" customFormat="1">
      <c r="A77" s="43">
        <v>67</v>
      </c>
      <c r="B77" s="278" t="s">
        <v>744</v>
      </c>
      <c r="C77" s="72" t="s">
        <v>523</v>
      </c>
      <c r="D77" s="72" t="s">
        <v>913</v>
      </c>
      <c r="E77" s="52" t="s">
        <v>600</v>
      </c>
      <c r="F77" s="247">
        <v>78.12</v>
      </c>
      <c r="G77" s="296">
        <v>58.59</v>
      </c>
      <c r="H77" s="247">
        <v>11.64</v>
      </c>
      <c r="I77" s="296">
        <v>8.73</v>
      </c>
      <c r="J77" s="247">
        <f t="shared" si="0"/>
        <v>157.08000000000001</v>
      </c>
      <c r="K77" s="247">
        <v>136.71</v>
      </c>
      <c r="L77" s="247">
        <v>20.37</v>
      </c>
      <c r="M77" s="293">
        <f t="shared" si="1"/>
        <v>157.08000000000001</v>
      </c>
      <c r="N77" s="262"/>
      <c r="P77"/>
      <c r="Q77"/>
      <c r="R77"/>
      <c r="S77"/>
    </row>
    <row r="78" spans="1:19" s="1" customFormat="1" ht="16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>SUM(F78:I78)</f>
        <v>157.08000000000001</v>
      </c>
      <c r="K78" s="247">
        <v>136.71</v>
      </c>
      <c r="L78" s="247">
        <v>20.37</v>
      </c>
      <c r="M78" s="293">
        <f>K78+L78</f>
        <v>157.08000000000001</v>
      </c>
      <c r="N78" s="262"/>
      <c r="P78"/>
      <c r="Q78"/>
      <c r="R78"/>
      <c r="S78"/>
    </row>
    <row r="79" spans="1:19" s="1" customFormat="1" ht="28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78.12</v>
      </c>
      <c r="G79" s="296">
        <v>132.80000000000001</v>
      </c>
      <c r="H79" s="247">
        <v>11.64</v>
      </c>
      <c r="I79" s="296">
        <v>20.95</v>
      </c>
      <c r="J79" s="247">
        <f t="shared" si="0"/>
        <v>243.51</v>
      </c>
      <c r="K79" s="247">
        <v>210.92</v>
      </c>
      <c r="L79" s="247">
        <v>32.590000000000003</v>
      </c>
      <c r="M79" s="293">
        <f>K79+L79</f>
        <v>243.51</v>
      </c>
      <c r="N79" s="262"/>
      <c r="P79"/>
      <c r="Q79"/>
      <c r="R79"/>
      <c r="S79"/>
    </row>
    <row r="80" spans="1:19" s="1" customFormat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68</v>
      </c>
      <c r="G80" s="296">
        <v>51</v>
      </c>
      <c r="H80" s="247">
        <v>11.64</v>
      </c>
      <c r="I80" s="296">
        <v>8.73</v>
      </c>
      <c r="J80" s="247">
        <f t="shared" si="0"/>
        <v>139.36999999999998</v>
      </c>
      <c r="K80" s="247">
        <v>119</v>
      </c>
      <c r="L80" s="247">
        <v>20.37</v>
      </c>
      <c r="M80" s="293">
        <f>K80+L80</f>
        <v>139.37</v>
      </c>
      <c r="N80" s="262"/>
      <c r="P80"/>
      <c r="Q80"/>
      <c r="R80"/>
      <c r="S80"/>
    </row>
    <row r="81" spans="1:19" s="1" customFormat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78.12</v>
      </c>
      <c r="G81" s="296">
        <v>58.59</v>
      </c>
      <c r="H81" s="247">
        <v>11.64</v>
      </c>
      <c r="I81" s="296">
        <v>8.73</v>
      </c>
      <c r="J81" s="247">
        <f t="shared" si="0"/>
        <v>157.08000000000001</v>
      </c>
      <c r="K81" s="247">
        <v>136.71</v>
      </c>
      <c r="L81" s="247">
        <v>20.37</v>
      </c>
      <c r="M81" s="293">
        <f>K81+L81</f>
        <v>157.08000000000001</v>
      </c>
      <c r="N81" s="262"/>
      <c r="P81"/>
      <c r="Q81"/>
      <c r="R81"/>
      <c r="S81"/>
    </row>
    <row r="82" spans="1:19" s="1" customFormat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68</v>
      </c>
      <c r="G82" s="296">
        <v>51</v>
      </c>
      <c r="H82" s="247">
        <v>11.64</v>
      </c>
      <c r="I82" s="296">
        <v>8.73</v>
      </c>
      <c r="J82" s="247">
        <f>SUM(F82:I82)</f>
        <v>139.36999999999998</v>
      </c>
      <c r="K82" s="247">
        <v>119</v>
      </c>
      <c r="L82" s="247">
        <v>20.37</v>
      </c>
      <c r="M82" s="293">
        <f>K82+L82</f>
        <v>139.37</v>
      </c>
      <c r="N82" s="262"/>
      <c r="P82"/>
      <c r="Q82"/>
      <c r="R82"/>
      <c r="S82"/>
    </row>
    <row r="83" spans="1:19" s="1" customFormat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68</v>
      </c>
      <c r="G83" s="296">
        <v>0</v>
      </c>
      <c r="H83" s="247">
        <v>11.64</v>
      </c>
      <c r="I83" s="296">
        <v>0</v>
      </c>
      <c r="J83" s="247">
        <f t="shared" ref="J83:J121" si="2">SUM(F83:I83)</f>
        <v>79.64</v>
      </c>
      <c r="K83" s="247">
        <v>68</v>
      </c>
      <c r="L83" s="247">
        <v>11.64</v>
      </c>
      <c r="M83" s="293">
        <f t="shared" ref="M83:M121" si="3">K83+L83</f>
        <v>79.64</v>
      </c>
      <c r="N83" s="262"/>
      <c r="P83"/>
      <c r="Q83"/>
      <c r="R83"/>
      <c r="S83"/>
    </row>
    <row r="84" spans="1:19" s="1" customFormat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si="2"/>
        <v>79.64</v>
      </c>
      <c r="K84" s="247">
        <v>68</v>
      </c>
      <c r="L84" s="247">
        <v>11.64</v>
      </c>
      <c r="M84" s="293">
        <f t="shared" si="3"/>
        <v>79.64</v>
      </c>
      <c r="N84" s="262"/>
      <c r="P84"/>
      <c r="Q84"/>
      <c r="R84"/>
      <c r="S84"/>
    </row>
    <row r="85" spans="1:19" s="1" customFormat="1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78.12</v>
      </c>
      <c r="G85" s="296">
        <v>0</v>
      </c>
      <c r="H85" s="247">
        <v>11.64</v>
      </c>
      <c r="I85" s="296">
        <v>0</v>
      </c>
      <c r="J85" s="247">
        <f t="shared" si="2"/>
        <v>89.76</v>
      </c>
      <c r="K85" s="247">
        <v>78.12</v>
      </c>
      <c r="L85" s="247">
        <v>11.64</v>
      </c>
      <c r="M85" s="293">
        <f t="shared" si="3"/>
        <v>89.76</v>
      </c>
      <c r="N85" s="262"/>
      <c r="P85"/>
      <c r="Q85"/>
      <c r="R85"/>
      <c r="S85"/>
    </row>
    <row r="86" spans="1:19" s="1" customFormat="1">
      <c r="A86" s="43"/>
      <c r="B86" s="50" t="s">
        <v>987</v>
      </c>
      <c r="C86" s="71" t="s">
        <v>988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68</v>
      </c>
      <c r="G87" s="296">
        <v>51</v>
      </c>
      <c r="H87" s="247">
        <v>11.64</v>
      </c>
      <c r="I87" s="296">
        <v>8.73</v>
      </c>
      <c r="J87" s="247">
        <f t="shared" si="2"/>
        <v>139.36999999999998</v>
      </c>
      <c r="K87" s="247">
        <v>119</v>
      </c>
      <c r="L87" s="247">
        <v>20.37</v>
      </c>
      <c r="M87" s="293">
        <f t="shared" si="3"/>
        <v>139.37</v>
      </c>
      <c r="N87" s="262"/>
      <c r="P87"/>
      <c r="Q87"/>
      <c r="R87"/>
      <c r="S87"/>
    </row>
    <row r="88" spans="1:19" s="1" customFormat="1">
      <c r="A88" s="43">
        <v>78</v>
      </c>
      <c r="B88" s="50" t="s">
        <v>679</v>
      </c>
      <c r="C88" s="72" t="s">
        <v>32</v>
      </c>
      <c r="D88" s="72" t="s">
        <v>912</v>
      </c>
      <c r="E88" s="52" t="s">
        <v>598</v>
      </c>
      <c r="F88" s="247">
        <v>68</v>
      </c>
      <c r="G88" s="296">
        <v>0</v>
      </c>
      <c r="H88" s="247">
        <v>11.64</v>
      </c>
      <c r="I88" s="296">
        <v>0</v>
      </c>
      <c r="J88" s="247">
        <f t="shared" si="2"/>
        <v>79.64</v>
      </c>
      <c r="K88" s="247">
        <v>68</v>
      </c>
      <c r="L88" s="247">
        <v>11.64</v>
      </c>
      <c r="M88" s="293">
        <f t="shared" si="3"/>
        <v>79.64</v>
      </c>
      <c r="N88" s="262"/>
      <c r="P88"/>
      <c r="Q88"/>
      <c r="R88"/>
      <c r="S88"/>
    </row>
    <row r="89" spans="1:19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977</v>
      </c>
      <c r="C90" s="72" t="s">
        <v>978</v>
      </c>
      <c r="D90" s="72" t="s">
        <v>912</v>
      </c>
      <c r="E90" s="52" t="s">
        <v>600</v>
      </c>
      <c r="F90" s="247">
        <v>68</v>
      </c>
      <c r="G90" s="296">
        <v>51</v>
      </c>
      <c r="H90" s="247">
        <v>11.64</v>
      </c>
      <c r="I90" s="296">
        <v>8.73</v>
      </c>
      <c r="J90" s="247">
        <f t="shared" si="2"/>
        <v>139.36999999999998</v>
      </c>
      <c r="K90" s="247">
        <v>119</v>
      </c>
      <c r="L90" s="247">
        <v>20.37</v>
      </c>
      <c r="M90" s="293">
        <f t="shared" si="3"/>
        <v>139.37</v>
      </c>
      <c r="N90" s="262"/>
      <c r="P90"/>
      <c r="Q90"/>
      <c r="R90"/>
      <c r="S90"/>
    </row>
    <row r="91" spans="1:19" s="1" customFormat="1">
      <c r="A91" s="43"/>
      <c r="B91" s="50" t="s">
        <v>714</v>
      </c>
      <c r="C91" s="72" t="s">
        <v>713</v>
      </c>
      <c r="D91" s="72" t="s">
        <v>913</v>
      </c>
      <c r="E91" s="52" t="s">
        <v>928</v>
      </c>
      <c r="F91" s="247">
        <v>78.12</v>
      </c>
      <c r="G91" s="296">
        <v>0</v>
      </c>
      <c r="H91" s="247">
        <v>11.64</v>
      </c>
      <c r="I91" s="296">
        <v>0</v>
      </c>
      <c r="J91" s="247">
        <f t="shared" si="2"/>
        <v>89.76</v>
      </c>
      <c r="K91" s="247">
        <v>78.12</v>
      </c>
      <c r="L91" s="247">
        <v>11.64</v>
      </c>
      <c r="M91" s="293">
        <f t="shared" si="3"/>
        <v>89.76</v>
      </c>
      <c r="N91" s="262"/>
      <c r="P91"/>
      <c r="Q91"/>
      <c r="R91"/>
      <c r="S91"/>
    </row>
    <row r="92" spans="1:19" s="1" customFormat="1">
      <c r="A92" s="43">
        <v>80</v>
      </c>
      <c r="B92" s="50" t="s">
        <v>681</v>
      </c>
      <c r="C92" s="71" t="s">
        <v>362</v>
      </c>
      <c r="D92" s="71" t="s">
        <v>916</v>
      </c>
      <c r="E92" s="52" t="s">
        <v>600</v>
      </c>
      <c r="F92" s="247">
        <v>68</v>
      </c>
      <c r="G92" s="296">
        <v>51</v>
      </c>
      <c r="H92" s="247">
        <v>11.64</v>
      </c>
      <c r="I92" s="296">
        <v>8.73</v>
      </c>
      <c r="J92" s="247">
        <f t="shared" si="2"/>
        <v>139.36999999999998</v>
      </c>
      <c r="K92" s="247">
        <v>119</v>
      </c>
      <c r="L92" s="247">
        <v>20.37</v>
      </c>
      <c r="M92" s="293">
        <f t="shared" si="3"/>
        <v>139.37</v>
      </c>
      <c r="N92" s="262"/>
      <c r="P92"/>
      <c r="Q92"/>
      <c r="R92"/>
      <c r="S92"/>
    </row>
    <row r="93" spans="1:19" s="1" customFormat="1">
      <c r="A93" s="43">
        <v>82</v>
      </c>
      <c r="B93" s="50" t="s">
        <v>683</v>
      </c>
      <c r="C93" s="72" t="s">
        <v>126</v>
      </c>
      <c r="D93" s="72" t="s">
        <v>913</v>
      </c>
      <c r="E93" s="52" t="s">
        <v>600</v>
      </c>
      <c r="F93" s="247">
        <v>78.12</v>
      </c>
      <c r="G93" s="296">
        <v>58.59</v>
      </c>
      <c r="H93" s="247">
        <v>11.64</v>
      </c>
      <c r="I93" s="296">
        <v>8.73</v>
      </c>
      <c r="J93" s="247">
        <f t="shared" si="2"/>
        <v>157.08000000000001</v>
      </c>
      <c r="K93" s="247">
        <v>136.71</v>
      </c>
      <c r="L93" s="247">
        <v>20.37</v>
      </c>
      <c r="M93" s="293">
        <f t="shared" si="3"/>
        <v>157.08000000000001</v>
      </c>
      <c r="N93" s="262"/>
      <c r="P93"/>
      <c r="Q93"/>
      <c r="R93"/>
      <c r="S93"/>
    </row>
    <row r="94" spans="1:19" s="1" customFormat="1">
      <c r="A94" s="43"/>
      <c r="B94" s="50" t="s">
        <v>995</v>
      </c>
      <c r="C94" s="72" t="s">
        <v>996</v>
      </c>
      <c r="D94" s="72" t="s">
        <v>913</v>
      </c>
      <c r="E94" s="52" t="s">
        <v>600</v>
      </c>
      <c r="F94" s="247">
        <v>78.12</v>
      </c>
      <c r="G94" s="296">
        <v>58.59</v>
      </c>
      <c r="H94" s="247">
        <v>11.64</v>
      </c>
      <c r="I94" s="296">
        <v>8.73</v>
      </c>
      <c r="J94" s="247">
        <f t="shared" si="2"/>
        <v>157.08000000000001</v>
      </c>
      <c r="K94" s="247">
        <v>136.71</v>
      </c>
      <c r="L94" s="247">
        <v>20.37</v>
      </c>
      <c r="M94" s="293">
        <f t="shared" si="3"/>
        <v>157.08000000000001</v>
      </c>
      <c r="N94" s="262"/>
      <c r="P94"/>
      <c r="Q94"/>
      <c r="R94"/>
      <c r="S94"/>
    </row>
    <row r="95" spans="1:19" s="1" customFormat="1" ht="17" customHeight="1">
      <c r="A95" s="43">
        <v>83</v>
      </c>
      <c r="B95" s="50" t="s">
        <v>684</v>
      </c>
      <c r="C95" s="72" t="s">
        <v>35</v>
      </c>
      <c r="D95" s="72" t="s">
        <v>916</v>
      </c>
      <c r="E95" s="52" t="s">
        <v>598</v>
      </c>
      <c r="F95" s="247">
        <v>68</v>
      </c>
      <c r="G95" s="296">
        <v>0</v>
      </c>
      <c r="H95" s="247">
        <v>11.64</v>
      </c>
      <c r="I95" s="296">
        <v>0</v>
      </c>
      <c r="J95" s="247">
        <f t="shared" si="2"/>
        <v>79.64</v>
      </c>
      <c r="K95" s="247">
        <v>68</v>
      </c>
      <c r="L95" s="247">
        <v>11.64</v>
      </c>
      <c r="M95" s="293">
        <f t="shared" si="3"/>
        <v>79.64</v>
      </c>
      <c r="N95" s="266"/>
      <c r="P95"/>
      <c r="Q95"/>
      <c r="R95"/>
      <c r="S95"/>
    </row>
    <row r="96" spans="1:19" s="1" customFormat="1">
      <c r="A96" s="43">
        <v>84</v>
      </c>
      <c r="B96" s="50" t="s">
        <v>685</v>
      </c>
      <c r="C96" s="72" t="s">
        <v>433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85</v>
      </c>
      <c r="B97" s="50" t="s">
        <v>686</v>
      </c>
      <c r="C97" s="72" t="s">
        <v>339</v>
      </c>
      <c r="D97" s="72" t="s">
        <v>912</v>
      </c>
      <c r="E97" s="52" t="s">
        <v>600</v>
      </c>
      <c r="F97" s="247">
        <v>68</v>
      </c>
      <c r="G97" s="296">
        <v>51</v>
      </c>
      <c r="H97" s="247">
        <v>11.64</v>
      </c>
      <c r="I97" s="296">
        <v>8.73</v>
      </c>
      <c r="J97" s="247">
        <f t="shared" si="2"/>
        <v>139.36999999999998</v>
      </c>
      <c r="K97" s="247">
        <v>119</v>
      </c>
      <c r="L97" s="247">
        <v>20.37</v>
      </c>
      <c r="M97" s="293">
        <f t="shared" si="3"/>
        <v>139.37</v>
      </c>
      <c r="N97" s="262"/>
      <c r="P97"/>
      <c r="Q97"/>
      <c r="R97"/>
      <c r="S97"/>
    </row>
    <row r="98" spans="1:19" s="1" customFormat="1">
      <c r="A98" s="43">
        <v>86</v>
      </c>
      <c r="B98" s="50" t="s">
        <v>687</v>
      </c>
      <c r="C98" s="72" t="s">
        <v>50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87</v>
      </c>
      <c r="B99" s="50" t="s">
        <v>688</v>
      </c>
      <c r="C99" s="72" t="s">
        <v>85</v>
      </c>
      <c r="D99" s="72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 s="1" customFormat="1">
      <c r="A100" s="43">
        <v>88</v>
      </c>
      <c r="B100" s="50" t="s">
        <v>689</v>
      </c>
      <c r="C100" s="72" t="s">
        <v>128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  <c r="P100"/>
      <c r="Q100"/>
      <c r="R100"/>
      <c r="S100"/>
    </row>
    <row r="101" spans="1:19" s="1" customFormat="1">
      <c r="A101" s="43">
        <v>89</v>
      </c>
      <c r="B101" s="50" t="s">
        <v>690</v>
      </c>
      <c r="C101" s="71" t="s">
        <v>336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 t="shared" si="2"/>
        <v>79.64</v>
      </c>
      <c r="K101" s="247">
        <v>68</v>
      </c>
      <c r="L101" s="247">
        <v>11.64</v>
      </c>
      <c r="M101" s="293">
        <f t="shared" si="3"/>
        <v>79.64</v>
      </c>
      <c r="N101" s="262"/>
      <c r="P101"/>
      <c r="Q101"/>
      <c r="R101"/>
      <c r="S101"/>
    </row>
    <row r="102" spans="1:19">
      <c r="A102" s="43">
        <v>29</v>
      </c>
      <c r="B102" s="50" t="s">
        <v>640</v>
      </c>
      <c r="C102" s="72" t="s">
        <v>873</v>
      </c>
      <c r="D102" s="72" t="s">
        <v>912</v>
      </c>
      <c r="E102" s="52" t="s">
        <v>598</v>
      </c>
      <c r="F102" s="247">
        <v>68</v>
      </c>
      <c r="G102" s="296">
        <v>0</v>
      </c>
      <c r="H102" s="247">
        <v>11.64</v>
      </c>
      <c r="I102" s="296">
        <v>0</v>
      </c>
      <c r="J102" s="247">
        <f t="shared" si="2"/>
        <v>79.64</v>
      </c>
      <c r="K102" s="247">
        <v>68</v>
      </c>
      <c r="L102" s="247">
        <v>11.64</v>
      </c>
      <c r="M102" s="293">
        <f t="shared" si="3"/>
        <v>79.64</v>
      </c>
      <c r="N102" s="262"/>
    </row>
    <row r="103" spans="1:19" s="1" customFormat="1">
      <c r="A103" s="43">
        <v>90</v>
      </c>
      <c r="B103" s="50" t="s">
        <v>691</v>
      </c>
      <c r="C103" s="71" t="s">
        <v>333</v>
      </c>
      <c r="D103" s="71" t="s">
        <v>912</v>
      </c>
      <c r="E103" s="52" t="s">
        <v>598</v>
      </c>
      <c r="F103" s="247">
        <v>68</v>
      </c>
      <c r="G103" s="296">
        <v>0</v>
      </c>
      <c r="H103" s="247">
        <v>11.64</v>
      </c>
      <c r="I103" s="296">
        <v>0</v>
      </c>
      <c r="J103" s="247">
        <f>SUM(F103:I103)</f>
        <v>79.64</v>
      </c>
      <c r="K103" s="321">
        <v>68</v>
      </c>
      <c r="L103" s="321">
        <v>11.64</v>
      </c>
      <c r="M103" s="293">
        <f t="shared" si="3"/>
        <v>79.64</v>
      </c>
      <c r="N103" s="262"/>
      <c r="P103"/>
      <c r="Q103"/>
      <c r="R103"/>
      <c r="S103"/>
    </row>
    <row r="104" spans="1:19" s="1" customFormat="1">
      <c r="A104" s="43">
        <v>91</v>
      </c>
      <c r="B104" s="50" t="s">
        <v>692</v>
      </c>
      <c r="C104" s="72" t="s">
        <v>46</v>
      </c>
      <c r="D104" s="72" t="s">
        <v>913</v>
      </c>
      <c r="E104" s="52" t="s">
        <v>598</v>
      </c>
      <c r="F104" s="247">
        <v>78.12</v>
      </c>
      <c r="G104" s="296">
        <v>0</v>
      </c>
      <c r="H104" s="247">
        <v>11.64</v>
      </c>
      <c r="I104" s="296">
        <v>0</v>
      </c>
      <c r="J104" s="247">
        <f t="shared" si="2"/>
        <v>89.76</v>
      </c>
      <c r="K104" s="321">
        <v>78.12</v>
      </c>
      <c r="L104" s="321">
        <v>11.64</v>
      </c>
      <c r="M104" s="293">
        <f t="shared" si="3"/>
        <v>89.76</v>
      </c>
      <c r="N104" s="262"/>
      <c r="P104"/>
      <c r="Q104"/>
      <c r="R104"/>
      <c r="S104"/>
    </row>
    <row r="105" spans="1:19" s="1" customFormat="1">
      <c r="A105" s="43">
        <v>92</v>
      </c>
      <c r="B105" s="50" t="s">
        <v>693</v>
      </c>
      <c r="C105" s="71" t="s">
        <v>852</v>
      </c>
      <c r="D105" s="71" t="s">
        <v>912</v>
      </c>
      <c r="E105" s="52" t="s">
        <v>600</v>
      </c>
      <c r="F105" s="247">
        <v>68</v>
      </c>
      <c r="G105" s="296">
        <v>51</v>
      </c>
      <c r="H105" s="247">
        <v>11.64</v>
      </c>
      <c r="I105" s="296">
        <v>8.73</v>
      </c>
      <c r="J105" s="247">
        <f t="shared" si="2"/>
        <v>139.36999999999998</v>
      </c>
      <c r="K105" s="247">
        <v>119</v>
      </c>
      <c r="L105" s="247">
        <v>20.37</v>
      </c>
      <c r="M105" s="293">
        <f>K105+L105</f>
        <v>139.37</v>
      </c>
      <c r="N105" s="262"/>
      <c r="P105"/>
      <c r="Q105"/>
      <c r="R105"/>
      <c r="S105"/>
    </row>
    <row r="106" spans="1:19" s="1" customFormat="1">
      <c r="A106" s="43">
        <v>93</v>
      </c>
      <c r="B106" s="50" t="s">
        <v>694</v>
      </c>
      <c r="C106" s="72" t="s">
        <v>200</v>
      </c>
      <c r="D106" s="72" t="s">
        <v>912</v>
      </c>
      <c r="E106" s="52" t="s">
        <v>600</v>
      </c>
      <c r="F106" s="247">
        <v>68</v>
      </c>
      <c r="G106" s="296">
        <v>51</v>
      </c>
      <c r="H106" s="247">
        <v>11.64</v>
      </c>
      <c r="I106" s="296">
        <v>8.73</v>
      </c>
      <c r="J106" s="247">
        <f t="shared" si="2"/>
        <v>139.36999999999998</v>
      </c>
      <c r="K106" s="247">
        <v>119</v>
      </c>
      <c r="L106" s="247">
        <v>20.37</v>
      </c>
      <c r="M106" s="293">
        <f t="shared" si="3"/>
        <v>139.37</v>
      </c>
      <c r="N106" s="262"/>
      <c r="P106"/>
      <c r="Q106"/>
      <c r="R106"/>
      <c r="S106"/>
    </row>
    <row r="107" spans="1:19" s="1" customFormat="1">
      <c r="A107" s="43">
        <v>94</v>
      </c>
      <c r="B107" s="50" t="s">
        <v>695</v>
      </c>
      <c r="C107" s="72" t="s">
        <v>434</v>
      </c>
      <c r="D107" s="72" t="s">
        <v>913</v>
      </c>
      <c r="E107" s="52" t="s">
        <v>598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95</v>
      </c>
      <c r="B108" s="278" t="s">
        <v>745</v>
      </c>
      <c r="C108" s="72" t="s">
        <v>337</v>
      </c>
      <c r="D108" s="72" t="s">
        <v>912</v>
      </c>
      <c r="E108" s="52" t="s">
        <v>598</v>
      </c>
      <c r="F108" s="247">
        <v>68</v>
      </c>
      <c r="G108" s="296">
        <v>0</v>
      </c>
      <c r="H108" s="247">
        <v>11.64</v>
      </c>
      <c r="I108" s="296">
        <v>0</v>
      </c>
      <c r="J108" s="247">
        <f t="shared" si="2"/>
        <v>79.64</v>
      </c>
      <c r="K108" s="247">
        <v>68</v>
      </c>
      <c r="L108" s="247">
        <v>11.64</v>
      </c>
      <c r="M108" s="293">
        <f t="shared" si="3"/>
        <v>79.64</v>
      </c>
      <c r="N108" s="262"/>
      <c r="P108"/>
      <c r="Q108"/>
      <c r="R108"/>
      <c r="S108"/>
    </row>
    <row r="109" spans="1:19" s="1" customFormat="1">
      <c r="A109" s="43"/>
      <c r="B109" s="278" t="s">
        <v>998</v>
      </c>
      <c r="C109" s="72" t="s">
        <v>999</v>
      </c>
      <c r="D109" s="72" t="s">
        <v>912</v>
      </c>
      <c r="E109" s="52" t="s">
        <v>928</v>
      </c>
      <c r="F109" s="247">
        <v>68</v>
      </c>
      <c r="G109" s="296">
        <v>0</v>
      </c>
      <c r="H109" s="247">
        <v>11.64</v>
      </c>
      <c r="I109" s="296">
        <v>0</v>
      </c>
      <c r="J109" s="247">
        <f t="shared" si="2"/>
        <v>79.64</v>
      </c>
      <c r="K109" s="247">
        <v>68</v>
      </c>
      <c r="L109" s="247">
        <v>11.64</v>
      </c>
      <c r="M109" s="293">
        <f t="shared" si="3"/>
        <v>79.64</v>
      </c>
      <c r="N109" s="262"/>
      <c r="P109"/>
      <c r="Q109"/>
      <c r="R109"/>
      <c r="S109"/>
    </row>
    <row r="110" spans="1:19" s="1" customFormat="1">
      <c r="A110" s="43">
        <v>96</v>
      </c>
      <c r="B110" s="50" t="s">
        <v>696</v>
      </c>
      <c r="C110" s="72" t="s">
        <v>524</v>
      </c>
      <c r="D110" s="72" t="s">
        <v>913</v>
      </c>
      <c r="E110" s="52" t="s">
        <v>598</v>
      </c>
      <c r="F110" s="247">
        <v>78.12</v>
      </c>
      <c r="G110" s="296">
        <v>0</v>
      </c>
      <c r="H110" s="247">
        <v>11.64</v>
      </c>
      <c r="I110" s="296">
        <v>0</v>
      </c>
      <c r="J110" s="247">
        <f t="shared" si="2"/>
        <v>89.76</v>
      </c>
      <c r="K110" s="247">
        <v>78.12</v>
      </c>
      <c r="L110" s="247">
        <v>11.64</v>
      </c>
      <c r="M110" s="293">
        <f t="shared" si="3"/>
        <v>89.76</v>
      </c>
      <c r="N110" s="262"/>
      <c r="P110"/>
      <c r="Q110"/>
      <c r="R110"/>
      <c r="S110"/>
    </row>
    <row r="111" spans="1:19" s="1" customFormat="1">
      <c r="A111" s="43">
        <v>97</v>
      </c>
      <c r="B111" s="50" t="s">
        <v>697</v>
      </c>
      <c r="C111" s="72" t="s">
        <v>558</v>
      </c>
      <c r="D111" s="72" t="s">
        <v>912</v>
      </c>
      <c r="E111" s="52" t="s">
        <v>599</v>
      </c>
      <c r="F111" s="247">
        <v>68</v>
      </c>
      <c r="G111" s="296">
        <v>115.6</v>
      </c>
      <c r="H111" s="247">
        <v>11.64</v>
      </c>
      <c r="I111" s="296">
        <v>20.95</v>
      </c>
      <c r="J111" s="247">
        <f t="shared" si="2"/>
        <v>216.19</v>
      </c>
      <c r="K111" s="247">
        <v>183.6</v>
      </c>
      <c r="L111" s="247">
        <v>32.590000000000003</v>
      </c>
      <c r="M111" s="293">
        <f t="shared" si="3"/>
        <v>216.19</v>
      </c>
      <c r="N111" s="262"/>
      <c r="P111"/>
      <c r="Q111"/>
      <c r="R111"/>
      <c r="S111"/>
    </row>
    <row r="112" spans="1:19" s="1" customFormat="1">
      <c r="A112" s="43"/>
      <c r="B112" s="50" t="s">
        <v>930</v>
      </c>
      <c r="C112" s="72" t="s">
        <v>931</v>
      </c>
      <c r="D112" s="72" t="s">
        <v>915</v>
      </c>
      <c r="E112" s="52" t="s">
        <v>600</v>
      </c>
      <c r="F112" s="247">
        <v>78.12</v>
      </c>
      <c r="G112" s="296">
        <v>58.59</v>
      </c>
      <c r="H112" s="247">
        <v>11.64</v>
      </c>
      <c r="I112" s="296">
        <v>8.73</v>
      </c>
      <c r="J112" s="247">
        <v>157.08000000000001</v>
      </c>
      <c r="K112" s="247">
        <v>136.71</v>
      </c>
      <c r="L112" s="247">
        <v>20.37</v>
      </c>
      <c r="M112" s="293">
        <f t="shared" si="3"/>
        <v>157.08000000000001</v>
      </c>
      <c r="N112" s="262"/>
      <c r="P112"/>
      <c r="Q112"/>
      <c r="R112"/>
      <c r="S112"/>
    </row>
    <row r="113" spans="1:16">
      <c r="A113" s="43">
        <v>98</v>
      </c>
      <c r="B113" s="50" t="s">
        <v>698</v>
      </c>
      <c r="C113" s="72" t="s">
        <v>201</v>
      </c>
      <c r="D113" s="72" t="s">
        <v>912</v>
      </c>
      <c r="E113" s="52" t="s">
        <v>598</v>
      </c>
      <c r="F113" s="247">
        <v>68</v>
      </c>
      <c r="G113" s="296">
        <v>0</v>
      </c>
      <c r="H113" s="247">
        <v>11.64</v>
      </c>
      <c r="I113" s="296">
        <v>0</v>
      </c>
      <c r="J113" s="247">
        <f t="shared" si="2"/>
        <v>79.64</v>
      </c>
      <c r="K113" s="247">
        <v>68</v>
      </c>
      <c r="L113" s="247">
        <v>11.64</v>
      </c>
      <c r="M113" s="293">
        <f t="shared" si="3"/>
        <v>79.64</v>
      </c>
      <c r="N113" s="262"/>
    </row>
    <row r="114" spans="1:16">
      <c r="A114" s="43">
        <v>99</v>
      </c>
      <c r="B114" s="50" t="s">
        <v>699</v>
      </c>
      <c r="C114" s="72" t="s">
        <v>202</v>
      </c>
      <c r="D114" s="72" t="s">
        <v>913</v>
      </c>
      <c r="E114" s="52" t="s">
        <v>599</v>
      </c>
      <c r="F114" s="247">
        <v>78.12</v>
      </c>
      <c r="G114" s="296">
        <v>132.80000000000001</v>
      </c>
      <c r="H114" s="247">
        <v>11.64</v>
      </c>
      <c r="I114" s="296">
        <v>20.95</v>
      </c>
      <c r="J114" s="247">
        <f t="shared" si="2"/>
        <v>243.51</v>
      </c>
      <c r="K114" s="247">
        <v>210.92</v>
      </c>
      <c r="L114" s="247">
        <v>32.590000000000003</v>
      </c>
      <c r="M114" s="293">
        <f t="shared" si="3"/>
        <v>243.51</v>
      </c>
      <c r="N114" s="262"/>
    </row>
    <row r="115" spans="1:16">
      <c r="A115" s="43">
        <v>100</v>
      </c>
      <c r="B115" s="50" t="s">
        <v>700</v>
      </c>
      <c r="C115" s="72" t="s">
        <v>473</v>
      </c>
      <c r="D115" s="72" t="s">
        <v>913</v>
      </c>
      <c r="E115" s="52" t="s">
        <v>598</v>
      </c>
      <c r="F115" s="247">
        <v>78.12</v>
      </c>
      <c r="G115" s="296">
        <v>0</v>
      </c>
      <c r="H115" s="247">
        <v>11.64</v>
      </c>
      <c r="I115" s="296">
        <v>0</v>
      </c>
      <c r="J115" s="247">
        <f t="shared" si="2"/>
        <v>89.76</v>
      </c>
      <c r="K115" s="247">
        <v>78.12</v>
      </c>
      <c r="L115" s="247">
        <v>11.64</v>
      </c>
      <c r="M115" s="293">
        <f t="shared" si="3"/>
        <v>89.76</v>
      </c>
      <c r="N115" s="262"/>
    </row>
    <row r="116" spans="1:16">
      <c r="A116" s="43">
        <v>101</v>
      </c>
      <c r="B116" s="50" t="s">
        <v>701</v>
      </c>
      <c r="C116" s="72" t="s">
        <v>559</v>
      </c>
      <c r="D116" s="72" t="s">
        <v>912</v>
      </c>
      <c r="E116" s="52" t="s">
        <v>599</v>
      </c>
      <c r="F116" s="247">
        <v>68</v>
      </c>
      <c r="G116" s="352">
        <v>115.6</v>
      </c>
      <c r="H116" s="247">
        <v>11.64</v>
      </c>
      <c r="I116" s="296">
        <v>20.95</v>
      </c>
      <c r="J116" s="247">
        <f t="shared" si="2"/>
        <v>216.19</v>
      </c>
      <c r="K116" s="247">
        <v>183.6</v>
      </c>
      <c r="L116" s="247">
        <v>32.590000000000003</v>
      </c>
      <c r="M116" s="293">
        <f t="shared" si="3"/>
        <v>216.19</v>
      </c>
      <c r="N116" s="262"/>
    </row>
    <row r="117" spans="1:16">
      <c r="A117" s="43">
        <v>102</v>
      </c>
      <c r="B117" s="50" t="s">
        <v>702</v>
      </c>
      <c r="C117" s="72" t="s">
        <v>161</v>
      </c>
      <c r="D117" s="72" t="s">
        <v>912</v>
      </c>
      <c r="E117" s="52" t="s">
        <v>598</v>
      </c>
      <c r="F117" s="247">
        <v>68</v>
      </c>
      <c r="G117" s="352">
        <v>0</v>
      </c>
      <c r="H117" s="247">
        <v>11.64</v>
      </c>
      <c r="I117" s="296">
        <v>0</v>
      </c>
      <c r="J117" s="247">
        <f t="shared" si="2"/>
        <v>79.64</v>
      </c>
      <c r="K117" s="247">
        <v>68</v>
      </c>
      <c r="L117" s="247">
        <v>11.64</v>
      </c>
      <c r="M117" s="293">
        <f t="shared" si="3"/>
        <v>79.64</v>
      </c>
      <c r="N117" s="262"/>
      <c r="P117" s="12"/>
    </row>
    <row r="118" spans="1:16">
      <c r="A118" s="43">
        <v>103</v>
      </c>
      <c r="B118" s="50" t="s">
        <v>703</v>
      </c>
      <c r="C118" s="72" t="s">
        <v>86</v>
      </c>
      <c r="D118" s="72" t="s">
        <v>913</v>
      </c>
      <c r="E118" s="52" t="s">
        <v>600</v>
      </c>
      <c r="F118" s="247">
        <v>78.12</v>
      </c>
      <c r="G118" s="296">
        <v>58.59</v>
      </c>
      <c r="H118" s="247">
        <v>11.64</v>
      </c>
      <c r="I118" s="296">
        <v>8.73</v>
      </c>
      <c r="J118" s="247">
        <f t="shared" si="2"/>
        <v>157.08000000000001</v>
      </c>
      <c r="K118" s="247">
        <v>136.71</v>
      </c>
      <c r="L118" s="247">
        <v>20.37</v>
      </c>
      <c r="M118" s="293">
        <f t="shared" si="3"/>
        <v>157.08000000000001</v>
      </c>
      <c r="N118" s="262" t="s">
        <v>1008</v>
      </c>
      <c r="P118" s="12"/>
    </row>
    <row r="119" spans="1:16">
      <c r="A119" s="43"/>
      <c r="B119" s="50" t="s">
        <v>1000</v>
      </c>
      <c r="C119" s="72" t="s">
        <v>1007</v>
      </c>
      <c r="D119" s="72" t="s">
        <v>913</v>
      </c>
      <c r="E119" s="52" t="s">
        <v>599</v>
      </c>
      <c r="F119" s="247">
        <v>78.12</v>
      </c>
      <c r="G119" s="296">
        <v>132.80000000000001</v>
      </c>
      <c r="H119" s="247">
        <v>11.64</v>
      </c>
      <c r="I119" s="296">
        <v>20.95</v>
      </c>
      <c r="J119" s="247">
        <f t="shared" si="2"/>
        <v>243.51</v>
      </c>
      <c r="K119" s="272">
        <v>210.92</v>
      </c>
      <c r="L119" s="247">
        <v>32.590000000000003</v>
      </c>
      <c r="M119" s="293">
        <f t="shared" si="3"/>
        <v>243.51</v>
      </c>
      <c r="N119" s="262" t="s">
        <v>997</v>
      </c>
      <c r="P119" s="12"/>
    </row>
    <row r="120" spans="1:16">
      <c r="A120" s="43"/>
      <c r="B120" s="50" t="s">
        <v>1002</v>
      </c>
      <c r="C120" s="72" t="s">
        <v>1003</v>
      </c>
      <c r="D120" s="72" t="s">
        <v>913</v>
      </c>
      <c r="E120" s="52" t="s">
        <v>598</v>
      </c>
      <c r="F120" s="247">
        <v>78.12</v>
      </c>
      <c r="G120" s="296">
        <v>0</v>
      </c>
      <c r="H120" s="247">
        <v>11.64</v>
      </c>
      <c r="I120" s="296">
        <v>0</v>
      </c>
      <c r="J120" s="247">
        <f t="shared" si="2"/>
        <v>89.76</v>
      </c>
      <c r="K120" s="272">
        <v>78.12</v>
      </c>
      <c r="L120" s="247">
        <v>11.64</v>
      </c>
      <c r="M120" s="293">
        <f t="shared" si="3"/>
        <v>89.76</v>
      </c>
      <c r="N120" s="262" t="s">
        <v>997</v>
      </c>
      <c r="P120" s="12"/>
    </row>
    <row r="121" spans="1:16">
      <c r="A121" s="43"/>
      <c r="B121" s="50" t="s">
        <v>704</v>
      </c>
      <c r="C121" s="72" t="s">
        <v>535</v>
      </c>
      <c r="D121" s="72" t="s">
        <v>912</v>
      </c>
      <c r="E121" s="52" t="s">
        <v>598</v>
      </c>
      <c r="F121" s="247">
        <v>68</v>
      </c>
      <c r="G121" s="296">
        <v>0</v>
      </c>
      <c r="H121" s="247">
        <v>11.64</v>
      </c>
      <c r="I121" s="296">
        <v>0</v>
      </c>
      <c r="J121" s="247">
        <f t="shared" si="2"/>
        <v>79.64</v>
      </c>
      <c r="K121" s="272">
        <v>68</v>
      </c>
      <c r="L121" s="247">
        <v>11.64</v>
      </c>
      <c r="M121" s="293">
        <f t="shared" si="3"/>
        <v>79.64</v>
      </c>
      <c r="N121" s="262"/>
      <c r="P121" s="12"/>
    </row>
    <row r="122" spans="1:16">
      <c r="A122" s="43"/>
      <c r="B122" s="288"/>
      <c r="C122" s="345"/>
      <c r="D122" s="345"/>
      <c r="E122" s="290"/>
      <c r="F122" s="247"/>
      <c r="G122" s="247"/>
      <c r="H122" s="247"/>
      <c r="I122" s="247"/>
      <c r="J122" s="247"/>
      <c r="K122" s="272"/>
      <c r="L122" s="247"/>
      <c r="M122" s="316"/>
      <c r="N122" s="262"/>
      <c r="P122" s="12"/>
    </row>
    <row r="123" spans="1:16" ht="16">
      <c r="A123" s="152" t="s">
        <v>403</v>
      </c>
      <c r="B123" s="153"/>
      <c r="C123" s="153"/>
      <c r="D123" s="153"/>
      <c r="E123" s="281"/>
      <c r="F123" s="312">
        <f t="shared" ref="F123:M123" si="4">SUM(F4:F121)</f>
        <v>8479.3999999999978</v>
      </c>
      <c r="G123" s="312">
        <f t="shared" si="4"/>
        <v>3926.690000000001</v>
      </c>
      <c r="H123" s="312">
        <f t="shared" si="4"/>
        <v>1373.520000000002</v>
      </c>
      <c r="I123" s="312">
        <f t="shared" si="4"/>
        <v>663.44000000000028</v>
      </c>
      <c r="J123" s="88">
        <f t="shared" si="4"/>
        <v>14443.050000000003</v>
      </c>
      <c r="K123" s="88">
        <f t="shared" si="4"/>
        <v>12406.090000000004</v>
      </c>
      <c r="L123" s="88">
        <f t="shared" si="4"/>
        <v>2036.9600000000007</v>
      </c>
      <c r="M123" s="88">
        <f t="shared" si="4"/>
        <v>14443.050000000003</v>
      </c>
      <c r="N123" s="298"/>
      <c r="P123" s="12"/>
    </row>
    <row r="124" spans="1:16">
      <c r="A124" s="148"/>
      <c r="B124" s="149"/>
      <c r="C124" s="346"/>
      <c r="D124" s="360"/>
      <c r="L124" s="286"/>
      <c r="M124" s="275"/>
      <c r="N124" s="53"/>
    </row>
    <row r="125" spans="1:16">
      <c r="A125" s="43"/>
      <c r="B125" s="50"/>
      <c r="C125" s="72"/>
      <c r="D125" s="72"/>
      <c r="E125" s="54"/>
      <c r="F125" s="76"/>
      <c r="G125" s="76"/>
      <c r="H125" s="76"/>
      <c r="I125" s="76"/>
      <c r="J125" s="76"/>
      <c r="K125" s="76"/>
      <c r="L125" s="76"/>
      <c r="M125" s="76"/>
      <c r="N125" s="53"/>
    </row>
    <row r="126" spans="1:16" ht="16">
      <c r="A126" s="143"/>
      <c r="B126" s="155"/>
      <c r="C126" s="398" t="s">
        <v>616</v>
      </c>
      <c r="D126" s="399"/>
      <c r="E126" s="400"/>
      <c r="F126" s="88">
        <v>0</v>
      </c>
      <c r="G126" s="88"/>
      <c r="H126" s="88">
        <v>0</v>
      </c>
      <c r="I126" s="88"/>
      <c r="J126" s="88">
        <v>0</v>
      </c>
      <c r="K126" s="88"/>
      <c r="L126" s="88"/>
      <c r="M126" s="88"/>
      <c r="N126" s="89"/>
      <c r="P126" s="12"/>
    </row>
    <row r="127" spans="1:16" ht="16">
      <c r="A127" s="394" t="s">
        <v>171</v>
      </c>
      <c r="B127" s="395"/>
      <c r="C127" s="395"/>
      <c r="D127" s="395"/>
      <c r="E127" s="395"/>
      <c r="F127" s="88">
        <f>F123+F126</f>
        <v>8479.3999999999978</v>
      </c>
      <c r="G127" s="88"/>
      <c r="H127" s="88">
        <f>H123+H126</f>
        <v>1373.520000000002</v>
      </c>
      <c r="I127" s="88"/>
      <c r="J127" s="88">
        <f>J123+J126</f>
        <v>14443.050000000003</v>
      </c>
      <c r="K127" s="88"/>
      <c r="L127" s="88"/>
      <c r="M127" s="88"/>
      <c r="N127" s="89"/>
      <c r="P127" s="12"/>
    </row>
    <row r="128" spans="1:16" ht="16">
      <c r="A128" s="401" t="s">
        <v>317</v>
      </c>
      <c r="B128" s="401"/>
      <c r="C128" s="401"/>
      <c r="D128" s="401"/>
      <c r="E128" s="401"/>
      <c r="F128" s="90"/>
      <c r="G128" s="90"/>
      <c r="H128" s="93"/>
      <c r="I128" s="93"/>
      <c r="J128" s="93"/>
      <c r="K128" s="93"/>
      <c r="L128" s="93"/>
      <c r="M128" s="93"/>
      <c r="N128" s="89"/>
    </row>
    <row r="129" spans="1:18" ht="16" customHeight="1">
      <c r="A129" s="405" t="s">
        <v>418</v>
      </c>
      <c r="B129" s="402"/>
      <c r="C129" s="402"/>
      <c r="D129" s="402"/>
      <c r="E129" s="403"/>
      <c r="F129" s="247"/>
      <c r="G129" s="247"/>
      <c r="H129" s="247"/>
      <c r="I129" s="247"/>
      <c r="J129" s="247"/>
      <c r="K129" s="331" t="s">
        <v>756</v>
      </c>
      <c r="L129" s="331" t="s">
        <v>757</v>
      </c>
      <c r="M129" s="247"/>
      <c r="N129" s="100"/>
    </row>
    <row r="130" spans="1:18" ht="16" customHeight="1">
      <c r="A130" s="240"/>
      <c r="B130" s="50" t="s">
        <v>995</v>
      </c>
      <c r="C130" s="72" t="s">
        <v>996</v>
      </c>
      <c r="D130" s="72" t="s">
        <v>913</v>
      </c>
      <c r="E130" s="52" t="s">
        <v>600</v>
      </c>
      <c r="F130" s="247">
        <v>78.12</v>
      </c>
      <c r="G130" s="296">
        <v>58.59</v>
      </c>
      <c r="H130" s="247">
        <v>11.64</v>
      </c>
      <c r="I130" s="296">
        <v>8.73</v>
      </c>
      <c r="J130" s="247">
        <f>SUM(F130:I130)</f>
        <v>157.08000000000001</v>
      </c>
      <c r="K130" s="247">
        <v>136.71</v>
      </c>
      <c r="L130" s="247">
        <v>20.37</v>
      </c>
      <c r="M130" s="293">
        <f>K130+L130</f>
        <v>157.08000000000001</v>
      </c>
      <c r="N130" s="262"/>
    </row>
    <row r="131" spans="1:18" ht="16" customHeight="1">
      <c r="A131" s="240"/>
      <c r="B131" s="278" t="s">
        <v>998</v>
      </c>
      <c r="C131" s="72" t="s">
        <v>999</v>
      </c>
      <c r="D131" s="72" t="s">
        <v>912</v>
      </c>
      <c r="E131" s="52" t="s">
        <v>928</v>
      </c>
      <c r="F131" s="247">
        <v>68</v>
      </c>
      <c r="G131" s="296">
        <v>0</v>
      </c>
      <c r="H131" s="247">
        <v>11.64</v>
      </c>
      <c r="I131" s="296">
        <v>0</v>
      </c>
      <c r="J131" s="247">
        <f>SUM(F131:I131)</f>
        <v>79.64</v>
      </c>
      <c r="K131" s="247">
        <v>68</v>
      </c>
      <c r="L131" s="247">
        <v>11.64</v>
      </c>
      <c r="M131" s="293">
        <f>K131+L131</f>
        <v>79.64</v>
      </c>
      <c r="N131" s="262"/>
    </row>
    <row r="132" spans="1:18" ht="16" customHeight="1">
      <c r="A132" s="240"/>
      <c r="B132" s="50" t="s">
        <v>1000</v>
      </c>
      <c r="C132" s="72" t="s">
        <v>1007</v>
      </c>
      <c r="D132" s="72" t="s">
        <v>913</v>
      </c>
      <c r="E132" s="52" t="s">
        <v>599</v>
      </c>
      <c r="F132" s="247">
        <v>78.12</v>
      </c>
      <c r="G132" s="296">
        <v>132.80000000000001</v>
      </c>
      <c r="H132" s="247">
        <v>11.64</v>
      </c>
      <c r="I132" s="296">
        <v>20.95</v>
      </c>
      <c r="J132" s="247">
        <f>SUM(F132:I132)</f>
        <v>243.51</v>
      </c>
      <c r="K132" s="272">
        <v>210.92</v>
      </c>
      <c r="L132" s="247">
        <v>32.590000000000003</v>
      </c>
      <c r="M132" s="293">
        <f>K132+L132</f>
        <v>243.51</v>
      </c>
      <c r="N132" s="262"/>
    </row>
    <row r="133" spans="1:18" ht="16" customHeight="1">
      <c r="A133" s="240"/>
      <c r="B133" s="50" t="s">
        <v>1002</v>
      </c>
      <c r="C133" s="72" t="s">
        <v>1003</v>
      </c>
      <c r="D133" s="72" t="s">
        <v>913</v>
      </c>
      <c r="E133" s="52" t="s">
        <v>598</v>
      </c>
      <c r="F133" s="247">
        <v>78.12</v>
      </c>
      <c r="G133" s="296">
        <v>0</v>
      </c>
      <c r="H133" s="247">
        <v>11.64</v>
      </c>
      <c r="I133" s="296">
        <v>0</v>
      </c>
      <c r="J133" s="247">
        <f>SUM(F133:I133)</f>
        <v>89.76</v>
      </c>
      <c r="K133" s="272">
        <v>78.12</v>
      </c>
      <c r="L133" s="247">
        <v>11.64</v>
      </c>
      <c r="M133" s="293">
        <f>K133+L133</f>
        <v>89.76</v>
      </c>
      <c r="N133" s="262"/>
    </row>
    <row r="134" spans="1:18" ht="16" customHeight="1">
      <c r="A134" s="240"/>
      <c r="B134" s="278"/>
      <c r="C134" s="72"/>
      <c r="D134" s="72"/>
      <c r="E134" s="52"/>
      <c r="F134" s="247"/>
      <c r="G134" s="296"/>
      <c r="H134" s="247"/>
      <c r="I134" s="296"/>
      <c r="J134" s="247"/>
      <c r="K134" s="247"/>
      <c r="L134" s="247"/>
      <c r="M134" s="293"/>
      <c r="N134" s="262"/>
    </row>
    <row r="135" spans="1:18" s="1" customFormat="1" ht="16">
      <c r="A135" s="406" t="s">
        <v>415</v>
      </c>
      <c r="B135" s="404"/>
      <c r="C135" s="404"/>
      <c r="D135" s="404"/>
      <c r="E135" s="404"/>
      <c r="F135" s="256">
        <f t="shared" ref="F135:M135" si="5">SUM(F130:F134)</f>
        <v>302.36</v>
      </c>
      <c r="G135" s="256">
        <f t="shared" si="5"/>
        <v>191.39000000000001</v>
      </c>
      <c r="H135" s="256">
        <f t="shared" si="5"/>
        <v>46.56</v>
      </c>
      <c r="I135" s="256">
        <f t="shared" si="5"/>
        <v>29.68</v>
      </c>
      <c r="J135" s="256">
        <f t="shared" si="5"/>
        <v>569.99</v>
      </c>
      <c r="K135" s="256">
        <f t="shared" si="5"/>
        <v>493.75</v>
      </c>
      <c r="L135" s="256">
        <f t="shared" si="5"/>
        <v>76.240000000000009</v>
      </c>
      <c r="M135" s="256">
        <f t="shared" si="5"/>
        <v>569.99</v>
      </c>
      <c r="N135" s="257"/>
      <c r="P135"/>
      <c r="Q135"/>
      <c r="R135"/>
    </row>
    <row r="136" spans="1:18" s="1" customFormat="1" ht="16">
      <c r="A136" s="317"/>
      <c r="B136" s="318"/>
      <c r="C136" s="347"/>
      <c r="D136" s="347"/>
      <c r="E136" s="318"/>
      <c r="F136" s="256"/>
      <c r="G136" s="256"/>
      <c r="H136" s="256"/>
      <c r="I136" s="256"/>
      <c r="J136" s="256"/>
      <c r="K136" s="256"/>
      <c r="L136" s="256"/>
      <c r="M136" s="256"/>
      <c r="N136" s="257"/>
      <c r="P136"/>
      <c r="Q136"/>
      <c r="R136"/>
    </row>
    <row r="137" spans="1:18" s="1" customFormat="1" ht="19">
      <c r="A137" s="393" t="s">
        <v>171</v>
      </c>
      <c r="B137" s="393"/>
      <c r="C137" s="393"/>
      <c r="D137" s="393"/>
      <c r="E137" s="393"/>
      <c r="F137" s="90">
        <f>F127+F135</f>
        <v>8781.7599999999984</v>
      </c>
      <c r="G137" s="90"/>
      <c r="H137" s="90">
        <f>H127+H135</f>
        <v>1420.080000000002</v>
      </c>
      <c r="I137" s="90"/>
      <c r="J137" s="90">
        <f>M123+J135</f>
        <v>15013.040000000003</v>
      </c>
      <c r="K137" s="90"/>
      <c r="L137" s="90"/>
      <c r="M137" s="332">
        <f>M123+M135</f>
        <v>15013.040000000003</v>
      </c>
      <c r="N137" s="89" t="s">
        <v>795</v>
      </c>
      <c r="P137"/>
      <c r="Q137"/>
      <c r="R137"/>
    </row>
    <row r="138" spans="1:18" s="1" customFormat="1" ht="15" customHeight="1">
      <c r="A138" s="397" t="s">
        <v>166</v>
      </c>
      <c r="B138" s="397"/>
      <c r="C138" s="397"/>
      <c r="D138" s="397"/>
      <c r="E138" s="397"/>
      <c r="F138" s="397"/>
      <c r="G138" s="397"/>
      <c r="H138" s="397"/>
      <c r="I138" s="397"/>
      <c r="J138" s="397"/>
      <c r="K138" s="313"/>
      <c r="L138" s="313"/>
      <c r="M138" s="313"/>
      <c r="N138" s="143"/>
      <c r="P138"/>
      <c r="Q138"/>
      <c r="R138"/>
    </row>
    <row r="139" spans="1:18" s="1" customFormat="1" ht="16" customHeight="1">
      <c r="A139"/>
      <c r="B139"/>
      <c r="C139"/>
      <c r="D139"/>
      <c r="F139"/>
      <c r="G139"/>
      <c r="H139" t="s">
        <v>381</v>
      </c>
      <c r="I139" s="163" t="s">
        <v>871</v>
      </c>
      <c r="J139" s="260">
        <v>45526</v>
      </c>
      <c r="K139" s="314"/>
      <c r="L139" s="314"/>
      <c r="M139" s="314"/>
      <c r="N139"/>
      <c r="P139"/>
      <c r="Q139"/>
      <c r="R139"/>
    </row>
    <row r="140" spans="1:18" s="1" customFormat="1">
      <c r="A140"/>
      <c r="B140"/>
      <c r="C140"/>
      <c r="D140"/>
      <c r="E140"/>
      <c r="F140"/>
      <c r="G140"/>
      <c r="H140" s="12"/>
      <c r="I140" s="12"/>
      <c r="J140" s="12"/>
      <c r="K140" s="275"/>
      <c r="L140" s="275"/>
      <c r="M140" s="12"/>
      <c r="N140"/>
      <c r="P140"/>
      <c r="Q140"/>
      <c r="R140"/>
    </row>
    <row r="141" spans="1:18" s="1" customFormat="1">
      <c r="A141"/>
      <c r="B141"/>
      <c r="C141"/>
      <c r="D141"/>
      <c r="E141"/>
      <c r="F141" s="315" t="s">
        <v>766</v>
      </c>
      <c r="G141" s="275">
        <f>G123+G135+I123+I135</f>
        <v>4811.2000000000016</v>
      </c>
      <c r="H141" s="315" t="s">
        <v>767</v>
      </c>
      <c r="I141" s="275">
        <f>M123+M135-G141</f>
        <v>10201.84</v>
      </c>
      <c r="J141"/>
      <c r="K141" s="275"/>
      <c r="L141" s="275"/>
      <c r="M141" s="275"/>
      <c r="N141"/>
      <c r="P141"/>
      <c r="Q141"/>
      <c r="R141"/>
    </row>
    <row r="143" spans="1:18" s="1" customFormat="1">
      <c r="A143"/>
      <c r="B143"/>
      <c r="C143"/>
      <c r="D143"/>
      <c r="E143"/>
      <c r="F143"/>
      <c r="G143"/>
      <c r="H143"/>
      <c r="I143" s="275">
        <f>G141+I141</f>
        <v>15013.04</v>
      </c>
      <c r="J143"/>
      <c r="K143" s="275"/>
      <c r="L143" s="275"/>
      <c r="M143"/>
      <c r="N143"/>
      <c r="P143"/>
      <c r="Q143"/>
      <c r="R143"/>
    </row>
    <row r="146" spans="9:9">
      <c r="I146" s="275"/>
    </row>
  </sheetData>
  <mergeCells count="7">
    <mergeCell ref="A138:J138"/>
    <mergeCell ref="C126:E126"/>
    <mergeCell ref="A127:E127"/>
    <mergeCell ref="A128:E128"/>
    <mergeCell ref="A129:E129"/>
    <mergeCell ref="A135:E135"/>
    <mergeCell ref="A137:E137"/>
  </mergeCells>
  <conditionalFormatting sqref="C23:D23">
    <cfRule type="duplicateValues" dxfId="1682" priority="4"/>
  </conditionalFormatting>
  <conditionalFormatting sqref="C59:D59">
    <cfRule type="duplicateValues" dxfId="1681" priority="2"/>
  </conditionalFormatting>
  <conditionalFormatting sqref="E141:E143 E145:E1048576 B141:D1048576">
    <cfRule type="duplicateValues" dxfId="1680" priority="5"/>
  </conditionalFormatting>
  <conditionalFormatting sqref="N5 N10:N64 N69:N136">
    <cfRule type="notContainsBlanks" dxfId="1679" priority="1">
      <formula>LEN(TRIM(N5))&gt;0</formula>
    </cfRule>
  </conditionalFormatting>
  <conditionalFormatting sqref="N138">
    <cfRule type="notContainsBlanks" dxfId="1678" priority="3">
      <formula>LEN(TRIM(N138))&gt;0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1630-94F9-4A42-B5CE-F903C588D224}">
  <dimension ref="A1:T146"/>
  <sheetViews>
    <sheetView topLeftCell="A22" zoomScale="150" zoomScaleNormal="150" workbookViewId="0">
      <selection activeCell="F64" sqref="F64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7.5" customWidth="1"/>
    <col min="4" max="4" width="10.6640625" customWidth="1"/>
    <col min="5" max="5" width="13.5" customWidth="1"/>
    <col min="6" max="6" width="12.6640625" bestFit="1" customWidth="1"/>
    <col min="7" max="7" width="12.83203125" customWidth="1"/>
    <col min="8" max="8" width="12.6640625" bestFit="1" customWidth="1"/>
    <col min="9" max="9" width="11.83203125" customWidth="1"/>
    <col min="10" max="10" width="14.1640625" customWidth="1"/>
    <col min="11" max="11" width="14.1640625" style="275" customWidth="1"/>
    <col min="12" max="12" width="13.33203125" style="275" customWidth="1"/>
    <col min="13" max="13" width="13.5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45474</v>
      </c>
      <c r="M2" s="157">
        <v>45504</v>
      </c>
      <c r="N2" s="350" t="s">
        <v>990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1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20">
      <c r="A7" s="43"/>
      <c r="B7" s="278" t="s">
        <v>991</v>
      </c>
      <c r="C7" s="344" t="s">
        <v>992</v>
      </c>
      <c r="D7" s="344" t="s">
        <v>916</v>
      </c>
      <c r="E7" s="52" t="s">
        <v>598</v>
      </c>
      <c r="F7" s="247">
        <v>68</v>
      </c>
      <c r="G7" s="352">
        <v>0</v>
      </c>
      <c r="H7" s="247">
        <v>11.64</v>
      </c>
      <c r="I7" s="296">
        <v>0</v>
      </c>
      <c r="J7" s="247">
        <v>79.64</v>
      </c>
      <c r="K7" s="247">
        <v>68</v>
      </c>
      <c r="L7" s="247">
        <v>11.64</v>
      </c>
      <c r="M7" s="293">
        <v>79.64</v>
      </c>
      <c r="N7" s="51"/>
    </row>
    <row r="8" spans="1:20">
      <c r="A8" s="43">
        <v>5</v>
      </c>
      <c r="B8" s="278" t="s">
        <v>805</v>
      </c>
      <c r="C8" s="344" t="s">
        <v>843</v>
      </c>
      <c r="D8" s="344" t="s">
        <v>912</v>
      </c>
      <c r="E8" s="52" t="s">
        <v>598</v>
      </c>
      <c r="F8" s="247">
        <v>68</v>
      </c>
      <c r="G8" s="296">
        <v>0</v>
      </c>
      <c r="H8" s="247">
        <v>11.64</v>
      </c>
      <c r="I8" s="296">
        <v>0</v>
      </c>
      <c r="J8" s="247">
        <f t="shared" si="0"/>
        <v>79.64</v>
      </c>
      <c r="K8" s="247">
        <v>68</v>
      </c>
      <c r="L8" s="247">
        <v>11.64</v>
      </c>
      <c r="M8" s="293">
        <f t="shared" ref="M8:M77" si="1">K8+L8</f>
        <v>79.64</v>
      </c>
      <c r="N8" s="262"/>
    </row>
    <row r="9" spans="1:20">
      <c r="A9" s="43">
        <v>6</v>
      </c>
      <c r="B9" s="278" t="s">
        <v>621</v>
      </c>
      <c r="C9" s="344" t="s">
        <v>561</v>
      </c>
      <c r="D9" s="344" t="s">
        <v>915</v>
      </c>
      <c r="E9" s="52" t="s">
        <v>599</v>
      </c>
      <c r="F9" s="247">
        <v>78.12</v>
      </c>
      <c r="G9" s="296">
        <v>132.80000000000001</v>
      </c>
      <c r="H9" s="247">
        <v>11.64</v>
      </c>
      <c r="I9" s="296">
        <v>20.95</v>
      </c>
      <c r="J9" s="247">
        <f t="shared" si="0"/>
        <v>243.51</v>
      </c>
      <c r="K9" s="247">
        <v>210.92</v>
      </c>
      <c r="L9" s="247">
        <v>32.590000000000003</v>
      </c>
      <c r="M9" s="293">
        <f t="shared" si="1"/>
        <v>243.51</v>
      </c>
      <c r="N9" s="51"/>
    </row>
    <row r="10" spans="1:20">
      <c r="A10" s="43">
        <v>7</v>
      </c>
      <c r="B10" s="50" t="s">
        <v>622</v>
      </c>
      <c r="C10" s="344" t="s">
        <v>192</v>
      </c>
      <c r="D10" s="344" t="s">
        <v>912</v>
      </c>
      <c r="E10" s="52" t="s">
        <v>599</v>
      </c>
      <c r="F10" s="247">
        <v>68</v>
      </c>
      <c r="G10" s="296">
        <v>115.6</v>
      </c>
      <c r="H10" s="247">
        <v>11.64</v>
      </c>
      <c r="I10" s="296">
        <v>20.95</v>
      </c>
      <c r="J10" s="247">
        <f t="shared" si="0"/>
        <v>216.19</v>
      </c>
      <c r="K10" s="247">
        <v>183.6</v>
      </c>
      <c r="L10" s="247">
        <v>32.590000000000003</v>
      </c>
      <c r="M10" s="293">
        <f t="shared" si="1"/>
        <v>216.19</v>
      </c>
      <c r="N10" s="262"/>
    </row>
    <row r="11" spans="1:20">
      <c r="A11" s="43"/>
      <c r="B11" s="50" t="s">
        <v>993</v>
      </c>
      <c r="C11" s="344" t="s">
        <v>994</v>
      </c>
      <c r="D11" s="344" t="s">
        <v>916</v>
      </c>
      <c r="E11" s="52" t="s">
        <v>600</v>
      </c>
      <c r="F11" s="247">
        <v>68</v>
      </c>
      <c r="G11" s="296">
        <v>51</v>
      </c>
      <c r="H11" s="247">
        <v>11.64</v>
      </c>
      <c r="I11" s="296">
        <v>8.73</v>
      </c>
      <c r="J11" s="247">
        <f t="shared" si="0"/>
        <v>139.36999999999998</v>
      </c>
      <c r="K11" s="247">
        <v>119</v>
      </c>
      <c r="L11" s="247">
        <v>20.37</v>
      </c>
      <c r="M11" s="293">
        <f t="shared" si="1"/>
        <v>139.37</v>
      </c>
      <c r="N11" s="262"/>
    </row>
    <row r="12" spans="1:20">
      <c r="A12" s="43">
        <v>9</v>
      </c>
      <c r="B12" s="50" t="s">
        <v>624</v>
      </c>
      <c r="C12" s="72" t="s">
        <v>583</v>
      </c>
      <c r="D12" s="72" t="s">
        <v>913</v>
      </c>
      <c r="E12" s="52" t="s">
        <v>598</v>
      </c>
      <c r="F12" s="247">
        <v>78.12</v>
      </c>
      <c r="G12" s="296">
        <v>0</v>
      </c>
      <c r="H12" s="247">
        <v>11.64</v>
      </c>
      <c r="I12" s="296">
        <v>0</v>
      </c>
      <c r="J12" s="247">
        <f t="shared" si="0"/>
        <v>89.76</v>
      </c>
      <c r="K12" s="247">
        <v>78.12</v>
      </c>
      <c r="L12" s="247">
        <v>11.64</v>
      </c>
      <c r="M12" s="293">
        <f t="shared" si="1"/>
        <v>89.76</v>
      </c>
      <c r="N12" s="262"/>
    </row>
    <row r="13" spans="1:20">
      <c r="A13" s="43">
        <v>10</v>
      </c>
      <c r="B13" s="50" t="s">
        <v>625</v>
      </c>
      <c r="C13" s="72" t="s">
        <v>89</v>
      </c>
      <c r="D13" s="72" t="s">
        <v>912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/>
    </row>
    <row r="14" spans="1:20">
      <c r="A14" s="43"/>
      <c r="B14" s="50" t="s">
        <v>858</v>
      </c>
      <c r="C14" s="72" t="s">
        <v>859</v>
      </c>
      <c r="D14" s="72" t="s">
        <v>912</v>
      </c>
      <c r="E14" s="52" t="s">
        <v>598</v>
      </c>
      <c r="F14" s="247">
        <v>68</v>
      </c>
      <c r="G14" s="296">
        <v>0</v>
      </c>
      <c r="H14" s="247">
        <v>11.64</v>
      </c>
      <c r="I14" s="296">
        <v>0</v>
      </c>
      <c r="J14" s="247">
        <f t="shared" si="0"/>
        <v>79.64</v>
      </c>
      <c r="K14" s="247">
        <v>68</v>
      </c>
      <c r="L14" s="247">
        <v>11.64</v>
      </c>
      <c r="M14" s="293">
        <f t="shared" si="1"/>
        <v>79.64</v>
      </c>
      <c r="N14" s="262"/>
    </row>
    <row r="15" spans="1:20">
      <c r="A15" s="43"/>
      <c r="B15" s="50" t="s">
        <v>708</v>
      </c>
      <c r="C15" s="72" t="s">
        <v>709</v>
      </c>
      <c r="D15" s="72" t="s">
        <v>916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</row>
    <row r="16" spans="1:20" s="1" customFormat="1">
      <c r="A16" s="43">
        <v>12</v>
      </c>
      <c r="B16" s="50" t="s">
        <v>627</v>
      </c>
      <c r="C16" s="72" t="s">
        <v>575</v>
      </c>
      <c r="D16" s="72" t="s">
        <v>913</v>
      </c>
      <c r="E16" s="52" t="s">
        <v>598</v>
      </c>
      <c r="F16" s="247">
        <v>78.12</v>
      </c>
      <c r="G16" s="296">
        <v>0</v>
      </c>
      <c r="H16" s="247">
        <v>11.64</v>
      </c>
      <c r="I16" s="296">
        <v>0</v>
      </c>
      <c r="J16" s="247">
        <f t="shared" si="0"/>
        <v>89.76</v>
      </c>
      <c r="K16" s="247">
        <v>78.12</v>
      </c>
      <c r="L16" s="247">
        <v>11.64</v>
      </c>
      <c r="M16" s="293">
        <f t="shared" si="1"/>
        <v>89.76</v>
      </c>
      <c r="N16" s="262"/>
      <c r="P16"/>
      <c r="Q16"/>
      <c r="R16" s="53" t="s">
        <v>897</v>
      </c>
      <c r="S16" s="53"/>
      <c r="T16" s="240"/>
    </row>
    <row r="17" spans="1:20" s="1" customFormat="1">
      <c r="A17" s="43">
        <v>13</v>
      </c>
      <c r="B17" s="50" t="s">
        <v>628</v>
      </c>
      <c r="C17" s="72" t="s">
        <v>139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 t="shared" si="0"/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 s="53"/>
      <c r="S17" s="53"/>
      <c r="T17" s="240"/>
    </row>
    <row r="18" spans="1:20" s="1" customFormat="1">
      <c r="A18" s="43">
        <v>14</v>
      </c>
      <c r="B18" s="50" t="s">
        <v>629</v>
      </c>
      <c r="C18" s="72" t="s">
        <v>170</v>
      </c>
      <c r="D18" s="72" t="s">
        <v>913</v>
      </c>
      <c r="E18" s="52" t="s">
        <v>600</v>
      </c>
      <c r="F18" s="247">
        <v>78.12</v>
      </c>
      <c r="G18" s="296">
        <v>58.59</v>
      </c>
      <c r="H18" s="247">
        <v>11.64</v>
      </c>
      <c r="I18" s="296">
        <v>8.73</v>
      </c>
      <c r="J18" s="247">
        <f>SUM(F18:I18)</f>
        <v>157.08000000000001</v>
      </c>
      <c r="K18" s="247">
        <v>136.71</v>
      </c>
      <c r="L18" s="247">
        <v>20.37</v>
      </c>
      <c r="M18" s="293">
        <f t="shared" si="1"/>
        <v>157.08000000000001</v>
      </c>
      <c r="N18" s="262"/>
      <c r="P18"/>
      <c r="Q18"/>
      <c r="R18"/>
      <c r="S18"/>
    </row>
    <row r="19" spans="1:20" s="1" customFormat="1">
      <c r="A19" s="43">
        <v>15</v>
      </c>
      <c r="B19" s="50" t="s">
        <v>810</v>
      </c>
      <c r="C19" s="72" t="s">
        <v>809</v>
      </c>
      <c r="D19" s="72" t="s">
        <v>912</v>
      </c>
      <c r="E19" s="52" t="s">
        <v>598</v>
      </c>
      <c r="F19" s="247">
        <v>68</v>
      </c>
      <c r="G19" s="296">
        <v>0</v>
      </c>
      <c r="H19" s="247">
        <v>11.64</v>
      </c>
      <c r="I19" s="296">
        <v>0</v>
      </c>
      <c r="J19" s="247">
        <f>SUM(F19:I19)</f>
        <v>79.64</v>
      </c>
      <c r="K19" s="247">
        <v>68</v>
      </c>
      <c r="L19" s="247">
        <v>11.64</v>
      </c>
      <c r="M19" s="293">
        <f t="shared" si="1"/>
        <v>79.64</v>
      </c>
      <c r="N19" s="262"/>
      <c r="P19"/>
      <c r="Q19"/>
      <c r="R19"/>
      <c r="S19"/>
    </row>
    <row r="20" spans="1:20" s="1" customFormat="1">
      <c r="A20" s="43">
        <v>16</v>
      </c>
      <c r="B20" s="278" t="s">
        <v>731</v>
      </c>
      <c r="C20" s="72" t="s">
        <v>730</v>
      </c>
      <c r="D20" s="72" t="s">
        <v>913</v>
      </c>
      <c r="E20" s="52" t="s">
        <v>599</v>
      </c>
      <c r="F20" s="247">
        <v>78.12</v>
      </c>
      <c r="G20" s="296">
        <v>132.80000000000001</v>
      </c>
      <c r="H20" s="247">
        <v>11.64</v>
      </c>
      <c r="I20" s="296">
        <v>20.95</v>
      </c>
      <c r="J20" s="247">
        <f t="shared" si="0"/>
        <v>243.51</v>
      </c>
      <c r="K20" s="247">
        <v>210.92</v>
      </c>
      <c r="L20" s="247">
        <v>32.590000000000003</v>
      </c>
      <c r="M20" s="293">
        <f t="shared" si="1"/>
        <v>243.51</v>
      </c>
      <c r="N20" s="262"/>
      <c r="P20"/>
      <c r="Q20"/>
      <c r="R20"/>
      <c r="S20"/>
    </row>
    <row r="21" spans="1:20" s="1" customFormat="1">
      <c r="A21" s="43"/>
      <c r="B21" s="278" t="s">
        <v>885</v>
      </c>
      <c r="C21" s="72" t="s">
        <v>886</v>
      </c>
      <c r="D21" s="72" t="s">
        <v>913</v>
      </c>
      <c r="E21" s="52" t="s">
        <v>600</v>
      </c>
      <c r="F21" s="247">
        <v>78.12</v>
      </c>
      <c r="G21" s="296">
        <v>58.59</v>
      </c>
      <c r="H21" s="247">
        <v>11.64</v>
      </c>
      <c r="I21" s="296">
        <v>8.73</v>
      </c>
      <c r="J21" s="247">
        <f t="shared" si="0"/>
        <v>157.08000000000001</v>
      </c>
      <c r="K21" s="247">
        <v>136.71</v>
      </c>
      <c r="L21" s="247">
        <v>20.37</v>
      </c>
      <c r="M21" s="293">
        <f t="shared" si="1"/>
        <v>157.08000000000001</v>
      </c>
      <c r="N21" s="262"/>
      <c r="P21"/>
      <c r="Q21"/>
      <c r="R21"/>
      <c r="S21"/>
    </row>
    <row r="22" spans="1:20">
      <c r="A22" s="43">
        <v>17</v>
      </c>
      <c r="B22" s="50" t="s">
        <v>630</v>
      </c>
      <c r="C22" s="72" t="s">
        <v>11</v>
      </c>
      <c r="D22" s="72" t="s">
        <v>912</v>
      </c>
      <c r="E22" s="52" t="s">
        <v>599</v>
      </c>
      <c r="F22" s="247">
        <v>68</v>
      </c>
      <c r="G22" s="296">
        <v>115.6</v>
      </c>
      <c r="H22" s="247">
        <v>11.64</v>
      </c>
      <c r="I22" s="296">
        <v>20.95</v>
      </c>
      <c r="J22" s="247">
        <f t="shared" si="0"/>
        <v>216.19</v>
      </c>
      <c r="K22" s="247">
        <v>183.6</v>
      </c>
      <c r="L22" s="247">
        <v>32.590000000000003</v>
      </c>
      <c r="M22" s="293">
        <f t="shared" si="1"/>
        <v>216.19</v>
      </c>
      <c r="N22" s="262"/>
    </row>
    <row r="23" spans="1:20">
      <c r="A23" s="43">
        <v>18</v>
      </c>
      <c r="B23" s="118" t="s">
        <v>631</v>
      </c>
      <c r="C23" s="72" t="s">
        <v>720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20">
      <c r="A24" s="43">
        <v>19</v>
      </c>
      <c r="B24" s="50" t="s">
        <v>632</v>
      </c>
      <c r="C24" s="72" t="s">
        <v>65</v>
      </c>
      <c r="D24" s="72" t="s">
        <v>913</v>
      </c>
      <c r="E24" s="52" t="s">
        <v>600</v>
      </c>
      <c r="F24" s="247">
        <v>78.12</v>
      </c>
      <c r="G24" s="296">
        <v>58.59</v>
      </c>
      <c r="H24" s="247">
        <v>11.64</v>
      </c>
      <c r="I24" s="296">
        <v>8.73</v>
      </c>
      <c r="J24" s="247">
        <f t="shared" si="0"/>
        <v>157.08000000000001</v>
      </c>
      <c r="K24" s="247">
        <v>136.71</v>
      </c>
      <c r="L24" s="247">
        <v>20.37</v>
      </c>
      <c r="M24" s="293">
        <f t="shared" si="1"/>
        <v>157.08000000000001</v>
      </c>
      <c r="N24" s="262"/>
    </row>
    <row r="25" spans="1:20">
      <c r="A25" s="43"/>
      <c r="B25" s="50" t="s">
        <v>917</v>
      </c>
      <c r="C25" s="72" t="s">
        <v>918</v>
      </c>
      <c r="D25" s="72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20">
      <c r="A26" s="43">
        <v>20</v>
      </c>
      <c r="B26" s="50" t="s">
        <v>633</v>
      </c>
      <c r="C26" s="71" t="s">
        <v>80</v>
      </c>
      <c r="D26" s="71" t="s">
        <v>912</v>
      </c>
      <c r="E26" s="52" t="s">
        <v>598</v>
      </c>
      <c r="F26" s="247">
        <v>68</v>
      </c>
      <c r="G26" s="296">
        <v>0</v>
      </c>
      <c r="H26" s="247">
        <v>11.64</v>
      </c>
      <c r="I26" s="296">
        <v>0</v>
      </c>
      <c r="J26" s="247">
        <f t="shared" si="0"/>
        <v>79.64</v>
      </c>
      <c r="K26" s="247">
        <v>68</v>
      </c>
      <c r="L26" s="247">
        <v>11.64</v>
      </c>
      <c r="M26" s="293">
        <f t="shared" si="1"/>
        <v>79.64</v>
      </c>
      <c r="N26" s="262"/>
    </row>
    <row r="27" spans="1:20">
      <c r="A27" s="43"/>
      <c r="B27" s="50" t="s">
        <v>887</v>
      </c>
      <c r="C27" s="71" t="s">
        <v>888</v>
      </c>
      <c r="D27" s="71" t="s">
        <v>913</v>
      </c>
      <c r="E27" s="52" t="s">
        <v>598</v>
      </c>
      <c r="F27" s="247">
        <v>78.12</v>
      </c>
      <c r="G27" s="296">
        <v>0</v>
      </c>
      <c r="H27" s="247">
        <v>11.64</v>
      </c>
      <c r="I27" s="296">
        <v>0</v>
      </c>
      <c r="J27" s="247">
        <f t="shared" si="0"/>
        <v>89.76</v>
      </c>
      <c r="K27" s="247">
        <v>78.12</v>
      </c>
      <c r="L27" s="247">
        <v>11.64</v>
      </c>
      <c r="M27" s="293">
        <f t="shared" si="1"/>
        <v>89.76</v>
      </c>
      <c r="N27" s="262"/>
    </row>
    <row r="28" spans="1:20">
      <c r="A28" s="43">
        <v>21</v>
      </c>
      <c r="B28" s="43" t="s">
        <v>781</v>
      </c>
      <c r="C28" s="71" t="s">
        <v>844</v>
      </c>
      <c r="D28" s="71" t="s">
        <v>913</v>
      </c>
      <c r="E28" s="52" t="s">
        <v>600</v>
      </c>
      <c r="F28" s="247">
        <v>78.12</v>
      </c>
      <c r="G28" s="296">
        <v>58.59</v>
      </c>
      <c r="H28" s="247">
        <v>11.64</v>
      </c>
      <c r="I28" s="296">
        <v>8.73</v>
      </c>
      <c r="J28" s="247">
        <f>SUM(F28:I28)</f>
        <v>157.08000000000001</v>
      </c>
      <c r="K28" s="247">
        <v>136.71</v>
      </c>
      <c r="L28" s="247">
        <v>20.37</v>
      </c>
      <c r="M28" s="293">
        <f t="shared" si="1"/>
        <v>157.08000000000001</v>
      </c>
      <c r="N28" s="262"/>
    </row>
    <row r="29" spans="1:20">
      <c r="A29" s="43">
        <v>22</v>
      </c>
      <c r="B29" s="50" t="s">
        <v>635</v>
      </c>
      <c r="C29" s="72" t="s">
        <v>91</v>
      </c>
      <c r="D29" s="72" t="s">
        <v>912</v>
      </c>
      <c r="E29" s="52" t="s">
        <v>599</v>
      </c>
      <c r="F29" s="247">
        <v>68</v>
      </c>
      <c r="G29" s="296">
        <v>115.6</v>
      </c>
      <c r="H29" s="247">
        <v>11.64</v>
      </c>
      <c r="I29" s="296">
        <v>20.95</v>
      </c>
      <c r="J29" s="247">
        <f>SUM(F29:I29)</f>
        <v>216.19</v>
      </c>
      <c r="K29" s="247">
        <v>183.6</v>
      </c>
      <c r="L29" s="247">
        <v>32.590000000000003</v>
      </c>
      <c r="M29" s="293">
        <f t="shared" si="1"/>
        <v>216.19</v>
      </c>
      <c r="N29" s="262"/>
    </row>
    <row r="30" spans="1:20">
      <c r="A30" s="43">
        <v>23</v>
      </c>
      <c r="B30" s="50" t="s">
        <v>634</v>
      </c>
      <c r="C30" s="71" t="s">
        <v>845</v>
      </c>
      <c r="D30" s="71" t="s">
        <v>912</v>
      </c>
      <c r="E30" s="52" t="s">
        <v>598</v>
      </c>
      <c r="F30" s="247">
        <v>68</v>
      </c>
      <c r="G30" s="296">
        <v>0</v>
      </c>
      <c r="H30" s="247">
        <v>11.64</v>
      </c>
      <c r="I30" s="296">
        <v>0</v>
      </c>
      <c r="J30" s="247">
        <f>SUM(F30:I30)</f>
        <v>79.64</v>
      </c>
      <c r="K30" s="247">
        <v>68</v>
      </c>
      <c r="L30" s="247">
        <v>11.64</v>
      </c>
      <c r="M30" s="293">
        <f t="shared" si="1"/>
        <v>79.64</v>
      </c>
      <c r="N30" s="262"/>
    </row>
    <row r="31" spans="1:20">
      <c r="A31" s="43">
        <v>24</v>
      </c>
      <c r="B31" s="50" t="s">
        <v>636</v>
      </c>
      <c r="C31" s="72" t="s">
        <v>771</v>
      </c>
      <c r="D31" s="72" t="s">
        <v>915</v>
      </c>
      <c r="E31" s="52" t="s">
        <v>598</v>
      </c>
      <c r="F31" s="247">
        <v>78.12</v>
      </c>
      <c r="G31" s="296">
        <v>0</v>
      </c>
      <c r="H31" s="247">
        <v>11.64</v>
      </c>
      <c r="I31" s="296">
        <v>0</v>
      </c>
      <c r="J31" s="247">
        <f t="shared" si="0"/>
        <v>89.76</v>
      </c>
      <c r="K31" s="247">
        <v>78.12</v>
      </c>
      <c r="L31" s="247">
        <v>11.64</v>
      </c>
      <c r="M31" s="293">
        <f t="shared" si="1"/>
        <v>89.76</v>
      </c>
      <c r="N31" s="262"/>
    </row>
    <row r="32" spans="1:20">
      <c r="A32" s="43">
        <v>25</v>
      </c>
      <c r="B32" s="50" t="s">
        <v>637</v>
      </c>
      <c r="C32" s="72" t="s">
        <v>405</v>
      </c>
      <c r="D32" s="72" t="s">
        <v>915</v>
      </c>
      <c r="E32" s="52" t="s">
        <v>598</v>
      </c>
      <c r="F32" s="247">
        <v>78.12</v>
      </c>
      <c r="G32" s="296">
        <v>0</v>
      </c>
      <c r="H32" s="247">
        <v>11.64</v>
      </c>
      <c r="I32" s="296">
        <v>0</v>
      </c>
      <c r="J32" s="247">
        <f t="shared" si="0"/>
        <v>89.76</v>
      </c>
      <c r="K32" s="247">
        <v>78.12</v>
      </c>
      <c r="L32" s="247">
        <v>11.64</v>
      </c>
      <c r="M32" s="293">
        <f t="shared" si="1"/>
        <v>89.76</v>
      </c>
      <c r="N32" s="262"/>
    </row>
    <row r="33" spans="1:19">
      <c r="A33" s="43"/>
      <c r="B33" s="50" t="s">
        <v>879</v>
      </c>
      <c r="C33" s="72" t="s">
        <v>880</v>
      </c>
      <c r="D33" s="72" t="s">
        <v>912</v>
      </c>
      <c r="E33" s="52" t="s">
        <v>598</v>
      </c>
      <c r="F33" s="247">
        <v>68</v>
      </c>
      <c r="G33" s="296">
        <v>0</v>
      </c>
      <c r="H33" s="247">
        <v>11.64</v>
      </c>
      <c r="I33" s="296">
        <v>0</v>
      </c>
      <c r="J33" s="247">
        <f t="shared" si="0"/>
        <v>79.64</v>
      </c>
      <c r="K33" s="247">
        <v>68</v>
      </c>
      <c r="L33" s="247">
        <v>11.64</v>
      </c>
      <c r="M33" s="293">
        <f t="shared" si="1"/>
        <v>79.64</v>
      </c>
      <c r="N33" s="262"/>
    </row>
    <row r="34" spans="1:19">
      <c r="A34" s="43">
        <v>26</v>
      </c>
      <c r="B34" s="50" t="s">
        <v>723</v>
      </c>
      <c r="C34" s="72" t="s">
        <v>722</v>
      </c>
      <c r="D34" s="72" t="s">
        <v>912</v>
      </c>
      <c r="E34" s="52" t="s">
        <v>598</v>
      </c>
      <c r="F34" s="247">
        <v>68</v>
      </c>
      <c r="G34" s="296">
        <v>0</v>
      </c>
      <c r="H34" s="247">
        <v>11.64</v>
      </c>
      <c r="I34" s="296">
        <v>0</v>
      </c>
      <c r="J34" s="247">
        <f t="shared" si="0"/>
        <v>79.64</v>
      </c>
      <c r="K34" s="247">
        <v>68</v>
      </c>
      <c r="L34" s="247">
        <v>11.64</v>
      </c>
      <c r="M34" s="293">
        <f t="shared" si="1"/>
        <v>79.64</v>
      </c>
      <c r="N34" s="262"/>
    </row>
    <row r="35" spans="1:19">
      <c r="A35" s="43">
        <v>27</v>
      </c>
      <c r="B35" s="50" t="s">
        <v>638</v>
      </c>
      <c r="C35" s="72" t="s">
        <v>617</v>
      </c>
      <c r="D35" s="72" t="s">
        <v>912</v>
      </c>
      <c r="E35" s="52" t="s">
        <v>600</v>
      </c>
      <c r="F35" s="247">
        <v>68</v>
      </c>
      <c r="G35" s="296">
        <v>51</v>
      </c>
      <c r="H35" s="247">
        <v>11.64</v>
      </c>
      <c r="I35" s="296">
        <v>8.73</v>
      </c>
      <c r="J35" s="247">
        <f t="shared" si="0"/>
        <v>139.36999999999998</v>
      </c>
      <c r="K35" s="247">
        <v>119</v>
      </c>
      <c r="L35" s="247">
        <v>20.37</v>
      </c>
      <c r="M35" s="293">
        <f t="shared" si="1"/>
        <v>139.37</v>
      </c>
      <c r="N35" s="262"/>
    </row>
    <row r="36" spans="1:19">
      <c r="A36" s="43">
        <v>28</v>
      </c>
      <c r="B36" s="50" t="s">
        <v>639</v>
      </c>
      <c r="C36" s="72" t="s">
        <v>92</v>
      </c>
      <c r="D36" s="72" t="s">
        <v>912</v>
      </c>
      <c r="E36" s="52" t="s">
        <v>599</v>
      </c>
      <c r="F36" s="247">
        <v>68</v>
      </c>
      <c r="G36" s="296">
        <v>115.6</v>
      </c>
      <c r="H36" s="247">
        <v>11.64</v>
      </c>
      <c r="I36" s="296">
        <v>20.95</v>
      </c>
      <c r="J36" s="247">
        <f t="shared" si="0"/>
        <v>216.19</v>
      </c>
      <c r="K36" s="247">
        <v>183.6</v>
      </c>
      <c r="L36" s="247">
        <v>32.590000000000003</v>
      </c>
      <c r="M36" s="293">
        <f t="shared" si="1"/>
        <v>216.19</v>
      </c>
      <c r="N36" s="262"/>
    </row>
    <row r="37" spans="1:19">
      <c r="A37" s="43"/>
      <c r="B37" s="50" t="s">
        <v>889</v>
      </c>
      <c r="C37" s="72" t="s">
        <v>890</v>
      </c>
      <c r="D37" s="72" t="s">
        <v>912</v>
      </c>
      <c r="E37" s="52" t="s">
        <v>598</v>
      </c>
      <c r="F37" s="247">
        <v>68</v>
      </c>
      <c r="G37" s="296">
        <v>0</v>
      </c>
      <c r="H37" s="247">
        <v>11.64</v>
      </c>
      <c r="I37" s="296">
        <v>0</v>
      </c>
      <c r="J37" s="247">
        <f t="shared" si="0"/>
        <v>79.64</v>
      </c>
      <c r="K37" s="247">
        <v>68</v>
      </c>
      <c r="L37" s="247">
        <v>11.64</v>
      </c>
      <c r="M37" s="293">
        <f t="shared" si="1"/>
        <v>79.64</v>
      </c>
      <c r="N37" s="262"/>
    </row>
    <row r="38" spans="1:19">
      <c r="A38" s="43">
        <v>30</v>
      </c>
      <c r="B38" s="50" t="s">
        <v>641</v>
      </c>
      <c r="C38" s="71" t="s">
        <v>846</v>
      </c>
      <c r="D38" s="71" t="s">
        <v>912</v>
      </c>
      <c r="E38" s="52" t="s">
        <v>600</v>
      </c>
      <c r="F38" s="247">
        <v>68</v>
      </c>
      <c r="G38" s="296">
        <v>51</v>
      </c>
      <c r="H38" s="247">
        <v>11.64</v>
      </c>
      <c r="I38" s="296">
        <v>8.73</v>
      </c>
      <c r="J38" s="247">
        <f t="shared" si="0"/>
        <v>139.36999999999998</v>
      </c>
      <c r="K38" s="247">
        <v>119</v>
      </c>
      <c r="L38" s="247">
        <v>20.37</v>
      </c>
      <c r="M38" s="293">
        <f t="shared" si="1"/>
        <v>139.37</v>
      </c>
      <c r="N38" s="262"/>
      <c r="R38" t="s">
        <v>318</v>
      </c>
    </row>
    <row r="39" spans="1:19">
      <c r="A39" s="43">
        <v>31</v>
      </c>
      <c r="B39" s="50" t="s">
        <v>642</v>
      </c>
      <c r="C39" s="72" t="s">
        <v>549</v>
      </c>
      <c r="D39" s="72" t="s">
        <v>912</v>
      </c>
      <c r="E39" s="52" t="s">
        <v>599</v>
      </c>
      <c r="F39" s="247">
        <v>68</v>
      </c>
      <c r="G39" s="296">
        <v>115.6</v>
      </c>
      <c r="H39" s="247">
        <v>11.64</v>
      </c>
      <c r="I39" s="296">
        <v>20.95</v>
      </c>
      <c r="J39" s="247">
        <f t="shared" si="0"/>
        <v>216.19</v>
      </c>
      <c r="K39" s="247">
        <v>183.6</v>
      </c>
      <c r="L39" s="247">
        <v>32.590000000000003</v>
      </c>
      <c r="M39" s="293">
        <f t="shared" si="1"/>
        <v>216.19</v>
      </c>
      <c r="N39" s="262"/>
    </row>
    <row r="40" spans="1:19">
      <c r="A40" s="43">
        <v>32</v>
      </c>
      <c r="B40" s="50" t="s">
        <v>784</v>
      </c>
      <c r="C40" s="72" t="s">
        <v>785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</row>
    <row r="41" spans="1:19" s="1" customFormat="1">
      <c r="A41" s="43">
        <v>33</v>
      </c>
      <c r="B41" s="50" t="s">
        <v>644</v>
      </c>
      <c r="C41" s="72" t="s">
        <v>407</v>
      </c>
      <c r="D41" s="72" t="s">
        <v>913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/>
      <c r="B42" s="50" t="s">
        <v>860</v>
      </c>
      <c r="C42" s="72" t="s">
        <v>862</v>
      </c>
      <c r="D42" s="72" t="s">
        <v>912</v>
      </c>
      <c r="E42" s="52" t="s">
        <v>598</v>
      </c>
      <c r="F42" s="247">
        <v>68</v>
      </c>
      <c r="G42" s="296">
        <v>0</v>
      </c>
      <c r="H42" s="247">
        <v>11.64</v>
      </c>
      <c r="I42" s="296">
        <v>0</v>
      </c>
      <c r="J42" s="247">
        <f t="shared" si="0"/>
        <v>79.64</v>
      </c>
      <c r="K42" s="247">
        <v>68</v>
      </c>
      <c r="L42" s="247">
        <v>11.64</v>
      </c>
      <c r="M42" s="293">
        <f t="shared" si="1"/>
        <v>79.64</v>
      </c>
      <c r="N42" s="262"/>
      <c r="P42"/>
      <c r="Q42"/>
      <c r="R42"/>
      <c r="S42"/>
    </row>
    <row r="43" spans="1:19" s="1" customFormat="1">
      <c r="A43" s="43">
        <v>34</v>
      </c>
      <c r="B43" s="50" t="s">
        <v>705</v>
      </c>
      <c r="C43" s="72" t="s">
        <v>43</v>
      </c>
      <c r="D43" s="72" t="s">
        <v>915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>
        <v>78.12</v>
      </c>
      <c r="L43" s="247">
        <v>11.64</v>
      </c>
      <c r="M43" s="293">
        <f t="shared" si="1"/>
        <v>89.76</v>
      </c>
      <c r="N43" s="262"/>
      <c r="P43"/>
      <c r="Q43"/>
      <c r="R43"/>
      <c r="S43"/>
    </row>
    <row r="44" spans="1:19" s="1" customFormat="1">
      <c r="A44" s="43">
        <v>35</v>
      </c>
      <c r="B44" s="50" t="s">
        <v>706</v>
      </c>
      <c r="C44" s="71" t="s">
        <v>327</v>
      </c>
      <c r="D44" s="71" t="s">
        <v>912</v>
      </c>
      <c r="E44" s="52" t="s">
        <v>600</v>
      </c>
      <c r="F44" s="247">
        <v>68</v>
      </c>
      <c r="G44" s="296">
        <v>51</v>
      </c>
      <c r="H44" s="247">
        <v>11.64</v>
      </c>
      <c r="I44" s="296">
        <v>8.73</v>
      </c>
      <c r="J44" s="247">
        <f t="shared" si="0"/>
        <v>139.36999999999998</v>
      </c>
      <c r="K44" s="247">
        <v>119</v>
      </c>
      <c r="L44" s="247">
        <v>20.37</v>
      </c>
      <c r="M44" s="293">
        <f t="shared" si="1"/>
        <v>139.37</v>
      </c>
      <c r="N44" s="262"/>
      <c r="P44"/>
      <c r="Q44"/>
      <c r="R44"/>
      <c r="S44"/>
    </row>
    <row r="45" spans="1:19" s="1" customFormat="1">
      <c r="A45" s="43"/>
      <c r="B45" s="50" t="s">
        <v>938</v>
      </c>
      <c r="C45" s="71" t="s">
        <v>939</v>
      </c>
      <c r="D45" s="71" t="s">
        <v>913</v>
      </c>
      <c r="E45" s="52" t="s">
        <v>598</v>
      </c>
      <c r="F45" s="247">
        <v>78.12</v>
      </c>
      <c r="G45" s="296">
        <v>0</v>
      </c>
      <c r="H45" s="247">
        <v>11.64</v>
      </c>
      <c r="I45" s="296">
        <v>0</v>
      </c>
      <c r="J45" s="247">
        <f t="shared" si="0"/>
        <v>89.76</v>
      </c>
      <c r="K45" s="247">
        <v>78.12</v>
      </c>
      <c r="L45" s="247">
        <v>11.64</v>
      </c>
      <c r="M45" s="293">
        <f t="shared" si="1"/>
        <v>89.76</v>
      </c>
      <c r="N45" s="262"/>
      <c r="P45"/>
      <c r="Q45"/>
      <c r="R45"/>
      <c r="S45"/>
    </row>
    <row r="46" spans="1:19" s="1" customFormat="1">
      <c r="A46" s="43"/>
      <c r="B46" s="50" t="s">
        <v>920</v>
      </c>
      <c r="C46" s="71" t="s">
        <v>921</v>
      </c>
      <c r="D46" s="71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>SUM(K46:L46)</f>
        <v>89.76</v>
      </c>
      <c r="N46" s="262"/>
      <c r="P46"/>
      <c r="Q46"/>
      <c r="R46"/>
      <c r="S46"/>
    </row>
    <row r="47" spans="1:19" s="1" customFormat="1">
      <c r="A47" s="43">
        <v>36</v>
      </c>
      <c r="B47" s="50" t="s">
        <v>645</v>
      </c>
      <c r="C47" s="72" t="s">
        <v>358</v>
      </c>
      <c r="D47" s="72" t="s">
        <v>912</v>
      </c>
      <c r="E47" s="52" t="s">
        <v>599</v>
      </c>
      <c r="F47" s="247">
        <v>68</v>
      </c>
      <c r="G47" s="296">
        <v>115.6</v>
      </c>
      <c r="H47" s="247">
        <v>11.64</v>
      </c>
      <c r="I47" s="296">
        <v>20.95</v>
      </c>
      <c r="J47" s="247">
        <f>SUM(F47:I47)</f>
        <v>216.19</v>
      </c>
      <c r="K47" s="247">
        <v>183.6</v>
      </c>
      <c r="L47" s="247">
        <v>32.590000000000003</v>
      </c>
      <c r="M47" s="293">
        <f t="shared" si="1"/>
        <v>216.19</v>
      </c>
      <c r="N47" s="262"/>
      <c r="P47"/>
      <c r="Q47"/>
      <c r="R47"/>
      <c r="S47"/>
    </row>
    <row r="48" spans="1:19" s="1" customFormat="1">
      <c r="A48" s="43">
        <v>37</v>
      </c>
      <c r="B48" s="50" t="s">
        <v>646</v>
      </c>
      <c r="C48" s="72" t="s">
        <v>551</v>
      </c>
      <c r="D48" s="72" t="s">
        <v>913</v>
      </c>
      <c r="E48" s="52" t="s">
        <v>598</v>
      </c>
      <c r="F48" s="247">
        <v>78.12</v>
      </c>
      <c r="G48" s="296">
        <v>0</v>
      </c>
      <c r="H48" s="247">
        <v>11.64</v>
      </c>
      <c r="I48" s="296">
        <v>0</v>
      </c>
      <c r="J48" s="247">
        <f t="shared" si="0"/>
        <v>89.76</v>
      </c>
      <c r="K48" s="247">
        <v>78.12</v>
      </c>
      <c r="L48" s="247">
        <v>11.64</v>
      </c>
      <c r="M48" s="293">
        <f t="shared" si="1"/>
        <v>89.76</v>
      </c>
      <c r="N48" s="262"/>
      <c r="P48"/>
      <c r="Q48"/>
      <c r="R48"/>
      <c r="S48"/>
    </row>
    <row r="49" spans="1:19" s="1" customFormat="1">
      <c r="A49" s="43">
        <v>39</v>
      </c>
      <c r="B49" s="50" t="s">
        <v>648</v>
      </c>
      <c r="C49" s="72" t="s">
        <v>23</v>
      </c>
      <c r="D49" s="72" t="s">
        <v>912</v>
      </c>
      <c r="E49" s="52" t="s">
        <v>598</v>
      </c>
      <c r="F49" s="247">
        <v>68</v>
      </c>
      <c r="G49" s="296">
        <v>0</v>
      </c>
      <c r="H49" s="247">
        <v>11.64</v>
      </c>
      <c r="I49" s="296">
        <v>0</v>
      </c>
      <c r="J49" s="247">
        <f t="shared" si="0"/>
        <v>79.64</v>
      </c>
      <c r="K49" s="247">
        <v>68</v>
      </c>
      <c r="L49" s="247">
        <v>11.64</v>
      </c>
      <c r="M49" s="293">
        <f t="shared" si="1"/>
        <v>79.64</v>
      </c>
      <c r="N49" s="262"/>
      <c r="P49"/>
      <c r="Q49"/>
      <c r="R49"/>
      <c r="S49"/>
    </row>
    <row r="50" spans="1:19" s="1" customFormat="1">
      <c r="A50" s="43">
        <v>40</v>
      </c>
      <c r="B50" s="50" t="s">
        <v>649</v>
      </c>
      <c r="C50" s="72" t="s">
        <v>93</v>
      </c>
      <c r="D50" s="72" t="s">
        <v>912</v>
      </c>
      <c r="E50" s="52" t="s">
        <v>599</v>
      </c>
      <c r="F50" s="247">
        <v>68</v>
      </c>
      <c r="G50" s="296">
        <v>115.6</v>
      </c>
      <c r="H50" s="247">
        <v>11.64</v>
      </c>
      <c r="I50" s="296">
        <v>20.95</v>
      </c>
      <c r="J50" s="247">
        <f>SUM(F50:I50)</f>
        <v>216.19</v>
      </c>
      <c r="K50" s="247">
        <v>183.6</v>
      </c>
      <c r="L50" s="247">
        <v>32.590000000000003</v>
      </c>
      <c r="M50" s="293">
        <f t="shared" si="1"/>
        <v>216.19</v>
      </c>
      <c r="N50" s="262"/>
      <c r="P50"/>
      <c r="Q50"/>
      <c r="R50"/>
      <c r="S50"/>
    </row>
    <row r="51" spans="1:19" s="1" customFormat="1">
      <c r="A51" s="43">
        <v>41</v>
      </c>
      <c r="B51" s="50" t="s">
        <v>650</v>
      </c>
      <c r="C51" s="72" t="s">
        <v>183</v>
      </c>
      <c r="D51" s="72" t="s">
        <v>912</v>
      </c>
      <c r="E51" s="52" t="s">
        <v>600</v>
      </c>
      <c r="F51" s="247">
        <v>68</v>
      </c>
      <c r="G51" s="296">
        <v>51</v>
      </c>
      <c r="H51" s="247">
        <v>11.64</v>
      </c>
      <c r="I51" s="296">
        <v>8.73</v>
      </c>
      <c r="J51" s="247">
        <f t="shared" si="0"/>
        <v>139.36999999999998</v>
      </c>
      <c r="K51" s="247">
        <v>119</v>
      </c>
      <c r="L51" s="247">
        <v>20.37</v>
      </c>
      <c r="M51" s="293">
        <f t="shared" si="1"/>
        <v>139.37</v>
      </c>
      <c r="N51" s="262"/>
      <c r="P51"/>
      <c r="Q51"/>
      <c r="R51"/>
      <c r="S51"/>
    </row>
    <row r="52" spans="1:19" s="1" customFormat="1">
      <c r="A52" s="43">
        <v>42</v>
      </c>
      <c r="B52" s="50" t="s">
        <v>651</v>
      </c>
      <c r="C52" s="71" t="s">
        <v>453</v>
      </c>
      <c r="D52" s="71" t="s">
        <v>915</v>
      </c>
      <c r="E52" s="52" t="s">
        <v>599</v>
      </c>
      <c r="F52" s="247">
        <v>78.12</v>
      </c>
      <c r="G52" s="296">
        <v>132.80000000000001</v>
      </c>
      <c r="H52" s="247">
        <v>11.64</v>
      </c>
      <c r="I52" s="296">
        <v>20.95</v>
      </c>
      <c r="J52" s="247">
        <f>SUM(F52:I52)</f>
        <v>243.51</v>
      </c>
      <c r="K52" s="247">
        <v>210.92</v>
      </c>
      <c r="L52" s="247">
        <v>32.590000000000003</v>
      </c>
      <c r="M52" s="293">
        <f t="shared" si="1"/>
        <v>243.51</v>
      </c>
      <c r="N52" s="262"/>
      <c r="P52"/>
      <c r="Q52"/>
      <c r="R52"/>
      <c r="S52"/>
    </row>
    <row r="53" spans="1:19" s="1" customFormat="1">
      <c r="A53" s="43"/>
      <c r="B53" s="50" t="s">
        <v>864</v>
      </c>
      <c r="C53" s="71" t="s">
        <v>865</v>
      </c>
      <c r="D53" s="71" t="s">
        <v>916</v>
      </c>
      <c r="E53" s="52" t="s">
        <v>866</v>
      </c>
      <c r="F53" s="247">
        <v>68</v>
      </c>
      <c r="G53" s="296">
        <v>0</v>
      </c>
      <c r="H53" s="247">
        <v>11.64</v>
      </c>
      <c r="I53" s="296">
        <v>0</v>
      </c>
      <c r="J53" s="247">
        <f t="shared" si="0"/>
        <v>79.64</v>
      </c>
      <c r="K53" s="247">
        <v>68</v>
      </c>
      <c r="L53" s="247">
        <v>11.64</v>
      </c>
      <c r="M53" s="293">
        <f t="shared" si="1"/>
        <v>79.64</v>
      </c>
      <c r="N53" s="262"/>
      <c r="P53"/>
      <c r="Q53"/>
      <c r="R53"/>
      <c r="S53"/>
    </row>
    <row r="54" spans="1:19" s="1" customFormat="1">
      <c r="A54" s="43">
        <v>43</v>
      </c>
      <c r="B54" s="50" t="s">
        <v>652</v>
      </c>
      <c r="C54" s="72" t="s">
        <v>134</v>
      </c>
      <c r="D54" s="72" t="s">
        <v>912</v>
      </c>
      <c r="E54" s="52" t="s">
        <v>598</v>
      </c>
      <c r="F54" s="247">
        <v>68</v>
      </c>
      <c r="G54" s="296">
        <v>0</v>
      </c>
      <c r="H54" s="247">
        <v>11.64</v>
      </c>
      <c r="I54" s="296">
        <v>0</v>
      </c>
      <c r="J54" s="247">
        <f t="shared" si="0"/>
        <v>79.64</v>
      </c>
      <c r="K54" s="247">
        <v>68</v>
      </c>
      <c r="L54" s="247">
        <v>11.64</v>
      </c>
      <c r="M54" s="293">
        <f t="shared" si="1"/>
        <v>79.64</v>
      </c>
      <c r="N54" s="262"/>
      <c r="P54"/>
      <c r="Q54"/>
      <c r="R54"/>
      <c r="S54"/>
    </row>
    <row r="55" spans="1:19" s="1" customFormat="1">
      <c r="A55" s="43">
        <v>44</v>
      </c>
      <c r="B55" s="50" t="s">
        <v>653</v>
      </c>
      <c r="C55" s="72" t="s">
        <v>59</v>
      </c>
      <c r="D55" s="72" t="s">
        <v>913</v>
      </c>
      <c r="E55" s="52" t="s">
        <v>598</v>
      </c>
      <c r="F55" s="247">
        <v>78.12</v>
      </c>
      <c r="G55" s="296">
        <v>0</v>
      </c>
      <c r="H55" s="247">
        <v>11.64</v>
      </c>
      <c r="I55" s="296">
        <v>0</v>
      </c>
      <c r="J55" s="247">
        <f t="shared" si="0"/>
        <v>89.76</v>
      </c>
      <c r="K55" s="247">
        <v>78.12</v>
      </c>
      <c r="L55" s="247">
        <v>11.64</v>
      </c>
      <c r="M55" s="293">
        <f t="shared" si="1"/>
        <v>89.76</v>
      </c>
      <c r="N55" s="262"/>
      <c r="P55"/>
      <c r="Q55"/>
      <c r="R55"/>
      <c r="S55"/>
    </row>
    <row r="56" spans="1:19" s="1" customFormat="1">
      <c r="A56" s="43">
        <v>45</v>
      </c>
      <c r="B56" s="50" t="s">
        <v>654</v>
      </c>
      <c r="C56" s="72" t="s">
        <v>563</v>
      </c>
      <c r="D56" s="72" t="s">
        <v>912</v>
      </c>
      <c r="E56" s="52" t="s">
        <v>599</v>
      </c>
      <c r="F56" s="247">
        <v>68</v>
      </c>
      <c r="G56" s="296">
        <v>115.6</v>
      </c>
      <c r="H56" s="247">
        <v>11.64</v>
      </c>
      <c r="I56" s="296">
        <v>20.95</v>
      </c>
      <c r="J56" s="247">
        <f>SUM(F56:I56)</f>
        <v>216.19</v>
      </c>
      <c r="K56" s="247">
        <v>183.6</v>
      </c>
      <c r="L56" s="247">
        <v>32.590000000000003</v>
      </c>
      <c r="M56" s="293">
        <f t="shared" si="1"/>
        <v>216.19</v>
      </c>
      <c r="N56" s="262"/>
      <c r="P56"/>
      <c r="Q56"/>
      <c r="R56"/>
      <c r="S56"/>
    </row>
    <row r="57" spans="1:19" s="1" customFormat="1">
      <c r="A57" s="43"/>
      <c r="B57" s="50" t="s">
        <v>893</v>
      </c>
      <c r="C57" s="72" t="s">
        <v>894</v>
      </c>
      <c r="D57" s="72" t="s">
        <v>913</v>
      </c>
      <c r="E57" s="52" t="s">
        <v>598</v>
      </c>
      <c r="F57" s="247">
        <v>78.12</v>
      </c>
      <c r="G57" s="296">
        <v>0</v>
      </c>
      <c r="H57" s="247">
        <v>11.64</v>
      </c>
      <c r="I57" s="296">
        <v>0</v>
      </c>
      <c r="J57" s="247">
        <f>SUM(F57:I57)</f>
        <v>89.76</v>
      </c>
      <c r="K57" s="247">
        <v>78.12</v>
      </c>
      <c r="L57" s="247">
        <v>11.64</v>
      </c>
      <c r="M57" s="293">
        <f t="shared" si="1"/>
        <v>89.76</v>
      </c>
      <c r="N57" s="262"/>
      <c r="P57"/>
      <c r="Q57"/>
      <c r="R57"/>
      <c r="S57"/>
    </row>
    <row r="58" spans="1:19" s="1" customFormat="1">
      <c r="A58" s="43">
        <v>46</v>
      </c>
      <c r="B58" s="50" t="s">
        <v>655</v>
      </c>
      <c r="C58" s="71" t="s">
        <v>847</v>
      </c>
      <c r="D58" s="71" t="s">
        <v>916</v>
      </c>
      <c r="E58" s="52" t="s">
        <v>600</v>
      </c>
      <c r="F58" s="247">
        <v>68</v>
      </c>
      <c r="G58" s="296">
        <v>51</v>
      </c>
      <c r="H58" s="247">
        <v>11.64</v>
      </c>
      <c r="I58" s="296">
        <v>8.73</v>
      </c>
      <c r="J58" s="247">
        <f>SUM(F58:I58)</f>
        <v>139.36999999999998</v>
      </c>
      <c r="K58" s="247">
        <v>119</v>
      </c>
      <c r="L58" s="247">
        <v>20.37</v>
      </c>
      <c r="M58" s="293">
        <f t="shared" si="1"/>
        <v>139.37</v>
      </c>
      <c r="N58" s="262"/>
      <c r="P58"/>
      <c r="Q58"/>
      <c r="R58"/>
      <c r="S58"/>
    </row>
    <row r="59" spans="1:19" s="1" customFormat="1" ht="16" customHeight="1">
      <c r="A59" s="43">
        <v>47</v>
      </c>
      <c r="B59" s="118" t="s">
        <v>656</v>
      </c>
      <c r="C59" s="72" t="s">
        <v>306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 s="1" customFormat="1">
      <c r="A60" s="43">
        <v>48</v>
      </c>
      <c r="B60" s="50" t="s">
        <v>657</v>
      </c>
      <c r="C60" s="72" t="s">
        <v>203</v>
      </c>
      <c r="D60" s="72" t="s">
        <v>912</v>
      </c>
      <c r="E60" s="52" t="s">
        <v>598</v>
      </c>
      <c r="F60" s="247">
        <v>68</v>
      </c>
      <c r="G60" s="296">
        <v>0</v>
      </c>
      <c r="H60" s="247">
        <v>11.64</v>
      </c>
      <c r="I60" s="296">
        <v>0</v>
      </c>
      <c r="J60" s="247">
        <f t="shared" si="0"/>
        <v>79.64</v>
      </c>
      <c r="K60" s="247">
        <v>68</v>
      </c>
      <c r="L60" s="247">
        <v>11.64</v>
      </c>
      <c r="M60" s="293">
        <f t="shared" si="1"/>
        <v>79.64</v>
      </c>
      <c r="N60" s="262"/>
      <c r="P60"/>
      <c r="Q60"/>
      <c r="R60"/>
      <c r="S60"/>
    </row>
    <row r="61" spans="1:19">
      <c r="A61" s="43">
        <v>50</v>
      </c>
      <c r="B61" s="50" t="s">
        <v>659</v>
      </c>
      <c r="C61" s="71" t="s">
        <v>848</v>
      </c>
      <c r="D61" s="71" t="s">
        <v>916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>
        <v>51</v>
      </c>
      <c r="B62" s="50" t="s">
        <v>660</v>
      </c>
      <c r="C62" s="72" t="s">
        <v>123</v>
      </c>
      <c r="D62" s="72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>
        <v>52</v>
      </c>
      <c r="B63" s="50" t="s">
        <v>661</v>
      </c>
      <c r="C63" s="71" t="s">
        <v>346</v>
      </c>
      <c r="D63" s="71" t="s">
        <v>912</v>
      </c>
      <c r="E63" s="52" t="s">
        <v>599</v>
      </c>
      <c r="F63" s="247">
        <v>68</v>
      </c>
      <c r="G63" s="296">
        <v>115.6</v>
      </c>
      <c r="H63" s="247">
        <v>11.64</v>
      </c>
      <c r="I63" s="296">
        <v>20.95</v>
      </c>
      <c r="J63" s="247">
        <f>SUM(F63:I63)</f>
        <v>216.19</v>
      </c>
      <c r="K63" s="247">
        <v>183.6</v>
      </c>
      <c r="L63" s="247">
        <v>32.590000000000003</v>
      </c>
      <c r="M63" s="293">
        <f t="shared" si="1"/>
        <v>216.19</v>
      </c>
      <c r="N63" s="262"/>
    </row>
    <row r="64" spans="1:19">
      <c r="A64" s="43"/>
      <c r="B64" s="50" t="s">
        <v>895</v>
      </c>
      <c r="C64" s="71" t="s">
        <v>896</v>
      </c>
      <c r="D64" s="71" t="s">
        <v>913</v>
      </c>
      <c r="E64" s="52" t="s">
        <v>598</v>
      </c>
      <c r="F64" s="247">
        <v>78.12</v>
      </c>
      <c r="G64" s="296">
        <v>0</v>
      </c>
      <c r="H64" s="247">
        <v>11.64</v>
      </c>
      <c r="I64" s="296">
        <v>0</v>
      </c>
      <c r="J64" s="247">
        <f>SUM(F64:I64)</f>
        <v>89.76</v>
      </c>
      <c r="K64" s="247">
        <v>78.12</v>
      </c>
      <c r="L64" s="247">
        <v>11.64</v>
      </c>
      <c r="M64" s="293">
        <f t="shared" si="1"/>
        <v>89.76</v>
      </c>
      <c r="N64" s="262"/>
    </row>
    <row r="65" spans="1:19">
      <c r="A65" s="43">
        <v>53</v>
      </c>
      <c r="B65" s="278" t="s">
        <v>742</v>
      </c>
      <c r="C65" s="72" t="s">
        <v>737</v>
      </c>
      <c r="D65" s="72" t="s">
        <v>912</v>
      </c>
      <c r="E65" s="52" t="s">
        <v>598</v>
      </c>
      <c r="F65" s="247">
        <v>68</v>
      </c>
      <c r="G65" s="296">
        <v>0</v>
      </c>
      <c r="H65" s="247">
        <v>11.64</v>
      </c>
      <c r="I65" s="296">
        <v>0</v>
      </c>
      <c r="J65" s="247">
        <f t="shared" si="0"/>
        <v>79.64</v>
      </c>
      <c r="K65" s="247">
        <v>68</v>
      </c>
      <c r="L65" s="247">
        <v>11.64</v>
      </c>
      <c r="M65" s="293">
        <f t="shared" si="1"/>
        <v>79.64</v>
      </c>
      <c r="N65" s="53"/>
    </row>
    <row r="66" spans="1:19">
      <c r="A66" s="43"/>
      <c r="B66" s="278" t="s">
        <v>933</v>
      </c>
      <c r="C66" s="72" t="s">
        <v>897</v>
      </c>
      <c r="D66" s="72" t="s">
        <v>912</v>
      </c>
      <c r="E66" s="52" t="s">
        <v>600</v>
      </c>
      <c r="F66" s="247">
        <v>68</v>
      </c>
      <c r="G66" s="296">
        <v>51</v>
      </c>
      <c r="H66" s="247">
        <v>11.64</v>
      </c>
      <c r="I66" s="296">
        <v>8.73</v>
      </c>
      <c r="J66" s="247">
        <f>SUM(F66:I66)</f>
        <v>139.36999999999998</v>
      </c>
      <c r="K66" s="247">
        <v>119</v>
      </c>
      <c r="L66" s="247">
        <v>20.37</v>
      </c>
      <c r="M66" s="293">
        <f t="shared" si="1"/>
        <v>139.37</v>
      </c>
      <c r="N66" s="53"/>
    </row>
    <row r="67" spans="1:19">
      <c r="A67" s="43"/>
      <c r="B67" s="278" t="s">
        <v>923</v>
      </c>
      <c r="C67" s="72" t="s">
        <v>924</v>
      </c>
      <c r="D67" s="72" t="s">
        <v>915</v>
      </c>
      <c r="E67" s="52" t="s">
        <v>598</v>
      </c>
      <c r="F67" s="247">
        <v>78.12</v>
      </c>
      <c r="G67" s="296">
        <v>0</v>
      </c>
      <c r="H67" s="247">
        <v>11.64</v>
      </c>
      <c r="I67" s="296">
        <v>0</v>
      </c>
      <c r="J67" s="247">
        <f>SUM(F67:I67)</f>
        <v>89.76</v>
      </c>
      <c r="K67" s="247">
        <v>78.12</v>
      </c>
      <c r="L67" s="247">
        <v>11.64</v>
      </c>
      <c r="M67" s="293">
        <f t="shared" si="1"/>
        <v>89.76</v>
      </c>
      <c r="N67" s="53"/>
    </row>
    <row r="68" spans="1:19">
      <c r="A68" s="43"/>
      <c r="B68" s="278" t="s">
        <v>898</v>
      </c>
      <c r="C68" s="72" t="s">
        <v>899</v>
      </c>
      <c r="D68" s="72" t="s">
        <v>912</v>
      </c>
      <c r="E68" s="52" t="s">
        <v>599</v>
      </c>
      <c r="F68" s="247">
        <v>68</v>
      </c>
      <c r="G68" s="296">
        <v>115.6</v>
      </c>
      <c r="H68" s="247">
        <v>11.64</v>
      </c>
      <c r="I68" s="296">
        <v>20.95</v>
      </c>
      <c r="J68" s="247">
        <f>SUM(F68:I68)</f>
        <v>216.19</v>
      </c>
      <c r="K68" s="247">
        <v>183.6</v>
      </c>
      <c r="L68" s="247">
        <v>32.590000000000003</v>
      </c>
      <c r="M68" s="293">
        <f>SUM(K68:L68)</f>
        <v>216.19</v>
      </c>
      <c r="N68" s="53"/>
    </row>
    <row r="69" spans="1:19" s="42" customFormat="1" ht="16" customHeight="1">
      <c r="A69" s="43">
        <v>56</v>
      </c>
      <c r="B69" s="50" t="s">
        <v>664</v>
      </c>
      <c r="C69" s="72" t="s">
        <v>601</v>
      </c>
      <c r="D69" s="72" t="s">
        <v>912</v>
      </c>
      <c r="E69" s="52" t="s">
        <v>598</v>
      </c>
      <c r="F69" s="247">
        <v>68</v>
      </c>
      <c r="G69" s="296">
        <v>0</v>
      </c>
      <c r="H69" s="247">
        <v>11.64</v>
      </c>
      <c r="I69" s="296">
        <v>0</v>
      </c>
      <c r="J69" s="247">
        <f t="shared" si="0"/>
        <v>79.64</v>
      </c>
      <c r="K69" s="247">
        <v>68</v>
      </c>
      <c r="L69" s="247">
        <v>11.64</v>
      </c>
      <c r="M69" s="293">
        <f t="shared" si="1"/>
        <v>79.64</v>
      </c>
      <c r="N69" s="262"/>
      <c r="O69" s="1"/>
    </row>
    <row r="70" spans="1:19" s="42" customFormat="1">
      <c r="A70" s="43">
        <v>57</v>
      </c>
      <c r="B70" s="50" t="s">
        <v>665</v>
      </c>
      <c r="C70" s="72" t="s">
        <v>378</v>
      </c>
      <c r="D70" s="72" t="s">
        <v>912</v>
      </c>
      <c r="E70" s="52" t="s">
        <v>600</v>
      </c>
      <c r="F70" s="247">
        <v>68</v>
      </c>
      <c r="G70" s="296">
        <v>51</v>
      </c>
      <c r="H70" s="247">
        <v>11.64</v>
      </c>
      <c r="I70" s="296">
        <v>8.73</v>
      </c>
      <c r="J70" s="247">
        <f>SUM(F70:I70)</f>
        <v>139.36999999999998</v>
      </c>
      <c r="K70" s="247">
        <v>119</v>
      </c>
      <c r="L70" s="247">
        <v>20.37</v>
      </c>
      <c r="M70" s="293">
        <f t="shared" si="1"/>
        <v>139.37</v>
      </c>
      <c r="N70" s="262"/>
      <c r="O70" s="1"/>
    </row>
    <row r="71" spans="1:19" s="42" customFormat="1">
      <c r="A71" s="43">
        <v>58</v>
      </c>
      <c r="B71" s="50" t="s">
        <v>413</v>
      </c>
      <c r="C71" s="72" t="s">
        <v>196</v>
      </c>
      <c r="D71" s="359" t="s">
        <v>913</v>
      </c>
      <c r="E71" s="151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2"/>
      <c r="O71" s="1"/>
    </row>
    <row r="72" spans="1:19">
      <c r="A72" s="43">
        <v>59</v>
      </c>
      <c r="B72" s="50" t="s">
        <v>666</v>
      </c>
      <c r="C72" s="72" t="s">
        <v>215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>
      <c r="A73" s="43">
        <v>60</v>
      </c>
      <c r="B73" s="50" t="s">
        <v>667</v>
      </c>
      <c r="C73" s="72" t="s">
        <v>586</v>
      </c>
      <c r="D73" s="72" t="s">
        <v>913</v>
      </c>
      <c r="E73" s="52" t="s">
        <v>598</v>
      </c>
      <c r="F73" s="247">
        <v>78.12</v>
      </c>
      <c r="G73" s="296">
        <v>0</v>
      </c>
      <c r="H73" s="247">
        <v>11.64</v>
      </c>
      <c r="I73" s="296">
        <v>0</v>
      </c>
      <c r="J73" s="247">
        <f t="shared" si="0"/>
        <v>89.76</v>
      </c>
      <c r="K73" s="247">
        <v>78.12</v>
      </c>
      <c r="L73" s="247">
        <v>11.64</v>
      </c>
      <c r="M73" s="293">
        <f t="shared" si="1"/>
        <v>89.76</v>
      </c>
      <c r="N73" s="264"/>
    </row>
    <row r="74" spans="1:19">
      <c r="A74" s="43">
        <v>62</v>
      </c>
      <c r="B74" s="50" t="s">
        <v>669</v>
      </c>
      <c r="C74" s="72" t="s">
        <v>83</v>
      </c>
      <c r="D74" s="72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>
        <v>64</v>
      </c>
      <c r="B75" s="50" t="s">
        <v>707</v>
      </c>
      <c r="C75" s="71" t="s">
        <v>458</v>
      </c>
      <c r="D75" s="71" t="s">
        <v>912</v>
      </c>
      <c r="E75" s="52" t="s">
        <v>598</v>
      </c>
      <c r="F75" s="247">
        <v>68</v>
      </c>
      <c r="G75" s="296">
        <v>0</v>
      </c>
      <c r="H75" s="247">
        <v>11.64</v>
      </c>
      <c r="I75" s="296">
        <v>0</v>
      </c>
      <c r="J75" s="247">
        <f t="shared" si="0"/>
        <v>79.64</v>
      </c>
      <c r="K75" s="247">
        <v>68</v>
      </c>
      <c r="L75" s="247">
        <v>11.64</v>
      </c>
      <c r="M75" s="293">
        <f t="shared" si="1"/>
        <v>79.64</v>
      </c>
      <c r="N75" s="262"/>
    </row>
    <row r="76" spans="1:19">
      <c r="A76" s="43"/>
      <c r="B76" s="50" t="s">
        <v>902</v>
      </c>
      <c r="C76" s="71" t="s">
        <v>903</v>
      </c>
      <c r="D76" s="71" t="s">
        <v>912</v>
      </c>
      <c r="E76" s="52" t="s">
        <v>599</v>
      </c>
      <c r="F76" s="247">
        <v>68</v>
      </c>
      <c r="G76" s="296">
        <v>115.6</v>
      </c>
      <c r="H76" s="247">
        <v>11.64</v>
      </c>
      <c r="I76" s="296">
        <v>20.95</v>
      </c>
      <c r="J76" s="247">
        <f t="shared" si="0"/>
        <v>216.19</v>
      </c>
      <c r="K76" s="247">
        <v>183.6</v>
      </c>
      <c r="L76" s="247">
        <v>32.590000000000003</v>
      </c>
      <c r="M76" s="293">
        <f t="shared" si="1"/>
        <v>216.19</v>
      </c>
      <c r="N76" s="262"/>
    </row>
    <row r="77" spans="1:19" s="1" customFormat="1">
      <c r="A77" s="43">
        <v>67</v>
      </c>
      <c r="B77" s="278" t="s">
        <v>744</v>
      </c>
      <c r="C77" s="72" t="s">
        <v>523</v>
      </c>
      <c r="D77" s="72" t="s">
        <v>913</v>
      </c>
      <c r="E77" s="52" t="s">
        <v>600</v>
      </c>
      <c r="F77" s="247">
        <v>78.12</v>
      </c>
      <c r="G77" s="296">
        <v>58.59</v>
      </c>
      <c r="H77" s="247">
        <v>11.64</v>
      </c>
      <c r="I77" s="296">
        <v>8.73</v>
      </c>
      <c r="J77" s="247">
        <f t="shared" si="0"/>
        <v>157.08000000000001</v>
      </c>
      <c r="K77" s="247">
        <v>136.71</v>
      </c>
      <c r="L77" s="247">
        <v>20.37</v>
      </c>
      <c r="M77" s="293">
        <f t="shared" si="1"/>
        <v>157.08000000000001</v>
      </c>
      <c r="N77" s="262"/>
      <c r="P77"/>
      <c r="Q77"/>
      <c r="R77"/>
      <c r="S77"/>
    </row>
    <row r="78" spans="1:19" s="1" customFormat="1" ht="16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>SUM(F78:I78)</f>
        <v>157.08000000000001</v>
      </c>
      <c r="K78" s="247">
        <v>136.71</v>
      </c>
      <c r="L78" s="247">
        <v>20.37</v>
      </c>
      <c r="M78" s="293">
        <f>K78+L78</f>
        <v>157.08000000000001</v>
      </c>
      <c r="N78" s="262"/>
      <c r="P78"/>
      <c r="Q78"/>
      <c r="R78"/>
      <c r="S78"/>
    </row>
    <row r="79" spans="1:19" s="1" customFormat="1" ht="28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78.12</v>
      </c>
      <c r="G79" s="296">
        <v>132.80000000000001</v>
      </c>
      <c r="H79" s="247">
        <v>11.64</v>
      </c>
      <c r="I79" s="296">
        <v>20.95</v>
      </c>
      <c r="J79" s="247">
        <f t="shared" si="0"/>
        <v>243.51</v>
      </c>
      <c r="K79" s="247">
        <v>210.92</v>
      </c>
      <c r="L79" s="247">
        <v>32.590000000000003</v>
      </c>
      <c r="M79" s="293">
        <f>K79+L79</f>
        <v>243.51</v>
      </c>
      <c r="N79" s="262"/>
      <c r="P79"/>
      <c r="Q79"/>
      <c r="R79"/>
      <c r="S79"/>
    </row>
    <row r="80" spans="1:19" s="1" customFormat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68</v>
      </c>
      <c r="G80" s="296">
        <v>51</v>
      </c>
      <c r="H80" s="247">
        <v>11.64</v>
      </c>
      <c r="I80" s="296">
        <v>8.73</v>
      </c>
      <c r="J80" s="247">
        <f t="shared" si="0"/>
        <v>139.36999999999998</v>
      </c>
      <c r="K80" s="247">
        <v>119</v>
      </c>
      <c r="L80" s="247">
        <v>20.37</v>
      </c>
      <c r="M80" s="293">
        <f>K80+L80</f>
        <v>139.37</v>
      </c>
      <c r="N80" s="262"/>
      <c r="P80"/>
      <c r="Q80"/>
      <c r="R80"/>
      <c r="S80"/>
    </row>
    <row r="81" spans="1:19" s="1" customFormat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78.12</v>
      </c>
      <c r="G81" s="296">
        <v>58.59</v>
      </c>
      <c r="H81" s="247">
        <v>11.64</v>
      </c>
      <c r="I81" s="296">
        <v>8.73</v>
      </c>
      <c r="J81" s="247">
        <f t="shared" si="0"/>
        <v>157.08000000000001</v>
      </c>
      <c r="K81" s="247">
        <v>136.71</v>
      </c>
      <c r="L81" s="247">
        <v>20.37</v>
      </c>
      <c r="M81" s="293">
        <f>K81+L81</f>
        <v>157.08000000000001</v>
      </c>
      <c r="N81" s="262"/>
      <c r="P81"/>
      <c r="Q81"/>
      <c r="R81"/>
      <c r="S81"/>
    </row>
    <row r="82" spans="1:19" s="1" customFormat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68</v>
      </c>
      <c r="G82" s="296">
        <v>51</v>
      </c>
      <c r="H82" s="247">
        <v>11.64</v>
      </c>
      <c r="I82" s="296">
        <v>8.73</v>
      </c>
      <c r="J82" s="247">
        <f>SUM(F82:I82)</f>
        <v>139.36999999999998</v>
      </c>
      <c r="K82" s="247">
        <v>119</v>
      </c>
      <c r="L82" s="247">
        <v>20.37</v>
      </c>
      <c r="M82" s="293">
        <f>K82+L82</f>
        <v>139.37</v>
      </c>
      <c r="N82" s="262"/>
      <c r="P82"/>
      <c r="Q82"/>
      <c r="R82"/>
      <c r="S82"/>
    </row>
    <row r="83" spans="1:19" s="1" customFormat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68</v>
      </c>
      <c r="G83" s="296">
        <v>0</v>
      </c>
      <c r="H83" s="247">
        <v>11.64</v>
      </c>
      <c r="I83" s="296">
        <v>0</v>
      </c>
      <c r="J83" s="247">
        <f t="shared" ref="J83:J121" si="2">SUM(F83:I83)</f>
        <v>79.64</v>
      </c>
      <c r="K83" s="247">
        <v>68</v>
      </c>
      <c r="L83" s="247">
        <v>11.64</v>
      </c>
      <c r="M83" s="293">
        <f t="shared" ref="M83:M121" si="3">K83+L83</f>
        <v>79.64</v>
      </c>
      <c r="N83" s="262"/>
      <c r="P83"/>
      <c r="Q83"/>
      <c r="R83"/>
      <c r="S83"/>
    </row>
    <row r="84" spans="1:19" s="1" customFormat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si="2"/>
        <v>79.64</v>
      </c>
      <c r="K84" s="247">
        <v>68</v>
      </c>
      <c r="L84" s="247">
        <v>11.64</v>
      </c>
      <c r="M84" s="293">
        <f t="shared" si="3"/>
        <v>79.64</v>
      </c>
      <c r="N84" s="262"/>
      <c r="P84"/>
      <c r="Q84"/>
      <c r="R84"/>
      <c r="S84"/>
    </row>
    <row r="85" spans="1:19" s="1" customFormat="1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78.12</v>
      </c>
      <c r="G85" s="296">
        <v>0</v>
      </c>
      <c r="H85" s="247">
        <v>11.64</v>
      </c>
      <c r="I85" s="296">
        <v>0</v>
      </c>
      <c r="J85" s="247">
        <f t="shared" si="2"/>
        <v>89.76</v>
      </c>
      <c r="K85" s="247">
        <v>78.12</v>
      </c>
      <c r="L85" s="247">
        <v>11.64</v>
      </c>
      <c r="M85" s="293">
        <f t="shared" si="3"/>
        <v>89.76</v>
      </c>
      <c r="N85" s="262"/>
      <c r="P85"/>
      <c r="Q85"/>
      <c r="R85"/>
      <c r="S85"/>
    </row>
    <row r="86" spans="1:19" s="1" customFormat="1">
      <c r="A86" s="43"/>
      <c r="B86" s="50" t="s">
        <v>987</v>
      </c>
      <c r="C86" s="71" t="s">
        <v>988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68</v>
      </c>
      <c r="G87" s="296">
        <v>51</v>
      </c>
      <c r="H87" s="247">
        <v>11.64</v>
      </c>
      <c r="I87" s="296">
        <v>8.73</v>
      </c>
      <c r="J87" s="247">
        <f t="shared" si="2"/>
        <v>139.36999999999998</v>
      </c>
      <c r="K87" s="247">
        <v>119</v>
      </c>
      <c r="L87" s="247">
        <v>20.37</v>
      </c>
      <c r="M87" s="293">
        <f t="shared" si="3"/>
        <v>139.37</v>
      </c>
      <c r="N87" s="262"/>
      <c r="P87"/>
      <c r="Q87"/>
      <c r="R87"/>
      <c r="S87"/>
    </row>
    <row r="88" spans="1:19" s="1" customFormat="1">
      <c r="A88" s="43">
        <v>78</v>
      </c>
      <c r="B88" s="50" t="s">
        <v>679</v>
      </c>
      <c r="C88" s="72" t="s">
        <v>32</v>
      </c>
      <c r="D88" s="72" t="s">
        <v>912</v>
      </c>
      <c r="E88" s="52" t="s">
        <v>598</v>
      </c>
      <c r="F88" s="247">
        <v>68</v>
      </c>
      <c r="G88" s="296">
        <v>0</v>
      </c>
      <c r="H88" s="247">
        <v>11.64</v>
      </c>
      <c r="I88" s="296">
        <v>0</v>
      </c>
      <c r="J88" s="247">
        <f t="shared" si="2"/>
        <v>79.64</v>
      </c>
      <c r="K88" s="247">
        <v>68</v>
      </c>
      <c r="L88" s="247">
        <v>11.64</v>
      </c>
      <c r="M88" s="293">
        <f t="shared" si="3"/>
        <v>79.64</v>
      </c>
      <c r="N88" s="262"/>
      <c r="P88"/>
      <c r="Q88"/>
      <c r="R88"/>
      <c r="S88"/>
    </row>
    <row r="89" spans="1:19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977</v>
      </c>
      <c r="C90" s="72" t="s">
        <v>978</v>
      </c>
      <c r="D90" s="72" t="s">
        <v>912</v>
      </c>
      <c r="E90" s="52" t="s">
        <v>600</v>
      </c>
      <c r="F90" s="247">
        <v>68</v>
      </c>
      <c r="G90" s="296">
        <v>51</v>
      </c>
      <c r="H90" s="247">
        <v>11.64</v>
      </c>
      <c r="I90" s="296">
        <v>8.73</v>
      </c>
      <c r="J90" s="247">
        <f t="shared" si="2"/>
        <v>139.36999999999998</v>
      </c>
      <c r="K90" s="247">
        <v>119</v>
      </c>
      <c r="L90" s="247">
        <v>20.37</v>
      </c>
      <c r="M90" s="293">
        <f t="shared" si="3"/>
        <v>139.37</v>
      </c>
      <c r="N90" s="262"/>
      <c r="P90"/>
      <c r="Q90"/>
      <c r="R90"/>
      <c r="S90"/>
    </row>
    <row r="91" spans="1:19" s="1" customFormat="1">
      <c r="A91" s="43"/>
      <c r="B91" s="50" t="s">
        <v>714</v>
      </c>
      <c r="C91" s="72" t="s">
        <v>713</v>
      </c>
      <c r="D91" s="72" t="s">
        <v>913</v>
      </c>
      <c r="E91" s="52" t="s">
        <v>928</v>
      </c>
      <c r="F91" s="247">
        <v>78.12</v>
      </c>
      <c r="G91" s="296">
        <v>0</v>
      </c>
      <c r="H91" s="247">
        <v>11.64</v>
      </c>
      <c r="I91" s="296">
        <v>0</v>
      </c>
      <c r="J91" s="247">
        <f t="shared" si="2"/>
        <v>89.76</v>
      </c>
      <c r="K91" s="247">
        <v>78.12</v>
      </c>
      <c r="L91" s="247">
        <v>11.64</v>
      </c>
      <c r="M91" s="293">
        <f t="shared" si="3"/>
        <v>89.76</v>
      </c>
      <c r="N91" s="262"/>
      <c r="P91"/>
      <c r="Q91"/>
      <c r="R91"/>
      <c r="S91"/>
    </row>
    <row r="92" spans="1:19" s="1" customFormat="1">
      <c r="A92" s="43">
        <v>80</v>
      </c>
      <c r="B92" s="50" t="s">
        <v>681</v>
      </c>
      <c r="C92" s="71" t="s">
        <v>362</v>
      </c>
      <c r="D92" s="71" t="s">
        <v>916</v>
      </c>
      <c r="E92" s="52" t="s">
        <v>600</v>
      </c>
      <c r="F92" s="247">
        <v>68</v>
      </c>
      <c r="G92" s="296">
        <v>51</v>
      </c>
      <c r="H92" s="247">
        <v>11.64</v>
      </c>
      <c r="I92" s="296">
        <v>8.73</v>
      </c>
      <c r="J92" s="247">
        <f t="shared" si="2"/>
        <v>139.36999999999998</v>
      </c>
      <c r="K92" s="247">
        <v>119</v>
      </c>
      <c r="L92" s="247">
        <v>20.37</v>
      </c>
      <c r="M92" s="293">
        <f t="shared" si="3"/>
        <v>139.37</v>
      </c>
      <c r="N92" s="262"/>
      <c r="P92"/>
      <c r="Q92"/>
      <c r="R92"/>
      <c r="S92"/>
    </row>
    <row r="93" spans="1:19" s="1" customFormat="1">
      <c r="A93" s="43">
        <v>82</v>
      </c>
      <c r="B93" s="50" t="s">
        <v>683</v>
      </c>
      <c r="C93" s="72" t="s">
        <v>126</v>
      </c>
      <c r="D93" s="72" t="s">
        <v>913</v>
      </c>
      <c r="E93" s="52" t="s">
        <v>600</v>
      </c>
      <c r="F93" s="247">
        <v>78.12</v>
      </c>
      <c r="G93" s="296">
        <v>58.59</v>
      </c>
      <c r="H93" s="247">
        <v>11.64</v>
      </c>
      <c r="I93" s="296">
        <v>8.73</v>
      </c>
      <c r="J93" s="247">
        <f t="shared" si="2"/>
        <v>157.08000000000001</v>
      </c>
      <c r="K93" s="247">
        <v>136.71</v>
      </c>
      <c r="L93" s="247">
        <v>20.37</v>
      </c>
      <c r="M93" s="293">
        <f t="shared" si="3"/>
        <v>157.08000000000001</v>
      </c>
      <c r="N93" s="262"/>
      <c r="P93"/>
      <c r="Q93"/>
      <c r="R93"/>
      <c r="S93"/>
    </row>
    <row r="94" spans="1:19" s="1" customFormat="1">
      <c r="A94" s="43"/>
      <c r="B94" s="50" t="s">
        <v>995</v>
      </c>
      <c r="C94" s="72" t="s">
        <v>996</v>
      </c>
      <c r="D94" s="72"/>
      <c r="E94" s="52"/>
      <c r="F94" s="247"/>
      <c r="G94" s="296"/>
      <c r="H94" s="247"/>
      <c r="I94" s="296"/>
      <c r="J94" s="247"/>
      <c r="K94" s="247"/>
      <c r="L94" s="247"/>
      <c r="M94" s="293"/>
      <c r="N94" s="262" t="s">
        <v>997</v>
      </c>
      <c r="P94"/>
      <c r="Q94"/>
      <c r="R94"/>
      <c r="S94"/>
    </row>
    <row r="95" spans="1:19" s="1" customFormat="1" ht="17" customHeight="1">
      <c r="A95" s="43">
        <v>83</v>
      </c>
      <c r="B95" s="50" t="s">
        <v>684</v>
      </c>
      <c r="C95" s="72" t="s">
        <v>35</v>
      </c>
      <c r="D95" s="72" t="s">
        <v>916</v>
      </c>
      <c r="E95" s="52" t="s">
        <v>598</v>
      </c>
      <c r="F95" s="247">
        <v>68</v>
      </c>
      <c r="G95" s="296">
        <v>0</v>
      </c>
      <c r="H95" s="247">
        <v>11.64</v>
      </c>
      <c r="I95" s="296">
        <v>0</v>
      </c>
      <c r="J95" s="247">
        <f t="shared" si="2"/>
        <v>79.64</v>
      </c>
      <c r="K95" s="247">
        <v>68</v>
      </c>
      <c r="L95" s="247">
        <v>11.64</v>
      </c>
      <c r="M95" s="293">
        <f t="shared" si="3"/>
        <v>79.64</v>
      </c>
      <c r="N95" s="266"/>
      <c r="P95"/>
      <c r="Q95"/>
      <c r="R95"/>
      <c r="S95"/>
    </row>
    <row r="96" spans="1:19" s="1" customFormat="1">
      <c r="A96" s="43">
        <v>84</v>
      </c>
      <c r="B96" s="50" t="s">
        <v>685</v>
      </c>
      <c r="C96" s="72" t="s">
        <v>433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85</v>
      </c>
      <c r="B97" s="50" t="s">
        <v>686</v>
      </c>
      <c r="C97" s="72" t="s">
        <v>339</v>
      </c>
      <c r="D97" s="72" t="s">
        <v>912</v>
      </c>
      <c r="E97" s="52" t="s">
        <v>600</v>
      </c>
      <c r="F97" s="247">
        <v>68</v>
      </c>
      <c r="G97" s="296">
        <v>51</v>
      </c>
      <c r="H97" s="247">
        <v>11.64</v>
      </c>
      <c r="I97" s="296">
        <v>8.73</v>
      </c>
      <c r="J97" s="247">
        <f t="shared" si="2"/>
        <v>139.36999999999998</v>
      </c>
      <c r="K97" s="247">
        <v>119</v>
      </c>
      <c r="L97" s="247">
        <v>20.37</v>
      </c>
      <c r="M97" s="293">
        <f t="shared" si="3"/>
        <v>139.37</v>
      </c>
      <c r="N97" s="262"/>
      <c r="P97"/>
      <c r="Q97"/>
      <c r="R97"/>
      <c r="S97"/>
    </row>
    <row r="98" spans="1:19" s="1" customFormat="1">
      <c r="A98" s="43">
        <v>86</v>
      </c>
      <c r="B98" s="50" t="s">
        <v>687</v>
      </c>
      <c r="C98" s="72" t="s">
        <v>50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87</v>
      </c>
      <c r="B99" s="50" t="s">
        <v>688</v>
      </c>
      <c r="C99" s="72" t="s">
        <v>85</v>
      </c>
      <c r="D99" s="72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 s="1" customFormat="1">
      <c r="A100" s="43">
        <v>88</v>
      </c>
      <c r="B100" s="50" t="s">
        <v>689</v>
      </c>
      <c r="C100" s="72" t="s">
        <v>128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  <c r="P100"/>
      <c r="Q100"/>
      <c r="R100"/>
      <c r="S100"/>
    </row>
    <row r="101" spans="1:19" s="1" customFormat="1">
      <c r="A101" s="43">
        <v>89</v>
      </c>
      <c r="B101" s="50" t="s">
        <v>690</v>
      </c>
      <c r="C101" s="71" t="s">
        <v>336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 t="shared" si="2"/>
        <v>79.64</v>
      </c>
      <c r="K101" s="247">
        <v>68</v>
      </c>
      <c r="L101" s="247">
        <v>11.64</v>
      </c>
      <c r="M101" s="293">
        <f t="shared" si="3"/>
        <v>79.64</v>
      </c>
      <c r="N101" s="262"/>
      <c r="P101"/>
      <c r="Q101"/>
      <c r="R101"/>
      <c r="S101"/>
    </row>
    <row r="102" spans="1:19">
      <c r="A102" s="43">
        <v>29</v>
      </c>
      <c r="B102" s="50" t="s">
        <v>640</v>
      </c>
      <c r="C102" s="72" t="s">
        <v>873</v>
      </c>
      <c r="D102" s="72" t="s">
        <v>912</v>
      </c>
      <c r="E102" s="52" t="s">
        <v>598</v>
      </c>
      <c r="F102" s="247">
        <v>68</v>
      </c>
      <c r="G102" s="296">
        <v>0</v>
      </c>
      <c r="H102" s="247">
        <v>11.64</v>
      </c>
      <c r="I102" s="296">
        <v>0</v>
      </c>
      <c r="J102" s="247">
        <f t="shared" si="2"/>
        <v>79.64</v>
      </c>
      <c r="K102" s="247">
        <v>68</v>
      </c>
      <c r="L102" s="247">
        <v>11.64</v>
      </c>
      <c r="M102" s="293">
        <f t="shared" si="3"/>
        <v>79.64</v>
      </c>
      <c r="N102" s="262"/>
    </row>
    <row r="103" spans="1:19" s="1" customFormat="1">
      <c r="A103" s="43">
        <v>90</v>
      </c>
      <c r="B103" s="50" t="s">
        <v>691</v>
      </c>
      <c r="C103" s="71" t="s">
        <v>333</v>
      </c>
      <c r="D103" s="71" t="s">
        <v>912</v>
      </c>
      <c r="E103" s="52" t="s">
        <v>598</v>
      </c>
      <c r="F103" s="247">
        <v>68</v>
      </c>
      <c r="G103" s="296">
        <v>0</v>
      </c>
      <c r="H103" s="247">
        <v>11.64</v>
      </c>
      <c r="I103" s="296">
        <v>0</v>
      </c>
      <c r="J103" s="247">
        <f>SUM(F103:I103)</f>
        <v>79.64</v>
      </c>
      <c r="K103" s="321">
        <v>68</v>
      </c>
      <c r="L103" s="321">
        <v>11.64</v>
      </c>
      <c r="M103" s="293">
        <f t="shared" si="3"/>
        <v>79.64</v>
      </c>
      <c r="N103" s="262"/>
      <c r="P103"/>
      <c r="Q103"/>
      <c r="R103"/>
      <c r="S103"/>
    </row>
    <row r="104" spans="1:19" s="1" customFormat="1">
      <c r="A104" s="43">
        <v>91</v>
      </c>
      <c r="B104" s="50" t="s">
        <v>692</v>
      </c>
      <c r="C104" s="72" t="s">
        <v>46</v>
      </c>
      <c r="D104" s="72" t="s">
        <v>913</v>
      </c>
      <c r="E104" s="52" t="s">
        <v>598</v>
      </c>
      <c r="F104" s="247">
        <v>78.12</v>
      </c>
      <c r="G104" s="296">
        <v>0</v>
      </c>
      <c r="H104" s="247">
        <v>11.64</v>
      </c>
      <c r="I104" s="296">
        <v>0</v>
      </c>
      <c r="J104" s="247">
        <f t="shared" si="2"/>
        <v>89.76</v>
      </c>
      <c r="K104" s="321">
        <v>78.12</v>
      </c>
      <c r="L104" s="321">
        <v>11.64</v>
      </c>
      <c r="M104" s="293">
        <f t="shared" si="3"/>
        <v>89.76</v>
      </c>
      <c r="N104" s="262"/>
      <c r="P104"/>
      <c r="Q104"/>
      <c r="R104"/>
      <c r="S104"/>
    </row>
    <row r="105" spans="1:19" s="1" customFormat="1">
      <c r="A105" s="43">
        <v>92</v>
      </c>
      <c r="B105" s="50" t="s">
        <v>693</v>
      </c>
      <c r="C105" s="71" t="s">
        <v>852</v>
      </c>
      <c r="D105" s="71" t="s">
        <v>912</v>
      </c>
      <c r="E105" s="52" t="s">
        <v>600</v>
      </c>
      <c r="F105" s="247">
        <v>68</v>
      </c>
      <c r="G105" s="296">
        <v>51</v>
      </c>
      <c r="H105" s="247">
        <v>11.64</v>
      </c>
      <c r="I105" s="296">
        <v>8.73</v>
      </c>
      <c r="J105" s="247">
        <f t="shared" si="2"/>
        <v>139.36999999999998</v>
      </c>
      <c r="K105" s="247">
        <v>119</v>
      </c>
      <c r="L105" s="247">
        <v>20.37</v>
      </c>
      <c r="M105" s="293">
        <f>K105+L105</f>
        <v>139.37</v>
      </c>
      <c r="N105" s="262"/>
      <c r="P105"/>
      <c r="Q105"/>
      <c r="R105"/>
      <c r="S105"/>
    </row>
    <row r="106" spans="1:19" s="1" customFormat="1">
      <c r="A106" s="43">
        <v>93</v>
      </c>
      <c r="B106" s="50" t="s">
        <v>694</v>
      </c>
      <c r="C106" s="72" t="s">
        <v>200</v>
      </c>
      <c r="D106" s="72" t="s">
        <v>912</v>
      </c>
      <c r="E106" s="52" t="s">
        <v>600</v>
      </c>
      <c r="F106" s="247">
        <v>68</v>
      </c>
      <c r="G106" s="296">
        <v>51</v>
      </c>
      <c r="H106" s="247">
        <v>11.64</v>
      </c>
      <c r="I106" s="296">
        <v>8.73</v>
      </c>
      <c r="J106" s="247">
        <f t="shared" si="2"/>
        <v>139.36999999999998</v>
      </c>
      <c r="K106" s="247">
        <v>119</v>
      </c>
      <c r="L106" s="247">
        <v>20.37</v>
      </c>
      <c r="M106" s="293">
        <f t="shared" si="3"/>
        <v>139.37</v>
      </c>
      <c r="N106" s="262"/>
      <c r="P106"/>
      <c r="Q106"/>
      <c r="R106"/>
      <c r="S106"/>
    </row>
    <row r="107" spans="1:19" s="1" customFormat="1">
      <c r="A107" s="43">
        <v>94</v>
      </c>
      <c r="B107" s="50" t="s">
        <v>695</v>
      </c>
      <c r="C107" s="72" t="s">
        <v>434</v>
      </c>
      <c r="D107" s="72" t="s">
        <v>913</v>
      </c>
      <c r="E107" s="52" t="s">
        <v>598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95</v>
      </c>
      <c r="B108" s="278" t="s">
        <v>745</v>
      </c>
      <c r="C108" s="72" t="s">
        <v>337</v>
      </c>
      <c r="D108" s="72" t="s">
        <v>912</v>
      </c>
      <c r="E108" s="52" t="s">
        <v>598</v>
      </c>
      <c r="F108" s="247">
        <v>68</v>
      </c>
      <c r="G108" s="296">
        <v>0</v>
      </c>
      <c r="H108" s="247">
        <v>11.64</v>
      </c>
      <c r="I108" s="296">
        <v>0</v>
      </c>
      <c r="J108" s="247">
        <f t="shared" si="2"/>
        <v>79.64</v>
      </c>
      <c r="K108" s="247">
        <v>68</v>
      </c>
      <c r="L108" s="247">
        <v>11.64</v>
      </c>
      <c r="M108" s="293">
        <f t="shared" si="3"/>
        <v>79.64</v>
      </c>
      <c r="N108" s="262"/>
      <c r="P108"/>
      <c r="Q108"/>
      <c r="R108"/>
      <c r="S108"/>
    </row>
    <row r="109" spans="1:19" s="1" customFormat="1">
      <c r="A109" s="43"/>
      <c r="B109" s="278" t="s">
        <v>998</v>
      </c>
      <c r="C109" s="72" t="s">
        <v>999</v>
      </c>
      <c r="D109" s="72"/>
      <c r="E109" s="52"/>
      <c r="F109" s="247"/>
      <c r="G109" s="296"/>
      <c r="H109" s="247"/>
      <c r="I109" s="296"/>
      <c r="J109" s="247"/>
      <c r="K109" s="247"/>
      <c r="L109" s="247"/>
      <c r="M109" s="293"/>
      <c r="N109" s="262" t="s">
        <v>997</v>
      </c>
      <c r="P109"/>
      <c r="Q109"/>
      <c r="R109"/>
      <c r="S109"/>
    </row>
    <row r="110" spans="1:19" s="1" customFormat="1">
      <c r="A110" s="43">
        <v>96</v>
      </c>
      <c r="B110" s="50" t="s">
        <v>696</v>
      </c>
      <c r="C110" s="72" t="s">
        <v>524</v>
      </c>
      <c r="D110" s="72" t="s">
        <v>913</v>
      </c>
      <c r="E110" s="52" t="s">
        <v>600</v>
      </c>
      <c r="F110" s="247">
        <v>78.12</v>
      </c>
      <c r="G110" s="296">
        <v>0</v>
      </c>
      <c r="H110" s="247">
        <v>11.64</v>
      </c>
      <c r="I110" s="296">
        <v>0</v>
      </c>
      <c r="J110" s="247">
        <f t="shared" si="2"/>
        <v>89.76</v>
      </c>
      <c r="K110" s="247">
        <v>78.12</v>
      </c>
      <c r="L110" s="247">
        <v>11.64</v>
      </c>
      <c r="M110" s="293">
        <f t="shared" si="3"/>
        <v>89.76</v>
      </c>
      <c r="N110" s="262"/>
      <c r="P110"/>
      <c r="Q110"/>
      <c r="R110"/>
      <c r="S110"/>
    </row>
    <row r="111" spans="1:19" s="1" customFormat="1">
      <c r="A111" s="43">
        <v>97</v>
      </c>
      <c r="B111" s="50" t="s">
        <v>697</v>
      </c>
      <c r="C111" s="72" t="s">
        <v>558</v>
      </c>
      <c r="D111" s="72" t="s">
        <v>912</v>
      </c>
      <c r="E111" s="52" t="s">
        <v>599</v>
      </c>
      <c r="F111" s="247">
        <v>68</v>
      </c>
      <c r="G111" s="296">
        <v>115.6</v>
      </c>
      <c r="H111" s="247">
        <v>11.64</v>
      </c>
      <c r="I111" s="296">
        <v>20.95</v>
      </c>
      <c r="J111" s="247">
        <f t="shared" si="2"/>
        <v>216.19</v>
      </c>
      <c r="K111" s="247">
        <v>183.6</v>
      </c>
      <c r="L111" s="247">
        <v>32.590000000000003</v>
      </c>
      <c r="M111" s="293">
        <f t="shared" si="3"/>
        <v>216.19</v>
      </c>
      <c r="N111" s="262"/>
      <c r="P111"/>
      <c r="Q111"/>
      <c r="R111"/>
      <c r="S111"/>
    </row>
    <row r="112" spans="1:19" s="1" customFormat="1">
      <c r="A112" s="43"/>
      <c r="B112" s="50" t="s">
        <v>930</v>
      </c>
      <c r="C112" s="72" t="s">
        <v>931</v>
      </c>
      <c r="D112" s="72" t="s">
        <v>915</v>
      </c>
      <c r="E112" s="52" t="s">
        <v>600</v>
      </c>
      <c r="F112" s="247">
        <v>78.12</v>
      </c>
      <c r="G112" s="296">
        <v>58.59</v>
      </c>
      <c r="H112" s="247">
        <v>11.64</v>
      </c>
      <c r="I112" s="296">
        <v>8.73</v>
      </c>
      <c r="J112" s="247">
        <v>157.08000000000001</v>
      </c>
      <c r="K112" s="247">
        <v>136.71</v>
      </c>
      <c r="L112" s="247">
        <v>20.37</v>
      </c>
      <c r="M112" s="293">
        <f t="shared" si="3"/>
        <v>157.08000000000001</v>
      </c>
      <c r="N112" s="262"/>
      <c r="P112"/>
      <c r="Q112"/>
      <c r="R112"/>
      <c r="S112"/>
    </row>
    <row r="113" spans="1:16">
      <c r="A113" s="43">
        <v>98</v>
      </c>
      <c r="B113" s="50" t="s">
        <v>698</v>
      </c>
      <c r="C113" s="72" t="s">
        <v>201</v>
      </c>
      <c r="D113" s="72" t="s">
        <v>912</v>
      </c>
      <c r="E113" s="52" t="s">
        <v>598</v>
      </c>
      <c r="F113" s="247">
        <v>68</v>
      </c>
      <c r="G113" s="296">
        <v>0</v>
      </c>
      <c r="H113" s="247">
        <v>11.64</v>
      </c>
      <c r="I113" s="296">
        <v>0</v>
      </c>
      <c r="J113" s="247">
        <f t="shared" si="2"/>
        <v>79.64</v>
      </c>
      <c r="K113" s="247">
        <v>68</v>
      </c>
      <c r="L113" s="247">
        <v>11.64</v>
      </c>
      <c r="M113" s="293">
        <f t="shared" si="3"/>
        <v>79.64</v>
      </c>
      <c r="N113" s="262"/>
    </row>
    <row r="114" spans="1:16">
      <c r="A114" s="43">
        <v>99</v>
      </c>
      <c r="B114" s="50" t="s">
        <v>699</v>
      </c>
      <c r="C114" s="72" t="s">
        <v>202</v>
      </c>
      <c r="D114" s="72" t="s">
        <v>913</v>
      </c>
      <c r="E114" s="52" t="s">
        <v>599</v>
      </c>
      <c r="F114" s="247">
        <v>78.12</v>
      </c>
      <c r="G114" s="296">
        <v>132.80000000000001</v>
      </c>
      <c r="H114" s="247">
        <v>11.64</v>
      </c>
      <c r="I114" s="296">
        <v>20.95</v>
      </c>
      <c r="J114" s="247">
        <f t="shared" si="2"/>
        <v>243.51</v>
      </c>
      <c r="K114" s="247">
        <v>210.92</v>
      </c>
      <c r="L114" s="247">
        <v>32.590000000000003</v>
      </c>
      <c r="M114" s="293">
        <f t="shared" si="3"/>
        <v>243.51</v>
      </c>
      <c r="N114" s="262"/>
    </row>
    <row r="115" spans="1:16">
      <c r="A115" s="43">
        <v>100</v>
      </c>
      <c r="B115" s="50" t="s">
        <v>700</v>
      </c>
      <c r="C115" s="72" t="s">
        <v>473</v>
      </c>
      <c r="D115" s="72" t="s">
        <v>913</v>
      </c>
      <c r="E115" s="52" t="s">
        <v>598</v>
      </c>
      <c r="F115" s="247">
        <v>78.12</v>
      </c>
      <c r="G115" s="296">
        <v>0</v>
      </c>
      <c r="H115" s="247">
        <v>11.64</v>
      </c>
      <c r="I115" s="296">
        <v>0</v>
      </c>
      <c r="J115" s="247">
        <f t="shared" si="2"/>
        <v>89.76</v>
      </c>
      <c r="K115" s="247">
        <v>78.12</v>
      </c>
      <c r="L115" s="247">
        <v>11.64</v>
      </c>
      <c r="M115" s="293">
        <f t="shared" si="3"/>
        <v>89.76</v>
      </c>
      <c r="N115" s="262"/>
    </row>
    <row r="116" spans="1:16">
      <c r="A116" s="43">
        <v>101</v>
      </c>
      <c r="B116" s="50" t="s">
        <v>701</v>
      </c>
      <c r="C116" s="72" t="s">
        <v>559</v>
      </c>
      <c r="D116" s="72" t="s">
        <v>912</v>
      </c>
      <c r="E116" s="52" t="s">
        <v>599</v>
      </c>
      <c r="F116" s="247">
        <v>68</v>
      </c>
      <c r="G116" s="352">
        <v>115.6</v>
      </c>
      <c r="H116" s="247">
        <v>11.64</v>
      </c>
      <c r="I116" s="296">
        <v>20.95</v>
      </c>
      <c r="J116" s="247">
        <f t="shared" si="2"/>
        <v>216.19</v>
      </c>
      <c r="K116" s="247">
        <v>183.6</v>
      </c>
      <c r="L116" s="247">
        <v>32.590000000000003</v>
      </c>
      <c r="M116" s="293">
        <f t="shared" si="3"/>
        <v>216.19</v>
      </c>
      <c r="N116" s="262"/>
    </row>
    <row r="117" spans="1:16">
      <c r="A117" s="43">
        <v>102</v>
      </c>
      <c r="B117" s="50" t="s">
        <v>702</v>
      </c>
      <c r="C117" s="72" t="s">
        <v>161</v>
      </c>
      <c r="D117" s="72" t="s">
        <v>912</v>
      </c>
      <c r="E117" s="52" t="s">
        <v>598</v>
      </c>
      <c r="F117" s="247">
        <v>68</v>
      </c>
      <c r="G117" s="352">
        <v>0</v>
      </c>
      <c r="H117" s="247">
        <v>11.64</v>
      </c>
      <c r="I117" s="296">
        <v>0</v>
      </c>
      <c r="J117" s="247">
        <f t="shared" si="2"/>
        <v>79.64</v>
      </c>
      <c r="K117" s="247">
        <v>68</v>
      </c>
      <c r="L117" s="247">
        <v>11.64</v>
      </c>
      <c r="M117" s="293">
        <f t="shared" si="3"/>
        <v>79.64</v>
      </c>
      <c r="N117" s="262"/>
      <c r="P117" s="12"/>
    </row>
    <row r="118" spans="1:16">
      <c r="A118" s="43">
        <v>103</v>
      </c>
      <c r="B118" s="50" t="s">
        <v>703</v>
      </c>
      <c r="C118" s="72" t="s">
        <v>86</v>
      </c>
      <c r="D118" s="72" t="s">
        <v>913</v>
      </c>
      <c r="E118" s="52" t="s">
        <v>600</v>
      </c>
      <c r="F118" s="247">
        <v>78.12</v>
      </c>
      <c r="G118" s="296">
        <v>58.59</v>
      </c>
      <c r="H118" s="247">
        <v>11.64</v>
      </c>
      <c r="I118" s="296">
        <v>8.73</v>
      </c>
      <c r="J118" s="247">
        <f t="shared" si="2"/>
        <v>157.08000000000001</v>
      </c>
      <c r="K118" s="247">
        <v>136.71</v>
      </c>
      <c r="L118" s="247">
        <v>20.37</v>
      </c>
      <c r="M118" s="293">
        <f t="shared" si="3"/>
        <v>157.08000000000001</v>
      </c>
      <c r="N118" s="262"/>
      <c r="P118" s="12"/>
    </row>
    <row r="119" spans="1:16">
      <c r="A119" s="43"/>
      <c r="B119" s="50" t="s">
        <v>1000</v>
      </c>
      <c r="C119" s="72" t="s">
        <v>1001</v>
      </c>
      <c r="D119" s="72" t="s">
        <v>913</v>
      </c>
      <c r="E119" s="52"/>
      <c r="F119" s="247"/>
      <c r="G119" s="296"/>
      <c r="H119" s="247"/>
      <c r="I119" s="296"/>
      <c r="J119" s="247"/>
      <c r="K119" s="272"/>
      <c r="L119" s="247"/>
      <c r="M119" s="293"/>
      <c r="N119" s="262" t="s">
        <v>997</v>
      </c>
      <c r="P119" s="12"/>
    </row>
    <row r="120" spans="1:16">
      <c r="A120" s="43"/>
      <c r="B120" s="50" t="s">
        <v>1002</v>
      </c>
      <c r="C120" s="72" t="s">
        <v>1003</v>
      </c>
      <c r="D120" s="72" t="s">
        <v>913</v>
      </c>
      <c r="E120" s="52"/>
      <c r="F120" s="247"/>
      <c r="G120" s="296"/>
      <c r="H120" s="247"/>
      <c r="I120" s="296"/>
      <c r="J120" s="247"/>
      <c r="K120" s="272"/>
      <c r="L120" s="247"/>
      <c r="M120" s="293"/>
      <c r="N120" s="262" t="s">
        <v>997</v>
      </c>
      <c r="P120" s="12"/>
    </row>
    <row r="121" spans="1:16">
      <c r="A121" s="43"/>
      <c r="B121" s="50" t="s">
        <v>704</v>
      </c>
      <c r="C121" s="72" t="s">
        <v>535</v>
      </c>
      <c r="D121" s="72" t="s">
        <v>912</v>
      </c>
      <c r="E121" s="52" t="s">
        <v>598</v>
      </c>
      <c r="F121" s="247">
        <v>68</v>
      </c>
      <c r="G121" s="296">
        <v>0</v>
      </c>
      <c r="H121" s="247">
        <v>11.64</v>
      </c>
      <c r="I121" s="296">
        <v>0</v>
      </c>
      <c r="J121" s="247">
        <f t="shared" si="2"/>
        <v>79.64</v>
      </c>
      <c r="K121" s="272">
        <v>68</v>
      </c>
      <c r="L121" s="247">
        <v>11.64</v>
      </c>
      <c r="M121" s="293">
        <f t="shared" si="3"/>
        <v>79.64</v>
      </c>
      <c r="N121" s="262"/>
      <c r="P121" s="12"/>
    </row>
    <row r="122" spans="1:16">
      <c r="A122" s="43"/>
      <c r="B122" s="288"/>
      <c r="C122" s="345"/>
      <c r="D122" s="345"/>
      <c r="E122" s="290"/>
      <c r="F122" s="247"/>
      <c r="G122" s="247"/>
      <c r="H122" s="247"/>
      <c r="I122" s="247"/>
      <c r="J122" s="247"/>
      <c r="K122" s="272"/>
      <c r="L122" s="247"/>
      <c r="M122" s="316"/>
      <c r="N122" s="262"/>
      <c r="P122" s="12"/>
    </row>
    <row r="123" spans="1:16" ht="16">
      <c r="A123" s="152" t="s">
        <v>403</v>
      </c>
      <c r="B123" s="153"/>
      <c r="C123" s="153"/>
      <c r="D123" s="153"/>
      <c r="E123" s="281"/>
      <c r="F123" s="312">
        <f t="shared" ref="F123:M123" si="4">SUM(F4:F121)</f>
        <v>8177.0399999999954</v>
      </c>
      <c r="G123" s="312">
        <f t="shared" si="4"/>
        <v>3799.9000000000005</v>
      </c>
      <c r="H123" s="312">
        <f t="shared" si="4"/>
        <v>1326.9600000000016</v>
      </c>
      <c r="I123" s="312">
        <f t="shared" si="4"/>
        <v>645.98000000000025</v>
      </c>
      <c r="J123" s="88">
        <f t="shared" si="4"/>
        <v>13949.880000000003</v>
      </c>
      <c r="K123" s="88">
        <f t="shared" si="4"/>
        <v>11976.940000000004</v>
      </c>
      <c r="L123" s="88">
        <f t="shared" si="4"/>
        <v>1972.9400000000007</v>
      </c>
      <c r="M123" s="88">
        <f t="shared" si="4"/>
        <v>13949.880000000003</v>
      </c>
      <c r="N123" s="298"/>
      <c r="P123" s="12"/>
    </row>
    <row r="124" spans="1:16">
      <c r="A124" s="148"/>
      <c r="B124" s="149"/>
      <c r="C124" s="346"/>
      <c r="D124" s="360"/>
      <c r="L124" s="286"/>
      <c r="M124" s="275"/>
      <c r="N124" s="53"/>
    </row>
    <row r="125" spans="1:16">
      <c r="A125" s="43"/>
      <c r="B125" s="50"/>
      <c r="C125" s="72"/>
      <c r="D125" s="72"/>
      <c r="E125" s="54"/>
      <c r="F125" s="76"/>
      <c r="G125" s="76"/>
      <c r="H125" s="76"/>
      <c r="I125" s="76"/>
      <c r="J125" s="76"/>
      <c r="K125" s="76"/>
      <c r="L125" s="76"/>
      <c r="M125" s="76"/>
      <c r="N125" s="53"/>
    </row>
    <row r="126" spans="1:16" ht="16">
      <c r="A126" s="143"/>
      <c r="B126" s="155"/>
      <c r="C126" s="398" t="s">
        <v>616</v>
      </c>
      <c r="D126" s="399"/>
      <c r="E126" s="400"/>
      <c r="F126" s="88">
        <v>0</v>
      </c>
      <c r="G126" s="88"/>
      <c r="H126" s="88">
        <v>0</v>
      </c>
      <c r="I126" s="88"/>
      <c r="J126" s="88">
        <v>0</v>
      </c>
      <c r="K126" s="88"/>
      <c r="L126" s="88"/>
      <c r="M126" s="88"/>
      <c r="N126" s="89"/>
      <c r="P126" s="12"/>
    </row>
    <row r="127" spans="1:16" ht="16">
      <c r="A127" s="394" t="s">
        <v>171</v>
      </c>
      <c r="B127" s="395"/>
      <c r="C127" s="395"/>
      <c r="D127" s="395"/>
      <c r="E127" s="395"/>
      <c r="F127" s="88">
        <f>F123+F126</f>
        <v>8177.0399999999954</v>
      </c>
      <c r="G127" s="88"/>
      <c r="H127" s="88">
        <f>H123+H126</f>
        <v>1326.9600000000016</v>
      </c>
      <c r="I127" s="88"/>
      <c r="J127" s="88">
        <f>J123+J126</f>
        <v>13949.880000000003</v>
      </c>
      <c r="K127" s="88"/>
      <c r="L127" s="88"/>
      <c r="M127" s="88"/>
      <c r="N127" s="89"/>
      <c r="P127" s="12"/>
    </row>
    <row r="128" spans="1:16" ht="16">
      <c r="A128" s="401" t="s">
        <v>317</v>
      </c>
      <c r="B128" s="401"/>
      <c r="C128" s="401"/>
      <c r="D128" s="401"/>
      <c r="E128" s="401"/>
      <c r="F128" s="90"/>
      <c r="G128" s="90"/>
      <c r="H128" s="93"/>
      <c r="I128" s="93"/>
      <c r="J128" s="93"/>
      <c r="K128" s="93"/>
      <c r="L128" s="93"/>
      <c r="M128" s="93"/>
      <c r="N128" s="89"/>
    </row>
    <row r="129" spans="1:18" ht="16" customHeight="1">
      <c r="A129" s="405" t="s">
        <v>418</v>
      </c>
      <c r="B129" s="402"/>
      <c r="C129" s="402"/>
      <c r="D129" s="402"/>
      <c r="E129" s="403"/>
      <c r="F129" s="247"/>
      <c r="G129" s="247"/>
      <c r="H129" s="247"/>
      <c r="I129" s="247"/>
      <c r="J129" s="247"/>
      <c r="K129" s="331" t="s">
        <v>756</v>
      </c>
      <c r="L129" s="331" t="s">
        <v>757</v>
      </c>
      <c r="M129" s="247"/>
      <c r="N129" s="100"/>
    </row>
    <row r="130" spans="1:18" ht="16" customHeight="1">
      <c r="A130" s="240"/>
      <c r="B130" s="50" t="s">
        <v>891</v>
      </c>
      <c r="C130" s="72" t="s">
        <v>892</v>
      </c>
      <c r="D130" s="72" t="s">
        <v>915</v>
      </c>
      <c r="E130" s="52" t="s">
        <v>598</v>
      </c>
      <c r="F130" s="247">
        <v>-78.12</v>
      </c>
      <c r="G130" s="296">
        <v>0</v>
      </c>
      <c r="H130" s="247">
        <v>-11.64</v>
      </c>
      <c r="I130" s="296">
        <v>0</v>
      </c>
      <c r="J130" s="247">
        <f>SUM(F130:I130)</f>
        <v>-89.76</v>
      </c>
      <c r="K130" s="247">
        <v>-78.12</v>
      </c>
      <c r="L130" s="247">
        <v>-11.64</v>
      </c>
      <c r="M130" s="293">
        <f>K130+L130</f>
        <v>-89.76</v>
      </c>
      <c r="N130" s="262" t="s">
        <v>1005</v>
      </c>
    </row>
    <row r="131" spans="1:18" ht="16" customHeight="1">
      <c r="A131" s="240"/>
      <c r="B131" s="278" t="s">
        <v>991</v>
      </c>
      <c r="C131" s="344" t="s">
        <v>992</v>
      </c>
      <c r="D131" s="344" t="s">
        <v>916</v>
      </c>
      <c r="E131" s="52" t="s">
        <v>598</v>
      </c>
      <c r="F131" s="247">
        <v>68</v>
      </c>
      <c r="G131" s="352">
        <v>0</v>
      </c>
      <c r="H131" s="247">
        <v>11.64</v>
      </c>
      <c r="I131" s="296">
        <v>0</v>
      </c>
      <c r="J131" s="247">
        <v>79.64</v>
      </c>
      <c r="K131" s="247">
        <v>68</v>
      </c>
      <c r="L131" s="247">
        <v>11.64</v>
      </c>
      <c r="M131" s="293">
        <v>79.64</v>
      </c>
      <c r="N131" s="262" t="s">
        <v>1004</v>
      </c>
    </row>
    <row r="132" spans="1:18" ht="16" customHeight="1">
      <c r="A132" s="240"/>
      <c r="B132" s="50" t="s">
        <v>993</v>
      </c>
      <c r="C132" s="344" t="s">
        <v>994</v>
      </c>
      <c r="D132" s="344" t="s">
        <v>916</v>
      </c>
      <c r="E132" s="52" t="s">
        <v>600</v>
      </c>
      <c r="F132" s="247">
        <v>68</v>
      </c>
      <c r="G132" s="296">
        <v>51</v>
      </c>
      <c r="H132" s="247">
        <v>11.64</v>
      </c>
      <c r="I132" s="296">
        <v>8.73</v>
      </c>
      <c r="J132" s="247">
        <f>SUM(F132:I132)</f>
        <v>139.36999999999998</v>
      </c>
      <c r="K132" s="247">
        <v>119</v>
      </c>
      <c r="L132" s="247">
        <v>20.37</v>
      </c>
      <c r="M132" s="293">
        <f>K132+L132</f>
        <v>139.37</v>
      </c>
      <c r="N132" s="262" t="s">
        <v>1004</v>
      </c>
    </row>
    <row r="133" spans="1:18" ht="16" customHeight="1">
      <c r="A133" s="240"/>
      <c r="B133" s="50" t="s">
        <v>987</v>
      </c>
      <c r="C133" s="71" t="s">
        <v>988</v>
      </c>
      <c r="D133" s="71" t="s">
        <v>913</v>
      </c>
      <c r="E133" s="52" t="s">
        <v>598</v>
      </c>
      <c r="F133" s="247">
        <v>78.12</v>
      </c>
      <c r="G133" s="296">
        <v>0</v>
      </c>
      <c r="H133" s="247">
        <v>11.64</v>
      </c>
      <c r="I133" s="296">
        <v>0</v>
      </c>
      <c r="J133" s="247">
        <f>SUM(F133:I133)</f>
        <v>89.76</v>
      </c>
      <c r="K133" s="247">
        <v>78.12</v>
      </c>
      <c r="L133" s="247">
        <v>11.64</v>
      </c>
      <c r="M133" s="293">
        <f>K133+L133</f>
        <v>89.76</v>
      </c>
      <c r="N133" s="262"/>
    </row>
    <row r="134" spans="1:18" ht="16" customHeight="1">
      <c r="A134" s="240"/>
      <c r="B134" s="278"/>
      <c r="C134" s="72"/>
      <c r="D134" s="72"/>
      <c r="E134" s="52"/>
      <c r="F134" s="247"/>
      <c r="G134" s="296"/>
      <c r="H134" s="247"/>
      <c r="I134" s="296"/>
      <c r="J134" s="247"/>
      <c r="K134" s="247"/>
      <c r="L134" s="247"/>
      <c r="M134" s="293"/>
      <c r="N134" s="262"/>
    </row>
    <row r="135" spans="1:18" s="1" customFormat="1" ht="16">
      <c r="A135" s="406" t="s">
        <v>415</v>
      </c>
      <c r="B135" s="404"/>
      <c r="C135" s="404"/>
      <c r="D135" s="404"/>
      <c r="E135" s="404"/>
      <c r="F135" s="256">
        <f t="shared" ref="F135:M135" si="5">SUM(F130:F134)</f>
        <v>136</v>
      </c>
      <c r="G135" s="256">
        <f t="shared" si="5"/>
        <v>51</v>
      </c>
      <c r="H135" s="256">
        <f t="shared" si="5"/>
        <v>23.28</v>
      </c>
      <c r="I135" s="256">
        <f t="shared" si="5"/>
        <v>8.73</v>
      </c>
      <c r="J135" s="256">
        <f t="shared" si="5"/>
        <v>219.01</v>
      </c>
      <c r="K135" s="256">
        <f t="shared" si="5"/>
        <v>187</v>
      </c>
      <c r="L135" s="256">
        <f t="shared" si="5"/>
        <v>32.010000000000005</v>
      </c>
      <c r="M135" s="256">
        <f t="shared" si="5"/>
        <v>219.01</v>
      </c>
      <c r="N135" s="257"/>
      <c r="P135"/>
      <c r="Q135"/>
      <c r="R135"/>
    </row>
    <row r="136" spans="1:18" s="1" customFormat="1" ht="16">
      <c r="A136" s="317"/>
      <c r="B136" s="318"/>
      <c r="C136" s="347"/>
      <c r="D136" s="347"/>
      <c r="E136" s="318"/>
      <c r="F136" s="256"/>
      <c r="G136" s="256"/>
      <c r="H136" s="256"/>
      <c r="I136" s="256"/>
      <c r="J136" s="256"/>
      <c r="K136" s="256"/>
      <c r="L136" s="256"/>
      <c r="M136" s="256"/>
      <c r="N136" s="257"/>
      <c r="P136"/>
      <c r="Q136"/>
      <c r="R136"/>
    </row>
    <row r="137" spans="1:18" s="1" customFormat="1" ht="19">
      <c r="A137" s="393" t="s">
        <v>171</v>
      </c>
      <c r="B137" s="393"/>
      <c r="C137" s="393"/>
      <c r="D137" s="393"/>
      <c r="E137" s="393"/>
      <c r="F137" s="90">
        <f>F127+F135</f>
        <v>8313.0399999999954</v>
      </c>
      <c r="G137" s="90"/>
      <c r="H137" s="90">
        <f>H127+H135</f>
        <v>1350.2400000000016</v>
      </c>
      <c r="I137" s="90"/>
      <c r="J137" s="90">
        <f>M123+J135</f>
        <v>14168.890000000003</v>
      </c>
      <c r="K137" s="90"/>
      <c r="L137" s="90"/>
      <c r="M137" s="332">
        <f>M123+M135</f>
        <v>14168.890000000003</v>
      </c>
      <c r="N137" s="89" t="s">
        <v>795</v>
      </c>
      <c r="P137"/>
      <c r="Q137"/>
      <c r="R137"/>
    </row>
    <row r="138" spans="1:18" s="1" customFormat="1" ht="15" customHeight="1">
      <c r="A138" s="397" t="s">
        <v>166</v>
      </c>
      <c r="B138" s="397"/>
      <c r="C138" s="397"/>
      <c r="D138" s="397"/>
      <c r="E138" s="397"/>
      <c r="F138" s="397"/>
      <c r="G138" s="397"/>
      <c r="H138" s="397"/>
      <c r="I138" s="397"/>
      <c r="J138" s="397"/>
      <c r="K138" s="313"/>
      <c r="L138" s="313"/>
      <c r="M138" s="313"/>
      <c r="N138" s="143"/>
      <c r="P138"/>
      <c r="Q138"/>
      <c r="R138"/>
    </row>
    <row r="139" spans="1:18" s="1" customFormat="1" ht="16" customHeight="1">
      <c r="A139"/>
      <c r="B139"/>
      <c r="C139"/>
      <c r="D139"/>
      <c r="F139"/>
      <c r="G139"/>
      <c r="H139" t="s">
        <v>381</v>
      </c>
      <c r="I139" s="163" t="s">
        <v>871</v>
      </c>
      <c r="J139" s="260">
        <v>45497</v>
      </c>
      <c r="K139" s="314"/>
      <c r="L139" s="314"/>
      <c r="M139" s="314"/>
      <c r="N139"/>
      <c r="P139"/>
      <c r="Q139"/>
      <c r="R139"/>
    </row>
    <row r="140" spans="1:18" s="1" customFormat="1">
      <c r="A140"/>
      <c r="B140"/>
      <c r="C140"/>
      <c r="D140"/>
      <c r="E140"/>
      <c r="F140"/>
      <c r="G140"/>
      <c r="H140" s="12"/>
      <c r="I140" s="12"/>
      <c r="J140" s="12"/>
      <c r="K140" s="275"/>
      <c r="L140" s="275"/>
      <c r="M140" s="12"/>
      <c r="N140"/>
      <c r="P140"/>
      <c r="Q140"/>
      <c r="R140"/>
    </row>
    <row r="141" spans="1:18" s="1" customFormat="1">
      <c r="A141"/>
      <c r="B141"/>
      <c r="C141"/>
      <c r="D141"/>
      <c r="E141"/>
      <c r="F141" s="315" t="s">
        <v>766</v>
      </c>
      <c r="G141" s="275">
        <f>G123+G135+I123+I135</f>
        <v>4505.6100000000006</v>
      </c>
      <c r="H141" s="315" t="s">
        <v>767</v>
      </c>
      <c r="I141" s="275">
        <f>M123+M135-G141</f>
        <v>9663.2800000000025</v>
      </c>
      <c r="J141"/>
      <c r="K141" s="275"/>
      <c r="L141" s="275"/>
      <c r="M141" s="275"/>
      <c r="N141"/>
      <c r="P141"/>
      <c r="Q141"/>
      <c r="R141"/>
    </row>
    <row r="143" spans="1:18" s="1" customFormat="1">
      <c r="A143"/>
      <c r="B143"/>
      <c r="C143"/>
      <c r="D143"/>
      <c r="E143"/>
      <c r="F143"/>
      <c r="G143"/>
      <c r="H143"/>
      <c r="I143" s="275">
        <f>G141+I141</f>
        <v>14168.890000000003</v>
      </c>
      <c r="J143"/>
      <c r="K143" s="275"/>
      <c r="L143" s="275"/>
      <c r="M143"/>
      <c r="N143"/>
      <c r="P143"/>
      <c r="Q143"/>
      <c r="R143"/>
    </row>
    <row r="146" spans="9:9">
      <c r="I146" s="275"/>
    </row>
  </sheetData>
  <mergeCells count="7">
    <mergeCell ref="A138:J138"/>
    <mergeCell ref="C126:E126"/>
    <mergeCell ref="A127:E127"/>
    <mergeCell ref="A128:E128"/>
    <mergeCell ref="A129:E129"/>
    <mergeCell ref="A135:E135"/>
    <mergeCell ref="A137:E137"/>
  </mergeCells>
  <conditionalFormatting sqref="C23:D23">
    <cfRule type="duplicateValues" dxfId="1677" priority="6"/>
  </conditionalFormatting>
  <conditionalFormatting sqref="C59:D59">
    <cfRule type="duplicateValues" dxfId="1676" priority="4"/>
  </conditionalFormatting>
  <conditionalFormatting sqref="E141:E143 E145:E1048576 B141:D1048576">
    <cfRule type="duplicateValues" dxfId="1675" priority="7"/>
  </conditionalFormatting>
  <conditionalFormatting sqref="N5 N10:N64 N69:N136">
    <cfRule type="notContainsBlanks" dxfId="1674" priority="3">
      <formula>LEN(TRIM(N5))&gt;0</formula>
    </cfRule>
  </conditionalFormatting>
  <conditionalFormatting sqref="N138">
    <cfRule type="notContainsBlanks" dxfId="1673" priority="5">
      <formula>LEN(TRIM(N138))&gt;0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4499-FAC6-D84B-BF67-EA4E906F793E}">
  <dimension ref="A1:T142"/>
  <sheetViews>
    <sheetView topLeftCell="C1" zoomScale="140" zoomScaleNormal="140" workbookViewId="0">
      <selection activeCell="C1" sqref="A1:XFD1048576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7.5" customWidth="1"/>
    <col min="4" max="4" width="10.6640625" customWidth="1"/>
    <col min="5" max="5" width="13.5" customWidth="1"/>
    <col min="6" max="6" width="12.6640625" bestFit="1" customWidth="1"/>
    <col min="7" max="7" width="12.83203125" customWidth="1"/>
    <col min="8" max="8" width="12.6640625" bestFit="1" customWidth="1"/>
    <col min="9" max="9" width="11.83203125" customWidth="1"/>
    <col min="10" max="10" width="14.1640625" customWidth="1"/>
    <col min="11" max="11" width="14.1640625" style="275" customWidth="1"/>
    <col min="12" max="12" width="13.33203125" style="275" customWidth="1"/>
    <col min="13" max="13" width="13.5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45444</v>
      </c>
      <c r="M2" s="157">
        <v>45473</v>
      </c>
      <c r="N2" s="350" t="s">
        <v>985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0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20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>
        <v>11.64</v>
      </c>
      <c r="I7" s="296">
        <v>0</v>
      </c>
      <c r="J7" s="247">
        <f t="shared" si="0"/>
        <v>79.64</v>
      </c>
      <c r="K7" s="247">
        <v>68</v>
      </c>
      <c r="L7" s="247">
        <v>11.64</v>
      </c>
      <c r="M7" s="293">
        <f t="shared" ref="M7:M76" si="1">K7+L7</f>
        <v>79.64</v>
      </c>
      <c r="N7" s="262"/>
    </row>
    <row r="8" spans="1:20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296">
        <v>132.80000000000001</v>
      </c>
      <c r="H8" s="247">
        <v>11.64</v>
      </c>
      <c r="I8" s="296">
        <v>20.95</v>
      </c>
      <c r="J8" s="247">
        <f t="shared" si="0"/>
        <v>243.51</v>
      </c>
      <c r="K8" s="247">
        <v>210.92</v>
      </c>
      <c r="L8" s="247">
        <v>32.590000000000003</v>
      </c>
      <c r="M8" s="293">
        <f t="shared" si="1"/>
        <v>243.51</v>
      </c>
      <c r="N8" s="51"/>
    </row>
    <row r="9" spans="1:20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>
        <v>11.64</v>
      </c>
      <c r="I9" s="296">
        <v>20.95</v>
      </c>
      <c r="J9" s="247">
        <f t="shared" si="0"/>
        <v>216.19</v>
      </c>
      <c r="K9" s="247">
        <v>183.6</v>
      </c>
      <c r="L9" s="247">
        <v>32.590000000000003</v>
      </c>
      <c r="M9" s="293">
        <f t="shared" si="1"/>
        <v>216.19</v>
      </c>
      <c r="N9" s="262"/>
    </row>
    <row r="10" spans="1:20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78.12</v>
      </c>
      <c r="G10" s="296">
        <v>0</v>
      </c>
      <c r="H10" s="247">
        <v>11.64</v>
      </c>
      <c r="I10" s="296">
        <v>0</v>
      </c>
      <c r="J10" s="247">
        <f t="shared" si="0"/>
        <v>89.76</v>
      </c>
      <c r="K10" s="247">
        <v>78.12</v>
      </c>
      <c r="L10" s="247">
        <v>11.64</v>
      </c>
      <c r="M10" s="293">
        <f t="shared" si="1"/>
        <v>89.76</v>
      </c>
      <c r="N10" s="262"/>
    </row>
    <row r="11" spans="1:20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68</v>
      </c>
      <c r="G11" s="296">
        <v>0</v>
      </c>
      <c r="H11" s="247">
        <v>11.64</v>
      </c>
      <c r="I11" s="296">
        <v>0</v>
      </c>
      <c r="J11" s="247">
        <f t="shared" si="0"/>
        <v>79.64</v>
      </c>
      <c r="K11" s="247">
        <v>68</v>
      </c>
      <c r="L11" s="247">
        <v>11.64</v>
      </c>
      <c r="M11" s="293">
        <f t="shared" si="1"/>
        <v>79.64</v>
      </c>
      <c r="N11" s="262"/>
    </row>
    <row r="12" spans="1:20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68</v>
      </c>
      <c r="G12" s="296">
        <v>0</v>
      </c>
      <c r="H12" s="247">
        <v>11.64</v>
      </c>
      <c r="I12" s="296">
        <v>0</v>
      </c>
      <c r="J12" s="247">
        <f t="shared" si="0"/>
        <v>79.64</v>
      </c>
      <c r="K12" s="247">
        <v>68</v>
      </c>
      <c r="L12" s="247">
        <v>11.64</v>
      </c>
      <c r="M12" s="293">
        <f t="shared" si="1"/>
        <v>79.64</v>
      </c>
      <c r="N12" s="262"/>
    </row>
    <row r="13" spans="1:20">
      <c r="A13" s="43"/>
      <c r="B13" s="50" t="s">
        <v>708</v>
      </c>
      <c r="C13" s="72" t="s">
        <v>709</v>
      </c>
      <c r="D13" s="72" t="s">
        <v>916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/>
    </row>
    <row r="14" spans="1:20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78.12</v>
      </c>
      <c r="G14" s="296">
        <v>0</v>
      </c>
      <c r="H14" s="247">
        <v>11.64</v>
      </c>
      <c r="I14" s="296">
        <v>0</v>
      </c>
      <c r="J14" s="247">
        <f t="shared" si="0"/>
        <v>89.76</v>
      </c>
      <c r="K14" s="247">
        <v>78.12</v>
      </c>
      <c r="L14" s="247">
        <v>11.64</v>
      </c>
      <c r="M14" s="293">
        <f t="shared" si="1"/>
        <v>89.76</v>
      </c>
      <c r="N14" s="262"/>
      <c r="P14"/>
      <c r="Q14"/>
      <c r="R14" s="53" t="s">
        <v>897</v>
      </c>
      <c r="S14" s="53"/>
      <c r="T14" s="240"/>
    </row>
    <row r="15" spans="1:20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  <c r="P15"/>
      <c r="Q15"/>
      <c r="R15" s="53"/>
      <c r="S15" s="53"/>
      <c r="T15" s="240"/>
    </row>
    <row r="16" spans="1:20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600</v>
      </c>
      <c r="F16" s="247">
        <v>78.12</v>
      </c>
      <c r="G16" s="296">
        <v>58.59</v>
      </c>
      <c r="H16" s="247">
        <v>11.64</v>
      </c>
      <c r="I16" s="296">
        <v>8.73</v>
      </c>
      <c r="J16" s="247">
        <f>SUM(F16:I16)</f>
        <v>157.08000000000001</v>
      </c>
      <c r="K16" s="247">
        <v>136.71</v>
      </c>
      <c r="L16" s="247">
        <v>20.37</v>
      </c>
      <c r="M16" s="293">
        <f t="shared" si="1"/>
        <v>157.08000000000001</v>
      </c>
      <c r="N16" s="262"/>
      <c r="P16"/>
      <c r="Q16"/>
      <c r="R16"/>
      <c r="S16"/>
    </row>
    <row r="17" spans="1:19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>SUM(F17:I17)</f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/>
      <c r="S17"/>
    </row>
    <row r="18" spans="1:19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78.12</v>
      </c>
      <c r="G18" s="296">
        <v>132.80000000000001</v>
      </c>
      <c r="H18" s="247">
        <v>11.64</v>
      </c>
      <c r="I18" s="296">
        <v>20.95</v>
      </c>
      <c r="J18" s="247">
        <f t="shared" si="0"/>
        <v>243.51</v>
      </c>
      <c r="K18" s="247">
        <v>210.92</v>
      </c>
      <c r="L18" s="247">
        <v>32.590000000000003</v>
      </c>
      <c r="M18" s="293">
        <f t="shared" si="1"/>
        <v>243.51</v>
      </c>
      <c r="N18" s="262"/>
      <c r="P18"/>
      <c r="Q18"/>
      <c r="R18"/>
      <c r="S18"/>
    </row>
    <row r="19" spans="1:19" s="1" customFormat="1">
      <c r="A19" s="43"/>
      <c r="B19" s="278" t="s">
        <v>885</v>
      </c>
      <c r="C19" s="72" t="s">
        <v>886</v>
      </c>
      <c r="D19" s="72" t="s">
        <v>913</v>
      </c>
      <c r="E19" s="52" t="s">
        <v>600</v>
      </c>
      <c r="F19" s="247">
        <v>78.12</v>
      </c>
      <c r="G19" s="296">
        <v>58.59</v>
      </c>
      <c r="H19" s="247">
        <v>11.64</v>
      </c>
      <c r="I19" s="296">
        <v>8.73</v>
      </c>
      <c r="J19" s="247">
        <f t="shared" si="0"/>
        <v>157.08000000000001</v>
      </c>
      <c r="K19" s="247">
        <v>136.71</v>
      </c>
      <c r="L19" s="247">
        <v>20.37</v>
      </c>
      <c r="M19" s="293">
        <f t="shared" si="1"/>
        <v>157.08000000000001</v>
      </c>
      <c r="N19" s="262"/>
      <c r="P19"/>
      <c r="Q19"/>
      <c r="R19"/>
      <c r="S19"/>
    </row>
    <row r="20" spans="1:19">
      <c r="A20" s="43">
        <v>17</v>
      </c>
      <c r="B20" s="50" t="s">
        <v>630</v>
      </c>
      <c r="C20" s="72" t="s">
        <v>11</v>
      </c>
      <c r="D20" s="72" t="s">
        <v>912</v>
      </c>
      <c r="E20" s="52" t="s">
        <v>599</v>
      </c>
      <c r="F20" s="247">
        <v>68</v>
      </c>
      <c r="G20" s="296">
        <v>115.6</v>
      </c>
      <c r="H20" s="247">
        <v>11.64</v>
      </c>
      <c r="I20" s="296">
        <v>20.95</v>
      </c>
      <c r="J20" s="247">
        <f t="shared" si="0"/>
        <v>216.19</v>
      </c>
      <c r="K20" s="247">
        <v>183.6</v>
      </c>
      <c r="L20" s="247">
        <v>32.590000000000003</v>
      </c>
      <c r="M20" s="293">
        <f t="shared" si="1"/>
        <v>216.19</v>
      </c>
      <c r="N20" s="262"/>
    </row>
    <row r="21" spans="1:19">
      <c r="A21" s="43">
        <v>18</v>
      </c>
      <c r="B21" s="118" t="s">
        <v>631</v>
      </c>
      <c r="C21" s="72" t="s">
        <v>720</v>
      </c>
      <c r="D21" s="72" t="s">
        <v>913</v>
      </c>
      <c r="E21" s="52" t="s">
        <v>598</v>
      </c>
      <c r="F21" s="247">
        <v>78.12</v>
      </c>
      <c r="G21" s="296">
        <v>0</v>
      </c>
      <c r="H21" s="247">
        <v>11.64</v>
      </c>
      <c r="I21" s="296">
        <v>0</v>
      </c>
      <c r="J21" s="247">
        <f t="shared" si="0"/>
        <v>89.76</v>
      </c>
      <c r="K21" s="247">
        <v>78.12</v>
      </c>
      <c r="L21" s="247">
        <v>11.64</v>
      </c>
      <c r="M21" s="293">
        <f t="shared" si="1"/>
        <v>89.76</v>
      </c>
      <c r="N21" s="262"/>
    </row>
    <row r="22" spans="1:19">
      <c r="A22" s="43">
        <v>19</v>
      </c>
      <c r="B22" s="50" t="s">
        <v>632</v>
      </c>
      <c r="C22" s="72" t="s">
        <v>65</v>
      </c>
      <c r="D22" s="72" t="s">
        <v>913</v>
      </c>
      <c r="E22" s="52" t="s">
        <v>600</v>
      </c>
      <c r="F22" s="247">
        <v>78.12</v>
      </c>
      <c r="G22" s="296">
        <v>58.59</v>
      </c>
      <c r="H22" s="247">
        <v>11.64</v>
      </c>
      <c r="I22" s="296">
        <v>8.73</v>
      </c>
      <c r="J22" s="247">
        <f t="shared" si="0"/>
        <v>157.08000000000001</v>
      </c>
      <c r="K22" s="247">
        <v>136.71</v>
      </c>
      <c r="L22" s="247">
        <v>20.37</v>
      </c>
      <c r="M22" s="293">
        <f t="shared" si="1"/>
        <v>157.08000000000001</v>
      </c>
      <c r="N22" s="262"/>
    </row>
    <row r="23" spans="1:19">
      <c r="A23" s="43"/>
      <c r="B23" s="50" t="s">
        <v>917</v>
      </c>
      <c r="C23" s="72" t="s">
        <v>918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19">
      <c r="A24" s="43">
        <v>20</v>
      </c>
      <c r="B24" s="50" t="s">
        <v>633</v>
      </c>
      <c r="C24" s="71" t="s">
        <v>80</v>
      </c>
      <c r="D24" s="71" t="s">
        <v>912</v>
      </c>
      <c r="E24" s="52" t="s">
        <v>598</v>
      </c>
      <c r="F24" s="247">
        <v>68</v>
      </c>
      <c r="G24" s="296">
        <v>0</v>
      </c>
      <c r="H24" s="247">
        <v>11.64</v>
      </c>
      <c r="I24" s="296">
        <v>0</v>
      </c>
      <c r="J24" s="247">
        <f t="shared" si="0"/>
        <v>79.64</v>
      </c>
      <c r="K24" s="247">
        <v>68</v>
      </c>
      <c r="L24" s="247">
        <v>11.64</v>
      </c>
      <c r="M24" s="293">
        <f t="shared" si="1"/>
        <v>79.64</v>
      </c>
      <c r="N24" s="262"/>
    </row>
    <row r="25" spans="1:19">
      <c r="A25" s="43"/>
      <c r="B25" s="50" t="s">
        <v>887</v>
      </c>
      <c r="C25" s="71" t="s">
        <v>888</v>
      </c>
      <c r="D25" s="71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19">
      <c r="A26" s="43">
        <v>21</v>
      </c>
      <c r="B26" s="43" t="s">
        <v>781</v>
      </c>
      <c r="C26" s="71" t="s">
        <v>844</v>
      </c>
      <c r="D26" s="71" t="s">
        <v>913</v>
      </c>
      <c r="E26" s="52" t="s">
        <v>600</v>
      </c>
      <c r="F26" s="247">
        <v>78.12</v>
      </c>
      <c r="G26" s="296">
        <v>58.59</v>
      </c>
      <c r="H26" s="247">
        <v>11.64</v>
      </c>
      <c r="I26" s="296">
        <v>8.73</v>
      </c>
      <c r="J26" s="247">
        <f>SUM(F26:I26)</f>
        <v>157.08000000000001</v>
      </c>
      <c r="K26" s="247">
        <v>136.71</v>
      </c>
      <c r="L26" s="247">
        <v>20.37</v>
      </c>
      <c r="M26" s="293">
        <f t="shared" si="1"/>
        <v>157.08000000000001</v>
      </c>
      <c r="N26" s="262"/>
    </row>
    <row r="27" spans="1:19">
      <c r="A27" s="43">
        <v>22</v>
      </c>
      <c r="B27" s="50" t="s">
        <v>635</v>
      </c>
      <c r="C27" s="72" t="s">
        <v>91</v>
      </c>
      <c r="D27" s="72" t="s">
        <v>912</v>
      </c>
      <c r="E27" s="52" t="s">
        <v>599</v>
      </c>
      <c r="F27" s="247">
        <v>68</v>
      </c>
      <c r="G27" s="296">
        <v>115.6</v>
      </c>
      <c r="H27" s="247">
        <v>11.64</v>
      </c>
      <c r="I27" s="296">
        <v>20.95</v>
      </c>
      <c r="J27" s="247">
        <f>SUM(F27:I27)</f>
        <v>216.19</v>
      </c>
      <c r="K27" s="247">
        <v>183.6</v>
      </c>
      <c r="L27" s="247">
        <v>32.590000000000003</v>
      </c>
      <c r="M27" s="293">
        <f t="shared" si="1"/>
        <v>216.19</v>
      </c>
      <c r="N27" s="262"/>
    </row>
    <row r="28" spans="1:19">
      <c r="A28" s="43">
        <v>23</v>
      </c>
      <c r="B28" s="50" t="s">
        <v>634</v>
      </c>
      <c r="C28" s="71" t="s">
        <v>845</v>
      </c>
      <c r="D28" s="71" t="s">
        <v>912</v>
      </c>
      <c r="E28" s="52" t="s">
        <v>598</v>
      </c>
      <c r="F28" s="247">
        <v>68</v>
      </c>
      <c r="G28" s="296">
        <v>0</v>
      </c>
      <c r="H28" s="247">
        <v>11.64</v>
      </c>
      <c r="I28" s="296">
        <v>0</v>
      </c>
      <c r="J28" s="247">
        <f>SUM(F28:I28)</f>
        <v>79.64</v>
      </c>
      <c r="K28" s="247">
        <v>68</v>
      </c>
      <c r="L28" s="247">
        <v>11.64</v>
      </c>
      <c r="M28" s="293">
        <f t="shared" si="1"/>
        <v>79.64</v>
      </c>
      <c r="N28" s="262"/>
    </row>
    <row r="29" spans="1:19">
      <c r="A29" s="43">
        <v>24</v>
      </c>
      <c r="B29" s="50" t="s">
        <v>636</v>
      </c>
      <c r="C29" s="72" t="s">
        <v>771</v>
      </c>
      <c r="D29" s="72" t="s">
        <v>915</v>
      </c>
      <c r="E29" s="52" t="s">
        <v>598</v>
      </c>
      <c r="F29" s="247">
        <v>78.12</v>
      </c>
      <c r="G29" s="296">
        <v>0</v>
      </c>
      <c r="H29" s="247">
        <v>11.64</v>
      </c>
      <c r="I29" s="296">
        <v>0</v>
      </c>
      <c r="J29" s="247">
        <f t="shared" si="0"/>
        <v>89.76</v>
      </c>
      <c r="K29" s="247">
        <v>78.12</v>
      </c>
      <c r="L29" s="247">
        <v>11.64</v>
      </c>
      <c r="M29" s="293">
        <f t="shared" si="1"/>
        <v>89.76</v>
      </c>
      <c r="N29" s="262"/>
    </row>
    <row r="30" spans="1:19">
      <c r="A30" s="43">
        <v>25</v>
      </c>
      <c r="B30" s="50" t="s">
        <v>637</v>
      </c>
      <c r="C30" s="72" t="s">
        <v>405</v>
      </c>
      <c r="D30" s="72" t="s">
        <v>915</v>
      </c>
      <c r="E30" s="52" t="s">
        <v>598</v>
      </c>
      <c r="F30" s="247">
        <v>78.12</v>
      </c>
      <c r="G30" s="296">
        <v>0</v>
      </c>
      <c r="H30" s="247">
        <v>11.64</v>
      </c>
      <c r="I30" s="296">
        <v>0</v>
      </c>
      <c r="J30" s="247">
        <f t="shared" si="0"/>
        <v>89.76</v>
      </c>
      <c r="K30" s="247">
        <v>78.12</v>
      </c>
      <c r="L30" s="247">
        <v>11.64</v>
      </c>
      <c r="M30" s="293">
        <f t="shared" si="1"/>
        <v>89.76</v>
      </c>
      <c r="N30" s="262"/>
    </row>
    <row r="31" spans="1:19">
      <c r="A31" s="43"/>
      <c r="B31" s="50" t="s">
        <v>879</v>
      </c>
      <c r="C31" s="72" t="s">
        <v>880</v>
      </c>
      <c r="D31" s="72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 t="shared" si="0"/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19">
      <c r="A32" s="43">
        <v>26</v>
      </c>
      <c r="B32" s="50" t="s">
        <v>723</v>
      </c>
      <c r="C32" s="72" t="s">
        <v>722</v>
      </c>
      <c r="D32" s="72" t="s">
        <v>912</v>
      </c>
      <c r="E32" s="52" t="s">
        <v>598</v>
      </c>
      <c r="F32" s="247">
        <v>68</v>
      </c>
      <c r="G32" s="296">
        <v>0</v>
      </c>
      <c r="H32" s="247">
        <v>11.64</v>
      </c>
      <c r="I32" s="296">
        <v>0</v>
      </c>
      <c r="J32" s="247">
        <f t="shared" si="0"/>
        <v>79.64</v>
      </c>
      <c r="K32" s="247">
        <v>68</v>
      </c>
      <c r="L32" s="247">
        <v>11.64</v>
      </c>
      <c r="M32" s="293">
        <f t="shared" si="1"/>
        <v>79.64</v>
      </c>
      <c r="N32" s="262"/>
    </row>
    <row r="33" spans="1:19">
      <c r="A33" s="43">
        <v>27</v>
      </c>
      <c r="B33" s="50" t="s">
        <v>638</v>
      </c>
      <c r="C33" s="72" t="s">
        <v>617</v>
      </c>
      <c r="D33" s="72" t="s">
        <v>912</v>
      </c>
      <c r="E33" s="52" t="s">
        <v>600</v>
      </c>
      <c r="F33" s="247">
        <v>68</v>
      </c>
      <c r="G33" s="296">
        <v>51</v>
      </c>
      <c r="H33" s="247">
        <v>11.64</v>
      </c>
      <c r="I33" s="296">
        <v>8.73</v>
      </c>
      <c r="J33" s="247">
        <f t="shared" si="0"/>
        <v>139.36999999999998</v>
      </c>
      <c r="K33" s="247">
        <v>119</v>
      </c>
      <c r="L33" s="247">
        <v>20.37</v>
      </c>
      <c r="M33" s="293">
        <f t="shared" si="1"/>
        <v>139.37</v>
      </c>
      <c r="N33" s="262"/>
    </row>
    <row r="34" spans="1:19">
      <c r="A34" s="43">
        <v>28</v>
      </c>
      <c r="B34" s="50" t="s">
        <v>639</v>
      </c>
      <c r="C34" s="72" t="s">
        <v>92</v>
      </c>
      <c r="D34" s="72" t="s">
        <v>912</v>
      </c>
      <c r="E34" s="52" t="s">
        <v>599</v>
      </c>
      <c r="F34" s="247">
        <v>68</v>
      </c>
      <c r="G34" s="296">
        <v>115.6</v>
      </c>
      <c r="H34" s="247">
        <v>11.64</v>
      </c>
      <c r="I34" s="296">
        <v>20.95</v>
      </c>
      <c r="J34" s="247">
        <f t="shared" si="0"/>
        <v>216.19</v>
      </c>
      <c r="K34" s="247">
        <v>183.6</v>
      </c>
      <c r="L34" s="247">
        <v>32.590000000000003</v>
      </c>
      <c r="M34" s="293">
        <f t="shared" si="1"/>
        <v>216.19</v>
      </c>
      <c r="N34" s="262"/>
    </row>
    <row r="35" spans="1:19">
      <c r="A35" s="43"/>
      <c r="B35" s="50" t="s">
        <v>889</v>
      </c>
      <c r="C35" s="72" t="s">
        <v>890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>
      <c r="A36" s="43">
        <v>30</v>
      </c>
      <c r="B36" s="50" t="s">
        <v>641</v>
      </c>
      <c r="C36" s="71" t="s">
        <v>846</v>
      </c>
      <c r="D36" s="71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8.73</v>
      </c>
      <c r="J36" s="247">
        <f t="shared" si="0"/>
        <v>139.36999999999998</v>
      </c>
      <c r="K36" s="247">
        <v>119</v>
      </c>
      <c r="L36" s="247">
        <v>20.37</v>
      </c>
      <c r="M36" s="293">
        <f t="shared" si="1"/>
        <v>139.37</v>
      </c>
      <c r="N36" s="262"/>
      <c r="R36" t="s">
        <v>318</v>
      </c>
    </row>
    <row r="37" spans="1:19">
      <c r="A37" s="43">
        <v>31</v>
      </c>
      <c r="B37" s="50" t="s">
        <v>642</v>
      </c>
      <c r="C37" s="72" t="s">
        <v>549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20.95</v>
      </c>
      <c r="J37" s="247">
        <f t="shared" si="0"/>
        <v>216.19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>
      <c r="A38" s="43">
        <v>32</v>
      </c>
      <c r="B38" s="50" t="s">
        <v>784</v>
      </c>
      <c r="C38" s="72" t="s">
        <v>785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 s="1" customFormat="1">
      <c r="A39" s="43">
        <v>33</v>
      </c>
      <c r="B39" s="50" t="s">
        <v>644</v>
      </c>
      <c r="C39" s="72" t="s">
        <v>407</v>
      </c>
      <c r="D39" s="72" t="s">
        <v>913</v>
      </c>
      <c r="E39" s="52" t="s">
        <v>598</v>
      </c>
      <c r="F39" s="247">
        <v>78.12</v>
      </c>
      <c r="G39" s="296">
        <v>0</v>
      </c>
      <c r="H39" s="247">
        <v>11.64</v>
      </c>
      <c r="I39" s="296">
        <v>0</v>
      </c>
      <c r="J39" s="247">
        <f t="shared" si="0"/>
        <v>89.76</v>
      </c>
      <c r="K39" s="247">
        <v>78.12</v>
      </c>
      <c r="L39" s="247">
        <v>11.64</v>
      </c>
      <c r="M39" s="293">
        <f t="shared" si="1"/>
        <v>89.76</v>
      </c>
      <c r="N39" s="262"/>
      <c r="P39"/>
      <c r="Q39"/>
      <c r="R39"/>
      <c r="S39"/>
    </row>
    <row r="40" spans="1:19" s="1" customFormat="1">
      <c r="A40" s="43"/>
      <c r="B40" s="50" t="s">
        <v>860</v>
      </c>
      <c r="C40" s="72" t="s">
        <v>862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  <c r="P40"/>
      <c r="Q40"/>
      <c r="R40"/>
      <c r="S40"/>
    </row>
    <row r="41" spans="1:19" s="1" customFormat="1">
      <c r="A41" s="43">
        <v>34</v>
      </c>
      <c r="B41" s="50" t="s">
        <v>705</v>
      </c>
      <c r="C41" s="72" t="s">
        <v>43</v>
      </c>
      <c r="D41" s="72" t="s">
        <v>915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>
        <v>35</v>
      </c>
      <c r="B42" s="50" t="s">
        <v>706</v>
      </c>
      <c r="C42" s="71" t="s">
        <v>327</v>
      </c>
      <c r="D42" s="71" t="s">
        <v>912</v>
      </c>
      <c r="E42" s="52" t="s">
        <v>600</v>
      </c>
      <c r="F42" s="247">
        <v>68</v>
      </c>
      <c r="G42" s="296">
        <v>51</v>
      </c>
      <c r="H42" s="247">
        <v>11.64</v>
      </c>
      <c r="I42" s="296">
        <v>8.73</v>
      </c>
      <c r="J42" s="247">
        <f t="shared" si="0"/>
        <v>139.36999999999998</v>
      </c>
      <c r="K42" s="247">
        <v>119</v>
      </c>
      <c r="L42" s="247">
        <v>20.37</v>
      </c>
      <c r="M42" s="293">
        <f t="shared" si="1"/>
        <v>139.37</v>
      </c>
      <c r="N42" s="262"/>
      <c r="P42"/>
      <c r="Q42"/>
      <c r="R42"/>
      <c r="S42"/>
    </row>
    <row r="43" spans="1:19" s="1" customFormat="1">
      <c r="A43" s="43"/>
      <c r="B43" s="50" t="s">
        <v>938</v>
      </c>
      <c r="C43" s="71" t="s">
        <v>939</v>
      </c>
      <c r="D43" s="71" t="s">
        <v>913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>
        <v>78.12</v>
      </c>
      <c r="L43" s="247">
        <v>11.64</v>
      </c>
      <c r="M43" s="293">
        <f t="shared" si="1"/>
        <v>89.76</v>
      </c>
      <c r="N43" s="262"/>
      <c r="P43"/>
      <c r="Q43"/>
      <c r="R43"/>
      <c r="S43"/>
    </row>
    <row r="44" spans="1:19" s="1" customFormat="1">
      <c r="A44" s="43"/>
      <c r="B44" s="50" t="s">
        <v>920</v>
      </c>
      <c r="C44" s="71" t="s">
        <v>921</v>
      </c>
      <c r="D44" s="71" t="s">
        <v>913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>SUM(K44:L44)</f>
        <v>89.76</v>
      </c>
      <c r="N44" s="262"/>
      <c r="P44"/>
      <c r="Q44"/>
      <c r="R44"/>
      <c r="S44"/>
    </row>
    <row r="45" spans="1:19" s="1" customFormat="1">
      <c r="A45" s="43">
        <v>36</v>
      </c>
      <c r="B45" s="50" t="s">
        <v>645</v>
      </c>
      <c r="C45" s="72" t="s">
        <v>358</v>
      </c>
      <c r="D45" s="72" t="s">
        <v>912</v>
      </c>
      <c r="E45" s="52" t="s">
        <v>599</v>
      </c>
      <c r="F45" s="247">
        <v>68</v>
      </c>
      <c r="G45" s="296">
        <v>115.6</v>
      </c>
      <c r="H45" s="247">
        <v>11.64</v>
      </c>
      <c r="I45" s="296">
        <v>20.95</v>
      </c>
      <c r="J45" s="247">
        <f>SUM(F45:I45)</f>
        <v>216.19</v>
      </c>
      <c r="K45" s="247">
        <v>183.6</v>
      </c>
      <c r="L45" s="247">
        <v>32.590000000000003</v>
      </c>
      <c r="M45" s="293">
        <f t="shared" si="1"/>
        <v>216.19</v>
      </c>
      <c r="N45" s="262"/>
      <c r="P45"/>
      <c r="Q45"/>
      <c r="R45"/>
      <c r="S45"/>
    </row>
    <row r="46" spans="1:19" s="1" customFormat="1">
      <c r="A46" s="43">
        <v>37</v>
      </c>
      <c r="B46" s="50" t="s">
        <v>646</v>
      </c>
      <c r="C46" s="72" t="s">
        <v>551</v>
      </c>
      <c r="D46" s="72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>
        <v>39</v>
      </c>
      <c r="B47" s="50" t="s">
        <v>648</v>
      </c>
      <c r="C47" s="72" t="s">
        <v>23</v>
      </c>
      <c r="D47" s="72" t="s">
        <v>912</v>
      </c>
      <c r="E47" s="52" t="s">
        <v>598</v>
      </c>
      <c r="F47" s="247">
        <v>68</v>
      </c>
      <c r="G47" s="296">
        <v>0</v>
      </c>
      <c r="H47" s="247">
        <v>11.64</v>
      </c>
      <c r="I47" s="296">
        <v>0</v>
      </c>
      <c r="J47" s="247">
        <f t="shared" si="0"/>
        <v>79.64</v>
      </c>
      <c r="K47" s="247">
        <v>68</v>
      </c>
      <c r="L47" s="247">
        <v>11.64</v>
      </c>
      <c r="M47" s="293">
        <f t="shared" si="1"/>
        <v>79.64</v>
      </c>
      <c r="N47" s="262"/>
      <c r="P47"/>
      <c r="Q47"/>
      <c r="R47"/>
      <c r="S47"/>
    </row>
    <row r="48" spans="1:19" s="1" customFormat="1">
      <c r="A48" s="43">
        <v>40</v>
      </c>
      <c r="B48" s="50" t="s">
        <v>649</v>
      </c>
      <c r="C48" s="72" t="s">
        <v>93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41</v>
      </c>
      <c r="B49" s="50" t="s">
        <v>650</v>
      </c>
      <c r="C49" s="72" t="s">
        <v>183</v>
      </c>
      <c r="D49" s="72" t="s">
        <v>912</v>
      </c>
      <c r="E49" s="52" t="s">
        <v>600</v>
      </c>
      <c r="F49" s="247">
        <v>68</v>
      </c>
      <c r="G49" s="296">
        <v>51</v>
      </c>
      <c r="H49" s="247">
        <v>11.64</v>
      </c>
      <c r="I49" s="296">
        <v>8.73</v>
      </c>
      <c r="J49" s="247">
        <f t="shared" si="0"/>
        <v>139.36999999999998</v>
      </c>
      <c r="K49" s="247">
        <v>119</v>
      </c>
      <c r="L49" s="247">
        <v>20.37</v>
      </c>
      <c r="M49" s="293">
        <f t="shared" si="1"/>
        <v>139.37</v>
      </c>
      <c r="N49" s="262"/>
      <c r="P49"/>
      <c r="Q49"/>
      <c r="R49"/>
      <c r="S49"/>
    </row>
    <row r="50" spans="1:19" s="1" customFormat="1">
      <c r="A50" s="43">
        <v>42</v>
      </c>
      <c r="B50" s="50" t="s">
        <v>651</v>
      </c>
      <c r="C50" s="71" t="s">
        <v>453</v>
      </c>
      <c r="D50" s="71" t="s">
        <v>915</v>
      </c>
      <c r="E50" s="52" t="s">
        <v>599</v>
      </c>
      <c r="F50" s="247">
        <v>78.12</v>
      </c>
      <c r="G50" s="296">
        <v>132.80000000000001</v>
      </c>
      <c r="H50" s="247">
        <v>11.64</v>
      </c>
      <c r="I50" s="296">
        <v>20.95</v>
      </c>
      <c r="J50" s="247">
        <f>SUM(F50:I50)</f>
        <v>243.51</v>
      </c>
      <c r="K50" s="247">
        <v>210.92</v>
      </c>
      <c r="L50" s="247">
        <v>32.590000000000003</v>
      </c>
      <c r="M50" s="293">
        <f t="shared" si="1"/>
        <v>243.51</v>
      </c>
      <c r="N50" s="262"/>
      <c r="P50"/>
      <c r="Q50"/>
      <c r="R50"/>
      <c r="S50"/>
    </row>
    <row r="51" spans="1:19" s="1" customFormat="1">
      <c r="A51" s="43"/>
      <c r="B51" s="50" t="s">
        <v>864</v>
      </c>
      <c r="C51" s="71" t="s">
        <v>865</v>
      </c>
      <c r="D51" s="71" t="s">
        <v>916</v>
      </c>
      <c r="E51" s="52" t="s">
        <v>866</v>
      </c>
      <c r="F51" s="247">
        <v>68</v>
      </c>
      <c r="G51" s="296">
        <v>0</v>
      </c>
      <c r="H51" s="247">
        <v>11.64</v>
      </c>
      <c r="I51" s="296">
        <v>0</v>
      </c>
      <c r="J51" s="247">
        <f t="shared" si="0"/>
        <v>79.64</v>
      </c>
      <c r="K51" s="247">
        <v>68</v>
      </c>
      <c r="L51" s="247">
        <v>11.64</v>
      </c>
      <c r="M51" s="293">
        <f t="shared" si="1"/>
        <v>79.64</v>
      </c>
      <c r="N51" s="262"/>
      <c r="P51"/>
      <c r="Q51"/>
      <c r="R51"/>
      <c r="S51"/>
    </row>
    <row r="52" spans="1:19" s="1" customFormat="1">
      <c r="A52" s="43">
        <v>43</v>
      </c>
      <c r="B52" s="50" t="s">
        <v>652</v>
      </c>
      <c r="C52" s="72" t="s">
        <v>134</v>
      </c>
      <c r="D52" s="72" t="s">
        <v>912</v>
      </c>
      <c r="E52" s="52" t="s">
        <v>598</v>
      </c>
      <c r="F52" s="247">
        <v>68</v>
      </c>
      <c r="G52" s="296">
        <v>0</v>
      </c>
      <c r="H52" s="247">
        <v>11.64</v>
      </c>
      <c r="I52" s="296">
        <v>0</v>
      </c>
      <c r="J52" s="247">
        <f t="shared" si="0"/>
        <v>79.64</v>
      </c>
      <c r="K52" s="247">
        <v>68</v>
      </c>
      <c r="L52" s="247">
        <v>11.64</v>
      </c>
      <c r="M52" s="293">
        <f t="shared" si="1"/>
        <v>79.64</v>
      </c>
      <c r="N52" s="262"/>
      <c r="P52"/>
      <c r="Q52"/>
      <c r="R52"/>
      <c r="S52"/>
    </row>
    <row r="53" spans="1:19" s="1" customFormat="1">
      <c r="A53" s="43"/>
      <c r="B53" s="50" t="s">
        <v>891</v>
      </c>
      <c r="C53" s="72" t="s">
        <v>892</v>
      </c>
      <c r="D53" s="72" t="s">
        <v>915</v>
      </c>
      <c r="E53" s="52" t="s">
        <v>598</v>
      </c>
      <c r="F53" s="247">
        <v>78.12</v>
      </c>
      <c r="G53" s="296">
        <v>0</v>
      </c>
      <c r="H53" s="247">
        <v>11.64</v>
      </c>
      <c r="I53" s="296">
        <v>0</v>
      </c>
      <c r="J53" s="247">
        <f t="shared" si="0"/>
        <v>89.76</v>
      </c>
      <c r="K53" s="247">
        <v>78.12</v>
      </c>
      <c r="L53" s="247">
        <v>11.64</v>
      </c>
      <c r="M53" s="293">
        <f t="shared" si="1"/>
        <v>89.76</v>
      </c>
      <c r="N53" s="262" t="s">
        <v>986</v>
      </c>
      <c r="P53"/>
      <c r="Q53"/>
      <c r="R53"/>
      <c r="S53"/>
    </row>
    <row r="54" spans="1:19" s="1" customFormat="1">
      <c r="A54" s="43">
        <v>44</v>
      </c>
      <c r="B54" s="50" t="s">
        <v>653</v>
      </c>
      <c r="C54" s="72" t="s">
        <v>59</v>
      </c>
      <c r="D54" s="72" t="s">
        <v>913</v>
      </c>
      <c r="E54" s="52" t="s">
        <v>598</v>
      </c>
      <c r="F54" s="247">
        <v>78.12</v>
      </c>
      <c r="G54" s="296">
        <v>0</v>
      </c>
      <c r="H54" s="247">
        <v>11.64</v>
      </c>
      <c r="I54" s="296">
        <v>0</v>
      </c>
      <c r="J54" s="247">
        <f t="shared" si="0"/>
        <v>89.76</v>
      </c>
      <c r="K54" s="247">
        <v>78.12</v>
      </c>
      <c r="L54" s="247">
        <v>11.64</v>
      </c>
      <c r="M54" s="293">
        <f t="shared" si="1"/>
        <v>89.76</v>
      </c>
      <c r="N54" s="262"/>
      <c r="P54"/>
      <c r="Q54"/>
      <c r="R54"/>
      <c r="S54"/>
    </row>
    <row r="55" spans="1:19" s="1" customFormat="1">
      <c r="A55" s="43">
        <v>45</v>
      </c>
      <c r="B55" s="50" t="s">
        <v>654</v>
      </c>
      <c r="C55" s="72" t="s">
        <v>563</v>
      </c>
      <c r="D55" s="72" t="s">
        <v>912</v>
      </c>
      <c r="E55" s="52" t="s">
        <v>599</v>
      </c>
      <c r="F55" s="247">
        <v>68</v>
      </c>
      <c r="G55" s="296">
        <v>115.6</v>
      </c>
      <c r="H55" s="247">
        <v>11.64</v>
      </c>
      <c r="I55" s="296">
        <v>20.95</v>
      </c>
      <c r="J55" s="247">
        <f>SUM(F55:I55)</f>
        <v>216.19</v>
      </c>
      <c r="K55" s="247">
        <v>183.6</v>
      </c>
      <c r="L55" s="247">
        <v>32.590000000000003</v>
      </c>
      <c r="M55" s="293">
        <f t="shared" si="1"/>
        <v>216.19</v>
      </c>
      <c r="N55" s="262"/>
      <c r="P55"/>
      <c r="Q55"/>
      <c r="R55"/>
      <c r="S55"/>
    </row>
    <row r="56" spans="1:19" s="1" customFormat="1">
      <c r="A56" s="43"/>
      <c r="B56" s="50" t="s">
        <v>893</v>
      </c>
      <c r="C56" s="72" t="s">
        <v>894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>SUM(F56:I56)</f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46</v>
      </c>
      <c r="B57" s="50" t="s">
        <v>655</v>
      </c>
      <c r="C57" s="71" t="s">
        <v>847</v>
      </c>
      <c r="D57" s="71" t="s">
        <v>916</v>
      </c>
      <c r="E57" s="52" t="s">
        <v>600</v>
      </c>
      <c r="F57" s="247">
        <v>68</v>
      </c>
      <c r="G57" s="296">
        <v>51</v>
      </c>
      <c r="H57" s="247">
        <v>11.64</v>
      </c>
      <c r="I57" s="296">
        <v>8.73</v>
      </c>
      <c r="J57" s="247">
        <f>SUM(F57:I57)</f>
        <v>139.36999999999998</v>
      </c>
      <c r="K57" s="247">
        <v>119</v>
      </c>
      <c r="L57" s="247">
        <v>20.37</v>
      </c>
      <c r="M57" s="293">
        <f t="shared" si="1"/>
        <v>139.37</v>
      </c>
      <c r="N57" s="262"/>
      <c r="P57"/>
      <c r="Q57"/>
      <c r="R57"/>
      <c r="S57"/>
    </row>
    <row r="58" spans="1:19" s="1" customFormat="1" ht="16" customHeight="1">
      <c r="A58" s="43">
        <v>47</v>
      </c>
      <c r="B58" s="118" t="s">
        <v>656</v>
      </c>
      <c r="C58" s="72" t="s">
        <v>306</v>
      </c>
      <c r="D58" s="72" t="s">
        <v>912</v>
      </c>
      <c r="E58" s="52" t="s">
        <v>598</v>
      </c>
      <c r="F58" s="247">
        <v>68</v>
      </c>
      <c r="G58" s="296">
        <v>0</v>
      </c>
      <c r="H58" s="247">
        <v>11.64</v>
      </c>
      <c r="I58" s="296">
        <v>0</v>
      </c>
      <c r="J58" s="247">
        <f t="shared" si="0"/>
        <v>79.64</v>
      </c>
      <c r="K58" s="247">
        <v>68</v>
      </c>
      <c r="L58" s="247">
        <v>11.64</v>
      </c>
      <c r="M58" s="293">
        <f t="shared" si="1"/>
        <v>79.64</v>
      </c>
      <c r="N58" s="262"/>
      <c r="P58"/>
      <c r="Q58"/>
      <c r="R58"/>
      <c r="S58"/>
    </row>
    <row r="59" spans="1:19" s="1" customFormat="1">
      <c r="A59" s="43">
        <v>48</v>
      </c>
      <c r="B59" s="50" t="s">
        <v>657</v>
      </c>
      <c r="C59" s="72" t="s">
        <v>203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>
      <c r="A60" s="43">
        <v>50</v>
      </c>
      <c r="B60" s="50" t="s">
        <v>659</v>
      </c>
      <c r="C60" s="71" t="s">
        <v>848</v>
      </c>
      <c r="D60" s="71" t="s">
        <v>916</v>
      </c>
      <c r="E60" s="52" t="s">
        <v>599</v>
      </c>
      <c r="F60" s="247">
        <v>68</v>
      </c>
      <c r="G60" s="296">
        <v>115.6</v>
      </c>
      <c r="H60" s="247">
        <v>11.64</v>
      </c>
      <c r="I60" s="296">
        <v>20.95</v>
      </c>
      <c r="J60" s="247">
        <f>SUM(F60:I60)</f>
        <v>216.19</v>
      </c>
      <c r="K60" s="247">
        <v>183.6</v>
      </c>
      <c r="L60" s="247">
        <v>32.590000000000003</v>
      </c>
      <c r="M60" s="293">
        <f t="shared" si="1"/>
        <v>216.19</v>
      </c>
      <c r="N60" s="262"/>
    </row>
    <row r="61" spans="1:19">
      <c r="A61" s="43">
        <v>51</v>
      </c>
      <c r="B61" s="50" t="s">
        <v>660</v>
      </c>
      <c r="C61" s="72" t="s">
        <v>123</v>
      </c>
      <c r="D61" s="72" t="s">
        <v>912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>
        <v>52</v>
      </c>
      <c r="B62" s="50" t="s">
        <v>661</v>
      </c>
      <c r="C62" s="71" t="s">
        <v>346</v>
      </c>
      <c r="D62" s="71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/>
      <c r="B63" s="50" t="s">
        <v>895</v>
      </c>
      <c r="C63" s="71" t="s">
        <v>896</v>
      </c>
      <c r="D63" s="71" t="s">
        <v>913</v>
      </c>
      <c r="E63" s="52" t="s">
        <v>598</v>
      </c>
      <c r="F63" s="247">
        <v>78.12</v>
      </c>
      <c r="G63" s="296">
        <v>0</v>
      </c>
      <c r="H63" s="247">
        <v>11.64</v>
      </c>
      <c r="I63" s="296">
        <v>0</v>
      </c>
      <c r="J63" s="247">
        <f>SUM(F63:I63)</f>
        <v>89.76</v>
      </c>
      <c r="K63" s="247">
        <v>78.12</v>
      </c>
      <c r="L63" s="247">
        <v>11.64</v>
      </c>
      <c r="M63" s="293">
        <f t="shared" si="1"/>
        <v>89.76</v>
      </c>
      <c r="N63" s="262"/>
    </row>
    <row r="64" spans="1:19">
      <c r="A64" s="43">
        <v>53</v>
      </c>
      <c r="B64" s="278" t="s">
        <v>742</v>
      </c>
      <c r="C64" s="72" t="s">
        <v>737</v>
      </c>
      <c r="D64" s="72" t="s">
        <v>912</v>
      </c>
      <c r="E64" s="52" t="s">
        <v>598</v>
      </c>
      <c r="F64" s="247">
        <v>68</v>
      </c>
      <c r="G64" s="296">
        <v>0</v>
      </c>
      <c r="H64" s="247">
        <v>11.64</v>
      </c>
      <c r="I64" s="296">
        <v>0</v>
      </c>
      <c r="J64" s="247">
        <f t="shared" si="0"/>
        <v>79.64</v>
      </c>
      <c r="K64" s="247">
        <v>68</v>
      </c>
      <c r="L64" s="247">
        <v>11.64</v>
      </c>
      <c r="M64" s="293">
        <f t="shared" si="1"/>
        <v>79.64</v>
      </c>
      <c r="N64" s="53"/>
    </row>
    <row r="65" spans="1:19">
      <c r="A65" s="43"/>
      <c r="B65" s="278" t="s">
        <v>933</v>
      </c>
      <c r="C65" s="72" t="s">
        <v>897</v>
      </c>
      <c r="D65" s="72" t="s">
        <v>912</v>
      </c>
      <c r="E65" s="52" t="s">
        <v>600</v>
      </c>
      <c r="F65" s="247">
        <v>68</v>
      </c>
      <c r="G65" s="296">
        <v>51</v>
      </c>
      <c r="H65" s="247">
        <v>11.64</v>
      </c>
      <c r="I65" s="296">
        <v>8.73</v>
      </c>
      <c r="J65" s="247">
        <f>SUM(F65:I65)</f>
        <v>139.36999999999998</v>
      </c>
      <c r="K65" s="247">
        <v>119</v>
      </c>
      <c r="L65" s="247">
        <v>20.37</v>
      </c>
      <c r="M65" s="293">
        <f t="shared" si="1"/>
        <v>139.37</v>
      </c>
      <c r="N65" s="53"/>
    </row>
    <row r="66" spans="1:19">
      <c r="A66" s="43"/>
      <c r="B66" s="278" t="s">
        <v>923</v>
      </c>
      <c r="C66" s="72" t="s">
        <v>924</v>
      </c>
      <c r="D66" s="72" t="s">
        <v>915</v>
      </c>
      <c r="E66" s="52" t="s">
        <v>598</v>
      </c>
      <c r="F66" s="247">
        <v>78.12</v>
      </c>
      <c r="G66" s="296">
        <v>0</v>
      </c>
      <c r="H66" s="247">
        <v>11.64</v>
      </c>
      <c r="I66" s="296">
        <v>0</v>
      </c>
      <c r="J66" s="247">
        <f>SUM(F66:I66)</f>
        <v>89.76</v>
      </c>
      <c r="K66" s="247">
        <v>78.12</v>
      </c>
      <c r="L66" s="247">
        <v>11.64</v>
      </c>
      <c r="M66" s="293">
        <f t="shared" si="1"/>
        <v>89.76</v>
      </c>
      <c r="N66" s="53"/>
    </row>
    <row r="67" spans="1:19">
      <c r="A67" s="43"/>
      <c r="B67" s="278" t="s">
        <v>898</v>
      </c>
      <c r="C67" s="72" t="s">
        <v>899</v>
      </c>
      <c r="D67" s="72" t="s">
        <v>912</v>
      </c>
      <c r="E67" s="52" t="s">
        <v>599</v>
      </c>
      <c r="F67" s="247">
        <v>68</v>
      </c>
      <c r="G67" s="296">
        <v>115.6</v>
      </c>
      <c r="H67" s="247">
        <v>11.64</v>
      </c>
      <c r="I67" s="296">
        <v>20.95</v>
      </c>
      <c r="J67" s="247">
        <f>SUM(F67:I67)</f>
        <v>216.19</v>
      </c>
      <c r="K67" s="247">
        <v>183.6</v>
      </c>
      <c r="L67" s="247">
        <v>32.590000000000003</v>
      </c>
      <c r="M67" s="293">
        <f>SUM(K67:L67)</f>
        <v>216.19</v>
      </c>
      <c r="N67" s="53"/>
    </row>
    <row r="68" spans="1:19" s="42" customFormat="1" ht="16" customHeight="1">
      <c r="A68" s="43">
        <v>56</v>
      </c>
      <c r="B68" s="50" t="s">
        <v>664</v>
      </c>
      <c r="C68" s="72" t="s">
        <v>601</v>
      </c>
      <c r="D68" s="72" t="s">
        <v>912</v>
      </c>
      <c r="E68" s="52" t="s">
        <v>598</v>
      </c>
      <c r="F68" s="247">
        <v>68</v>
      </c>
      <c r="G68" s="296">
        <v>0</v>
      </c>
      <c r="H68" s="247">
        <v>11.64</v>
      </c>
      <c r="I68" s="296">
        <v>0</v>
      </c>
      <c r="J68" s="247">
        <f t="shared" si="0"/>
        <v>79.64</v>
      </c>
      <c r="K68" s="247">
        <v>68</v>
      </c>
      <c r="L68" s="247">
        <v>11.64</v>
      </c>
      <c r="M68" s="293">
        <f t="shared" si="1"/>
        <v>79.64</v>
      </c>
      <c r="N68" s="262"/>
      <c r="O68" s="1"/>
    </row>
    <row r="69" spans="1:19" s="42" customFormat="1">
      <c r="A69" s="43">
        <v>57</v>
      </c>
      <c r="B69" s="50" t="s">
        <v>665</v>
      </c>
      <c r="C69" s="72" t="s">
        <v>378</v>
      </c>
      <c r="D69" s="72" t="s">
        <v>912</v>
      </c>
      <c r="E69" s="52" t="s">
        <v>600</v>
      </c>
      <c r="F69" s="247">
        <v>68</v>
      </c>
      <c r="G69" s="296">
        <v>51</v>
      </c>
      <c r="H69" s="247">
        <v>11.64</v>
      </c>
      <c r="I69" s="296">
        <v>8.73</v>
      </c>
      <c r="J69" s="247">
        <f>SUM(F69:I69)</f>
        <v>139.36999999999998</v>
      </c>
      <c r="K69" s="247">
        <v>119</v>
      </c>
      <c r="L69" s="247">
        <v>20.37</v>
      </c>
      <c r="M69" s="293">
        <f t="shared" si="1"/>
        <v>139.37</v>
      </c>
      <c r="N69" s="262"/>
      <c r="O69" s="1"/>
    </row>
    <row r="70" spans="1:19" s="42" customFormat="1">
      <c r="A70" s="43">
        <v>58</v>
      </c>
      <c r="B70" s="50" t="s">
        <v>413</v>
      </c>
      <c r="C70" s="72" t="s">
        <v>196</v>
      </c>
      <c r="D70" s="359" t="s">
        <v>913</v>
      </c>
      <c r="E70" s="151" t="s">
        <v>598</v>
      </c>
      <c r="F70" s="247">
        <v>78.12</v>
      </c>
      <c r="G70" s="296">
        <v>0</v>
      </c>
      <c r="H70" s="247">
        <v>11.64</v>
      </c>
      <c r="I70" s="296">
        <v>0</v>
      </c>
      <c r="J70" s="247">
        <f t="shared" si="0"/>
        <v>89.76</v>
      </c>
      <c r="K70" s="247">
        <v>78.12</v>
      </c>
      <c r="L70" s="247">
        <v>11.64</v>
      </c>
      <c r="M70" s="293">
        <f t="shared" si="1"/>
        <v>89.76</v>
      </c>
      <c r="N70" s="262"/>
      <c r="O70" s="1"/>
    </row>
    <row r="71" spans="1:19">
      <c r="A71" s="43">
        <v>59</v>
      </c>
      <c r="B71" s="50" t="s">
        <v>666</v>
      </c>
      <c r="C71" s="72" t="s">
        <v>215</v>
      </c>
      <c r="D71" s="72" t="s">
        <v>913</v>
      </c>
      <c r="E71" s="52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4"/>
    </row>
    <row r="72" spans="1:19">
      <c r="A72" s="43">
        <v>60</v>
      </c>
      <c r="B72" s="50" t="s">
        <v>667</v>
      </c>
      <c r="C72" s="72" t="s">
        <v>586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>
      <c r="A73" s="43">
        <v>62</v>
      </c>
      <c r="B73" s="50" t="s">
        <v>669</v>
      </c>
      <c r="C73" s="72" t="s">
        <v>83</v>
      </c>
      <c r="D73" s="72" t="s">
        <v>912</v>
      </c>
      <c r="E73" s="52" t="s">
        <v>598</v>
      </c>
      <c r="F73" s="247">
        <v>68</v>
      </c>
      <c r="G73" s="296">
        <v>0</v>
      </c>
      <c r="H73" s="247">
        <v>11.64</v>
      </c>
      <c r="I73" s="296">
        <v>0</v>
      </c>
      <c r="J73" s="247">
        <f t="shared" si="0"/>
        <v>79.64</v>
      </c>
      <c r="K73" s="247">
        <v>68</v>
      </c>
      <c r="L73" s="247">
        <v>11.64</v>
      </c>
      <c r="M73" s="293">
        <f t="shared" si="1"/>
        <v>79.64</v>
      </c>
      <c r="N73" s="262"/>
    </row>
    <row r="74" spans="1:19">
      <c r="A74" s="43">
        <v>64</v>
      </c>
      <c r="B74" s="50" t="s">
        <v>707</v>
      </c>
      <c r="C74" s="71" t="s">
        <v>458</v>
      </c>
      <c r="D74" s="71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/>
      <c r="B75" s="50" t="s">
        <v>902</v>
      </c>
      <c r="C75" s="71" t="s">
        <v>903</v>
      </c>
      <c r="D75" s="71" t="s">
        <v>912</v>
      </c>
      <c r="E75" s="52" t="s">
        <v>599</v>
      </c>
      <c r="F75" s="247">
        <v>68</v>
      </c>
      <c r="G75" s="296">
        <v>115.6</v>
      </c>
      <c r="H75" s="247">
        <v>11.64</v>
      </c>
      <c r="I75" s="296">
        <v>20.95</v>
      </c>
      <c r="J75" s="247">
        <f t="shared" si="0"/>
        <v>216.19</v>
      </c>
      <c r="K75" s="247">
        <v>183.6</v>
      </c>
      <c r="L75" s="247">
        <v>32.590000000000003</v>
      </c>
      <c r="M75" s="293">
        <f t="shared" si="1"/>
        <v>216.19</v>
      </c>
      <c r="N75" s="262"/>
    </row>
    <row r="76" spans="1:19" s="1" customFormat="1">
      <c r="A76" s="43">
        <v>67</v>
      </c>
      <c r="B76" s="278" t="s">
        <v>744</v>
      </c>
      <c r="C76" s="72" t="s">
        <v>523</v>
      </c>
      <c r="D76" s="72" t="s">
        <v>913</v>
      </c>
      <c r="E76" s="52" t="s">
        <v>600</v>
      </c>
      <c r="F76" s="247">
        <v>78.12</v>
      </c>
      <c r="G76" s="296">
        <v>58.59</v>
      </c>
      <c r="H76" s="247">
        <v>11.64</v>
      </c>
      <c r="I76" s="296">
        <v>8.73</v>
      </c>
      <c r="J76" s="247">
        <f t="shared" si="0"/>
        <v>157.08000000000001</v>
      </c>
      <c r="K76" s="247">
        <v>136.71</v>
      </c>
      <c r="L76" s="247">
        <v>20.37</v>
      </c>
      <c r="M76" s="293">
        <f t="shared" si="1"/>
        <v>157.08000000000001</v>
      </c>
      <c r="N76" s="262"/>
      <c r="P76"/>
      <c r="Q76"/>
      <c r="R76"/>
      <c r="S76"/>
    </row>
    <row r="77" spans="1:19" s="1" customFormat="1" ht="16" customHeight="1">
      <c r="A77" s="43">
        <v>68</v>
      </c>
      <c r="B77" s="50" t="s">
        <v>671</v>
      </c>
      <c r="C77" s="71" t="s">
        <v>927</v>
      </c>
      <c r="D77" s="71" t="s">
        <v>913</v>
      </c>
      <c r="E77" s="52" t="s">
        <v>600</v>
      </c>
      <c r="F77" s="247">
        <v>78.12</v>
      </c>
      <c r="G77" s="296">
        <v>58.59</v>
      </c>
      <c r="H77" s="247">
        <v>11.64</v>
      </c>
      <c r="I77" s="296">
        <v>8.73</v>
      </c>
      <c r="J77" s="247">
        <f>SUM(F77:I77)</f>
        <v>157.08000000000001</v>
      </c>
      <c r="K77" s="247">
        <v>136.71</v>
      </c>
      <c r="L77" s="247">
        <v>20.37</v>
      </c>
      <c r="M77" s="293">
        <f>K77+L77</f>
        <v>157.08000000000001</v>
      </c>
      <c r="N77" s="262"/>
      <c r="P77"/>
      <c r="Q77"/>
      <c r="R77"/>
      <c r="S77"/>
    </row>
    <row r="78" spans="1:19" s="1" customFormat="1" ht="28">
      <c r="A78" s="43">
        <v>69</v>
      </c>
      <c r="B78" s="50" t="s">
        <v>672</v>
      </c>
      <c r="C78" s="363" t="s">
        <v>857</v>
      </c>
      <c r="D78" s="71" t="s">
        <v>913</v>
      </c>
      <c r="E78" s="52" t="s">
        <v>599</v>
      </c>
      <c r="F78" s="247">
        <v>78.12</v>
      </c>
      <c r="G78" s="296">
        <v>132.80000000000001</v>
      </c>
      <c r="H78" s="247">
        <v>11.64</v>
      </c>
      <c r="I78" s="296">
        <v>20.95</v>
      </c>
      <c r="J78" s="247">
        <f t="shared" si="0"/>
        <v>243.51</v>
      </c>
      <c r="K78" s="247">
        <v>210.92</v>
      </c>
      <c r="L78" s="247">
        <v>32.590000000000003</v>
      </c>
      <c r="M78" s="293">
        <f>K78+L78</f>
        <v>243.51</v>
      </c>
      <c r="N78" s="262"/>
      <c r="P78"/>
      <c r="Q78"/>
      <c r="R78"/>
      <c r="S78"/>
    </row>
    <row r="79" spans="1:19" s="1" customFormat="1">
      <c r="A79" s="43">
        <v>70</v>
      </c>
      <c r="B79" s="50" t="s">
        <v>673</v>
      </c>
      <c r="C79" s="71" t="s">
        <v>850</v>
      </c>
      <c r="D79" s="71" t="s">
        <v>912</v>
      </c>
      <c r="E79" s="52" t="s">
        <v>600</v>
      </c>
      <c r="F79" s="247">
        <v>68</v>
      </c>
      <c r="G79" s="296">
        <v>51</v>
      </c>
      <c r="H79" s="247">
        <v>11.64</v>
      </c>
      <c r="I79" s="296">
        <v>8.73</v>
      </c>
      <c r="J79" s="247">
        <f t="shared" si="0"/>
        <v>139.36999999999998</v>
      </c>
      <c r="K79" s="247">
        <v>119</v>
      </c>
      <c r="L79" s="247">
        <v>20.37</v>
      </c>
      <c r="M79" s="293">
        <f>K79+L79</f>
        <v>139.37</v>
      </c>
      <c r="N79" s="262"/>
      <c r="P79"/>
      <c r="Q79"/>
      <c r="R79"/>
      <c r="S79"/>
    </row>
    <row r="80" spans="1:19" s="1" customFormat="1">
      <c r="A80" s="43">
        <v>72</v>
      </c>
      <c r="B80" s="50" t="s">
        <v>674</v>
      </c>
      <c r="C80" s="72" t="s">
        <v>369</v>
      </c>
      <c r="D80" s="72" t="s">
        <v>915</v>
      </c>
      <c r="E80" s="52" t="s">
        <v>600</v>
      </c>
      <c r="F80" s="247">
        <v>78.12</v>
      </c>
      <c r="G80" s="296">
        <v>58.59</v>
      </c>
      <c r="H80" s="247">
        <v>11.64</v>
      </c>
      <c r="I80" s="296">
        <v>8.73</v>
      </c>
      <c r="J80" s="247">
        <f t="shared" si="0"/>
        <v>157.08000000000001</v>
      </c>
      <c r="K80" s="247">
        <v>136.71</v>
      </c>
      <c r="L80" s="247">
        <v>20.37</v>
      </c>
      <c r="M80" s="293">
        <f>K80+L80</f>
        <v>157.08000000000001</v>
      </c>
      <c r="N80" s="262"/>
      <c r="P80"/>
      <c r="Q80"/>
      <c r="R80"/>
      <c r="S80"/>
    </row>
    <row r="81" spans="1:19" s="1" customFormat="1">
      <c r="A81" s="43"/>
      <c r="B81" s="50" t="s">
        <v>675</v>
      </c>
      <c r="C81" s="72" t="s">
        <v>587</v>
      </c>
      <c r="D81" s="72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8.73</v>
      </c>
      <c r="J81" s="247">
        <f>SUM(F81:I81)</f>
        <v>139.36999999999998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74</v>
      </c>
      <c r="B82" s="43" t="s">
        <v>753</v>
      </c>
      <c r="C82" s="72" t="s">
        <v>752</v>
      </c>
      <c r="D82" s="72" t="s">
        <v>912</v>
      </c>
      <c r="E82" s="52" t="s">
        <v>598</v>
      </c>
      <c r="F82" s="247">
        <v>68</v>
      </c>
      <c r="G82" s="296">
        <v>0</v>
      </c>
      <c r="H82" s="247">
        <v>11.64</v>
      </c>
      <c r="I82" s="296">
        <v>0</v>
      </c>
      <c r="J82" s="247">
        <f t="shared" ref="J82:J116" si="2">SUM(F82:I82)</f>
        <v>79.64</v>
      </c>
      <c r="K82" s="247">
        <v>68</v>
      </c>
      <c r="L82" s="247">
        <v>11.64</v>
      </c>
      <c r="M82" s="293">
        <f t="shared" ref="M82:M116" si="3">K82+L82</f>
        <v>79.64</v>
      </c>
      <c r="N82" s="262"/>
      <c r="P82"/>
      <c r="Q82"/>
      <c r="R82"/>
      <c r="S82"/>
    </row>
    <row r="83" spans="1:19" s="1" customFormat="1">
      <c r="A83" s="43">
        <v>75</v>
      </c>
      <c r="B83" s="50" t="s">
        <v>676</v>
      </c>
      <c r="C83" s="72" t="s">
        <v>557</v>
      </c>
      <c r="D83" s="72" t="s">
        <v>912</v>
      </c>
      <c r="E83" s="52" t="s">
        <v>598</v>
      </c>
      <c r="F83" s="247">
        <v>68</v>
      </c>
      <c r="G83" s="296">
        <v>0</v>
      </c>
      <c r="H83" s="247">
        <v>11.64</v>
      </c>
      <c r="I83" s="296">
        <v>0</v>
      </c>
      <c r="J83" s="247">
        <f t="shared" si="2"/>
        <v>79.64</v>
      </c>
      <c r="K83" s="247">
        <v>68</v>
      </c>
      <c r="L83" s="247">
        <v>11.64</v>
      </c>
      <c r="M83" s="293">
        <f t="shared" si="3"/>
        <v>79.64</v>
      </c>
      <c r="N83" s="262"/>
      <c r="P83"/>
      <c r="Q83"/>
      <c r="R83"/>
      <c r="S83"/>
    </row>
    <row r="84" spans="1:19" s="1" customFormat="1">
      <c r="A84" s="43">
        <v>76</v>
      </c>
      <c r="B84" s="50" t="s">
        <v>677</v>
      </c>
      <c r="C84" s="71" t="s">
        <v>851</v>
      </c>
      <c r="D84" s="71" t="s">
        <v>913</v>
      </c>
      <c r="E84" s="52" t="s">
        <v>598</v>
      </c>
      <c r="F84" s="247">
        <v>78.12</v>
      </c>
      <c r="G84" s="296">
        <v>0</v>
      </c>
      <c r="H84" s="247">
        <v>11.64</v>
      </c>
      <c r="I84" s="296">
        <v>0</v>
      </c>
      <c r="J84" s="247">
        <f t="shared" si="2"/>
        <v>89.76</v>
      </c>
      <c r="K84" s="247">
        <v>78.12</v>
      </c>
      <c r="L84" s="247">
        <v>11.64</v>
      </c>
      <c r="M84" s="293">
        <f t="shared" si="3"/>
        <v>89.76</v>
      </c>
      <c r="N84" s="262"/>
      <c r="P84"/>
      <c r="Q84"/>
      <c r="R84"/>
      <c r="S84"/>
    </row>
    <row r="85" spans="1:19" s="1" customFormat="1">
      <c r="A85" s="43"/>
      <c r="B85" s="50" t="s">
        <v>987</v>
      </c>
      <c r="C85" s="71" t="s">
        <v>988</v>
      </c>
      <c r="D85" s="71" t="s">
        <v>913</v>
      </c>
      <c r="E85" s="52"/>
      <c r="F85" s="247"/>
      <c r="G85" s="296"/>
      <c r="H85" s="247"/>
      <c r="I85" s="296"/>
      <c r="J85" s="247"/>
      <c r="K85" s="247"/>
      <c r="L85" s="247"/>
      <c r="M85" s="293"/>
      <c r="N85" s="262"/>
      <c r="P85"/>
      <c r="Q85"/>
      <c r="R85"/>
      <c r="S85"/>
    </row>
    <row r="86" spans="1:19" s="1" customFormat="1">
      <c r="A86" s="43">
        <v>77</v>
      </c>
      <c r="B86" s="50" t="s">
        <v>678</v>
      </c>
      <c r="C86" s="72" t="s">
        <v>341</v>
      </c>
      <c r="D86" s="72" t="s">
        <v>916</v>
      </c>
      <c r="E86" s="52" t="s">
        <v>600</v>
      </c>
      <c r="F86" s="247">
        <v>68</v>
      </c>
      <c r="G86" s="296">
        <v>51</v>
      </c>
      <c r="H86" s="247">
        <v>11.64</v>
      </c>
      <c r="I86" s="296">
        <v>8.73</v>
      </c>
      <c r="J86" s="247">
        <f t="shared" si="2"/>
        <v>139.36999999999998</v>
      </c>
      <c r="K86" s="247">
        <v>119</v>
      </c>
      <c r="L86" s="247">
        <v>20.37</v>
      </c>
      <c r="M86" s="293">
        <f t="shared" si="3"/>
        <v>139.37</v>
      </c>
      <c r="N86" s="262"/>
      <c r="P86"/>
      <c r="Q86"/>
      <c r="R86"/>
      <c r="S86"/>
    </row>
    <row r="87" spans="1:19" s="1" customFormat="1">
      <c r="A87" s="43">
        <v>78</v>
      </c>
      <c r="B87" s="50" t="s">
        <v>679</v>
      </c>
      <c r="C87" s="72" t="s">
        <v>32</v>
      </c>
      <c r="D87" s="72" t="s">
        <v>912</v>
      </c>
      <c r="E87" s="52" t="s">
        <v>598</v>
      </c>
      <c r="F87" s="247">
        <v>68</v>
      </c>
      <c r="G87" s="296">
        <v>0</v>
      </c>
      <c r="H87" s="247">
        <v>11.64</v>
      </c>
      <c r="I87" s="296">
        <v>0</v>
      </c>
      <c r="J87" s="247">
        <f t="shared" si="2"/>
        <v>79.64</v>
      </c>
      <c r="K87" s="247">
        <v>68</v>
      </c>
      <c r="L87" s="247">
        <v>11.64</v>
      </c>
      <c r="M87" s="293">
        <f t="shared" si="3"/>
        <v>79.64</v>
      </c>
      <c r="N87" s="262"/>
      <c r="P87"/>
      <c r="Q87"/>
      <c r="R87"/>
      <c r="S87"/>
    </row>
    <row r="88" spans="1:19" s="1" customFormat="1">
      <c r="A88" s="43"/>
      <c r="B88" s="50" t="s">
        <v>680</v>
      </c>
      <c r="C88" s="72" t="s">
        <v>137</v>
      </c>
      <c r="D88" s="72" t="s">
        <v>912</v>
      </c>
      <c r="E88" s="52" t="s">
        <v>598</v>
      </c>
      <c r="F88" s="247">
        <v>68</v>
      </c>
      <c r="G88" s="296">
        <v>0</v>
      </c>
      <c r="H88" s="247">
        <v>11.64</v>
      </c>
      <c r="I88" s="296">
        <v>0</v>
      </c>
      <c r="J88" s="247">
        <f t="shared" si="2"/>
        <v>79.64</v>
      </c>
      <c r="K88" s="247">
        <v>68</v>
      </c>
      <c r="L88" s="247">
        <v>11.64</v>
      </c>
      <c r="M88" s="293">
        <f t="shared" si="3"/>
        <v>79.64</v>
      </c>
      <c r="N88" s="262"/>
      <c r="P88"/>
      <c r="Q88"/>
      <c r="R88"/>
      <c r="S88"/>
    </row>
    <row r="89" spans="1:19" s="1" customFormat="1">
      <c r="A89" s="43"/>
      <c r="B89" s="50" t="s">
        <v>977</v>
      </c>
      <c r="C89" s="72" t="s">
        <v>978</v>
      </c>
      <c r="D89" s="72" t="s">
        <v>912</v>
      </c>
      <c r="E89" s="52" t="s">
        <v>600</v>
      </c>
      <c r="F89" s="247">
        <v>68</v>
      </c>
      <c r="G89" s="296">
        <v>51</v>
      </c>
      <c r="H89" s="247">
        <v>11.64</v>
      </c>
      <c r="I89" s="296">
        <v>8.73</v>
      </c>
      <c r="J89" s="247">
        <f t="shared" si="2"/>
        <v>139.36999999999998</v>
      </c>
      <c r="K89" s="247">
        <v>119</v>
      </c>
      <c r="L89" s="247">
        <v>20.37</v>
      </c>
      <c r="M89" s="293">
        <f t="shared" si="3"/>
        <v>139.37</v>
      </c>
      <c r="N89" s="262"/>
      <c r="P89"/>
      <c r="Q89"/>
      <c r="R89"/>
      <c r="S89"/>
    </row>
    <row r="90" spans="1:19" s="1" customFormat="1">
      <c r="A90" s="43"/>
      <c r="B90" s="50" t="s">
        <v>714</v>
      </c>
      <c r="C90" s="72" t="s">
        <v>713</v>
      </c>
      <c r="D90" s="72" t="s">
        <v>913</v>
      </c>
      <c r="E90" s="52" t="s">
        <v>928</v>
      </c>
      <c r="F90" s="247">
        <v>78.12</v>
      </c>
      <c r="G90" s="296">
        <v>0</v>
      </c>
      <c r="H90" s="247">
        <v>11.64</v>
      </c>
      <c r="I90" s="296">
        <v>0</v>
      </c>
      <c r="J90" s="247">
        <f t="shared" si="2"/>
        <v>89.76</v>
      </c>
      <c r="K90" s="247">
        <v>78.12</v>
      </c>
      <c r="L90" s="247">
        <v>11.64</v>
      </c>
      <c r="M90" s="293">
        <f t="shared" si="3"/>
        <v>89.76</v>
      </c>
      <c r="N90" s="262"/>
      <c r="P90"/>
      <c r="Q90"/>
      <c r="R90"/>
      <c r="S90"/>
    </row>
    <row r="91" spans="1:19" s="1" customFormat="1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296">
        <v>58.59</v>
      </c>
      <c r="H92" s="247">
        <v>11.64</v>
      </c>
      <c r="I92" s="296">
        <v>8.73</v>
      </c>
      <c r="J92" s="247">
        <f t="shared" si="2"/>
        <v>157.08000000000001</v>
      </c>
      <c r="K92" s="247">
        <v>136.71</v>
      </c>
      <c r="L92" s="247">
        <v>20.37</v>
      </c>
      <c r="M92" s="293">
        <f t="shared" si="3"/>
        <v>157.08000000000001</v>
      </c>
      <c r="N92" s="262"/>
      <c r="P92"/>
      <c r="Q92"/>
      <c r="R92"/>
      <c r="S92"/>
    </row>
    <row r="93" spans="1:19" s="1" customFormat="1" ht="17" customHeight="1">
      <c r="A93" s="43">
        <v>83</v>
      </c>
      <c r="B93" s="50" t="s">
        <v>684</v>
      </c>
      <c r="C93" s="72" t="s">
        <v>35</v>
      </c>
      <c r="D93" s="72" t="s">
        <v>916</v>
      </c>
      <c r="E93" s="52" t="s">
        <v>598</v>
      </c>
      <c r="F93" s="247">
        <v>68</v>
      </c>
      <c r="G93" s="296">
        <v>0</v>
      </c>
      <c r="H93" s="247">
        <v>11.64</v>
      </c>
      <c r="I93" s="296">
        <v>0</v>
      </c>
      <c r="J93" s="247">
        <f t="shared" si="2"/>
        <v>79.64</v>
      </c>
      <c r="K93" s="247">
        <v>68</v>
      </c>
      <c r="L93" s="247">
        <v>11.64</v>
      </c>
      <c r="M93" s="293">
        <f t="shared" si="3"/>
        <v>79.64</v>
      </c>
      <c r="N93" s="266"/>
      <c r="P93"/>
      <c r="Q93"/>
      <c r="R93"/>
      <c r="S93"/>
    </row>
    <row r="94" spans="1:19" s="1" customFormat="1">
      <c r="A94" s="43">
        <v>84</v>
      </c>
      <c r="B94" s="50" t="s">
        <v>685</v>
      </c>
      <c r="C94" s="72" t="s">
        <v>433</v>
      </c>
      <c r="D94" s="72" t="s">
        <v>912</v>
      </c>
      <c r="E94" s="52" t="s">
        <v>598</v>
      </c>
      <c r="F94" s="247">
        <v>68</v>
      </c>
      <c r="G94" s="296">
        <v>0</v>
      </c>
      <c r="H94" s="247">
        <v>11.64</v>
      </c>
      <c r="I94" s="296">
        <v>0</v>
      </c>
      <c r="J94" s="247">
        <f t="shared" si="2"/>
        <v>79.64</v>
      </c>
      <c r="K94" s="247">
        <v>68</v>
      </c>
      <c r="L94" s="247">
        <v>11.64</v>
      </c>
      <c r="M94" s="293">
        <f t="shared" si="3"/>
        <v>79.64</v>
      </c>
      <c r="N94" s="262"/>
      <c r="P94"/>
      <c r="Q94"/>
      <c r="R94"/>
      <c r="S94"/>
    </row>
    <row r="95" spans="1:19" s="1" customFormat="1">
      <c r="A95" s="43">
        <v>85</v>
      </c>
      <c r="B95" s="50" t="s">
        <v>686</v>
      </c>
      <c r="C95" s="72" t="s">
        <v>339</v>
      </c>
      <c r="D95" s="72" t="s">
        <v>912</v>
      </c>
      <c r="E95" s="52" t="s">
        <v>600</v>
      </c>
      <c r="F95" s="247">
        <v>68</v>
      </c>
      <c r="G95" s="296">
        <v>51</v>
      </c>
      <c r="H95" s="247">
        <v>11.64</v>
      </c>
      <c r="I95" s="296">
        <v>8.73</v>
      </c>
      <c r="J95" s="247">
        <f t="shared" si="2"/>
        <v>139.36999999999998</v>
      </c>
      <c r="K95" s="247">
        <v>119</v>
      </c>
      <c r="L95" s="247">
        <v>20.37</v>
      </c>
      <c r="M95" s="293">
        <f t="shared" si="3"/>
        <v>139.37</v>
      </c>
      <c r="N95" s="262"/>
      <c r="P95"/>
      <c r="Q95"/>
      <c r="R95"/>
      <c r="S95"/>
    </row>
    <row r="96" spans="1:19" s="1" customFormat="1">
      <c r="A96" s="43">
        <v>86</v>
      </c>
      <c r="B96" s="50" t="s">
        <v>687</v>
      </c>
      <c r="C96" s="72" t="s">
        <v>50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87</v>
      </c>
      <c r="B97" s="50" t="s">
        <v>688</v>
      </c>
      <c r="C97" s="72" t="s">
        <v>85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88</v>
      </c>
      <c r="B98" s="50" t="s">
        <v>689</v>
      </c>
      <c r="C98" s="72" t="s">
        <v>128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89</v>
      </c>
      <c r="B99" s="50" t="s">
        <v>690</v>
      </c>
      <c r="C99" s="71" t="s">
        <v>336</v>
      </c>
      <c r="D99" s="71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>
      <c r="A100" s="43">
        <v>29</v>
      </c>
      <c r="B100" s="50" t="s">
        <v>640</v>
      </c>
      <c r="C100" s="72" t="s">
        <v>873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</row>
    <row r="101" spans="1:19" s="1" customFormat="1">
      <c r="A101" s="43">
        <v>90</v>
      </c>
      <c r="B101" s="50" t="s">
        <v>691</v>
      </c>
      <c r="C101" s="71" t="s">
        <v>333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>SUM(F101:I101)</f>
        <v>79.64</v>
      </c>
      <c r="K101" s="321">
        <v>68</v>
      </c>
      <c r="L101" s="321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91</v>
      </c>
      <c r="B102" s="50" t="s">
        <v>692</v>
      </c>
      <c r="C102" s="72" t="s">
        <v>46</v>
      </c>
      <c r="D102" s="72" t="s">
        <v>913</v>
      </c>
      <c r="E102" s="52" t="s">
        <v>598</v>
      </c>
      <c r="F102" s="247">
        <v>78.12</v>
      </c>
      <c r="G102" s="296">
        <v>0</v>
      </c>
      <c r="H102" s="247">
        <v>11.64</v>
      </c>
      <c r="I102" s="296">
        <v>0</v>
      </c>
      <c r="J102" s="247">
        <f t="shared" si="2"/>
        <v>89.76</v>
      </c>
      <c r="K102" s="321">
        <v>78.12</v>
      </c>
      <c r="L102" s="321">
        <v>11.64</v>
      </c>
      <c r="M102" s="293">
        <f t="shared" si="3"/>
        <v>89.76</v>
      </c>
      <c r="N102" s="262"/>
      <c r="P102"/>
      <c r="Q102"/>
      <c r="R102"/>
      <c r="S102"/>
    </row>
    <row r="103" spans="1:19" s="1" customFormat="1">
      <c r="A103" s="43">
        <v>92</v>
      </c>
      <c r="B103" s="50" t="s">
        <v>693</v>
      </c>
      <c r="C103" s="71" t="s">
        <v>852</v>
      </c>
      <c r="D103" s="71" t="s">
        <v>912</v>
      </c>
      <c r="E103" s="52" t="s">
        <v>600</v>
      </c>
      <c r="F103" s="247">
        <v>68</v>
      </c>
      <c r="G103" s="296">
        <v>51</v>
      </c>
      <c r="H103" s="247">
        <v>11.64</v>
      </c>
      <c r="I103" s="296">
        <v>8.73</v>
      </c>
      <c r="J103" s="247">
        <f t="shared" si="2"/>
        <v>139.36999999999998</v>
      </c>
      <c r="K103" s="247">
        <v>119</v>
      </c>
      <c r="L103" s="247">
        <v>20.37</v>
      </c>
      <c r="M103" s="293">
        <f>K103+L103</f>
        <v>139.37</v>
      </c>
      <c r="N103" s="262"/>
      <c r="P103"/>
      <c r="Q103"/>
      <c r="R103"/>
      <c r="S103"/>
    </row>
    <row r="104" spans="1:19" s="1" customFormat="1">
      <c r="A104" s="43">
        <v>93</v>
      </c>
      <c r="B104" s="50" t="s">
        <v>694</v>
      </c>
      <c r="C104" s="72" t="s">
        <v>200</v>
      </c>
      <c r="D104" s="72" t="s">
        <v>912</v>
      </c>
      <c r="E104" s="52" t="s">
        <v>600</v>
      </c>
      <c r="F104" s="247">
        <v>68</v>
      </c>
      <c r="G104" s="296">
        <v>51</v>
      </c>
      <c r="H104" s="247">
        <v>11.64</v>
      </c>
      <c r="I104" s="296">
        <v>8.73</v>
      </c>
      <c r="J104" s="247">
        <f t="shared" si="2"/>
        <v>139.36999999999998</v>
      </c>
      <c r="K104" s="247">
        <v>119</v>
      </c>
      <c r="L104" s="247">
        <v>20.37</v>
      </c>
      <c r="M104" s="293">
        <f t="shared" si="3"/>
        <v>139.37</v>
      </c>
      <c r="N104" s="262"/>
      <c r="P104"/>
      <c r="Q104"/>
      <c r="R104"/>
      <c r="S104"/>
    </row>
    <row r="105" spans="1:19" s="1" customFormat="1">
      <c r="A105" s="43">
        <v>94</v>
      </c>
      <c r="B105" s="50" t="s">
        <v>695</v>
      </c>
      <c r="C105" s="72" t="s">
        <v>434</v>
      </c>
      <c r="D105" s="72" t="s">
        <v>913</v>
      </c>
      <c r="E105" s="52" t="s">
        <v>598</v>
      </c>
      <c r="F105" s="247">
        <v>78.12</v>
      </c>
      <c r="G105" s="296">
        <v>0</v>
      </c>
      <c r="H105" s="247">
        <v>11.64</v>
      </c>
      <c r="I105" s="296">
        <v>0</v>
      </c>
      <c r="J105" s="247">
        <f t="shared" si="2"/>
        <v>89.76</v>
      </c>
      <c r="K105" s="247">
        <v>78.12</v>
      </c>
      <c r="L105" s="247">
        <v>11.64</v>
      </c>
      <c r="M105" s="293">
        <f t="shared" si="3"/>
        <v>89.76</v>
      </c>
      <c r="N105" s="262"/>
      <c r="P105"/>
      <c r="Q105"/>
      <c r="R105"/>
      <c r="S105"/>
    </row>
    <row r="106" spans="1:19" s="1" customFormat="1">
      <c r="A106" s="43">
        <v>95</v>
      </c>
      <c r="B106" s="278" t="s">
        <v>745</v>
      </c>
      <c r="C106" s="72" t="s">
        <v>337</v>
      </c>
      <c r="D106" s="72" t="s">
        <v>912</v>
      </c>
      <c r="E106" s="52" t="s">
        <v>598</v>
      </c>
      <c r="F106" s="247">
        <v>68</v>
      </c>
      <c r="G106" s="296">
        <v>0</v>
      </c>
      <c r="H106" s="247">
        <v>11.64</v>
      </c>
      <c r="I106" s="296">
        <v>0</v>
      </c>
      <c r="J106" s="247">
        <f t="shared" si="2"/>
        <v>79.64</v>
      </c>
      <c r="K106" s="247">
        <v>68</v>
      </c>
      <c r="L106" s="247">
        <v>11.64</v>
      </c>
      <c r="M106" s="293">
        <f t="shared" si="3"/>
        <v>79.64</v>
      </c>
      <c r="N106" s="262"/>
      <c r="P106"/>
      <c r="Q106"/>
      <c r="R106"/>
      <c r="S106"/>
    </row>
    <row r="107" spans="1:19" s="1" customFormat="1">
      <c r="A107" s="43">
        <v>96</v>
      </c>
      <c r="B107" s="50" t="s">
        <v>696</v>
      </c>
      <c r="C107" s="72" t="s">
        <v>524</v>
      </c>
      <c r="D107" s="72" t="s">
        <v>913</v>
      </c>
      <c r="E107" s="52" t="s">
        <v>600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97</v>
      </c>
      <c r="B108" s="50" t="s">
        <v>697</v>
      </c>
      <c r="C108" s="72" t="s">
        <v>558</v>
      </c>
      <c r="D108" s="72" t="s">
        <v>912</v>
      </c>
      <c r="E108" s="52" t="s">
        <v>599</v>
      </c>
      <c r="F108" s="247">
        <v>68</v>
      </c>
      <c r="G108" s="296">
        <v>115.6</v>
      </c>
      <c r="H108" s="247">
        <v>11.64</v>
      </c>
      <c r="I108" s="296">
        <v>20.95</v>
      </c>
      <c r="J108" s="247">
        <f t="shared" si="2"/>
        <v>216.19</v>
      </c>
      <c r="K108" s="247">
        <v>183.6</v>
      </c>
      <c r="L108" s="247">
        <v>32.590000000000003</v>
      </c>
      <c r="M108" s="293">
        <f t="shared" si="3"/>
        <v>216.19</v>
      </c>
      <c r="N108" s="262"/>
      <c r="P108"/>
      <c r="Q108"/>
      <c r="R108"/>
      <c r="S108"/>
    </row>
    <row r="109" spans="1:19" s="1" customFormat="1">
      <c r="A109" s="43"/>
      <c r="B109" s="50" t="s">
        <v>930</v>
      </c>
      <c r="C109" s="72" t="s">
        <v>931</v>
      </c>
      <c r="D109" s="72" t="s">
        <v>915</v>
      </c>
      <c r="E109" s="52" t="s">
        <v>600</v>
      </c>
      <c r="F109" s="247">
        <v>78.12</v>
      </c>
      <c r="G109" s="296">
        <v>58.59</v>
      </c>
      <c r="H109" s="247">
        <v>11.64</v>
      </c>
      <c r="I109" s="296">
        <v>8.73</v>
      </c>
      <c r="J109" s="247">
        <v>157.08000000000001</v>
      </c>
      <c r="K109" s="247">
        <v>136.71</v>
      </c>
      <c r="L109" s="247">
        <v>20.37</v>
      </c>
      <c r="M109" s="293">
        <f t="shared" si="3"/>
        <v>157.08000000000001</v>
      </c>
      <c r="N109" s="262"/>
      <c r="P109"/>
      <c r="Q109"/>
      <c r="R109"/>
      <c r="S109"/>
    </row>
    <row r="110" spans="1:19">
      <c r="A110" s="43">
        <v>98</v>
      </c>
      <c r="B110" s="50" t="s">
        <v>698</v>
      </c>
      <c r="C110" s="72" t="s">
        <v>201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</row>
    <row r="111" spans="1:19">
      <c r="A111" s="43">
        <v>99</v>
      </c>
      <c r="B111" s="50" t="s">
        <v>699</v>
      </c>
      <c r="C111" s="72" t="s">
        <v>202</v>
      </c>
      <c r="D111" s="72" t="s">
        <v>913</v>
      </c>
      <c r="E111" s="52" t="s">
        <v>599</v>
      </c>
      <c r="F111" s="247">
        <v>78.12</v>
      </c>
      <c r="G111" s="296">
        <v>132.80000000000001</v>
      </c>
      <c r="H111" s="247">
        <v>11.64</v>
      </c>
      <c r="I111" s="296">
        <v>20.95</v>
      </c>
      <c r="J111" s="247">
        <f t="shared" si="2"/>
        <v>243.51</v>
      </c>
      <c r="K111" s="247">
        <v>210.92</v>
      </c>
      <c r="L111" s="247">
        <v>32.590000000000003</v>
      </c>
      <c r="M111" s="293">
        <f t="shared" si="3"/>
        <v>243.51</v>
      </c>
      <c r="N111" s="262"/>
    </row>
    <row r="112" spans="1:19">
      <c r="A112" s="43">
        <v>100</v>
      </c>
      <c r="B112" s="50" t="s">
        <v>700</v>
      </c>
      <c r="C112" s="72" t="s">
        <v>473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78.12</v>
      </c>
      <c r="L112" s="247">
        <v>11.64</v>
      </c>
      <c r="M112" s="293">
        <f t="shared" si="3"/>
        <v>89.76</v>
      </c>
      <c r="N112" s="262"/>
    </row>
    <row r="113" spans="1:16">
      <c r="A113" s="43">
        <v>101</v>
      </c>
      <c r="B113" s="50" t="s">
        <v>701</v>
      </c>
      <c r="C113" s="72" t="s">
        <v>559</v>
      </c>
      <c r="D113" s="72" t="s">
        <v>912</v>
      </c>
      <c r="E113" s="52" t="s">
        <v>599</v>
      </c>
      <c r="F113" s="247">
        <v>68</v>
      </c>
      <c r="G113" s="352">
        <v>115.6</v>
      </c>
      <c r="H113" s="247">
        <v>11.64</v>
      </c>
      <c r="I113" s="296">
        <v>20.95</v>
      </c>
      <c r="J113" s="247">
        <f t="shared" si="2"/>
        <v>216.19</v>
      </c>
      <c r="K113" s="247">
        <v>183.6</v>
      </c>
      <c r="L113" s="247">
        <v>32.590000000000003</v>
      </c>
      <c r="M113" s="293">
        <f t="shared" si="3"/>
        <v>216.19</v>
      </c>
      <c r="N113" s="262"/>
    </row>
    <row r="114" spans="1:16">
      <c r="A114" s="43">
        <v>102</v>
      </c>
      <c r="B114" s="50" t="s">
        <v>702</v>
      </c>
      <c r="C114" s="72" t="s">
        <v>161</v>
      </c>
      <c r="D114" s="72" t="s">
        <v>912</v>
      </c>
      <c r="E114" s="52" t="s">
        <v>598</v>
      </c>
      <c r="F114" s="247">
        <v>68</v>
      </c>
      <c r="G114" s="352">
        <v>0</v>
      </c>
      <c r="H114" s="247">
        <v>11.64</v>
      </c>
      <c r="I114" s="296">
        <v>0</v>
      </c>
      <c r="J114" s="247">
        <f t="shared" si="2"/>
        <v>79.64</v>
      </c>
      <c r="K114" s="247">
        <v>68</v>
      </c>
      <c r="L114" s="247">
        <v>11.64</v>
      </c>
      <c r="M114" s="293">
        <f t="shared" si="3"/>
        <v>79.64</v>
      </c>
      <c r="N114" s="262"/>
      <c r="P114" s="12"/>
    </row>
    <row r="115" spans="1:16">
      <c r="A115" s="43">
        <v>103</v>
      </c>
      <c r="B115" s="50" t="s">
        <v>703</v>
      </c>
      <c r="C115" s="72" t="s">
        <v>86</v>
      </c>
      <c r="D115" s="72" t="s">
        <v>913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f t="shared" si="2"/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 s="12"/>
    </row>
    <row r="116" spans="1:16">
      <c r="A116" s="43"/>
      <c r="B116" s="50" t="s">
        <v>704</v>
      </c>
      <c r="C116" s="72" t="s">
        <v>535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72">
        <v>68</v>
      </c>
      <c r="L116" s="247">
        <v>11.64</v>
      </c>
      <c r="M116" s="293">
        <f t="shared" si="3"/>
        <v>79.64</v>
      </c>
      <c r="N116" s="262"/>
      <c r="P116" s="12"/>
    </row>
    <row r="117" spans="1:16">
      <c r="A117" s="43"/>
      <c r="B117" s="288"/>
      <c r="C117" s="345"/>
      <c r="D117" s="345"/>
      <c r="E117" s="290"/>
      <c r="F117" s="247"/>
      <c r="G117" s="247"/>
      <c r="H117" s="247"/>
      <c r="I117" s="247"/>
      <c r="J117" s="247"/>
      <c r="K117" s="272"/>
      <c r="L117" s="247"/>
      <c r="M117" s="316"/>
      <c r="N117" s="262"/>
      <c r="P117" s="12"/>
    </row>
    <row r="118" spans="1:16" ht="16">
      <c r="A118" s="152" t="s">
        <v>403</v>
      </c>
      <c r="B118" s="153"/>
      <c r="C118" s="153"/>
      <c r="D118" s="153"/>
      <c r="E118" s="281"/>
      <c r="F118" s="312">
        <f t="shared" ref="F118:L118" si="4">SUM(F4:F116)</f>
        <v>8041.0399999999963</v>
      </c>
      <c r="G118" s="312">
        <f>SUM(G4:G116)</f>
        <v>3748.9000000000005</v>
      </c>
      <c r="H118" s="312">
        <f t="shared" si="4"/>
        <v>1303.6800000000014</v>
      </c>
      <c r="I118" s="312">
        <f>SUM(I4:I116)</f>
        <v>637.25000000000023</v>
      </c>
      <c r="J118" s="88">
        <f t="shared" si="4"/>
        <v>13730.870000000003</v>
      </c>
      <c r="K118" s="88">
        <f t="shared" si="4"/>
        <v>11789.940000000004</v>
      </c>
      <c r="L118" s="88">
        <f t="shared" si="4"/>
        <v>1940.9300000000007</v>
      </c>
      <c r="M118" s="88">
        <f>SUM(M4:M116)</f>
        <v>13730.870000000003</v>
      </c>
      <c r="N118" s="298"/>
      <c r="P118" s="12"/>
    </row>
    <row r="119" spans="1:16">
      <c r="A119" s="148"/>
      <c r="B119" s="149"/>
      <c r="C119" s="346"/>
      <c r="D119" s="360"/>
      <c r="L119" s="286"/>
      <c r="M119" s="275"/>
      <c r="N119" s="53"/>
    </row>
    <row r="120" spans="1:16">
      <c r="A120" s="43"/>
      <c r="B120" s="50"/>
      <c r="C120" s="72"/>
      <c r="D120" s="72"/>
      <c r="E120" s="54"/>
      <c r="F120" s="76"/>
      <c r="G120" s="76"/>
      <c r="H120" s="76"/>
      <c r="I120" s="76"/>
      <c r="J120" s="76"/>
      <c r="K120" s="76"/>
      <c r="L120" s="76"/>
      <c r="M120" s="76"/>
      <c r="N120" s="53"/>
    </row>
    <row r="121" spans="1:16" ht="16">
      <c r="A121" s="143"/>
      <c r="B121" s="155"/>
      <c r="C121" s="398" t="s">
        <v>616</v>
      </c>
      <c r="D121" s="399"/>
      <c r="E121" s="400"/>
      <c r="F121" s="88">
        <v>0</v>
      </c>
      <c r="G121" s="88"/>
      <c r="H121" s="88">
        <v>0</v>
      </c>
      <c r="I121" s="88"/>
      <c r="J121" s="88">
        <v>0</v>
      </c>
      <c r="K121" s="88"/>
      <c r="L121" s="88"/>
      <c r="M121" s="88"/>
      <c r="N121" s="89"/>
      <c r="P121" s="12"/>
    </row>
    <row r="122" spans="1:16" ht="16">
      <c r="A122" s="394" t="s">
        <v>171</v>
      </c>
      <c r="B122" s="395"/>
      <c r="C122" s="395"/>
      <c r="D122" s="395"/>
      <c r="E122" s="395"/>
      <c r="F122" s="88">
        <f>F118+F121</f>
        <v>8041.0399999999963</v>
      </c>
      <c r="G122" s="88"/>
      <c r="H122" s="88">
        <f>H118+H121</f>
        <v>1303.6800000000014</v>
      </c>
      <c r="I122" s="88"/>
      <c r="J122" s="88">
        <f>J118+J121</f>
        <v>13730.870000000003</v>
      </c>
      <c r="K122" s="88"/>
      <c r="L122" s="88"/>
      <c r="M122" s="88"/>
      <c r="N122" s="89"/>
      <c r="P122" s="12"/>
    </row>
    <row r="123" spans="1:16" ht="16">
      <c r="A123" s="401" t="s">
        <v>317</v>
      </c>
      <c r="B123" s="401"/>
      <c r="C123" s="401"/>
      <c r="D123" s="401"/>
      <c r="E123" s="401"/>
      <c r="F123" s="90"/>
      <c r="G123" s="90"/>
      <c r="H123" s="93"/>
      <c r="I123" s="93"/>
      <c r="J123" s="93"/>
      <c r="K123" s="93"/>
      <c r="L123" s="93"/>
      <c r="M123" s="93"/>
      <c r="N123" s="89"/>
    </row>
    <row r="124" spans="1:16" ht="16" customHeight="1">
      <c r="A124" s="405" t="s">
        <v>418</v>
      </c>
      <c r="B124" s="402"/>
      <c r="C124" s="402"/>
      <c r="D124" s="402"/>
      <c r="E124" s="403"/>
      <c r="F124" s="247"/>
      <c r="G124" s="247"/>
      <c r="H124" s="247"/>
      <c r="I124" s="247"/>
      <c r="J124" s="247"/>
      <c r="K124" s="331" t="s">
        <v>756</v>
      </c>
      <c r="L124" s="331" t="s">
        <v>757</v>
      </c>
      <c r="M124" s="247"/>
      <c r="N124" s="100"/>
    </row>
    <row r="125" spans="1:16" ht="16" customHeight="1">
      <c r="A125" s="240"/>
      <c r="B125" s="50" t="s">
        <v>670</v>
      </c>
      <c r="C125" s="72" t="s">
        <v>428</v>
      </c>
      <c r="D125" s="72" t="s">
        <v>913</v>
      </c>
      <c r="E125" s="52" t="s">
        <v>598</v>
      </c>
      <c r="F125" s="247">
        <v>-78.12</v>
      </c>
      <c r="G125" s="296">
        <v>0</v>
      </c>
      <c r="H125" s="247">
        <v>-11.64</v>
      </c>
      <c r="I125" s="296">
        <v>0</v>
      </c>
      <c r="J125" s="247">
        <f>SUM(F125:I125)</f>
        <v>-89.76</v>
      </c>
      <c r="K125" s="247">
        <v>-78.12</v>
      </c>
      <c r="L125" s="247">
        <v>-11.64</v>
      </c>
      <c r="M125" s="293">
        <f>K125+L125</f>
        <v>-89.76</v>
      </c>
      <c r="N125" s="262" t="s">
        <v>989</v>
      </c>
    </row>
    <row r="126" spans="1:16" ht="16" customHeight="1">
      <c r="A126" s="240"/>
      <c r="B126" s="278"/>
      <c r="C126" s="72"/>
      <c r="D126" s="72"/>
      <c r="E126" s="52"/>
      <c r="F126" s="247"/>
      <c r="G126" s="296"/>
      <c r="H126" s="247"/>
      <c r="I126" s="296"/>
      <c r="J126" s="247"/>
      <c r="K126" s="247"/>
      <c r="L126" s="247"/>
      <c r="M126" s="293"/>
      <c r="N126" s="262"/>
    </row>
    <row r="127" spans="1:16" ht="16" customHeight="1">
      <c r="A127" s="240"/>
      <c r="B127" s="278"/>
      <c r="C127" s="72"/>
      <c r="D127" s="72"/>
      <c r="E127" s="52"/>
      <c r="F127" s="247"/>
      <c r="G127" s="296"/>
      <c r="H127" s="247"/>
      <c r="I127" s="296"/>
      <c r="J127" s="247"/>
      <c r="K127" s="247"/>
      <c r="L127" s="247"/>
      <c r="M127" s="293"/>
      <c r="N127" s="262"/>
    </row>
    <row r="128" spans="1:16" ht="16" customHeight="1">
      <c r="A128" s="240"/>
      <c r="B128" s="278"/>
      <c r="C128" s="72"/>
      <c r="D128" s="72"/>
      <c r="E128" s="52"/>
      <c r="F128" s="247"/>
      <c r="G128" s="352"/>
      <c r="H128" s="247"/>
      <c r="I128" s="296"/>
      <c r="J128" s="247"/>
      <c r="K128" s="247"/>
      <c r="L128" s="321"/>
      <c r="M128" s="293"/>
      <c r="N128" s="262"/>
    </row>
    <row r="129" spans="1:18" ht="16" customHeight="1">
      <c r="A129" s="240"/>
      <c r="B129" s="278"/>
      <c r="C129" s="72"/>
      <c r="D129" s="72"/>
      <c r="E129" s="52"/>
      <c r="F129" s="247"/>
      <c r="G129" s="296"/>
      <c r="H129" s="247"/>
      <c r="I129" s="296"/>
      <c r="J129" s="247"/>
      <c r="K129" s="247"/>
      <c r="L129" s="247"/>
      <c r="M129" s="293"/>
      <c r="N129" s="262"/>
    </row>
    <row r="130" spans="1:18" ht="16" customHeight="1">
      <c r="A130" s="240"/>
      <c r="B130" s="278"/>
      <c r="C130" s="72"/>
      <c r="D130" s="72"/>
      <c r="E130" s="52"/>
      <c r="F130" s="247"/>
      <c r="G130" s="296"/>
      <c r="H130" s="247"/>
      <c r="I130" s="296"/>
      <c r="J130" s="247"/>
      <c r="K130" s="247"/>
      <c r="L130" s="247"/>
      <c r="M130" s="293"/>
      <c r="N130" s="262"/>
    </row>
    <row r="131" spans="1:18" s="1" customFormat="1" ht="16">
      <c r="A131" s="406" t="s">
        <v>415</v>
      </c>
      <c r="B131" s="404"/>
      <c r="C131" s="404"/>
      <c r="D131" s="404"/>
      <c r="E131" s="404"/>
      <c r="F131" s="256">
        <f t="shared" ref="F131:M131" si="5">SUM(F125:F130)</f>
        <v>-78.12</v>
      </c>
      <c r="G131" s="256">
        <f t="shared" si="5"/>
        <v>0</v>
      </c>
      <c r="H131" s="256">
        <f t="shared" si="5"/>
        <v>-11.64</v>
      </c>
      <c r="I131" s="256">
        <f t="shared" si="5"/>
        <v>0</v>
      </c>
      <c r="J131" s="256">
        <f t="shared" si="5"/>
        <v>-89.76</v>
      </c>
      <c r="K131" s="256">
        <f t="shared" si="5"/>
        <v>-78.12</v>
      </c>
      <c r="L131" s="256">
        <f t="shared" si="5"/>
        <v>-11.64</v>
      </c>
      <c r="M131" s="256">
        <f t="shared" si="5"/>
        <v>-89.76</v>
      </c>
      <c r="N131" s="257"/>
      <c r="P131"/>
      <c r="Q131"/>
      <c r="R131"/>
    </row>
    <row r="132" spans="1:18" s="1" customFormat="1" ht="16">
      <c r="A132" s="317"/>
      <c r="B132" s="318"/>
      <c r="C132" s="347"/>
      <c r="D132" s="347"/>
      <c r="E132" s="318"/>
      <c r="F132" s="256"/>
      <c r="G132" s="256"/>
      <c r="H132" s="256"/>
      <c r="I132" s="256"/>
      <c r="J132" s="256"/>
      <c r="K132" s="256"/>
      <c r="L132" s="256"/>
      <c r="M132" s="256"/>
      <c r="N132" s="257"/>
      <c r="P132"/>
      <c r="Q132"/>
      <c r="R132"/>
    </row>
    <row r="133" spans="1:18" s="1" customFormat="1" ht="19">
      <c r="A133" s="393" t="s">
        <v>171</v>
      </c>
      <c r="B133" s="393"/>
      <c r="C133" s="393"/>
      <c r="D133" s="393"/>
      <c r="E133" s="393"/>
      <c r="F133" s="90">
        <f>F122+F131</f>
        <v>7962.9199999999964</v>
      </c>
      <c r="G133" s="90"/>
      <c r="H133" s="90">
        <f>H122+H131</f>
        <v>1292.0400000000013</v>
      </c>
      <c r="I133" s="90"/>
      <c r="J133" s="90">
        <f>M118+J131</f>
        <v>13641.110000000002</v>
      </c>
      <c r="K133" s="90"/>
      <c r="L133" s="90"/>
      <c r="M133" s="332">
        <f>M118+M131</f>
        <v>13641.110000000002</v>
      </c>
      <c r="N133" s="89" t="s">
        <v>795</v>
      </c>
      <c r="P133"/>
      <c r="Q133"/>
      <c r="R133"/>
    </row>
    <row r="134" spans="1:18" s="1" customFormat="1" ht="15" customHeight="1">
      <c r="A134" s="397" t="s">
        <v>166</v>
      </c>
      <c r="B134" s="397"/>
      <c r="C134" s="397"/>
      <c r="D134" s="397"/>
      <c r="E134" s="397"/>
      <c r="F134" s="397"/>
      <c r="G134" s="397"/>
      <c r="H134" s="397"/>
      <c r="I134" s="397"/>
      <c r="J134" s="397"/>
      <c r="K134" s="313"/>
      <c r="L134" s="313"/>
      <c r="M134" s="313"/>
      <c r="N134" s="143"/>
      <c r="P134"/>
      <c r="Q134"/>
      <c r="R134"/>
    </row>
    <row r="135" spans="1:18" s="1" customFormat="1" ht="16" customHeight="1">
      <c r="A135"/>
      <c r="B135"/>
      <c r="C135"/>
      <c r="D135"/>
      <c r="F135"/>
      <c r="G135"/>
      <c r="H135" t="s">
        <v>381</v>
      </c>
      <c r="I135" s="163" t="s">
        <v>871</v>
      </c>
      <c r="J135" s="260">
        <v>45404</v>
      </c>
      <c r="K135" s="314"/>
      <c r="L135" s="314"/>
      <c r="M135" s="314"/>
      <c r="N135"/>
      <c r="P135"/>
      <c r="Q135"/>
      <c r="R135"/>
    </row>
    <row r="136" spans="1:18" s="1" customFormat="1">
      <c r="A136"/>
      <c r="B136"/>
      <c r="C136"/>
      <c r="D136"/>
      <c r="E136"/>
      <c r="F136"/>
      <c r="G136"/>
      <c r="H136" s="12"/>
      <c r="I136" s="12"/>
      <c r="J136" s="12"/>
      <c r="K136" s="275"/>
      <c r="L136" s="275"/>
      <c r="M136" s="12"/>
      <c r="N136"/>
      <c r="P136"/>
      <c r="Q136"/>
      <c r="R136"/>
    </row>
    <row r="137" spans="1:18" s="1" customFormat="1">
      <c r="A137"/>
      <c r="B137"/>
      <c r="C137"/>
      <c r="D137"/>
      <c r="E137"/>
      <c r="F137" s="315" t="s">
        <v>766</v>
      </c>
      <c r="G137" s="275">
        <f>G118+G131+I118+I131</f>
        <v>4386.1500000000005</v>
      </c>
      <c r="H137" s="315" t="s">
        <v>767</v>
      </c>
      <c r="I137" s="275">
        <f>M118+M131-G137</f>
        <v>9254.9600000000028</v>
      </c>
      <c r="J137"/>
      <c r="K137" s="275"/>
      <c r="L137" s="275"/>
      <c r="M137" s="275"/>
      <c r="N137"/>
      <c r="P137"/>
      <c r="Q137"/>
      <c r="R137"/>
    </row>
    <row r="139" spans="1:18" s="1" customFormat="1">
      <c r="A139"/>
      <c r="B139"/>
      <c r="C139"/>
      <c r="D139"/>
      <c r="E139"/>
      <c r="F139"/>
      <c r="G139"/>
      <c r="H139"/>
      <c r="I139" s="275">
        <f>G137+I137</f>
        <v>13641.110000000004</v>
      </c>
      <c r="J139"/>
      <c r="K139" s="275"/>
      <c r="L139" s="275"/>
      <c r="M139"/>
      <c r="N139"/>
      <c r="P139"/>
      <c r="Q139"/>
      <c r="R139"/>
    </row>
    <row r="142" spans="1:18">
      <c r="I142" s="275"/>
    </row>
  </sheetData>
  <mergeCells count="7">
    <mergeCell ref="A134:J134"/>
    <mergeCell ref="C121:E121"/>
    <mergeCell ref="A122:E122"/>
    <mergeCell ref="A123:E123"/>
    <mergeCell ref="A124:E124"/>
    <mergeCell ref="A131:E131"/>
    <mergeCell ref="A133:E133"/>
  </mergeCells>
  <conditionalFormatting sqref="C126:C127">
    <cfRule type="duplicateValues" dxfId="1672" priority="1"/>
    <cfRule type="duplicateValues" dxfId="1671" priority="2"/>
  </conditionalFormatting>
  <conditionalFormatting sqref="C21:D21">
    <cfRule type="duplicateValues" dxfId="1670" priority="6"/>
  </conditionalFormatting>
  <conditionalFormatting sqref="C58:D58">
    <cfRule type="duplicateValues" dxfId="1669" priority="4"/>
  </conditionalFormatting>
  <conditionalFormatting sqref="E137:E139 E141:E1048576 B137:D1048576">
    <cfRule type="duplicateValues" dxfId="1668" priority="7"/>
  </conditionalFormatting>
  <conditionalFormatting sqref="N5 N9:N63 N68:N132">
    <cfRule type="notContainsBlanks" dxfId="1667" priority="3">
      <formula>LEN(TRIM(N5))&gt;0</formula>
    </cfRule>
  </conditionalFormatting>
  <conditionalFormatting sqref="N134">
    <cfRule type="notContainsBlanks" dxfId="1666" priority="5">
      <formula>LEN(TRIM(N134))&gt;0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E215-C271-6540-8091-6AB4E93053C2}">
  <dimension ref="A1:T166"/>
  <sheetViews>
    <sheetView topLeftCell="A116" zoomScale="75" zoomScaleNormal="150" workbookViewId="0">
      <selection activeCell="F12" sqref="F12"/>
    </sheetView>
  </sheetViews>
  <sheetFormatPr baseColWidth="10" defaultColWidth="8.83203125" defaultRowHeight="15"/>
  <cols>
    <col min="1" max="1" width="3.6640625" customWidth="1"/>
    <col min="2" max="2" width="7.1640625" customWidth="1"/>
    <col min="3" max="3" width="17.5" customWidth="1"/>
    <col min="4" max="4" width="10.6640625" customWidth="1"/>
    <col min="5" max="5" width="13.5" customWidth="1"/>
    <col min="6" max="6" width="12.6640625" bestFit="1" customWidth="1"/>
    <col min="7" max="7" width="12.83203125" customWidth="1"/>
    <col min="8" max="8" width="12.6640625" bestFit="1" customWidth="1"/>
    <col min="9" max="9" width="11.83203125" customWidth="1"/>
    <col min="10" max="10" width="14.1640625" customWidth="1"/>
    <col min="11" max="11" width="14.1640625" style="275" customWidth="1"/>
    <col min="12" max="12" width="13.33203125" style="275" customWidth="1"/>
    <col min="13" max="13" width="13.5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45413</v>
      </c>
      <c r="M2" s="157">
        <v>45443</v>
      </c>
      <c r="N2" s="350" t="s">
        <v>980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1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20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>
        <v>11.64</v>
      </c>
      <c r="I7" s="296">
        <v>0</v>
      </c>
      <c r="J7" s="247">
        <f t="shared" si="0"/>
        <v>79.64</v>
      </c>
      <c r="K7" s="247">
        <v>68</v>
      </c>
      <c r="L7" s="247">
        <v>11.64</v>
      </c>
      <c r="M7" s="293">
        <f t="shared" ref="M7:M77" si="1">K7+L7</f>
        <v>79.64</v>
      </c>
      <c r="N7" s="262"/>
    </row>
    <row r="8" spans="1:20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296">
        <v>132.80000000000001</v>
      </c>
      <c r="H8" s="247">
        <v>11.64</v>
      </c>
      <c r="I8" s="296">
        <v>20.95</v>
      </c>
      <c r="J8" s="247">
        <f t="shared" si="0"/>
        <v>243.51</v>
      </c>
      <c r="K8" s="247">
        <v>210.92</v>
      </c>
      <c r="L8" s="247">
        <v>32.590000000000003</v>
      </c>
      <c r="M8" s="293">
        <f t="shared" si="1"/>
        <v>243.51</v>
      </c>
      <c r="N8" s="51"/>
    </row>
    <row r="9" spans="1:20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>
        <v>11.64</v>
      </c>
      <c r="I9" s="296">
        <v>20.95</v>
      </c>
      <c r="J9" s="247">
        <f t="shared" si="0"/>
        <v>216.19</v>
      </c>
      <c r="K9" s="247">
        <v>183.6</v>
      </c>
      <c r="L9" s="247">
        <v>32.590000000000003</v>
      </c>
      <c r="M9" s="293">
        <f t="shared" si="1"/>
        <v>216.19</v>
      </c>
      <c r="N9" s="262"/>
    </row>
    <row r="10" spans="1:20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78.12</v>
      </c>
      <c r="G10" s="296">
        <v>0</v>
      </c>
      <c r="H10" s="247">
        <v>11.64</v>
      </c>
      <c r="I10" s="296">
        <v>0</v>
      </c>
      <c r="J10" s="247">
        <f t="shared" si="0"/>
        <v>89.76</v>
      </c>
      <c r="K10" s="247">
        <v>78.12</v>
      </c>
      <c r="L10" s="247">
        <v>11.64</v>
      </c>
      <c r="M10" s="293">
        <f t="shared" si="1"/>
        <v>89.76</v>
      </c>
      <c r="N10" s="262"/>
    </row>
    <row r="11" spans="1:20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68</v>
      </c>
      <c r="G11" s="296">
        <v>0</v>
      </c>
      <c r="H11" s="247">
        <v>11.64</v>
      </c>
      <c r="I11" s="296">
        <v>0</v>
      </c>
      <c r="J11" s="247">
        <f t="shared" si="0"/>
        <v>79.64</v>
      </c>
      <c r="K11" s="247">
        <v>68</v>
      </c>
      <c r="L11" s="247">
        <v>11.64</v>
      </c>
      <c r="M11" s="293">
        <f t="shared" si="1"/>
        <v>79.64</v>
      </c>
      <c r="N11" s="262"/>
    </row>
    <row r="12" spans="1:20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68</v>
      </c>
      <c r="G12" s="296">
        <v>0</v>
      </c>
      <c r="H12" s="247">
        <v>11.64</v>
      </c>
      <c r="I12" s="296">
        <v>0</v>
      </c>
      <c r="J12" s="247">
        <f t="shared" si="0"/>
        <v>79.64</v>
      </c>
      <c r="K12" s="247">
        <v>68</v>
      </c>
      <c r="L12" s="247">
        <v>11.64</v>
      </c>
      <c r="M12" s="293">
        <f t="shared" si="1"/>
        <v>79.64</v>
      </c>
      <c r="N12" s="262"/>
    </row>
    <row r="13" spans="1:20">
      <c r="A13" s="43"/>
      <c r="B13" s="50" t="s">
        <v>708</v>
      </c>
      <c r="C13" s="72" t="s">
        <v>709</v>
      </c>
      <c r="D13" s="72" t="s">
        <v>916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/>
    </row>
    <row r="14" spans="1:20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78.12</v>
      </c>
      <c r="G14" s="296">
        <v>0</v>
      </c>
      <c r="H14" s="247">
        <v>11.64</v>
      </c>
      <c r="I14" s="296">
        <v>0</v>
      </c>
      <c r="J14" s="247">
        <f t="shared" si="0"/>
        <v>89.76</v>
      </c>
      <c r="K14" s="247">
        <v>78.12</v>
      </c>
      <c r="L14" s="247">
        <v>11.64</v>
      </c>
      <c r="M14" s="293">
        <f t="shared" si="1"/>
        <v>89.76</v>
      </c>
      <c r="N14" s="262"/>
      <c r="P14"/>
      <c r="Q14"/>
      <c r="R14" s="53" t="s">
        <v>897</v>
      </c>
      <c r="S14" s="53"/>
      <c r="T14" s="240"/>
    </row>
    <row r="15" spans="1:20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  <c r="P15"/>
      <c r="Q15"/>
      <c r="R15" s="53"/>
      <c r="S15" s="53"/>
      <c r="T15" s="240"/>
    </row>
    <row r="16" spans="1:20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600</v>
      </c>
      <c r="F16" s="247">
        <v>78.12</v>
      </c>
      <c r="G16" s="296">
        <v>58.59</v>
      </c>
      <c r="H16" s="247">
        <v>11.64</v>
      </c>
      <c r="I16" s="296">
        <v>8.73</v>
      </c>
      <c r="J16" s="247">
        <f>SUM(F16:I16)</f>
        <v>157.08000000000001</v>
      </c>
      <c r="K16" s="247">
        <v>136.71</v>
      </c>
      <c r="L16" s="247">
        <v>20.37</v>
      </c>
      <c r="M16" s="293">
        <f t="shared" si="1"/>
        <v>157.08000000000001</v>
      </c>
      <c r="N16" s="262"/>
      <c r="P16"/>
      <c r="Q16"/>
      <c r="R16"/>
      <c r="S16"/>
    </row>
    <row r="17" spans="1:19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>SUM(F17:I17)</f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/>
      <c r="S17"/>
    </row>
    <row r="18" spans="1:19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78.12</v>
      </c>
      <c r="G18" s="296">
        <v>132.80000000000001</v>
      </c>
      <c r="H18" s="247">
        <v>11.64</v>
      </c>
      <c r="I18" s="296">
        <v>20.95</v>
      </c>
      <c r="J18" s="247">
        <f t="shared" si="0"/>
        <v>243.51</v>
      </c>
      <c r="K18" s="247">
        <v>210.92</v>
      </c>
      <c r="L18" s="247">
        <v>32.590000000000003</v>
      </c>
      <c r="M18" s="293">
        <f t="shared" si="1"/>
        <v>243.51</v>
      </c>
      <c r="N18" s="262"/>
      <c r="P18"/>
      <c r="Q18"/>
      <c r="R18"/>
      <c r="S18"/>
    </row>
    <row r="19" spans="1:19" s="1" customFormat="1">
      <c r="A19" s="43"/>
      <c r="B19" s="278" t="s">
        <v>885</v>
      </c>
      <c r="C19" s="72" t="s">
        <v>886</v>
      </c>
      <c r="D19" s="72" t="s">
        <v>913</v>
      </c>
      <c r="E19" s="52" t="s">
        <v>600</v>
      </c>
      <c r="F19" s="247">
        <v>78.12</v>
      </c>
      <c r="G19" s="296">
        <v>58.59</v>
      </c>
      <c r="H19" s="247">
        <v>11.64</v>
      </c>
      <c r="I19" s="296">
        <v>8.73</v>
      </c>
      <c r="J19" s="247">
        <f t="shared" si="0"/>
        <v>157.08000000000001</v>
      </c>
      <c r="K19" s="247">
        <v>136.71</v>
      </c>
      <c r="L19" s="247">
        <v>20.37</v>
      </c>
      <c r="M19" s="293">
        <f t="shared" si="1"/>
        <v>157.08000000000001</v>
      </c>
      <c r="N19" s="262"/>
      <c r="P19"/>
      <c r="Q19"/>
      <c r="R19"/>
      <c r="S19"/>
    </row>
    <row r="20" spans="1:19">
      <c r="A20" s="43">
        <v>17</v>
      </c>
      <c r="B20" s="50" t="s">
        <v>630</v>
      </c>
      <c r="C20" s="72" t="s">
        <v>11</v>
      </c>
      <c r="D20" s="72" t="s">
        <v>912</v>
      </c>
      <c r="E20" s="52" t="s">
        <v>599</v>
      </c>
      <c r="F20" s="247">
        <v>68</v>
      </c>
      <c r="G20" s="296">
        <v>115.6</v>
      </c>
      <c r="H20" s="247">
        <v>11.64</v>
      </c>
      <c r="I20" s="296">
        <v>20.95</v>
      </c>
      <c r="J20" s="247">
        <f t="shared" si="0"/>
        <v>216.19</v>
      </c>
      <c r="K20" s="247">
        <v>183.6</v>
      </c>
      <c r="L20" s="247">
        <v>32.590000000000003</v>
      </c>
      <c r="M20" s="293">
        <f t="shared" si="1"/>
        <v>216.19</v>
      </c>
      <c r="N20" s="262"/>
    </row>
    <row r="21" spans="1:19">
      <c r="A21" s="43">
        <v>18</v>
      </c>
      <c r="B21" s="118" t="s">
        <v>631</v>
      </c>
      <c r="C21" s="72" t="s">
        <v>720</v>
      </c>
      <c r="D21" s="72" t="s">
        <v>913</v>
      </c>
      <c r="E21" s="52" t="s">
        <v>598</v>
      </c>
      <c r="F21" s="247">
        <v>78.12</v>
      </c>
      <c r="G21" s="296">
        <v>0</v>
      </c>
      <c r="H21" s="247">
        <v>11.64</v>
      </c>
      <c r="I21" s="296">
        <v>0</v>
      </c>
      <c r="J21" s="247">
        <f t="shared" si="0"/>
        <v>89.76</v>
      </c>
      <c r="K21" s="247">
        <v>78.12</v>
      </c>
      <c r="L21" s="247">
        <v>11.64</v>
      </c>
      <c r="M21" s="293">
        <f t="shared" si="1"/>
        <v>89.76</v>
      </c>
      <c r="N21" s="262"/>
    </row>
    <row r="22" spans="1:19">
      <c r="A22" s="43">
        <v>19</v>
      </c>
      <c r="B22" s="50" t="s">
        <v>632</v>
      </c>
      <c r="C22" s="72" t="s">
        <v>65</v>
      </c>
      <c r="D22" s="72" t="s">
        <v>913</v>
      </c>
      <c r="E22" s="52" t="s">
        <v>600</v>
      </c>
      <c r="F22" s="247">
        <v>78.12</v>
      </c>
      <c r="G22" s="296">
        <v>58.59</v>
      </c>
      <c r="H22" s="247">
        <v>11.64</v>
      </c>
      <c r="I22" s="296">
        <v>8.73</v>
      </c>
      <c r="J22" s="247">
        <f t="shared" si="0"/>
        <v>157.08000000000001</v>
      </c>
      <c r="K22" s="247">
        <v>136.71</v>
      </c>
      <c r="L22" s="247">
        <v>20.37</v>
      </c>
      <c r="M22" s="293">
        <f t="shared" si="1"/>
        <v>157.08000000000001</v>
      </c>
      <c r="N22" s="262"/>
    </row>
    <row r="23" spans="1:19">
      <c r="A23" s="43"/>
      <c r="B23" s="50" t="s">
        <v>917</v>
      </c>
      <c r="C23" s="72" t="s">
        <v>918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19">
      <c r="A24" s="43">
        <v>20</v>
      </c>
      <c r="B24" s="50" t="s">
        <v>633</v>
      </c>
      <c r="C24" s="71" t="s">
        <v>80</v>
      </c>
      <c r="D24" s="71" t="s">
        <v>912</v>
      </c>
      <c r="E24" s="52" t="s">
        <v>598</v>
      </c>
      <c r="F24" s="247">
        <v>68</v>
      </c>
      <c r="G24" s="296">
        <v>0</v>
      </c>
      <c r="H24" s="247">
        <v>11.64</v>
      </c>
      <c r="I24" s="296">
        <v>0</v>
      </c>
      <c r="J24" s="247">
        <f t="shared" si="0"/>
        <v>79.64</v>
      </c>
      <c r="K24" s="247">
        <v>68</v>
      </c>
      <c r="L24" s="247">
        <v>11.64</v>
      </c>
      <c r="M24" s="293">
        <f t="shared" si="1"/>
        <v>79.64</v>
      </c>
      <c r="N24" s="262"/>
    </row>
    <row r="25" spans="1:19">
      <c r="A25" s="43"/>
      <c r="B25" s="50" t="s">
        <v>887</v>
      </c>
      <c r="C25" s="71" t="s">
        <v>888</v>
      </c>
      <c r="D25" s="71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19">
      <c r="A26" s="43">
        <v>21</v>
      </c>
      <c r="B26" s="43" t="s">
        <v>781</v>
      </c>
      <c r="C26" s="71" t="s">
        <v>844</v>
      </c>
      <c r="D26" s="71" t="s">
        <v>913</v>
      </c>
      <c r="E26" s="52" t="s">
        <v>600</v>
      </c>
      <c r="F26" s="247">
        <v>78.12</v>
      </c>
      <c r="G26" s="296">
        <v>58.59</v>
      </c>
      <c r="H26" s="247">
        <v>11.64</v>
      </c>
      <c r="I26" s="296">
        <v>8.73</v>
      </c>
      <c r="J26" s="247">
        <f>SUM(F26:I26)</f>
        <v>157.08000000000001</v>
      </c>
      <c r="K26" s="247">
        <v>136.71</v>
      </c>
      <c r="L26" s="247">
        <v>20.37</v>
      </c>
      <c r="M26" s="293">
        <f t="shared" si="1"/>
        <v>157.08000000000001</v>
      </c>
      <c r="N26" s="262"/>
    </row>
    <row r="27" spans="1:19">
      <c r="A27" s="43">
        <v>22</v>
      </c>
      <c r="B27" s="50" t="s">
        <v>635</v>
      </c>
      <c r="C27" s="72" t="s">
        <v>91</v>
      </c>
      <c r="D27" s="72" t="s">
        <v>912</v>
      </c>
      <c r="E27" s="52" t="s">
        <v>599</v>
      </c>
      <c r="F27" s="247">
        <v>68</v>
      </c>
      <c r="G27" s="296">
        <v>115.6</v>
      </c>
      <c r="H27" s="247">
        <v>11.64</v>
      </c>
      <c r="I27" s="296">
        <v>20.95</v>
      </c>
      <c r="J27" s="247">
        <f>SUM(F27:I27)</f>
        <v>216.19</v>
      </c>
      <c r="K27" s="247">
        <v>183.6</v>
      </c>
      <c r="L27" s="247">
        <v>32.590000000000003</v>
      </c>
      <c r="M27" s="293">
        <f t="shared" si="1"/>
        <v>216.19</v>
      </c>
      <c r="N27" s="262"/>
    </row>
    <row r="28" spans="1:19">
      <c r="A28" s="43">
        <v>23</v>
      </c>
      <c r="B28" s="50" t="s">
        <v>634</v>
      </c>
      <c r="C28" s="71" t="s">
        <v>845</v>
      </c>
      <c r="D28" s="71" t="s">
        <v>912</v>
      </c>
      <c r="E28" s="52" t="s">
        <v>598</v>
      </c>
      <c r="F28" s="247">
        <v>68</v>
      </c>
      <c r="G28" s="296">
        <v>0</v>
      </c>
      <c r="H28" s="247">
        <v>11.64</v>
      </c>
      <c r="I28" s="296">
        <v>0</v>
      </c>
      <c r="J28" s="247">
        <f>SUM(F28:I28)</f>
        <v>79.64</v>
      </c>
      <c r="K28" s="247">
        <v>68</v>
      </c>
      <c r="L28" s="247">
        <v>11.64</v>
      </c>
      <c r="M28" s="293">
        <f t="shared" si="1"/>
        <v>79.64</v>
      </c>
      <c r="N28" s="262"/>
    </row>
    <row r="29" spans="1:19">
      <c r="A29" s="43">
        <v>24</v>
      </c>
      <c r="B29" s="50" t="s">
        <v>636</v>
      </c>
      <c r="C29" s="72" t="s">
        <v>771</v>
      </c>
      <c r="D29" s="72" t="s">
        <v>915</v>
      </c>
      <c r="E29" s="52" t="s">
        <v>598</v>
      </c>
      <c r="F29" s="247">
        <v>78.12</v>
      </c>
      <c r="G29" s="296">
        <v>0</v>
      </c>
      <c r="H29" s="247">
        <v>11.64</v>
      </c>
      <c r="I29" s="296">
        <v>0</v>
      </c>
      <c r="J29" s="247">
        <f t="shared" si="0"/>
        <v>89.76</v>
      </c>
      <c r="K29" s="247">
        <v>78.12</v>
      </c>
      <c r="L29" s="247">
        <v>11.64</v>
      </c>
      <c r="M29" s="293">
        <f t="shared" si="1"/>
        <v>89.76</v>
      </c>
      <c r="N29" s="262"/>
    </row>
    <row r="30" spans="1:19">
      <c r="A30" s="43">
        <v>25</v>
      </c>
      <c r="B30" s="50" t="s">
        <v>637</v>
      </c>
      <c r="C30" s="72" t="s">
        <v>405</v>
      </c>
      <c r="D30" s="72" t="s">
        <v>915</v>
      </c>
      <c r="E30" s="52" t="s">
        <v>598</v>
      </c>
      <c r="F30" s="247">
        <v>78.12</v>
      </c>
      <c r="G30" s="296">
        <v>0</v>
      </c>
      <c r="H30" s="247">
        <v>11.64</v>
      </c>
      <c r="I30" s="296">
        <v>0</v>
      </c>
      <c r="J30" s="247">
        <f t="shared" si="0"/>
        <v>89.76</v>
      </c>
      <c r="K30" s="247">
        <v>78.12</v>
      </c>
      <c r="L30" s="247">
        <v>11.64</v>
      </c>
      <c r="M30" s="293">
        <f t="shared" si="1"/>
        <v>89.76</v>
      </c>
      <c r="N30" s="262"/>
    </row>
    <row r="31" spans="1:19">
      <c r="A31" s="43"/>
      <c r="B31" s="50" t="s">
        <v>879</v>
      </c>
      <c r="C31" s="72" t="s">
        <v>880</v>
      </c>
      <c r="D31" s="72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 t="shared" si="0"/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19">
      <c r="A32" s="43">
        <v>26</v>
      </c>
      <c r="B32" s="50" t="s">
        <v>723</v>
      </c>
      <c r="C32" s="72" t="s">
        <v>722</v>
      </c>
      <c r="D32" s="72" t="s">
        <v>912</v>
      </c>
      <c r="E32" s="52" t="s">
        <v>598</v>
      </c>
      <c r="F32" s="247">
        <v>68</v>
      </c>
      <c r="G32" s="296">
        <v>0</v>
      </c>
      <c r="H32" s="247">
        <v>11.64</v>
      </c>
      <c r="I32" s="296">
        <v>0</v>
      </c>
      <c r="J32" s="247">
        <f t="shared" si="0"/>
        <v>79.64</v>
      </c>
      <c r="K32" s="247">
        <v>68</v>
      </c>
      <c r="L32" s="247">
        <v>11.64</v>
      </c>
      <c r="M32" s="293">
        <f t="shared" si="1"/>
        <v>79.64</v>
      </c>
      <c r="N32" s="262"/>
    </row>
    <row r="33" spans="1:19">
      <c r="A33" s="43">
        <v>27</v>
      </c>
      <c r="B33" s="50" t="s">
        <v>638</v>
      </c>
      <c r="C33" s="72" t="s">
        <v>617</v>
      </c>
      <c r="D33" s="72" t="s">
        <v>912</v>
      </c>
      <c r="E33" s="52" t="s">
        <v>600</v>
      </c>
      <c r="F33" s="247">
        <v>68</v>
      </c>
      <c r="G33" s="296">
        <v>51</v>
      </c>
      <c r="H33" s="247">
        <v>11.64</v>
      </c>
      <c r="I33" s="296">
        <v>8.73</v>
      </c>
      <c r="J33" s="247">
        <f t="shared" si="0"/>
        <v>139.36999999999998</v>
      </c>
      <c r="K33" s="247">
        <v>119</v>
      </c>
      <c r="L33" s="247">
        <v>20.37</v>
      </c>
      <c r="M33" s="293">
        <f t="shared" si="1"/>
        <v>139.37</v>
      </c>
      <c r="N33" s="262"/>
    </row>
    <row r="34" spans="1:19">
      <c r="A34" s="43">
        <v>28</v>
      </c>
      <c r="B34" s="50" t="s">
        <v>639</v>
      </c>
      <c r="C34" s="72" t="s">
        <v>92</v>
      </c>
      <c r="D34" s="72" t="s">
        <v>912</v>
      </c>
      <c r="E34" s="52" t="s">
        <v>599</v>
      </c>
      <c r="F34" s="247">
        <v>68</v>
      </c>
      <c r="G34" s="296">
        <v>115.6</v>
      </c>
      <c r="H34" s="247">
        <v>11.64</v>
      </c>
      <c r="I34" s="296">
        <v>20.95</v>
      </c>
      <c r="J34" s="247">
        <f t="shared" si="0"/>
        <v>216.19</v>
      </c>
      <c r="K34" s="247">
        <v>183.6</v>
      </c>
      <c r="L34" s="247">
        <v>32.590000000000003</v>
      </c>
      <c r="M34" s="293">
        <f t="shared" si="1"/>
        <v>216.19</v>
      </c>
      <c r="N34" s="262"/>
    </row>
    <row r="35" spans="1:19">
      <c r="A35" s="43"/>
      <c r="B35" s="50" t="s">
        <v>889</v>
      </c>
      <c r="C35" s="72" t="s">
        <v>890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>
      <c r="A36" s="43">
        <v>30</v>
      </c>
      <c r="B36" s="50" t="s">
        <v>641</v>
      </c>
      <c r="C36" s="71" t="s">
        <v>846</v>
      </c>
      <c r="D36" s="71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8.73</v>
      </c>
      <c r="J36" s="247">
        <f t="shared" si="0"/>
        <v>139.36999999999998</v>
      </c>
      <c r="K36" s="247">
        <v>119</v>
      </c>
      <c r="L36" s="247">
        <v>20.37</v>
      </c>
      <c r="M36" s="293">
        <f t="shared" si="1"/>
        <v>139.37</v>
      </c>
      <c r="N36" s="262"/>
      <c r="R36" t="s">
        <v>318</v>
      </c>
    </row>
    <row r="37" spans="1:19">
      <c r="A37" s="43">
        <v>31</v>
      </c>
      <c r="B37" s="50" t="s">
        <v>642</v>
      </c>
      <c r="C37" s="72" t="s">
        <v>549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20.95</v>
      </c>
      <c r="J37" s="247">
        <f t="shared" si="0"/>
        <v>216.19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>
      <c r="A38" s="43">
        <v>32</v>
      </c>
      <c r="B38" s="50" t="s">
        <v>784</v>
      </c>
      <c r="C38" s="72" t="s">
        <v>785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 s="1" customFormat="1">
      <c r="A39" s="43">
        <v>33</v>
      </c>
      <c r="B39" s="50" t="s">
        <v>644</v>
      </c>
      <c r="C39" s="72" t="s">
        <v>407</v>
      </c>
      <c r="D39" s="72" t="s">
        <v>913</v>
      </c>
      <c r="E39" s="52" t="s">
        <v>598</v>
      </c>
      <c r="F39" s="247">
        <v>78.12</v>
      </c>
      <c r="G39" s="296">
        <v>0</v>
      </c>
      <c r="H39" s="247">
        <v>11.64</v>
      </c>
      <c r="I39" s="296">
        <v>0</v>
      </c>
      <c r="J39" s="247">
        <f t="shared" si="0"/>
        <v>89.76</v>
      </c>
      <c r="K39" s="247">
        <v>78.12</v>
      </c>
      <c r="L39" s="247">
        <v>11.64</v>
      </c>
      <c r="M39" s="293">
        <f t="shared" si="1"/>
        <v>89.76</v>
      </c>
      <c r="N39" s="262"/>
      <c r="P39"/>
      <c r="Q39"/>
      <c r="R39"/>
      <c r="S39"/>
    </row>
    <row r="40" spans="1:19" s="1" customFormat="1">
      <c r="A40" s="43"/>
      <c r="B40" s="50" t="s">
        <v>860</v>
      </c>
      <c r="C40" s="72" t="s">
        <v>862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  <c r="P40"/>
      <c r="Q40"/>
      <c r="R40"/>
      <c r="S40"/>
    </row>
    <row r="41" spans="1:19" s="1" customFormat="1">
      <c r="A41" s="43">
        <v>34</v>
      </c>
      <c r="B41" s="50" t="s">
        <v>705</v>
      </c>
      <c r="C41" s="72" t="s">
        <v>43</v>
      </c>
      <c r="D41" s="72" t="s">
        <v>915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>
        <v>35</v>
      </c>
      <c r="B42" s="50" t="s">
        <v>706</v>
      </c>
      <c r="C42" s="71" t="s">
        <v>327</v>
      </c>
      <c r="D42" s="71" t="s">
        <v>912</v>
      </c>
      <c r="E42" s="52" t="s">
        <v>600</v>
      </c>
      <c r="F42" s="247">
        <v>68</v>
      </c>
      <c r="G42" s="296">
        <v>51</v>
      </c>
      <c r="H42" s="247">
        <v>11.64</v>
      </c>
      <c r="I42" s="296">
        <v>8.73</v>
      </c>
      <c r="J42" s="247">
        <f t="shared" si="0"/>
        <v>139.36999999999998</v>
      </c>
      <c r="K42" s="247">
        <v>119</v>
      </c>
      <c r="L42" s="247">
        <v>20.37</v>
      </c>
      <c r="M42" s="293">
        <f t="shared" si="1"/>
        <v>139.37</v>
      </c>
      <c r="N42" s="262"/>
      <c r="P42"/>
      <c r="Q42"/>
      <c r="R42"/>
      <c r="S42"/>
    </row>
    <row r="43" spans="1:19" s="1" customFormat="1">
      <c r="A43" s="43"/>
      <c r="B43" s="50" t="s">
        <v>938</v>
      </c>
      <c r="C43" s="71" t="s">
        <v>939</v>
      </c>
      <c r="D43" s="71" t="s">
        <v>913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>
        <v>78.12</v>
      </c>
      <c r="L43" s="247">
        <v>11.64</v>
      </c>
      <c r="M43" s="293">
        <f t="shared" si="1"/>
        <v>89.76</v>
      </c>
      <c r="N43" s="262"/>
      <c r="P43"/>
      <c r="Q43"/>
      <c r="R43"/>
      <c r="S43"/>
    </row>
    <row r="44" spans="1:19" s="1" customFormat="1">
      <c r="A44" s="43"/>
      <c r="B44" s="50" t="s">
        <v>920</v>
      </c>
      <c r="C44" s="71" t="s">
        <v>921</v>
      </c>
      <c r="D44" s="71" t="s">
        <v>913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>SUM(K44:L44)</f>
        <v>89.76</v>
      </c>
      <c r="N44" s="262"/>
      <c r="P44"/>
      <c r="Q44"/>
      <c r="R44"/>
      <c r="S44"/>
    </row>
    <row r="45" spans="1:19" s="1" customFormat="1">
      <c r="A45" s="43">
        <v>36</v>
      </c>
      <c r="B45" s="50" t="s">
        <v>645</v>
      </c>
      <c r="C45" s="72" t="s">
        <v>358</v>
      </c>
      <c r="D45" s="72" t="s">
        <v>912</v>
      </c>
      <c r="E45" s="52" t="s">
        <v>599</v>
      </c>
      <c r="F45" s="247">
        <v>68</v>
      </c>
      <c r="G45" s="296">
        <v>115.6</v>
      </c>
      <c r="H45" s="247">
        <v>11.64</v>
      </c>
      <c r="I45" s="296">
        <v>20.95</v>
      </c>
      <c r="J45" s="247">
        <f>SUM(F45:I45)</f>
        <v>216.19</v>
      </c>
      <c r="K45" s="247">
        <v>183.6</v>
      </c>
      <c r="L45" s="247">
        <v>32.590000000000003</v>
      </c>
      <c r="M45" s="293">
        <f t="shared" si="1"/>
        <v>216.19</v>
      </c>
      <c r="N45" s="262"/>
      <c r="P45"/>
      <c r="Q45"/>
      <c r="R45"/>
      <c r="S45"/>
    </row>
    <row r="46" spans="1:19" s="1" customFormat="1">
      <c r="A46" s="43">
        <v>37</v>
      </c>
      <c r="B46" s="50" t="s">
        <v>646</v>
      </c>
      <c r="C46" s="72" t="s">
        <v>551</v>
      </c>
      <c r="D46" s="72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>
        <v>39</v>
      </c>
      <c r="B47" s="50" t="s">
        <v>648</v>
      </c>
      <c r="C47" s="72" t="s">
        <v>23</v>
      </c>
      <c r="D47" s="72" t="s">
        <v>912</v>
      </c>
      <c r="E47" s="52" t="s">
        <v>598</v>
      </c>
      <c r="F47" s="247">
        <v>68</v>
      </c>
      <c r="G47" s="296">
        <v>0</v>
      </c>
      <c r="H47" s="247">
        <v>11.64</v>
      </c>
      <c r="I47" s="296">
        <v>0</v>
      </c>
      <c r="J47" s="247">
        <f t="shared" si="0"/>
        <v>79.64</v>
      </c>
      <c r="K47" s="247">
        <v>68</v>
      </c>
      <c r="L47" s="247">
        <v>11.64</v>
      </c>
      <c r="M47" s="293">
        <f t="shared" si="1"/>
        <v>79.64</v>
      </c>
      <c r="N47" s="262"/>
      <c r="P47"/>
      <c r="Q47"/>
      <c r="R47"/>
      <c r="S47"/>
    </row>
    <row r="48" spans="1:19" s="1" customFormat="1">
      <c r="A48" s="43">
        <v>40</v>
      </c>
      <c r="B48" s="50" t="s">
        <v>649</v>
      </c>
      <c r="C48" s="72" t="s">
        <v>93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41</v>
      </c>
      <c r="B49" s="50" t="s">
        <v>650</v>
      </c>
      <c r="C49" s="72" t="s">
        <v>183</v>
      </c>
      <c r="D49" s="72" t="s">
        <v>912</v>
      </c>
      <c r="E49" s="52" t="s">
        <v>600</v>
      </c>
      <c r="F49" s="247">
        <v>68</v>
      </c>
      <c r="G49" s="296">
        <v>51</v>
      </c>
      <c r="H49" s="247">
        <v>11.64</v>
      </c>
      <c r="I49" s="296">
        <v>8.73</v>
      </c>
      <c r="J49" s="247">
        <f t="shared" si="0"/>
        <v>139.36999999999998</v>
      </c>
      <c r="K49" s="247">
        <v>119</v>
      </c>
      <c r="L49" s="247">
        <v>20.37</v>
      </c>
      <c r="M49" s="293">
        <f t="shared" si="1"/>
        <v>139.37</v>
      </c>
      <c r="N49" s="262"/>
      <c r="P49"/>
      <c r="Q49"/>
      <c r="R49"/>
      <c r="S49"/>
    </row>
    <row r="50" spans="1:19" s="1" customFormat="1">
      <c r="A50" s="43">
        <v>42</v>
      </c>
      <c r="B50" s="50" t="s">
        <v>651</v>
      </c>
      <c r="C50" s="71" t="s">
        <v>453</v>
      </c>
      <c r="D50" s="71" t="s">
        <v>915</v>
      </c>
      <c r="E50" s="52" t="s">
        <v>599</v>
      </c>
      <c r="F50" s="247">
        <v>78.12</v>
      </c>
      <c r="G50" s="296">
        <v>132.80000000000001</v>
      </c>
      <c r="H50" s="247">
        <v>11.64</v>
      </c>
      <c r="I50" s="296">
        <v>20.95</v>
      </c>
      <c r="J50" s="247">
        <f>SUM(F50:I50)</f>
        <v>243.51</v>
      </c>
      <c r="K50" s="247">
        <v>210.92</v>
      </c>
      <c r="L50" s="247">
        <v>32.590000000000003</v>
      </c>
      <c r="M50" s="293">
        <f t="shared" si="1"/>
        <v>243.51</v>
      </c>
      <c r="N50" s="262"/>
      <c r="P50"/>
      <c r="Q50"/>
      <c r="R50"/>
      <c r="S50"/>
    </row>
    <row r="51" spans="1:19" s="1" customFormat="1">
      <c r="A51" s="43"/>
      <c r="B51" s="50" t="s">
        <v>864</v>
      </c>
      <c r="C51" s="71" t="s">
        <v>865</v>
      </c>
      <c r="D51" s="71" t="s">
        <v>916</v>
      </c>
      <c r="E51" s="52" t="s">
        <v>866</v>
      </c>
      <c r="F51" s="247">
        <v>68</v>
      </c>
      <c r="G51" s="296">
        <v>0</v>
      </c>
      <c r="H51" s="247">
        <v>11.64</v>
      </c>
      <c r="I51" s="296">
        <v>0</v>
      </c>
      <c r="J51" s="247">
        <f t="shared" si="0"/>
        <v>79.64</v>
      </c>
      <c r="K51" s="247">
        <v>68</v>
      </c>
      <c r="L51" s="247">
        <v>11.64</v>
      </c>
      <c r="M51" s="293">
        <f t="shared" si="1"/>
        <v>79.64</v>
      </c>
      <c r="N51" s="262"/>
      <c r="P51"/>
      <c r="Q51"/>
      <c r="R51"/>
      <c r="S51"/>
    </row>
    <row r="52" spans="1:19" s="1" customFormat="1">
      <c r="A52" s="43">
        <v>43</v>
      </c>
      <c r="B52" s="50" t="s">
        <v>652</v>
      </c>
      <c r="C52" s="72" t="s">
        <v>134</v>
      </c>
      <c r="D52" s="72" t="s">
        <v>912</v>
      </c>
      <c r="E52" s="52" t="s">
        <v>598</v>
      </c>
      <c r="F52" s="247">
        <v>68</v>
      </c>
      <c r="G52" s="296">
        <v>0</v>
      </c>
      <c r="H52" s="247">
        <v>11.64</v>
      </c>
      <c r="I52" s="296">
        <v>0</v>
      </c>
      <c r="J52" s="247">
        <f t="shared" si="0"/>
        <v>79.64</v>
      </c>
      <c r="K52" s="247">
        <v>68</v>
      </c>
      <c r="L52" s="247">
        <v>11.64</v>
      </c>
      <c r="M52" s="293">
        <f t="shared" si="1"/>
        <v>79.64</v>
      </c>
      <c r="N52" s="262"/>
      <c r="P52"/>
      <c r="Q52"/>
      <c r="R52"/>
      <c r="S52"/>
    </row>
    <row r="53" spans="1:19" s="1" customFormat="1">
      <c r="A53" s="43"/>
      <c r="B53" s="50" t="s">
        <v>891</v>
      </c>
      <c r="C53" s="72" t="s">
        <v>892</v>
      </c>
      <c r="D53" s="72" t="s">
        <v>915</v>
      </c>
      <c r="E53" s="52" t="s">
        <v>598</v>
      </c>
      <c r="F53" s="247">
        <v>78.12</v>
      </c>
      <c r="G53" s="296">
        <v>0</v>
      </c>
      <c r="H53" s="247">
        <v>11.64</v>
      </c>
      <c r="I53" s="296">
        <v>0</v>
      </c>
      <c r="J53" s="247">
        <f t="shared" si="0"/>
        <v>89.76</v>
      </c>
      <c r="K53" s="247">
        <v>78.12</v>
      </c>
      <c r="L53" s="247">
        <v>11.64</v>
      </c>
      <c r="M53" s="293">
        <f t="shared" si="1"/>
        <v>89.76</v>
      </c>
      <c r="N53" s="262"/>
      <c r="P53"/>
      <c r="Q53"/>
      <c r="R53"/>
      <c r="S53"/>
    </row>
    <row r="54" spans="1:19" s="1" customFormat="1">
      <c r="A54" s="43">
        <v>44</v>
      </c>
      <c r="B54" s="50" t="s">
        <v>653</v>
      </c>
      <c r="C54" s="72" t="s">
        <v>59</v>
      </c>
      <c r="D54" s="72" t="s">
        <v>913</v>
      </c>
      <c r="E54" s="52" t="s">
        <v>598</v>
      </c>
      <c r="F54" s="247">
        <v>78.12</v>
      </c>
      <c r="G54" s="296">
        <v>0</v>
      </c>
      <c r="H54" s="247">
        <v>11.64</v>
      </c>
      <c r="I54" s="296">
        <v>0</v>
      </c>
      <c r="J54" s="247">
        <f t="shared" si="0"/>
        <v>89.76</v>
      </c>
      <c r="K54" s="247">
        <v>78.12</v>
      </c>
      <c r="L54" s="247">
        <v>11.64</v>
      </c>
      <c r="M54" s="293">
        <f t="shared" si="1"/>
        <v>89.76</v>
      </c>
      <c r="N54" s="262"/>
      <c r="P54"/>
      <c r="Q54"/>
      <c r="R54"/>
      <c r="S54"/>
    </row>
    <row r="55" spans="1:19" s="1" customFormat="1">
      <c r="A55" s="43">
        <v>45</v>
      </c>
      <c r="B55" s="50" t="s">
        <v>654</v>
      </c>
      <c r="C55" s="72" t="s">
        <v>563</v>
      </c>
      <c r="D55" s="72" t="s">
        <v>912</v>
      </c>
      <c r="E55" s="52" t="s">
        <v>599</v>
      </c>
      <c r="F55" s="247">
        <v>68</v>
      </c>
      <c r="G55" s="296">
        <v>115.6</v>
      </c>
      <c r="H55" s="247">
        <v>11.64</v>
      </c>
      <c r="I55" s="296">
        <v>20.95</v>
      </c>
      <c r="J55" s="247">
        <f>SUM(F55:I55)</f>
        <v>216.19</v>
      </c>
      <c r="K55" s="247">
        <v>183.6</v>
      </c>
      <c r="L55" s="247">
        <v>32.590000000000003</v>
      </c>
      <c r="M55" s="293">
        <f t="shared" si="1"/>
        <v>216.19</v>
      </c>
      <c r="N55" s="262"/>
      <c r="P55"/>
      <c r="Q55"/>
      <c r="R55"/>
      <c r="S55"/>
    </row>
    <row r="56" spans="1:19" s="1" customFormat="1">
      <c r="A56" s="43"/>
      <c r="B56" s="50" t="s">
        <v>893</v>
      </c>
      <c r="C56" s="72" t="s">
        <v>894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>SUM(F56:I56)</f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46</v>
      </c>
      <c r="B57" s="50" t="s">
        <v>655</v>
      </c>
      <c r="C57" s="71" t="s">
        <v>847</v>
      </c>
      <c r="D57" s="71" t="s">
        <v>916</v>
      </c>
      <c r="E57" s="52" t="s">
        <v>600</v>
      </c>
      <c r="F57" s="247">
        <v>68</v>
      </c>
      <c r="G57" s="296">
        <v>51</v>
      </c>
      <c r="H57" s="247">
        <v>11.64</v>
      </c>
      <c r="I57" s="296">
        <v>8.73</v>
      </c>
      <c r="J57" s="247">
        <f>SUM(F57:I57)</f>
        <v>139.36999999999998</v>
      </c>
      <c r="K57" s="247">
        <v>119</v>
      </c>
      <c r="L57" s="247">
        <v>20.37</v>
      </c>
      <c r="M57" s="293">
        <f t="shared" si="1"/>
        <v>139.37</v>
      </c>
      <c r="N57" s="262"/>
      <c r="P57"/>
      <c r="Q57"/>
      <c r="R57"/>
      <c r="S57"/>
    </row>
    <row r="58" spans="1:19" s="1" customFormat="1" ht="16" customHeight="1">
      <c r="A58" s="43">
        <v>47</v>
      </c>
      <c r="B58" s="118" t="s">
        <v>656</v>
      </c>
      <c r="C58" s="72" t="s">
        <v>306</v>
      </c>
      <c r="D58" s="72" t="s">
        <v>912</v>
      </c>
      <c r="E58" s="52" t="s">
        <v>598</v>
      </c>
      <c r="F58" s="247">
        <v>68</v>
      </c>
      <c r="G58" s="296">
        <v>0</v>
      </c>
      <c r="H58" s="247">
        <v>11.64</v>
      </c>
      <c r="I58" s="296">
        <v>0</v>
      </c>
      <c r="J58" s="247">
        <f t="shared" si="0"/>
        <v>79.64</v>
      </c>
      <c r="K58" s="247">
        <v>68</v>
      </c>
      <c r="L58" s="247">
        <v>11.64</v>
      </c>
      <c r="M58" s="293">
        <f t="shared" si="1"/>
        <v>79.64</v>
      </c>
      <c r="N58" s="262"/>
      <c r="P58"/>
      <c r="Q58"/>
      <c r="R58"/>
      <c r="S58"/>
    </row>
    <row r="59" spans="1:19" s="1" customFormat="1">
      <c r="A59" s="43">
        <v>48</v>
      </c>
      <c r="B59" s="50" t="s">
        <v>657</v>
      </c>
      <c r="C59" s="72" t="s">
        <v>203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>
      <c r="A60" s="43">
        <v>50</v>
      </c>
      <c r="B60" s="50" t="s">
        <v>659</v>
      </c>
      <c r="C60" s="71" t="s">
        <v>848</v>
      </c>
      <c r="D60" s="71" t="s">
        <v>916</v>
      </c>
      <c r="E60" s="52" t="s">
        <v>599</v>
      </c>
      <c r="F60" s="247">
        <v>68</v>
      </c>
      <c r="G60" s="296">
        <v>115.6</v>
      </c>
      <c r="H60" s="247">
        <v>11.64</v>
      </c>
      <c r="I60" s="296">
        <v>20.95</v>
      </c>
      <c r="J60" s="247">
        <f>SUM(F60:I60)</f>
        <v>216.19</v>
      </c>
      <c r="K60" s="247">
        <v>183.6</v>
      </c>
      <c r="L60" s="247">
        <v>32.590000000000003</v>
      </c>
      <c r="M60" s="293">
        <f t="shared" si="1"/>
        <v>216.19</v>
      </c>
      <c r="N60" s="262"/>
    </row>
    <row r="61" spans="1:19">
      <c r="A61" s="43">
        <v>51</v>
      </c>
      <c r="B61" s="50" t="s">
        <v>660</v>
      </c>
      <c r="C61" s="72" t="s">
        <v>123</v>
      </c>
      <c r="D61" s="72" t="s">
        <v>912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>
        <v>52</v>
      </c>
      <c r="B62" s="50" t="s">
        <v>661</v>
      </c>
      <c r="C62" s="71" t="s">
        <v>346</v>
      </c>
      <c r="D62" s="71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/>
      <c r="B63" s="50" t="s">
        <v>895</v>
      </c>
      <c r="C63" s="71" t="s">
        <v>896</v>
      </c>
      <c r="D63" s="71" t="s">
        <v>913</v>
      </c>
      <c r="E63" s="52" t="s">
        <v>598</v>
      </c>
      <c r="F63" s="247">
        <v>78.12</v>
      </c>
      <c r="G63" s="296">
        <v>0</v>
      </c>
      <c r="H63" s="247">
        <v>11.64</v>
      </c>
      <c r="I63" s="296">
        <v>0</v>
      </c>
      <c r="J63" s="247">
        <f>SUM(F63:I63)</f>
        <v>89.76</v>
      </c>
      <c r="K63" s="247">
        <v>78.12</v>
      </c>
      <c r="L63" s="247">
        <v>11.64</v>
      </c>
      <c r="M63" s="293">
        <f t="shared" si="1"/>
        <v>89.76</v>
      </c>
      <c r="N63" s="262"/>
    </row>
    <row r="64" spans="1:19">
      <c r="A64" s="43">
        <v>53</v>
      </c>
      <c r="B64" s="278" t="s">
        <v>742</v>
      </c>
      <c r="C64" s="72" t="s">
        <v>737</v>
      </c>
      <c r="D64" s="72" t="s">
        <v>912</v>
      </c>
      <c r="E64" s="52" t="s">
        <v>598</v>
      </c>
      <c r="F64" s="247">
        <v>68</v>
      </c>
      <c r="G64" s="296">
        <v>0</v>
      </c>
      <c r="H64" s="247">
        <v>11.64</v>
      </c>
      <c r="I64" s="296">
        <v>0</v>
      </c>
      <c r="J64" s="247">
        <f t="shared" si="0"/>
        <v>79.64</v>
      </c>
      <c r="K64" s="247">
        <v>68</v>
      </c>
      <c r="L64" s="247">
        <v>11.64</v>
      </c>
      <c r="M64" s="293">
        <f t="shared" si="1"/>
        <v>79.64</v>
      </c>
      <c r="N64" s="53"/>
    </row>
    <row r="65" spans="1:19">
      <c r="A65" s="43"/>
      <c r="B65" s="278" t="s">
        <v>933</v>
      </c>
      <c r="C65" s="72" t="s">
        <v>897</v>
      </c>
      <c r="D65" s="72" t="s">
        <v>912</v>
      </c>
      <c r="E65" s="52" t="s">
        <v>600</v>
      </c>
      <c r="F65" s="247">
        <v>68</v>
      </c>
      <c r="G65" s="296">
        <v>51</v>
      </c>
      <c r="H65" s="247">
        <v>11.64</v>
      </c>
      <c r="I65" s="296">
        <v>8.73</v>
      </c>
      <c r="J65" s="247">
        <f>SUM(F65:I65)</f>
        <v>139.36999999999998</v>
      </c>
      <c r="K65" s="247">
        <v>119</v>
      </c>
      <c r="L65" s="247">
        <v>20.37</v>
      </c>
      <c r="M65" s="293">
        <f t="shared" si="1"/>
        <v>139.37</v>
      </c>
      <c r="N65" s="53" t="s">
        <v>981</v>
      </c>
    </row>
    <row r="66" spans="1:19">
      <c r="A66" s="43"/>
      <c r="B66" s="278" t="s">
        <v>923</v>
      </c>
      <c r="C66" s="72" t="s">
        <v>924</v>
      </c>
      <c r="D66" s="72" t="s">
        <v>915</v>
      </c>
      <c r="E66" s="52" t="s">
        <v>598</v>
      </c>
      <c r="F66" s="247">
        <v>78.12</v>
      </c>
      <c r="G66" s="296">
        <v>0</v>
      </c>
      <c r="H66" s="247">
        <v>11.64</v>
      </c>
      <c r="I66" s="296">
        <v>0</v>
      </c>
      <c r="J66" s="247">
        <f>SUM(F66:I66)</f>
        <v>89.76</v>
      </c>
      <c r="K66" s="247">
        <v>78.12</v>
      </c>
      <c r="L66" s="247">
        <v>11.64</v>
      </c>
      <c r="M66" s="293">
        <f t="shared" si="1"/>
        <v>89.76</v>
      </c>
      <c r="N66" s="53"/>
    </row>
    <row r="67" spans="1:19">
      <c r="A67" s="43"/>
      <c r="B67" s="278" t="s">
        <v>898</v>
      </c>
      <c r="C67" s="72" t="s">
        <v>899</v>
      </c>
      <c r="D67" s="72" t="s">
        <v>912</v>
      </c>
      <c r="E67" s="52" t="s">
        <v>599</v>
      </c>
      <c r="F67" s="247">
        <v>68</v>
      </c>
      <c r="G67" s="296">
        <v>115.6</v>
      </c>
      <c r="H67" s="247">
        <v>11.64</v>
      </c>
      <c r="I67" s="296">
        <v>20.95</v>
      </c>
      <c r="J67" s="247">
        <f>SUM(F67:I67)</f>
        <v>216.19</v>
      </c>
      <c r="K67" s="247">
        <v>183.6</v>
      </c>
      <c r="L67" s="247">
        <v>32.590000000000003</v>
      </c>
      <c r="M67" s="293">
        <f>SUM(K67:L67)</f>
        <v>216.19</v>
      </c>
      <c r="N67" s="53"/>
    </row>
    <row r="68" spans="1:19" s="42" customFormat="1" ht="16" customHeight="1">
      <c r="A68" s="43">
        <v>56</v>
      </c>
      <c r="B68" s="50" t="s">
        <v>664</v>
      </c>
      <c r="C68" s="72" t="s">
        <v>601</v>
      </c>
      <c r="D68" s="72" t="s">
        <v>912</v>
      </c>
      <c r="E68" s="52" t="s">
        <v>598</v>
      </c>
      <c r="F68" s="247">
        <v>68</v>
      </c>
      <c r="G68" s="296">
        <v>0</v>
      </c>
      <c r="H68" s="247">
        <v>11.64</v>
      </c>
      <c r="I68" s="296">
        <v>0</v>
      </c>
      <c r="J68" s="247">
        <f t="shared" si="0"/>
        <v>79.64</v>
      </c>
      <c r="K68" s="247">
        <v>68</v>
      </c>
      <c r="L68" s="247">
        <v>11.64</v>
      </c>
      <c r="M68" s="293">
        <f t="shared" si="1"/>
        <v>79.64</v>
      </c>
      <c r="N68" s="262"/>
      <c r="O68" s="1"/>
    </row>
    <row r="69" spans="1:19" s="42" customFormat="1">
      <c r="A69" s="43">
        <v>57</v>
      </c>
      <c r="B69" s="50" t="s">
        <v>665</v>
      </c>
      <c r="C69" s="72" t="s">
        <v>378</v>
      </c>
      <c r="D69" s="72" t="s">
        <v>912</v>
      </c>
      <c r="E69" s="52" t="s">
        <v>600</v>
      </c>
      <c r="F69" s="247">
        <v>68</v>
      </c>
      <c r="G69" s="296">
        <v>51</v>
      </c>
      <c r="H69" s="247">
        <v>11.64</v>
      </c>
      <c r="I69" s="296">
        <v>8.73</v>
      </c>
      <c r="J69" s="247">
        <f>SUM(F69:I69)</f>
        <v>139.36999999999998</v>
      </c>
      <c r="K69" s="247">
        <v>119</v>
      </c>
      <c r="L69" s="247">
        <v>20.37</v>
      </c>
      <c r="M69" s="293">
        <f t="shared" si="1"/>
        <v>139.37</v>
      </c>
      <c r="N69" s="262"/>
      <c r="O69" s="1"/>
    </row>
    <row r="70" spans="1:19" s="42" customFormat="1">
      <c r="A70" s="43">
        <v>58</v>
      </c>
      <c r="B70" s="50" t="s">
        <v>413</v>
      </c>
      <c r="C70" s="72" t="s">
        <v>196</v>
      </c>
      <c r="D70" s="359" t="s">
        <v>913</v>
      </c>
      <c r="E70" s="151" t="s">
        <v>598</v>
      </c>
      <c r="F70" s="247">
        <v>78.12</v>
      </c>
      <c r="G70" s="296">
        <v>0</v>
      </c>
      <c r="H70" s="247">
        <v>11.64</v>
      </c>
      <c r="I70" s="296">
        <v>0</v>
      </c>
      <c r="J70" s="247">
        <f t="shared" si="0"/>
        <v>89.76</v>
      </c>
      <c r="K70" s="247">
        <v>78.12</v>
      </c>
      <c r="L70" s="247">
        <v>11.64</v>
      </c>
      <c r="M70" s="293">
        <f t="shared" si="1"/>
        <v>89.76</v>
      </c>
      <c r="N70" s="262"/>
      <c r="O70" s="1"/>
    </row>
    <row r="71" spans="1:19">
      <c r="A71" s="43">
        <v>59</v>
      </c>
      <c r="B71" s="50" t="s">
        <v>666</v>
      </c>
      <c r="C71" s="72" t="s">
        <v>215</v>
      </c>
      <c r="D71" s="72" t="s">
        <v>913</v>
      </c>
      <c r="E71" s="52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4"/>
    </row>
    <row r="72" spans="1:19">
      <c r="A72" s="43">
        <v>60</v>
      </c>
      <c r="B72" s="50" t="s">
        <v>667</v>
      </c>
      <c r="C72" s="72" t="s">
        <v>586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>
      <c r="A73" s="43">
        <v>62</v>
      </c>
      <c r="B73" s="50" t="s">
        <v>669</v>
      </c>
      <c r="C73" s="72" t="s">
        <v>83</v>
      </c>
      <c r="D73" s="72" t="s">
        <v>912</v>
      </c>
      <c r="E73" s="52" t="s">
        <v>598</v>
      </c>
      <c r="F73" s="247">
        <v>68</v>
      </c>
      <c r="G73" s="296">
        <v>0</v>
      </c>
      <c r="H73" s="247">
        <v>11.64</v>
      </c>
      <c r="I73" s="296">
        <v>0</v>
      </c>
      <c r="J73" s="247">
        <f t="shared" si="0"/>
        <v>79.64</v>
      </c>
      <c r="K73" s="247">
        <v>68</v>
      </c>
      <c r="L73" s="247">
        <v>11.64</v>
      </c>
      <c r="M73" s="293">
        <f t="shared" si="1"/>
        <v>79.64</v>
      </c>
      <c r="N73" s="262"/>
    </row>
    <row r="74" spans="1:19">
      <c r="A74" s="43">
        <v>64</v>
      </c>
      <c r="B74" s="50" t="s">
        <v>707</v>
      </c>
      <c r="C74" s="71" t="s">
        <v>458</v>
      </c>
      <c r="D74" s="71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/>
      <c r="B75" s="50" t="s">
        <v>902</v>
      </c>
      <c r="C75" s="71" t="s">
        <v>903</v>
      </c>
      <c r="D75" s="71" t="s">
        <v>912</v>
      </c>
      <c r="E75" s="52" t="s">
        <v>599</v>
      </c>
      <c r="F75" s="247">
        <v>68</v>
      </c>
      <c r="G75" s="296">
        <v>115.6</v>
      </c>
      <c r="H75" s="247">
        <v>11.64</v>
      </c>
      <c r="I75" s="296">
        <v>20.95</v>
      </c>
      <c r="J75" s="247">
        <f t="shared" si="0"/>
        <v>216.19</v>
      </c>
      <c r="K75" s="247">
        <v>183.6</v>
      </c>
      <c r="L75" s="247">
        <v>32.590000000000003</v>
      </c>
      <c r="M75" s="293">
        <f t="shared" si="1"/>
        <v>216.19</v>
      </c>
      <c r="N75" s="262"/>
    </row>
    <row r="76" spans="1:19" s="1" customFormat="1">
      <c r="A76" s="43">
        <v>66</v>
      </c>
      <c r="B76" s="50" t="s">
        <v>670</v>
      </c>
      <c r="C76" s="72" t="s">
        <v>428</v>
      </c>
      <c r="D76" s="72" t="s">
        <v>913</v>
      </c>
      <c r="E76" s="52" t="s">
        <v>598</v>
      </c>
      <c r="F76" s="247">
        <v>78.12</v>
      </c>
      <c r="G76" s="296">
        <v>0</v>
      </c>
      <c r="H76" s="247">
        <v>11.64</v>
      </c>
      <c r="I76" s="296">
        <v>0</v>
      </c>
      <c r="J76" s="247">
        <f t="shared" si="0"/>
        <v>89.76</v>
      </c>
      <c r="K76" s="247">
        <v>78.12</v>
      </c>
      <c r="L76" s="247">
        <v>11.64</v>
      </c>
      <c r="M76" s="293">
        <f t="shared" si="1"/>
        <v>89.76</v>
      </c>
      <c r="N76" s="262" t="s">
        <v>982</v>
      </c>
      <c r="P76"/>
      <c r="Q76"/>
      <c r="R76"/>
      <c r="S76"/>
    </row>
    <row r="77" spans="1:19" s="1" customFormat="1">
      <c r="A77" s="43">
        <v>67</v>
      </c>
      <c r="B77" s="278" t="s">
        <v>744</v>
      </c>
      <c r="C77" s="72" t="s">
        <v>523</v>
      </c>
      <c r="D77" s="72" t="s">
        <v>913</v>
      </c>
      <c r="E77" s="52" t="s">
        <v>600</v>
      </c>
      <c r="F77" s="247">
        <v>78.12</v>
      </c>
      <c r="G77" s="296">
        <v>58.59</v>
      </c>
      <c r="H77" s="247">
        <v>11.64</v>
      </c>
      <c r="I77" s="296">
        <v>8.73</v>
      </c>
      <c r="J77" s="247">
        <f t="shared" si="0"/>
        <v>157.08000000000001</v>
      </c>
      <c r="K77" s="247">
        <v>136.71</v>
      </c>
      <c r="L77" s="247">
        <v>20.37</v>
      </c>
      <c r="M77" s="293">
        <f t="shared" si="1"/>
        <v>157.08000000000001</v>
      </c>
      <c r="N77" s="262" t="s">
        <v>981</v>
      </c>
      <c r="P77"/>
      <c r="Q77"/>
      <c r="R77"/>
      <c r="S77"/>
    </row>
    <row r="78" spans="1:19" s="1" customFormat="1" ht="16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>SUM(F78:I78)</f>
        <v>157.08000000000001</v>
      </c>
      <c r="K78" s="247">
        <v>136.71</v>
      </c>
      <c r="L78" s="247">
        <v>20.37</v>
      </c>
      <c r="M78" s="293">
        <f>K78+L78</f>
        <v>157.08000000000001</v>
      </c>
      <c r="N78" s="262"/>
      <c r="P78"/>
      <c r="Q78"/>
      <c r="R78"/>
      <c r="S78"/>
    </row>
    <row r="79" spans="1:19" s="1" customFormat="1" ht="28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78.12</v>
      </c>
      <c r="G79" s="296">
        <v>132.80000000000001</v>
      </c>
      <c r="H79" s="247">
        <v>11.64</v>
      </c>
      <c r="I79" s="296">
        <v>20.95</v>
      </c>
      <c r="J79" s="247">
        <f t="shared" si="0"/>
        <v>243.51</v>
      </c>
      <c r="K79" s="247">
        <v>210.92</v>
      </c>
      <c r="L79" s="247">
        <v>32.590000000000003</v>
      </c>
      <c r="M79" s="293">
        <f>K79+L79</f>
        <v>243.51</v>
      </c>
      <c r="N79" s="262"/>
      <c r="P79"/>
      <c r="Q79"/>
      <c r="R79"/>
      <c r="S79"/>
    </row>
    <row r="80" spans="1:19" s="1" customFormat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68</v>
      </c>
      <c r="G80" s="296">
        <v>51</v>
      </c>
      <c r="H80" s="247">
        <v>11.64</v>
      </c>
      <c r="I80" s="296">
        <v>8.73</v>
      </c>
      <c r="J80" s="247">
        <f t="shared" si="0"/>
        <v>139.36999999999998</v>
      </c>
      <c r="K80" s="247">
        <v>119</v>
      </c>
      <c r="L80" s="247">
        <v>20.37</v>
      </c>
      <c r="M80" s="293">
        <f>K80+L80</f>
        <v>139.37</v>
      </c>
      <c r="N80" s="262"/>
      <c r="P80"/>
      <c r="Q80"/>
      <c r="R80"/>
      <c r="S80"/>
    </row>
    <row r="81" spans="1:19" s="1" customFormat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78.12</v>
      </c>
      <c r="G81" s="296">
        <v>58.59</v>
      </c>
      <c r="H81" s="247">
        <v>11.64</v>
      </c>
      <c r="I81" s="296">
        <v>8.73</v>
      </c>
      <c r="J81" s="247">
        <f t="shared" si="0"/>
        <v>157.08000000000001</v>
      </c>
      <c r="K81" s="247">
        <v>136.71</v>
      </c>
      <c r="L81" s="247">
        <v>20.37</v>
      </c>
      <c r="M81" s="293">
        <f>K81+L81</f>
        <v>157.08000000000001</v>
      </c>
      <c r="N81" s="262"/>
      <c r="P81"/>
      <c r="Q81"/>
      <c r="R81"/>
      <c r="S81"/>
    </row>
    <row r="82" spans="1:19" s="1" customFormat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68</v>
      </c>
      <c r="G82" s="296">
        <v>51</v>
      </c>
      <c r="H82" s="247">
        <v>11.64</v>
      </c>
      <c r="I82" s="296">
        <v>8.73</v>
      </c>
      <c r="J82" s="247">
        <f>SUM(F82:I82)</f>
        <v>139.36999999999998</v>
      </c>
      <c r="K82" s="247">
        <v>119</v>
      </c>
      <c r="L82" s="247">
        <v>20.37</v>
      </c>
      <c r="M82" s="293">
        <f>K82+L82</f>
        <v>139.37</v>
      </c>
      <c r="N82" s="262"/>
      <c r="P82"/>
      <c r="Q82"/>
      <c r="R82"/>
      <c r="S82"/>
    </row>
    <row r="83" spans="1:19" s="1" customFormat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68</v>
      </c>
      <c r="G83" s="296">
        <v>0</v>
      </c>
      <c r="H83" s="247">
        <v>11.64</v>
      </c>
      <c r="I83" s="296">
        <v>0</v>
      </c>
      <c r="J83" s="247">
        <f t="shared" ref="J83:J116" si="2">SUM(F83:I83)</f>
        <v>79.64</v>
      </c>
      <c r="K83" s="247">
        <v>68</v>
      </c>
      <c r="L83" s="247">
        <v>11.64</v>
      </c>
      <c r="M83" s="293">
        <f t="shared" ref="M83:M116" si="3">K83+L83</f>
        <v>79.64</v>
      </c>
      <c r="N83" s="262"/>
      <c r="P83"/>
      <c r="Q83"/>
      <c r="R83"/>
      <c r="S83"/>
    </row>
    <row r="84" spans="1:19" s="1" customFormat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si="2"/>
        <v>79.64</v>
      </c>
      <c r="K84" s="247">
        <v>68</v>
      </c>
      <c r="L84" s="247">
        <v>11.64</v>
      </c>
      <c r="M84" s="293">
        <f t="shared" si="3"/>
        <v>79.64</v>
      </c>
      <c r="N84" s="262"/>
      <c r="P84"/>
      <c r="Q84"/>
      <c r="R84"/>
      <c r="S84"/>
    </row>
    <row r="85" spans="1:19" s="1" customFormat="1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78.12</v>
      </c>
      <c r="G85" s="296">
        <v>0</v>
      </c>
      <c r="H85" s="247">
        <v>11.64</v>
      </c>
      <c r="I85" s="296">
        <v>0</v>
      </c>
      <c r="J85" s="247">
        <f t="shared" si="2"/>
        <v>89.76</v>
      </c>
      <c r="K85" s="247">
        <v>78.12</v>
      </c>
      <c r="L85" s="247">
        <v>11.64</v>
      </c>
      <c r="M85" s="293">
        <f t="shared" si="3"/>
        <v>89.76</v>
      </c>
      <c r="N85" s="262"/>
      <c r="P85"/>
      <c r="Q85"/>
      <c r="R85"/>
      <c r="S85"/>
    </row>
    <row r="86" spans="1:19" s="1" customFormat="1">
      <c r="A86" s="43">
        <v>77</v>
      </c>
      <c r="B86" s="50" t="s">
        <v>678</v>
      </c>
      <c r="C86" s="72" t="s">
        <v>341</v>
      </c>
      <c r="D86" s="72" t="s">
        <v>916</v>
      </c>
      <c r="E86" s="52" t="s">
        <v>600</v>
      </c>
      <c r="F86" s="247">
        <v>68</v>
      </c>
      <c r="G86" s="296">
        <v>51</v>
      </c>
      <c r="H86" s="247">
        <v>11.64</v>
      </c>
      <c r="I86" s="296">
        <v>8.73</v>
      </c>
      <c r="J86" s="247">
        <f t="shared" si="2"/>
        <v>139.36999999999998</v>
      </c>
      <c r="K86" s="247">
        <v>119</v>
      </c>
      <c r="L86" s="247">
        <v>20.37</v>
      </c>
      <c r="M86" s="293">
        <f t="shared" si="3"/>
        <v>139.37</v>
      </c>
      <c r="N86" s="262"/>
      <c r="P86"/>
      <c r="Q86"/>
      <c r="R86"/>
      <c r="S86"/>
    </row>
    <row r="87" spans="1:19" s="1" customFormat="1">
      <c r="A87" s="43">
        <v>78</v>
      </c>
      <c r="B87" s="50" t="s">
        <v>679</v>
      </c>
      <c r="C87" s="72" t="s">
        <v>32</v>
      </c>
      <c r="D87" s="72" t="s">
        <v>912</v>
      </c>
      <c r="E87" s="52" t="s">
        <v>598</v>
      </c>
      <c r="F87" s="247">
        <v>68</v>
      </c>
      <c r="G87" s="296">
        <v>0</v>
      </c>
      <c r="H87" s="247">
        <v>11.64</v>
      </c>
      <c r="I87" s="296">
        <v>0</v>
      </c>
      <c r="J87" s="247">
        <f t="shared" si="2"/>
        <v>79.64</v>
      </c>
      <c r="K87" s="247">
        <v>68</v>
      </c>
      <c r="L87" s="247">
        <v>11.64</v>
      </c>
      <c r="M87" s="293">
        <f t="shared" si="3"/>
        <v>79.64</v>
      </c>
      <c r="N87" s="262" t="s">
        <v>981</v>
      </c>
      <c r="P87"/>
      <c r="Q87"/>
      <c r="R87"/>
      <c r="S87"/>
    </row>
    <row r="88" spans="1:19" s="1" customFormat="1">
      <c r="A88" s="43"/>
      <c r="B88" s="50" t="s">
        <v>680</v>
      </c>
      <c r="C88" s="72" t="s">
        <v>137</v>
      </c>
      <c r="D88" s="72" t="s">
        <v>912</v>
      </c>
      <c r="E88" s="52" t="s">
        <v>598</v>
      </c>
      <c r="F88" s="247">
        <v>68</v>
      </c>
      <c r="G88" s="296">
        <v>0</v>
      </c>
      <c r="H88" s="247">
        <v>11.64</v>
      </c>
      <c r="I88" s="296">
        <v>0</v>
      </c>
      <c r="J88" s="247">
        <f t="shared" si="2"/>
        <v>79.64</v>
      </c>
      <c r="K88" s="247">
        <v>68</v>
      </c>
      <c r="L88" s="247">
        <v>11.64</v>
      </c>
      <c r="M88" s="293">
        <f t="shared" si="3"/>
        <v>79.64</v>
      </c>
      <c r="N88" s="262"/>
      <c r="P88"/>
      <c r="Q88"/>
      <c r="R88"/>
      <c r="S88"/>
    </row>
    <row r="89" spans="1:19" s="1" customFormat="1">
      <c r="A89" s="43"/>
      <c r="B89" s="50" t="s">
        <v>977</v>
      </c>
      <c r="C89" s="72" t="s">
        <v>978</v>
      </c>
      <c r="D89" s="72" t="s">
        <v>912</v>
      </c>
      <c r="E89" s="52" t="s">
        <v>600</v>
      </c>
      <c r="F89" s="247">
        <v>68</v>
      </c>
      <c r="G89" s="296">
        <v>51</v>
      </c>
      <c r="H89" s="247">
        <v>11.64</v>
      </c>
      <c r="I89" s="296">
        <v>8.73</v>
      </c>
      <c r="J89" s="247">
        <f t="shared" si="2"/>
        <v>139.36999999999998</v>
      </c>
      <c r="K89" s="247">
        <v>119</v>
      </c>
      <c r="L89" s="247">
        <v>20.37</v>
      </c>
      <c r="M89" s="293">
        <f t="shared" si="3"/>
        <v>139.37</v>
      </c>
      <c r="N89" s="262" t="s">
        <v>981</v>
      </c>
      <c r="P89"/>
      <c r="Q89"/>
      <c r="R89"/>
      <c r="S89"/>
    </row>
    <row r="90" spans="1:19" s="1" customFormat="1">
      <c r="A90" s="43"/>
      <c r="B90" s="50" t="s">
        <v>714</v>
      </c>
      <c r="C90" s="72" t="s">
        <v>713</v>
      </c>
      <c r="D90" s="72" t="s">
        <v>913</v>
      </c>
      <c r="E90" s="52" t="s">
        <v>928</v>
      </c>
      <c r="F90" s="247">
        <v>78.12</v>
      </c>
      <c r="G90" s="296">
        <v>0</v>
      </c>
      <c r="H90" s="247">
        <v>11.64</v>
      </c>
      <c r="I90" s="296">
        <v>0</v>
      </c>
      <c r="J90" s="247">
        <f t="shared" si="2"/>
        <v>89.76</v>
      </c>
      <c r="K90" s="247">
        <v>78.12</v>
      </c>
      <c r="L90" s="247">
        <v>11.64</v>
      </c>
      <c r="M90" s="293">
        <f t="shared" si="3"/>
        <v>89.76</v>
      </c>
      <c r="N90" s="262"/>
      <c r="P90"/>
      <c r="Q90"/>
      <c r="R90"/>
      <c r="S90"/>
    </row>
    <row r="91" spans="1:19" s="1" customFormat="1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296">
        <v>58.59</v>
      </c>
      <c r="H92" s="247">
        <v>11.64</v>
      </c>
      <c r="I92" s="296">
        <v>8.73</v>
      </c>
      <c r="J92" s="247">
        <f t="shared" si="2"/>
        <v>157.08000000000001</v>
      </c>
      <c r="K92" s="247">
        <v>136.71</v>
      </c>
      <c r="L92" s="247">
        <v>20.37</v>
      </c>
      <c r="M92" s="293">
        <f t="shared" si="3"/>
        <v>157.08000000000001</v>
      </c>
      <c r="N92" s="262"/>
      <c r="P92"/>
      <c r="Q92"/>
      <c r="R92"/>
      <c r="S92"/>
    </row>
    <row r="93" spans="1:19" s="1" customFormat="1" ht="17" customHeight="1">
      <c r="A93" s="43">
        <v>83</v>
      </c>
      <c r="B93" s="50" t="s">
        <v>684</v>
      </c>
      <c r="C93" s="72" t="s">
        <v>35</v>
      </c>
      <c r="D93" s="72" t="s">
        <v>916</v>
      </c>
      <c r="E93" s="52" t="s">
        <v>598</v>
      </c>
      <c r="F93" s="247">
        <v>68</v>
      </c>
      <c r="G93" s="296">
        <v>0</v>
      </c>
      <c r="H93" s="247">
        <v>11.64</v>
      </c>
      <c r="I93" s="296">
        <v>0</v>
      </c>
      <c r="J93" s="247">
        <f t="shared" si="2"/>
        <v>79.64</v>
      </c>
      <c r="K93" s="247">
        <v>68</v>
      </c>
      <c r="L93" s="247">
        <v>11.64</v>
      </c>
      <c r="M93" s="293">
        <f t="shared" si="3"/>
        <v>79.64</v>
      </c>
      <c r="N93" s="266"/>
      <c r="P93"/>
      <c r="Q93"/>
      <c r="R93"/>
      <c r="S93"/>
    </row>
    <row r="94" spans="1:19" s="1" customFormat="1">
      <c r="A94" s="43">
        <v>84</v>
      </c>
      <c r="B94" s="50" t="s">
        <v>685</v>
      </c>
      <c r="C94" s="72" t="s">
        <v>433</v>
      </c>
      <c r="D94" s="72" t="s">
        <v>912</v>
      </c>
      <c r="E94" s="52" t="s">
        <v>598</v>
      </c>
      <c r="F94" s="247">
        <v>68</v>
      </c>
      <c r="G94" s="296">
        <v>0</v>
      </c>
      <c r="H94" s="247">
        <v>11.64</v>
      </c>
      <c r="I94" s="296">
        <v>0</v>
      </c>
      <c r="J94" s="247">
        <f t="shared" si="2"/>
        <v>79.64</v>
      </c>
      <c r="K94" s="247">
        <v>68</v>
      </c>
      <c r="L94" s="247">
        <v>11.64</v>
      </c>
      <c r="M94" s="293">
        <f t="shared" si="3"/>
        <v>79.64</v>
      </c>
      <c r="N94" s="262"/>
      <c r="P94"/>
      <c r="Q94"/>
      <c r="R94"/>
      <c r="S94"/>
    </row>
    <row r="95" spans="1:19" s="1" customFormat="1">
      <c r="A95" s="43">
        <v>85</v>
      </c>
      <c r="B95" s="50" t="s">
        <v>686</v>
      </c>
      <c r="C95" s="72" t="s">
        <v>339</v>
      </c>
      <c r="D95" s="72" t="s">
        <v>912</v>
      </c>
      <c r="E95" s="52" t="s">
        <v>600</v>
      </c>
      <c r="F95" s="247">
        <v>68</v>
      </c>
      <c r="G95" s="296">
        <v>51</v>
      </c>
      <c r="H95" s="247">
        <v>11.64</v>
      </c>
      <c r="I95" s="296">
        <v>8.73</v>
      </c>
      <c r="J95" s="247">
        <f t="shared" si="2"/>
        <v>139.36999999999998</v>
      </c>
      <c r="K95" s="247">
        <v>119</v>
      </c>
      <c r="L95" s="247">
        <v>20.37</v>
      </c>
      <c r="M95" s="293">
        <f t="shared" si="3"/>
        <v>139.37</v>
      </c>
      <c r="N95" s="262"/>
      <c r="P95"/>
      <c r="Q95"/>
      <c r="R95"/>
      <c r="S95"/>
    </row>
    <row r="96" spans="1:19" s="1" customFormat="1">
      <c r="A96" s="43">
        <v>86</v>
      </c>
      <c r="B96" s="50" t="s">
        <v>687</v>
      </c>
      <c r="C96" s="72" t="s">
        <v>50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87</v>
      </c>
      <c r="B97" s="50" t="s">
        <v>688</v>
      </c>
      <c r="C97" s="72" t="s">
        <v>85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88</v>
      </c>
      <c r="B98" s="50" t="s">
        <v>689</v>
      </c>
      <c r="C98" s="72" t="s">
        <v>128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89</v>
      </c>
      <c r="B99" s="50" t="s">
        <v>690</v>
      </c>
      <c r="C99" s="71" t="s">
        <v>336</v>
      </c>
      <c r="D99" s="71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>
      <c r="A100" s="43">
        <v>29</v>
      </c>
      <c r="B100" s="50" t="s">
        <v>640</v>
      </c>
      <c r="C100" s="72" t="s">
        <v>873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</row>
    <row r="101" spans="1:19" s="1" customFormat="1">
      <c r="A101" s="43">
        <v>90</v>
      </c>
      <c r="B101" s="50" t="s">
        <v>691</v>
      </c>
      <c r="C101" s="71" t="s">
        <v>333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>SUM(F101:I101)</f>
        <v>79.64</v>
      </c>
      <c r="K101" s="321">
        <v>68</v>
      </c>
      <c r="L101" s="321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91</v>
      </c>
      <c r="B102" s="50" t="s">
        <v>692</v>
      </c>
      <c r="C102" s="72" t="s">
        <v>46</v>
      </c>
      <c r="D102" s="72" t="s">
        <v>913</v>
      </c>
      <c r="E102" s="52" t="s">
        <v>598</v>
      </c>
      <c r="F102" s="247">
        <v>78.12</v>
      </c>
      <c r="G102" s="296">
        <v>0</v>
      </c>
      <c r="H102" s="247">
        <v>11.64</v>
      </c>
      <c r="I102" s="296">
        <v>0</v>
      </c>
      <c r="J102" s="247">
        <f t="shared" si="2"/>
        <v>89.76</v>
      </c>
      <c r="K102" s="321">
        <v>78.12</v>
      </c>
      <c r="L102" s="321">
        <v>11.64</v>
      </c>
      <c r="M102" s="293">
        <f t="shared" si="3"/>
        <v>89.76</v>
      </c>
      <c r="N102" s="262"/>
      <c r="P102"/>
      <c r="Q102"/>
      <c r="R102"/>
      <c r="S102"/>
    </row>
    <row r="103" spans="1:19" s="1" customFormat="1">
      <c r="A103" s="43">
        <v>92</v>
      </c>
      <c r="B103" s="50" t="s">
        <v>693</v>
      </c>
      <c r="C103" s="71" t="s">
        <v>852</v>
      </c>
      <c r="D103" s="71" t="s">
        <v>912</v>
      </c>
      <c r="E103" s="52" t="s">
        <v>600</v>
      </c>
      <c r="F103" s="247">
        <v>68</v>
      </c>
      <c r="G103" s="296">
        <v>51</v>
      </c>
      <c r="H103" s="247">
        <v>11.64</v>
      </c>
      <c r="I103" s="296">
        <v>8.73</v>
      </c>
      <c r="J103" s="247">
        <f t="shared" si="2"/>
        <v>139.36999999999998</v>
      </c>
      <c r="K103" s="247">
        <v>119</v>
      </c>
      <c r="L103" s="247">
        <v>20.37</v>
      </c>
      <c r="M103" s="293">
        <f>K103+L103</f>
        <v>139.37</v>
      </c>
      <c r="N103" s="262"/>
      <c r="P103"/>
      <c r="Q103"/>
      <c r="R103"/>
      <c r="S103"/>
    </row>
    <row r="104" spans="1:19" s="1" customFormat="1">
      <c r="A104" s="43">
        <v>93</v>
      </c>
      <c r="B104" s="50" t="s">
        <v>694</v>
      </c>
      <c r="C104" s="72" t="s">
        <v>200</v>
      </c>
      <c r="D104" s="72" t="s">
        <v>912</v>
      </c>
      <c r="E104" s="52" t="s">
        <v>600</v>
      </c>
      <c r="F104" s="247">
        <v>68</v>
      </c>
      <c r="G104" s="296">
        <v>51</v>
      </c>
      <c r="H104" s="247">
        <v>11.64</v>
      </c>
      <c r="I104" s="296">
        <v>8.73</v>
      </c>
      <c r="J104" s="247">
        <f t="shared" si="2"/>
        <v>139.36999999999998</v>
      </c>
      <c r="K104" s="247">
        <v>119</v>
      </c>
      <c r="L104" s="247">
        <v>20.37</v>
      </c>
      <c r="M104" s="293">
        <f t="shared" si="3"/>
        <v>139.37</v>
      </c>
      <c r="N104" s="262"/>
      <c r="P104"/>
      <c r="Q104"/>
      <c r="R104"/>
      <c r="S104"/>
    </row>
    <row r="105" spans="1:19" s="1" customFormat="1">
      <c r="A105" s="43">
        <v>94</v>
      </c>
      <c r="B105" s="50" t="s">
        <v>695</v>
      </c>
      <c r="C105" s="72" t="s">
        <v>434</v>
      </c>
      <c r="D105" s="72" t="s">
        <v>913</v>
      </c>
      <c r="E105" s="52" t="s">
        <v>598</v>
      </c>
      <c r="F105" s="247">
        <v>78.12</v>
      </c>
      <c r="G105" s="296">
        <v>0</v>
      </c>
      <c r="H105" s="247">
        <v>11.64</v>
      </c>
      <c r="I105" s="296">
        <v>0</v>
      </c>
      <c r="J105" s="247">
        <f t="shared" si="2"/>
        <v>89.76</v>
      </c>
      <c r="K105" s="247">
        <v>78.12</v>
      </c>
      <c r="L105" s="247">
        <v>11.64</v>
      </c>
      <c r="M105" s="293">
        <f t="shared" si="3"/>
        <v>89.76</v>
      </c>
      <c r="N105" s="262"/>
      <c r="P105"/>
      <c r="Q105"/>
      <c r="R105"/>
      <c r="S105"/>
    </row>
    <row r="106" spans="1:19" s="1" customFormat="1">
      <c r="A106" s="43">
        <v>95</v>
      </c>
      <c r="B106" s="278" t="s">
        <v>745</v>
      </c>
      <c r="C106" s="72" t="s">
        <v>337</v>
      </c>
      <c r="D106" s="72" t="s">
        <v>912</v>
      </c>
      <c r="E106" s="52" t="s">
        <v>598</v>
      </c>
      <c r="F106" s="247">
        <v>68</v>
      </c>
      <c r="G106" s="296">
        <v>0</v>
      </c>
      <c r="H106" s="247">
        <v>11.64</v>
      </c>
      <c r="I106" s="296">
        <v>0</v>
      </c>
      <c r="J106" s="247">
        <f t="shared" si="2"/>
        <v>79.64</v>
      </c>
      <c r="K106" s="247">
        <v>68</v>
      </c>
      <c r="L106" s="247">
        <v>11.64</v>
      </c>
      <c r="M106" s="293">
        <f t="shared" si="3"/>
        <v>79.64</v>
      </c>
      <c r="N106" s="262"/>
      <c r="P106"/>
      <c r="Q106"/>
      <c r="R106"/>
      <c r="S106"/>
    </row>
    <row r="107" spans="1:19" s="1" customFormat="1">
      <c r="A107" s="43">
        <v>96</v>
      </c>
      <c r="B107" s="50" t="s">
        <v>696</v>
      </c>
      <c r="C107" s="72" t="s">
        <v>524</v>
      </c>
      <c r="D107" s="72" t="s">
        <v>913</v>
      </c>
      <c r="E107" s="52" t="s">
        <v>600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97</v>
      </c>
      <c r="B108" s="50" t="s">
        <v>697</v>
      </c>
      <c r="C108" s="72" t="s">
        <v>558</v>
      </c>
      <c r="D108" s="72" t="s">
        <v>912</v>
      </c>
      <c r="E108" s="52" t="s">
        <v>599</v>
      </c>
      <c r="F108" s="247">
        <v>68</v>
      </c>
      <c r="G108" s="296">
        <v>115.6</v>
      </c>
      <c r="H108" s="247">
        <v>11.64</v>
      </c>
      <c r="I108" s="296">
        <v>20.95</v>
      </c>
      <c r="J108" s="247">
        <f t="shared" si="2"/>
        <v>216.19</v>
      </c>
      <c r="K108" s="247">
        <v>183.6</v>
      </c>
      <c r="L108" s="247">
        <v>32.590000000000003</v>
      </c>
      <c r="M108" s="293">
        <f t="shared" si="3"/>
        <v>216.19</v>
      </c>
      <c r="N108" s="262"/>
      <c r="P108"/>
      <c r="Q108"/>
      <c r="R108"/>
      <c r="S108"/>
    </row>
    <row r="109" spans="1:19" s="1" customFormat="1">
      <c r="A109" s="43"/>
      <c r="B109" s="50" t="s">
        <v>930</v>
      </c>
      <c r="C109" s="72" t="s">
        <v>931</v>
      </c>
      <c r="D109" s="72" t="s">
        <v>915</v>
      </c>
      <c r="E109" s="52" t="s">
        <v>600</v>
      </c>
      <c r="F109" s="247">
        <v>78.12</v>
      </c>
      <c r="G109" s="296">
        <v>58.59</v>
      </c>
      <c r="H109" s="247">
        <v>11.64</v>
      </c>
      <c r="I109" s="296">
        <v>8.73</v>
      </c>
      <c r="J109" s="247">
        <v>157.08000000000001</v>
      </c>
      <c r="K109" s="247">
        <v>136.71</v>
      </c>
      <c r="L109" s="247">
        <v>20.37</v>
      </c>
      <c r="M109" s="293">
        <f t="shared" si="3"/>
        <v>157.08000000000001</v>
      </c>
      <c r="N109" s="262"/>
      <c r="P109"/>
      <c r="Q109"/>
      <c r="R109"/>
      <c r="S109"/>
    </row>
    <row r="110" spans="1:19">
      <c r="A110" s="43">
        <v>98</v>
      </c>
      <c r="B110" s="50" t="s">
        <v>698</v>
      </c>
      <c r="C110" s="72" t="s">
        <v>201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</row>
    <row r="111" spans="1:19">
      <c r="A111" s="43">
        <v>99</v>
      </c>
      <c r="B111" s="50" t="s">
        <v>699</v>
      </c>
      <c r="C111" s="72" t="s">
        <v>202</v>
      </c>
      <c r="D111" s="72" t="s">
        <v>913</v>
      </c>
      <c r="E111" s="52" t="s">
        <v>599</v>
      </c>
      <c r="F111" s="247">
        <v>78.12</v>
      </c>
      <c r="G111" s="296">
        <v>132.80000000000001</v>
      </c>
      <c r="H111" s="247">
        <v>11.64</v>
      </c>
      <c r="I111" s="296">
        <v>20.95</v>
      </c>
      <c r="J111" s="247">
        <f t="shared" si="2"/>
        <v>243.51</v>
      </c>
      <c r="K111" s="247">
        <v>210.92</v>
      </c>
      <c r="L111" s="247">
        <v>32.590000000000003</v>
      </c>
      <c r="M111" s="293">
        <f t="shared" si="3"/>
        <v>243.51</v>
      </c>
      <c r="N111" s="262"/>
    </row>
    <row r="112" spans="1:19">
      <c r="A112" s="43">
        <v>100</v>
      </c>
      <c r="B112" s="50" t="s">
        <v>700</v>
      </c>
      <c r="C112" s="72" t="s">
        <v>473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78.12</v>
      </c>
      <c r="L112" s="247">
        <v>11.64</v>
      </c>
      <c r="M112" s="293">
        <f t="shared" si="3"/>
        <v>89.76</v>
      </c>
      <c r="N112" s="262"/>
    </row>
    <row r="113" spans="1:16">
      <c r="A113" s="43">
        <v>101</v>
      </c>
      <c r="B113" s="50" t="s">
        <v>701</v>
      </c>
      <c r="C113" s="72" t="s">
        <v>559</v>
      </c>
      <c r="D113" s="72" t="s">
        <v>912</v>
      </c>
      <c r="E113" s="52" t="s">
        <v>599</v>
      </c>
      <c r="F113" s="247">
        <v>68</v>
      </c>
      <c r="G113" s="352">
        <v>115.6</v>
      </c>
      <c r="H113" s="247">
        <v>11.64</v>
      </c>
      <c r="I113" s="296">
        <v>20.95</v>
      </c>
      <c r="J113" s="247">
        <f t="shared" si="2"/>
        <v>216.19</v>
      </c>
      <c r="K113" s="247">
        <v>183.6</v>
      </c>
      <c r="L113" s="247">
        <v>32.590000000000003</v>
      </c>
      <c r="M113" s="293">
        <f t="shared" si="3"/>
        <v>216.19</v>
      </c>
      <c r="N113" s="262"/>
    </row>
    <row r="114" spans="1:16">
      <c r="A114" s="43">
        <v>102</v>
      </c>
      <c r="B114" s="50" t="s">
        <v>702</v>
      </c>
      <c r="C114" s="72" t="s">
        <v>161</v>
      </c>
      <c r="D114" s="72" t="s">
        <v>912</v>
      </c>
      <c r="E114" s="52" t="s">
        <v>598</v>
      </c>
      <c r="F114" s="247">
        <v>68</v>
      </c>
      <c r="G114" s="352">
        <v>0</v>
      </c>
      <c r="H114" s="247">
        <v>11.64</v>
      </c>
      <c r="I114" s="296">
        <v>0</v>
      </c>
      <c r="J114" s="247">
        <f t="shared" si="2"/>
        <v>79.64</v>
      </c>
      <c r="K114" s="247">
        <v>68</v>
      </c>
      <c r="L114" s="247">
        <v>11.64</v>
      </c>
      <c r="M114" s="293">
        <f t="shared" si="3"/>
        <v>79.64</v>
      </c>
      <c r="N114" s="262"/>
      <c r="P114" s="12"/>
    </row>
    <row r="115" spans="1:16">
      <c r="A115" s="43">
        <v>103</v>
      </c>
      <c r="B115" s="50" t="s">
        <v>703</v>
      </c>
      <c r="C115" s="72" t="s">
        <v>86</v>
      </c>
      <c r="D115" s="72" t="s">
        <v>913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f t="shared" si="2"/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 s="12"/>
    </row>
    <row r="116" spans="1:16">
      <c r="A116" s="43"/>
      <c r="B116" s="50" t="s">
        <v>704</v>
      </c>
      <c r="C116" s="72" t="s">
        <v>535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72">
        <v>68</v>
      </c>
      <c r="L116" s="247">
        <v>11.64</v>
      </c>
      <c r="M116" s="293">
        <f t="shared" si="3"/>
        <v>79.64</v>
      </c>
      <c r="N116" s="262"/>
      <c r="P116" s="12"/>
    </row>
    <row r="117" spans="1:16">
      <c r="A117" s="43"/>
      <c r="B117" s="288"/>
      <c r="C117" s="345"/>
      <c r="D117" s="345"/>
      <c r="E117" s="290"/>
      <c r="F117" s="247"/>
      <c r="G117" s="247"/>
      <c r="H117" s="247"/>
      <c r="I117" s="247"/>
      <c r="J117" s="247"/>
      <c r="K117" s="272"/>
      <c r="L117" s="247"/>
      <c r="M117" s="316"/>
      <c r="N117" s="262"/>
      <c r="P117" s="12"/>
    </row>
    <row r="118" spans="1:16" ht="16">
      <c r="A118" s="152" t="s">
        <v>403</v>
      </c>
      <c r="B118" s="153"/>
      <c r="C118" s="153"/>
      <c r="D118" s="153"/>
      <c r="E118" s="281"/>
      <c r="F118" s="312">
        <f t="shared" ref="F118:L118" si="4">SUM(F4:F116)</f>
        <v>8119.1599999999962</v>
      </c>
      <c r="G118" s="312">
        <f>SUM(G4:G116)</f>
        <v>3748.9000000000005</v>
      </c>
      <c r="H118" s="312">
        <f t="shared" si="4"/>
        <v>1315.3200000000015</v>
      </c>
      <c r="I118" s="312">
        <f>SUM(I4:I116)</f>
        <v>637.25000000000023</v>
      </c>
      <c r="J118" s="88">
        <f t="shared" si="4"/>
        <v>13820.630000000003</v>
      </c>
      <c r="K118" s="88">
        <f t="shared" si="4"/>
        <v>11868.060000000003</v>
      </c>
      <c r="L118" s="88">
        <f t="shared" si="4"/>
        <v>1952.5700000000008</v>
      </c>
      <c r="M118" s="88">
        <f>SUM(M4:M116)</f>
        <v>13820.630000000003</v>
      </c>
      <c r="N118" s="298"/>
      <c r="P118" s="12"/>
    </row>
    <row r="119" spans="1:16">
      <c r="A119" s="148"/>
      <c r="B119" s="149"/>
      <c r="C119" s="346"/>
      <c r="D119" s="360"/>
      <c r="L119" s="286"/>
      <c r="M119" s="275"/>
      <c r="N119" s="53"/>
    </row>
    <row r="120" spans="1:16">
      <c r="A120" s="43"/>
      <c r="B120" s="50"/>
      <c r="C120" s="72"/>
      <c r="D120" s="72"/>
      <c r="E120" s="54"/>
      <c r="F120" s="76"/>
      <c r="G120" s="76"/>
      <c r="H120" s="76"/>
      <c r="I120" s="76"/>
      <c r="J120" s="76"/>
      <c r="K120" s="76"/>
      <c r="L120" s="76"/>
      <c r="M120" s="76"/>
      <c r="N120" s="53"/>
    </row>
    <row r="121" spans="1:16" ht="16">
      <c r="A121" s="143"/>
      <c r="B121" s="155"/>
      <c r="C121" s="398" t="s">
        <v>616</v>
      </c>
      <c r="D121" s="399"/>
      <c r="E121" s="400"/>
      <c r="F121" s="88">
        <v>0</v>
      </c>
      <c r="G121" s="88"/>
      <c r="H121" s="88">
        <v>0</v>
      </c>
      <c r="I121" s="88"/>
      <c r="J121" s="88">
        <v>0</v>
      </c>
      <c r="K121" s="88"/>
      <c r="L121" s="88"/>
      <c r="M121" s="88"/>
      <c r="N121" s="89"/>
      <c r="P121" s="12"/>
    </row>
    <row r="122" spans="1:16" ht="16">
      <c r="A122" s="394" t="s">
        <v>171</v>
      </c>
      <c r="B122" s="395"/>
      <c r="C122" s="395"/>
      <c r="D122" s="395"/>
      <c r="E122" s="395"/>
      <c r="F122" s="88">
        <f>F118+F121</f>
        <v>8119.1599999999962</v>
      </c>
      <c r="G122" s="88"/>
      <c r="H122" s="88">
        <f>H118+H121</f>
        <v>1315.3200000000015</v>
      </c>
      <c r="I122" s="88"/>
      <c r="J122" s="88">
        <f>J118+J121</f>
        <v>13820.630000000003</v>
      </c>
      <c r="K122" s="88"/>
      <c r="L122" s="88"/>
      <c r="M122" s="88"/>
      <c r="N122" s="89"/>
      <c r="P122" s="12"/>
    </row>
    <row r="123" spans="1:16" ht="16">
      <c r="A123" s="401" t="s">
        <v>317</v>
      </c>
      <c r="B123" s="401"/>
      <c r="C123" s="401"/>
      <c r="D123" s="401"/>
      <c r="E123" s="401"/>
      <c r="F123" s="90"/>
      <c r="G123" s="90"/>
      <c r="H123" s="93"/>
      <c r="I123" s="93"/>
      <c r="J123" s="93"/>
      <c r="K123" s="93"/>
      <c r="L123" s="93"/>
      <c r="M123" s="93"/>
      <c r="N123" s="89"/>
    </row>
    <row r="124" spans="1:16" ht="16" customHeight="1">
      <c r="A124" s="405" t="s">
        <v>418</v>
      </c>
      <c r="B124" s="402"/>
      <c r="C124" s="402"/>
      <c r="D124" s="402"/>
      <c r="E124" s="403"/>
      <c r="F124" s="247"/>
      <c r="G124" s="247"/>
      <c r="H124" s="247"/>
      <c r="I124" s="247"/>
      <c r="J124" s="247"/>
      <c r="K124" s="331" t="s">
        <v>756</v>
      </c>
      <c r="L124" s="331" t="s">
        <v>757</v>
      </c>
      <c r="M124" s="247"/>
      <c r="N124" s="100"/>
    </row>
    <row r="125" spans="1:16" ht="16" customHeight="1">
      <c r="A125" s="240"/>
      <c r="B125" s="278" t="s">
        <v>933</v>
      </c>
      <c r="C125" s="72" t="s">
        <v>897</v>
      </c>
      <c r="D125" s="72" t="s">
        <v>912</v>
      </c>
      <c r="E125" s="52" t="s">
        <v>599</v>
      </c>
      <c r="F125" s="247">
        <v>-68</v>
      </c>
      <c r="G125" s="296">
        <v>-115.6</v>
      </c>
      <c r="H125" s="247">
        <v>-11.64</v>
      </c>
      <c r="I125" s="296">
        <v>-20.95</v>
      </c>
      <c r="J125" s="247">
        <f t="shared" ref="J125:J132" si="5">SUM(F125:I125)</f>
        <v>-216.19</v>
      </c>
      <c r="K125" s="247">
        <v>-183.6</v>
      </c>
      <c r="L125" s="247">
        <v>-32.590000000000003</v>
      </c>
      <c r="M125" s="293">
        <f>SUM(K125:L125)</f>
        <v>-216.19</v>
      </c>
      <c r="N125" s="262" t="s">
        <v>983</v>
      </c>
    </row>
    <row r="126" spans="1:16" ht="16" customHeight="1">
      <c r="A126" s="240"/>
      <c r="B126" s="278" t="s">
        <v>933</v>
      </c>
      <c r="C126" s="72" t="s">
        <v>897</v>
      </c>
      <c r="D126" s="72" t="s">
        <v>912</v>
      </c>
      <c r="E126" s="52" t="s">
        <v>599</v>
      </c>
      <c r="F126" s="247">
        <v>-68</v>
      </c>
      <c r="G126" s="296">
        <v>-115.6</v>
      </c>
      <c r="H126" s="247">
        <v>-11.64</v>
      </c>
      <c r="I126" s="296">
        <v>-20.95</v>
      </c>
      <c r="J126" s="247">
        <f t="shared" si="5"/>
        <v>-216.19</v>
      </c>
      <c r="K126" s="247">
        <v>-183.6</v>
      </c>
      <c r="L126" s="247">
        <v>-32.590000000000003</v>
      </c>
      <c r="M126" s="293">
        <f>SUM(K126:L126)</f>
        <v>-216.19</v>
      </c>
      <c r="N126" s="262" t="s">
        <v>983</v>
      </c>
    </row>
    <row r="127" spans="1:16" ht="16" customHeight="1">
      <c r="A127" s="240"/>
      <c r="B127" s="278" t="s">
        <v>933</v>
      </c>
      <c r="C127" s="72" t="s">
        <v>897</v>
      </c>
      <c r="D127" s="72" t="s">
        <v>912</v>
      </c>
      <c r="E127" s="52" t="s">
        <v>599</v>
      </c>
      <c r="F127" s="247">
        <v>-68</v>
      </c>
      <c r="G127" s="296">
        <v>-115.6</v>
      </c>
      <c r="H127" s="247">
        <v>-11.64</v>
      </c>
      <c r="I127" s="296">
        <v>-20.95</v>
      </c>
      <c r="J127" s="247">
        <f t="shared" si="5"/>
        <v>-216.19</v>
      </c>
      <c r="K127" s="247">
        <v>-183.6</v>
      </c>
      <c r="L127" s="247">
        <v>-32.590000000000003</v>
      </c>
      <c r="M127" s="293">
        <f>SUM(K127:L127)</f>
        <v>-216.19</v>
      </c>
      <c r="N127" s="262" t="s">
        <v>983</v>
      </c>
    </row>
    <row r="128" spans="1:16" ht="16" customHeight="1">
      <c r="A128" s="240"/>
      <c r="B128" s="278" t="s">
        <v>933</v>
      </c>
      <c r="C128" s="72" t="s">
        <v>897</v>
      </c>
      <c r="D128" s="72" t="s">
        <v>912</v>
      </c>
      <c r="E128" s="52" t="s">
        <v>599</v>
      </c>
      <c r="F128" s="247">
        <v>-68</v>
      </c>
      <c r="G128" s="296">
        <v>-115.6</v>
      </c>
      <c r="H128" s="247">
        <v>-11.64</v>
      </c>
      <c r="I128" s="296">
        <v>-20.95</v>
      </c>
      <c r="J128" s="247">
        <f t="shared" si="5"/>
        <v>-216.19</v>
      </c>
      <c r="K128" s="247">
        <v>-183.6</v>
      </c>
      <c r="L128" s="247">
        <v>-32.590000000000003</v>
      </c>
      <c r="M128" s="293">
        <f>SUM(K128:L128)</f>
        <v>-216.19</v>
      </c>
      <c r="N128" s="262" t="s">
        <v>983</v>
      </c>
    </row>
    <row r="129" spans="1:18" ht="16" customHeight="1">
      <c r="A129" s="240"/>
      <c r="B129" s="278" t="s">
        <v>933</v>
      </c>
      <c r="C129" s="72" t="s">
        <v>897</v>
      </c>
      <c r="D129" s="72" t="s">
        <v>912</v>
      </c>
      <c r="E129" s="52" t="s">
        <v>600</v>
      </c>
      <c r="F129" s="247">
        <v>68</v>
      </c>
      <c r="G129" s="296">
        <v>51</v>
      </c>
      <c r="H129" s="247">
        <v>11.64</v>
      </c>
      <c r="I129" s="296">
        <v>8.73</v>
      </c>
      <c r="J129" s="247">
        <f t="shared" si="5"/>
        <v>139.36999999999998</v>
      </c>
      <c r="K129" s="247">
        <v>119</v>
      </c>
      <c r="L129" s="247">
        <v>20.37</v>
      </c>
      <c r="M129" s="293">
        <f t="shared" ref="M129:M137" si="6">K129+L129</f>
        <v>139.37</v>
      </c>
      <c r="N129" s="262" t="s">
        <v>983</v>
      </c>
    </row>
    <row r="130" spans="1:18" ht="16" customHeight="1">
      <c r="A130" s="301"/>
      <c r="B130" s="278" t="s">
        <v>933</v>
      </c>
      <c r="C130" s="72" t="s">
        <v>897</v>
      </c>
      <c r="D130" s="72" t="s">
        <v>912</v>
      </c>
      <c r="E130" s="52" t="s">
        <v>600</v>
      </c>
      <c r="F130" s="247">
        <v>68</v>
      </c>
      <c r="G130" s="296">
        <v>51</v>
      </c>
      <c r="H130" s="247">
        <v>11.64</v>
      </c>
      <c r="I130" s="296">
        <v>8.73</v>
      </c>
      <c r="J130" s="247">
        <f t="shared" si="5"/>
        <v>139.36999999999998</v>
      </c>
      <c r="K130" s="247">
        <v>119</v>
      </c>
      <c r="L130" s="247">
        <v>20.37</v>
      </c>
      <c r="M130" s="293">
        <f t="shared" si="6"/>
        <v>139.37</v>
      </c>
      <c r="N130" s="262" t="s">
        <v>983</v>
      </c>
    </row>
    <row r="131" spans="1:18" ht="16" customHeight="1">
      <c r="A131" s="301"/>
      <c r="B131" s="278" t="s">
        <v>933</v>
      </c>
      <c r="C131" s="72" t="s">
        <v>897</v>
      </c>
      <c r="D131" s="72" t="s">
        <v>912</v>
      </c>
      <c r="E131" s="52" t="s">
        <v>600</v>
      </c>
      <c r="F131" s="247">
        <v>68</v>
      </c>
      <c r="G131" s="296">
        <v>51</v>
      </c>
      <c r="H131" s="247">
        <v>11.64</v>
      </c>
      <c r="I131" s="296">
        <v>8.73</v>
      </c>
      <c r="J131" s="247">
        <f t="shared" si="5"/>
        <v>139.36999999999998</v>
      </c>
      <c r="K131" s="247">
        <v>119</v>
      </c>
      <c r="L131" s="247">
        <v>20.37</v>
      </c>
      <c r="M131" s="293">
        <f t="shared" si="6"/>
        <v>139.37</v>
      </c>
      <c r="N131" s="262" t="s">
        <v>983</v>
      </c>
    </row>
    <row r="132" spans="1:18" s="1" customFormat="1" ht="16" customHeight="1">
      <c r="A132" s="301"/>
      <c r="B132" s="278" t="s">
        <v>933</v>
      </c>
      <c r="C132" s="72" t="s">
        <v>897</v>
      </c>
      <c r="D132" s="72" t="s">
        <v>912</v>
      </c>
      <c r="E132" s="52" t="s">
        <v>600</v>
      </c>
      <c r="F132" s="247">
        <v>68</v>
      </c>
      <c r="G132" s="296">
        <v>51</v>
      </c>
      <c r="H132" s="247">
        <v>11.64</v>
      </c>
      <c r="I132" s="296">
        <v>8.73</v>
      </c>
      <c r="J132" s="247">
        <f t="shared" si="5"/>
        <v>139.36999999999998</v>
      </c>
      <c r="K132" s="247">
        <v>119</v>
      </c>
      <c r="L132" s="247">
        <v>20.37</v>
      </c>
      <c r="M132" s="293">
        <f t="shared" si="6"/>
        <v>139.37</v>
      </c>
      <c r="N132" s="262" t="s">
        <v>983</v>
      </c>
      <c r="P132"/>
      <c r="Q132"/>
      <c r="R132"/>
    </row>
    <row r="133" spans="1:18" s="1" customFormat="1" ht="16" customHeight="1">
      <c r="A133" s="301"/>
      <c r="B133" s="278" t="s">
        <v>744</v>
      </c>
      <c r="C133" s="72" t="s">
        <v>523</v>
      </c>
      <c r="D133" s="72" t="s">
        <v>913</v>
      </c>
      <c r="E133" s="52" t="s">
        <v>600</v>
      </c>
      <c r="F133" s="247">
        <v>78.12</v>
      </c>
      <c r="G133" s="296">
        <v>58.59</v>
      </c>
      <c r="H133" s="247">
        <v>11.64</v>
      </c>
      <c r="I133" s="296">
        <v>8.73</v>
      </c>
      <c r="J133" s="247">
        <f>SUM(F133:I133)</f>
        <v>157.08000000000001</v>
      </c>
      <c r="K133" s="247">
        <v>136.71</v>
      </c>
      <c r="L133" s="247">
        <v>20.37</v>
      </c>
      <c r="M133" s="293">
        <f t="shared" si="6"/>
        <v>157.08000000000001</v>
      </c>
      <c r="N133" s="262" t="s">
        <v>983</v>
      </c>
      <c r="P133"/>
      <c r="Q133"/>
      <c r="R133"/>
    </row>
    <row r="134" spans="1:18" ht="16" customHeight="1">
      <c r="A134" s="240"/>
      <c r="B134" s="278" t="s">
        <v>744</v>
      </c>
      <c r="C134" s="72" t="s">
        <v>523</v>
      </c>
      <c r="D134" s="72" t="s">
        <v>913</v>
      </c>
      <c r="E134" s="52" t="s">
        <v>600</v>
      </c>
      <c r="F134" s="247">
        <v>78.12</v>
      </c>
      <c r="G134" s="296">
        <v>58.59</v>
      </c>
      <c r="H134" s="247">
        <v>11.64</v>
      </c>
      <c r="I134" s="296">
        <v>8.73</v>
      </c>
      <c r="J134" s="247">
        <f>SUM(F134:I134)</f>
        <v>157.08000000000001</v>
      </c>
      <c r="K134" s="247">
        <v>136.71</v>
      </c>
      <c r="L134" s="247">
        <v>20.37</v>
      </c>
      <c r="M134" s="293">
        <f t="shared" si="6"/>
        <v>157.08000000000001</v>
      </c>
      <c r="N134" s="262" t="s">
        <v>983</v>
      </c>
    </row>
    <row r="135" spans="1:18" ht="16" customHeight="1">
      <c r="A135" s="240"/>
      <c r="B135" s="278" t="s">
        <v>744</v>
      </c>
      <c r="C135" s="72" t="s">
        <v>523</v>
      </c>
      <c r="D135" s="72" t="s">
        <v>913</v>
      </c>
      <c r="E135" s="52" t="s">
        <v>600</v>
      </c>
      <c r="F135" s="247">
        <v>78.12</v>
      </c>
      <c r="G135" s="296">
        <v>58.59</v>
      </c>
      <c r="H135" s="247">
        <v>11.64</v>
      </c>
      <c r="I135" s="296">
        <v>8.73</v>
      </c>
      <c r="J135" s="247">
        <f>SUM(F135:I135)</f>
        <v>157.08000000000001</v>
      </c>
      <c r="K135" s="247">
        <v>136.71</v>
      </c>
      <c r="L135" s="247">
        <v>20.37</v>
      </c>
      <c r="M135" s="293">
        <f t="shared" si="6"/>
        <v>157.08000000000001</v>
      </c>
      <c r="N135" s="262" t="s">
        <v>983</v>
      </c>
    </row>
    <row r="136" spans="1:18" ht="16" customHeight="1">
      <c r="A136" s="240"/>
      <c r="B136" s="278" t="s">
        <v>744</v>
      </c>
      <c r="C136" s="72" t="s">
        <v>523</v>
      </c>
      <c r="D136" s="72" t="s">
        <v>913</v>
      </c>
      <c r="E136" s="52" t="s">
        <v>600</v>
      </c>
      <c r="F136" s="247">
        <v>78.12</v>
      </c>
      <c r="G136" s="296">
        <v>58.59</v>
      </c>
      <c r="H136" s="247">
        <v>11.64</v>
      </c>
      <c r="I136" s="296">
        <v>8.73</v>
      </c>
      <c r="J136" s="247">
        <f>SUM(F136:I136)</f>
        <v>157.08000000000001</v>
      </c>
      <c r="K136" s="247">
        <v>136.71</v>
      </c>
      <c r="L136" s="247">
        <v>20.37</v>
      </c>
      <c r="M136" s="293">
        <f t="shared" si="6"/>
        <v>157.08000000000001</v>
      </c>
      <c r="N136" s="262" t="s">
        <v>983</v>
      </c>
    </row>
    <row r="137" spans="1:18" ht="16" customHeight="1">
      <c r="A137" s="240"/>
      <c r="B137" s="278" t="s">
        <v>744</v>
      </c>
      <c r="C137" s="72" t="s">
        <v>523</v>
      </c>
      <c r="D137" s="72" t="s">
        <v>913</v>
      </c>
      <c r="E137" s="52" t="s">
        <v>598</v>
      </c>
      <c r="F137" s="247">
        <v>-78.12</v>
      </c>
      <c r="G137" s="296">
        <v>0</v>
      </c>
      <c r="H137" s="247">
        <v>-11.64</v>
      </c>
      <c r="I137" s="296">
        <v>0</v>
      </c>
      <c r="J137" s="247">
        <f>SUM(F137:I137)</f>
        <v>-89.76</v>
      </c>
      <c r="K137" s="247">
        <v>-78.12</v>
      </c>
      <c r="L137" s="247">
        <v>-11.64</v>
      </c>
      <c r="M137" s="293">
        <f t="shared" si="6"/>
        <v>-89.76</v>
      </c>
      <c r="N137" s="262" t="s">
        <v>983</v>
      </c>
    </row>
    <row r="138" spans="1:18" ht="16" customHeight="1">
      <c r="A138" s="240"/>
      <c r="B138" s="278" t="s">
        <v>744</v>
      </c>
      <c r="C138" s="72" t="s">
        <v>523</v>
      </c>
      <c r="D138" s="72" t="s">
        <v>913</v>
      </c>
      <c r="E138" s="52" t="s">
        <v>598</v>
      </c>
      <c r="F138" s="247">
        <v>-78.12</v>
      </c>
      <c r="G138" s="296">
        <v>0</v>
      </c>
      <c r="H138" s="247">
        <v>-11.64</v>
      </c>
      <c r="I138" s="296">
        <v>0</v>
      </c>
      <c r="J138" s="247">
        <f t="shared" ref="J138:J144" si="7">SUM(F138:I138)</f>
        <v>-89.76</v>
      </c>
      <c r="K138" s="247">
        <v>-78.12</v>
      </c>
      <c r="L138" s="247">
        <v>-11.64</v>
      </c>
      <c r="M138" s="293">
        <f t="shared" ref="M138:M144" si="8">K138+L138</f>
        <v>-89.76</v>
      </c>
      <c r="N138" s="262" t="s">
        <v>983</v>
      </c>
    </row>
    <row r="139" spans="1:18" ht="16" customHeight="1">
      <c r="A139" s="301"/>
      <c r="B139" s="278" t="s">
        <v>744</v>
      </c>
      <c r="C139" s="72" t="s">
        <v>523</v>
      </c>
      <c r="D139" s="72" t="s">
        <v>913</v>
      </c>
      <c r="E139" s="52" t="s">
        <v>598</v>
      </c>
      <c r="F139" s="247">
        <v>-78.12</v>
      </c>
      <c r="G139" s="296">
        <v>0</v>
      </c>
      <c r="H139" s="247">
        <v>-11.64</v>
      </c>
      <c r="I139" s="296">
        <v>0</v>
      </c>
      <c r="J139" s="247">
        <f t="shared" si="7"/>
        <v>-89.76</v>
      </c>
      <c r="K139" s="247">
        <v>-78.12</v>
      </c>
      <c r="L139" s="247">
        <v>-11.64</v>
      </c>
      <c r="M139" s="293">
        <f t="shared" si="8"/>
        <v>-89.76</v>
      </c>
      <c r="N139" s="262" t="s">
        <v>983</v>
      </c>
    </row>
    <row r="140" spans="1:18" ht="16" customHeight="1">
      <c r="A140" s="301"/>
      <c r="B140" s="278" t="s">
        <v>744</v>
      </c>
      <c r="C140" s="72" t="s">
        <v>523</v>
      </c>
      <c r="D140" s="72" t="s">
        <v>913</v>
      </c>
      <c r="E140" s="52" t="s">
        <v>598</v>
      </c>
      <c r="F140" s="247">
        <v>-78.12</v>
      </c>
      <c r="G140" s="296">
        <v>0</v>
      </c>
      <c r="H140" s="247">
        <v>-11.64</v>
      </c>
      <c r="I140" s="296">
        <v>0</v>
      </c>
      <c r="J140" s="247">
        <f t="shared" si="7"/>
        <v>-89.76</v>
      </c>
      <c r="K140" s="247">
        <v>-78.12</v>
      </c>
      <c r="L140" s="247">
        <v>-11.64</v>
      </c>
      <c r="M140" s="293">
        <f t="shared" si="8"/>
        <v>-89.76</v>
      </c>
      <c r="N140" s="262" t="s">
        <v>983</v>
      </c>
    </row>
    <row r="141" spans="1:18" s="1" customFormat="1" ht="16" customHeight="1">
      <c r="A141" s="301"/>
      <c r="B141" s="50" t="s">
        <v>679</v>
      </c>
      <c r="C141" s="72" t="s">
        <v>32</v>
      </c>
      <c r="D141" s="72" t="s">
        <v>912</v>
      </c>
      <c r="E141" s="52" t="s">
        <v>598</v>
      </c>
      <c r="F141" s="247">
        <v>68</v>
      </c>
      <c r="G141" s="296">
        <v>0</v>
      </c>
      <c r="H141" s="247">
        <v>11.64</v>
      </c>
      <c r="I141" s="296">
        <v>0</v>
      </c>
      <c r="J141" s="247">
        <f t="shared" si="7"/>
        <v>79.64</v>
      </c>
      <c r="K141" s="247">
        <v>68</v>
      </c>
      <c r="L141" s="247">
        <v>11.64</v>
      </c>
      <c r="M141" s="293">
        <f t="shared" si="8"/>
        <v>79.64</v>
      </c>
      <c r="N141" s="262" t="s">
        <v>983</v>
      </c>
      <c r="P141"/>
      <c r="Q141"/>
      <c r="R141"/>
    </row>
    <row r="142" spans="1:18" s="1" customFormat="1" ht="16" customHeight="1">
      <c r="A142" s="301"/>
      <c r="B142" s="50" t="s">
        <v>679</v>
      </c>
      <c r="C142" s="72" t="s">
        <v>32</v>
      </c>
      <c r="D142" s="72" t="s">
        <v>912</v>
      </c>
      <c r="E142" s="52" t="s">
        <v>598</v>
      </c>
      <c r="F142" s="247">
        <v>68</v>
      </c>
      <c r="G142" s="296">
        <v>0</v>
      </c>
      <c r="H142" s="247">
        <v>11.64</v>
      </c>
      <c r="I142" s="296">
        <v>0</v>
      </c>
      <c r="J142" s="247">
        <f t="shared" si="7"/>
        <v>79.64</v>
      </c>
      <c r="K142" s="247">
        <v>68</v>
      </c>
      <c r="L142" s="247">
        <v>11.64</v>
      </c>
      <c r="M142" s="293">
        <f t="shared" si="8"/>
        <v>79.64</v>
      </c>
      <c r="N142" s="262" t="s">
        <v>983</v>
      </c>
      <c r="P142"/>
      <c r="Q142"/>
      <c r="R142"/>
    </row>
    <row r="143" spans="1:18" ht="16" customHeight="1">
      <c r="A143" s="240"/>
      <c r="B143" s="50" t="s">
        <v>679</v>
      </c>
      <c r="C143" s="72" t="s">
        <v>32</v>
      </c>
      <c r="D143" s="72" t="s">
        <v>912</v>
      </c>
      <c r="E143" s="52" t="s">
        <v>598</v>
      </c>
      <c r="F143" s="247">
        <v>68</v>
      </c>
      <c r="G143" s="296">
        <v>0</v>
      </c>
      <c r="H143" s="247">
        <v>11.64</v>
      </c>
      <c r="I143" s="296">
        <v>0</v>
      </c>
      <c r="J143" s="247">
        <f t="shared" si="7"/>
        <v>79.64</v>
      </c>
      <c r="K143" s="247">
        <v>68</v>
      </c>
      <c r="L143" s="247">
        <v>11.64</v>
      </c>
      <c r="M143" s="293">
        <f t="shared" si="8"/>
        <v>79.64</v>
      </c>
      <c r="N143" s="262" t="s">
        <v>983</v>
      </c>
    </row>
    <row r="144" spans="1:18" ht="16" customHeight="1">
      <c r="A144" s="240"/>
      <c r="B144" s="50" t="s">
        <v>679</v>
      </c>
      <c r="C144" s="72" t="s">
        <v>32</v>
      </c>
      <c r="D144" s="72" t="s">
        <v>912</v>
      </c>
      <c r="E144" s="52" t="s">
        <v>598</v>
      </c>
      <c r="F144" s="247">
        <v>68</v>
      </c>
      <c r="G144" s="296">
        <v>0</v>
      </c>
      <c r="H144" s="247">
        <v>11.64</v>
      </c>
      <c r="I144" s="296">
        <v>0</v>
      </c>
      <c r="J144" s="247">
        <f t="shared" si="7"/>
        <v>79.64</v>
      </c>
      <c r="K144" s="247">
        <v>68</v>
      </c>
      <c r="L144" s="247">
        <v>11.64</v>
      </c>
      <c r="M144" s="293">
        <f t="shared" si="8"/>
        <v>79.64</v>
      </c>
      <c r="N144" s="262" t="s">
        <v>983</v>
      </c>
    </row>
    <row r="145" spans="1:18" ht="16" customHeight="1">
      <c r="A145" s="240"/>
      <c r="B145" s="50" t="s">
        <v>679</v>
      </c>
      <c r="C145" s="72" t="s">
        <v>32</v>
      </c>
      <c r="D145" s="72" t="s">
        <v>912</v>
      </c>
      <c r="E145" s="52" t="s">
        <v>599</v>
      </c>
      <c r="F145" s="247">
        <v>-68</v>
      </c>
      <c r="G145" s="296">
        <v>-115.6</v>
      </c>
      <c r="H145" s="247">
        <v>-11.64</v>
      </c>
      <c r="I145" s="296">
        <v>-20.95</v>
      </c>
      <c r="J145" s="247">
        <f t="shared" ref="J145:J150" si="9">SUM(F145:I145)</f>
        <v>-216.19</v>
      </c>
      <c r="K145" s="247">
        <v>-183.6</v>
      </c>
      <c r="L145" s="247">
        <v>-32.590000000000003</v>
      </c>
      <c r="M145" s="293">
        <f>SUM(K145:L145)</f>
        <v>-216.19</v>
      </c>
      <c r="N145" s="262" t="s">
        <v>983</v>
      </c>
    </row>
    <row r="146" spans="1:18" ht="16" customHeight="1">
      <c r="A146" s="240"/>
      <c r="B146" s="50" t="s">
        <v>679</v>
      </c>
      <c r="C146" s="72" t="s">
        <v>32</v>
      </c>
      <c r="D146" s="72" t="s">
        <v>912</v>
      </c>
      <c r="E146" s="52" t="s">
        <v>599</v>
      </c>
      <c r="F146" s="247">
        <v>-68</v>
      </c>
      <c r="G146" s="296">
        <v>-115.6</v>
      </c>
      <c r="H146" s="247">
        <v>-11.64</v>
      </c>
      <c r="I146" s="296">
        <v>-20.95</v>
      </c>
      <c r="J146" s="247">
        <f t="shared" si="9"/>
        <v>-216.19</v>
      </c>
      <c r="K146" s="247">
        <v>-183.6</v>
      </c>
      <c r="L146" s="247">
        <v>-32.590000000000003</v>
      </c>
      <c r="M146" s="293">
        <f>SUM(K146:L146)</f>
        <v>-216.19</v>
      </c>
      <c r="N146" s="262" t="s">
        <v>983</v>
      </c>
    </row>
    <row r="147" spans="1:18" ht="16" customHeight="1">
      <c r="A147" s="240"/>
      <c r="B147" s="50" t="s">
        <v>679</v>
      </c>
      <c r="C147" s="72" t="s">
        <v>32</v>
      </c>
      <c r="D147" s="72" t="s">
        <v>912</v>
      </c>
      <c r="E147" s="52" t="s">
        <v>599</v>
      </c>
      <c r="F147" s="247">
        <v>-68</v>
      </c>
      <c r="G147" s="296">
        <v>-115.6</v>
      </c>
      <c r="H147" s="247">
        <v>-11.64</v>
      </c>
      <c r="I147" s="296">
        <v>-20.95</v>
      </c>
      <c r="J147" s="247">
        <f t="shared" si="9"/>
        <v>-216.19</v>
      </c>
      <c r="K147" s="247">
        <v>-183.6</v>
      </c>
      <c r="L147" s="247">
        <v>-32.590000000000003</v>
      </c>
      <c r="M147" s="293">
        <f>SUM(K147:L147)</f>
        <v>-216.19</v>
      </c>
      <c r="N147" s="262" t="s">
        <v>983</v>
      </c>
    </row>
    <row r="148" spans="1:18" ht="16" customHeight="1">
      <c r="A148" s="240"/>
      <c r="B148" s="50" t="s">
        <v>679</v>
      </c>
      <c r="C148" s="72" t="s">
        <v>32</v>
      </c>
      <c r="D148" s="72" t="s">
        <v>912</v>
      </c>
      <c r="E148" s="52" t="s">
        <v>599</v>
      </c>
      <c r="F148" s="247">
        <v>-68</v>
      </c>
      <c r="G148" s="296">
        <v>-115.6</v>
      </c>
      <c r="H148" s="247">
        <v>-11.64</v>
      </c>
      <c r="I148" s="296">
        <v>-20.95</v>
      </c>
      <c r="J148" s="247">
        <f t="shared" si="9"/>
        <v>-216.19</v>
      </c>
      <c r="K148" s="247">
        <v>-183.6</v>
      </c>
      <c r="L148" s="247">
        <v>-32.590000000000003</v>
      </c>
      <c r="M148" s="293">
        <f>SUM(K148:L148)</f>
        <v>-216.19</v>
      </c>
      <c r="N148" s="262" t="s">
        <v>983</v>
      </c>
    </row>
    <row r="149" spans="1:18" ht="16" customHeight="1">
      <c r="A149" s="240"/>
      <c r="B149" s="50" t="s">
        <v>977</v>
      </c>
      <c r="C149" s="72" t="s">
        <v>978</v>
      </c>
      <c r="D149" s="72" t="s">
        <v>912</v>
      </c>
      <c r="E149" s="52" t="s">
        <v>600</v>
      </c>
      <c r="F149" s="247">
        <v>68</v>
      </c>
      <c r="G149" s="296">
        <v>51</v>
      </c>
      <c r="H149" s="247">
        <v>11.64</v>
      </c>
      <c r="I149" s="296">
        <v>8.73</v>
      </c>
      <c r="J149" s="247">
        <f t="shared" si="9"/>
        <v>139.36999999999998</v>
      </c>
      <c r="K149" s="247">
        <v>119</v>
      </c>
      <c r="L149" s="247">
        <v>20.37</v>
      </c>
      <c r="M149" s="293">
        <f>K149+L149</f>
        <v>139.37</v>
      </c>
      <c r="N149" s="262" t="s">
        <v>983</v>
      </c>
    </row>
    <row r="150" spans="1:18" ht="16" customHeight="1">
      <c r="A150" s="240"/>
      <c r="B150" s="50" t="s">
        <v>977</v>
      </c>
      <c r="C150" s="72" t="s">
        <v>978</v>
      </c>
      <c r="D150" s="72" t="s">
        <v>912</v>
      </c>
      <c r="E150" s="52" t="s">
        <v>600</v>
      </c>
      <c r="F150" s="247">
        <v>68</v>
      </c>
      <c r="G150" s="296">
        <v>51</v>
      </c>
      <c r="H150" s="247">
        <v>11.64</v>
      </c>
      <c r="I150" s="296">
        <v>8.73</v>
      </c>
      <c r="J150" s="247">
        <f t="shared" si="9"/>
        <v>139.36999999999998</v>
      </c>
      <c r="K150" s="247">
        <v>119</v>
      </c>
      <c r="L150" s="247">
        <v>20.37</v>
      </c>
      <c r="M150" s="293">
        <f>K150+L150</f>
        <v>139.37</v>
      </c>
      <c r="N150" s="262" t="s">
        <v>983</v>
      </c>
    </row>
    <row r="151" spans="1:18" ht="16" customHeight="1">
      <c r="A151" s="240"/>
      <c r="B151" s="278"/>
      <c r="C151" s="72"/>
      <c r="D151" s="72"/>
      <c r="E151" s="52"/>
      <c r="F151" s="247"/>
      <c r="G151" s="296"/>
      <c r="H151" s="247"/>
      <c r="I151" s="296"/>
      <c r="J151" s="247"/>
      <c r="K151" s="247"/>
      <c r="L151" s="247"/>
      <c r="M151" s="293">
        <v>10.119999999999999</v>
      </c>
      <c r="N151" s="262" t="s">
        <v>984</v>
      </c>
    </row>
    <row r="152" spans="1:18" ht="16" customHeight="1">
      <c r="A152" s="240"/>
      <c r="B152" s="278"/>
      <c r="C152" s="72"/>
      <c r="D152" s="72"/>
      <c r="E152" s="52"/>
      <c r="F152" s="247"/>
      <c r="G152" s="352"/>
      <c r="H152" s="247"/>
      <c r="I152" s="296"/>
      <c r="J152" s="247"/>
      <c r="K152" s="247"/>
      <c r="L152" s="321"/>
      <c r="M152" s="293"/>
      <c r="N152" s="262"/>
    </row>
    <row r="153" spans="1:18" ht="16" customHeight="1">
      <c r="A153" s="240"/>
      <c r="B153" s="278"/>
      <c r="C153" s="72"/>
      <c r="D153" s="72"/>
      <c r="E153" s="52"/>
      <c r="F153" s="247"/>
      <c r="G153" s="296"/>
      <c r="H153" s="247"/>
      <c r="I153" s="296"/>
      <c r="J153" s="247"/>
      <c r="K153" s="247"/>
      <c r="L153" s="247"/>
      <c r="M153" s="293"/>
      <c r="N153" s="262"/>
    </row>
    <row r="154" spans="1:18" ht="16" customHeight="1">
      <c r="A154" s="240"/>
      <c r="B154" s="278"/>
      <c r="C154" s="72"/>
      <c r="D154" s="72"/>
      <c r="E154" s="52"/>
      <c r="F154" s="247"/>
      <c r="G154" s="296"/>
      <c r="H154" s="247"/>
      <c r="I154" s="296"/>
      <c r="J154" s="247"/>
      <c r="K154" s="247"/>
      <c r="L154" s="247"/>
      <c r="M154" s="293"/>
      <c r="N154" s="262"/>
    </row>
    <row r="155" spans="1:18" s="1" customFormat="1" ht="16">
      <c r="A155" s="406" t="s">
        <v>415</v>
      </c>
      <c r="B155" s="404"/>
      <c r="C155" s="404"/>
      <c r="D155" s="404"/>
      <c r="E155" s="404"/>
      <c r="F155" s="256">
        <f t="shared" ref="F155:M155" si="10">SUM(F125:F154)</f>
        <v>136</v>
      </c>
      <c r="G155" s="256">
        <f t="shared" si="10"/>
        <v>-384.43999999999994</v>
      </c>
      <c r="H155" s="256">
        <f t="shared" si="10"/>
        <v>23.28</v>
      </c>
      <c r="I155" s="256">
        <f t="shared" si="10"/>
        <v>-80.299999999999969</v>
      </c>
      <c r="J155" s="256">
        <f t="shared" si="10"/>
        <v>-305.45999999999992</v>
      </c>
      <c r="K155" s="256">
        <f t="shared" si="10"/>
        <v>-248.43999999999994</v>
      </c>
      <c r="L155" s="256">
        <f t="shared" si="10"/>
        <v>-57.019999999999996</v>
      </c>
      <c r="M155" s="256">
        <f t="shared" si="10"/>
        <v>-295.33999999999992</v>
      </c>
      <c r="N155" s="257"/>
      <c r="P155"/>
      <c r="Q155"/>
      <c r="R155"/>
    </row>
    <row r="156" spans="1:18" s="1" customFormat="1" ht="16">
      <c r="A156" s="317"/>
      <c r="B156" s="318"/>
      <c r="C156" s="347"/>
      <c r="D156" s="347"/>
      <c r="E156" s="318"/>
      <c r="F156" s="256"/>
      <c r="G156" s="256"/>
      <c r="H156" s="256"/>
      <c r="I156" s="256"/>
      <c r="J156" s="256"/>
      <c r="K156" s="256"/>
      <c r="L156" s="256"/>
      <c r="M156" s="256"/>
      <c r="N156" s="257"/>
      <c r="P156"/>
      <c r="Q156"/>
      <c r="R156"/>
    </row>
    <row r="157" spans="1:18" s="1" customFormat="1" ht="19">
      <c r="A157" s="393" t="s">
        <v>171</v>
      </c>
      <c r="B157" s="393"/>
      <c r="C157" s="393"/>
      <c r="D157" s="393"/>
      <c r="E157" s="393"/>
      <c r="F157" s="90">
        <f>F122+F155</f>
        <v>8255.1599999999962</v>
      </c>
      <c r="G157" s="90"/>
      <c r="H157" s="90">
        <f>H122+H155</f>
        <v>1338.6000000000015</v>
      </c>
      <c r="I157" s="90"/>
      <c r="J157" s="90">
        <f>M118+J155</f>
        <v>13515.170000000004</v>
      </c>
      <c r="K157" s="90"/>
      <c r="L157" s="90"/>
      <c r="M157" s="332">
        <f>M118+M155</f>
        <v>13525.290000000003</v>
      </c>
      <c r="N157" s="89" t="s">
        <v>795</v>
      </c>
      <c r="P157"/>
      <c r="Q157"/>
      <c r="R157"/>
    </row>
    <row r="158" spans="1:18" s="1" customFormat="1" ht="15" customHeight="1">
      <c r="A158" s="397" t="s">
        <v>166</v>
      </c>
      <c r="B158" s="397"/>
      <c r="C158" s="397"/>
      <c r="D158" s="397"/>
      <c r="E158" s="397"/>
      <c r="F158" s="397"/>
      <c r="G158" s="397"/>
      <c r="H158" s="397"/>
      <c r="I158" s="397"/>
      <c r="J158" s="397"/>
      <c r="K158" s="313"/>
      <c r="L158" s="313"/>
      <c r="M158" s="313"/>
      <c r="N158" s="143"/>
      <c r="P158"/>
      <c r="Q158"/>
      <c r="R158"/>
    </row>
    <row r="159" spans="1:18" s="1" customFormat="1" ht="16" customHeight="1">
      <c r="A159"/>
      <c r="B159"/>
      <c r="C159"/>
      <c r="D159"/>
      <c r="F159"/>
      <c r="G159"/>
      <c r="H159" t="s">
        <v>381</v>
      </c>
      <c r="I159" s="163" t="s">
        <v>871</v>
      </c>
      <c r="J159" s="260">
        <v>45404</v>
      </c>
      <c r="K159" s="314"/>
      <c r="L159" s="314"/>
      <c r="M159" s="314"/>
      <c r="N159"/>
      <c r="P159"/>
      <c r="Q159"/>
      <c r="R159"/>
    </row>
    <row r="160" spans="1:18" s="1" customFormat="1">
      <c r="A160"/>
      <c r="B160"/>
      <c r="C160"/>
      <c r="D160"/>
      <c r="E160"/>
      <c r="F160"/>
      <c r="G160"/>
      <c r="H160" s="12"/>
      <c r="I160" s="12"/>
      <c r="J160" s="12"/>
      <c r="K160" s="275"/>
      <c r="L160" s="275"/>
      <c r="M160" s="12"/>
      <c r="N160"/>
      <c r="P160"/>
      <c r="Q160"/>
      <c r="R160"/>
    </row>
    <row r="161" spans="1:18" s="1" customFormat="1">
      <c r="A161"/>
      <c r="B161"/>
      <c r="C161"/>
      <c r="D161"/>
      <c r="E161"/>
      <c r="F161" s="315" t="s">
        <v>766</v>
      </c>
      <c r="G161" s="275">
        <f>G118+G155+I118+I155</f>
        <v>3921.4100000000008</v>
      </c>
      <c r="H161" s="315" t="s">
        <v>767</v>
      </c>
      <c r="I161" s="275">
        <f>M118+M155-G161</f>
        <v>9603.880000000001</v>
      </c>
      <c r="J161"/>
      <c r="K161" s="275"/>
      <c r="L161" s="275"/>
      <c r="M161" s="275"/>
      <c r="N161"/>
      <c r="P161"/>
      <c r="Q161"/>
      <c r="R161"/>
    </row>
    <row r="163" spans="1:18" s="1" customFormat="1">
      <c r="A163"/>
      <c r="B163"/>
      <c r="C163"/>
      <c r="D163"/>
      <c r="E163"/>
      <c r="F163"/>
      <c r="G163"/>
      <c r="H163"/>
      <c r="I163" s="275">
        <f>G161+I161</f>
        <v>13525.29</v>
      </c>
      <c r="J163"/>
      <c r="K163" s="275"/>
      <c r="L163" s="275"/>
      <c r="M163"/>
      <c r="N163"/>
      <c r="P163"/>
      <c r="Q163"/>
      <c r="R163"/>
    </row>
    <row r="166" spans="1:18">
      <c r="I166" s="275"/>
    </row>
  </sheetData>
  <mergeCells count="7">
    <mergeCell ref="A158:J158"/>
    <mergeCell ref="C121:E121"/>
    <mergeCell ref="A122:E122"/>
    <mergeCell ref="A123:E123"/>
    <mergeCell ref="A124:E124"/>
    <mergeCell ref="A155:E155"/>
    <mergeCell ref="A157:E157"/>
  </mergeCells>
  <conditionalFormatting sqref="C151">
    <cfRule type="duplicateValues" dxfId="1665" priority="25"/>
    <cfRule type="duplicateValues" dxfId="1664" priority="26"/>
  </conditionalFormatting>
  <conditionalFormatting sqref="C21:D21">
    <cfRule type="duplicateValues" dxfId="1663" priority="48"/>
  </conditionalFormatting>
  <conditionalFormatting sqref="C58:D58">
    <cfRule type="duplicateValues" dxfId="1662" priority="46"/>
  </conditionalFormatting>
  <conditionalFormatting sqref="E161:E163 E165:E1048576 B161:D1048576">
    <cfRule type="duplicateValues" dxfId="1661" priority="49"/>
  </conditionalFormatting>
  <conditionalFormatting sqref="N5 N9:N63 N68:N156">
    <cfRule type="notContainsBlanks" dxfId="1660" priority="45">
      <formula>LEN(TRIM(N5))&gt;0</formula>
    </cfRule>
  </conditionalFormatting>
  <conditionalFormatting sqref="N158">
    <cfRule type="notContainsBlanks" dxfId="1659" priority="47">
      <formula>LEN(TRIM(N158))&gt;0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C983-07FF-BD4E-ADDF-E6FBA2A9BB11}">
  <sheetPr filterMode="1"/>
  <dimension ref="A1:T150"/>
  <sheetViews>
    <sheetView zoomScale="88" zoomScaleNormal="110" workbookViewId="0">
      <selection activeCell="B77" sqref="B77:I77"/>
    </sheetView>
  </sheetViews>
  <sheetFormatPr baseColWidth="10" defaultColWidth="8.83203125" defaultRowHeight="15"/>
  <cols>
    <col min="1" max="1" width="3.6640625" customWidth="1"/>
    <col min="2" max="2" width="8.33203125" customWidth="1"/>
    <col min="3" max="3" width="18.83203125" customWidth="1"/>
    <col min="4" max="4" width="10.6640625" customWidth="1"/>
    <col min="5" max="5" width="13.5" customWidth="1"/>
    <col min="6" max="6" width="12.6640625" bestFit="1" customWidth="1"/>
    <col min="7" max="7" width="14.6640625" bestFit="1" customWidth="1"/>
    <col min="8" max="8" width="12.6640625" bestFit="1" customWidth="1"/>
    <col min="9" max="9" width="14.6640625" bestFit="1" customWidth="1"/>
    <col min="10" max="10" width="14.1640625" customWidth="1"/>
    <col min="11" max="11" width="14.1640625" style="275" customWidth="1"/>
    <col min="12" max="12" width="13.33203125" style="275" customWidth="1"/>
    <col min="13" max="13" width="14" customWidth="1"/>
    <col min="14" max="14" width="54" customWidth="1"/>
    <col min="15" max="15" width="41.5" style="1" bestFit="1" customWidth="1"/>
  </cols>
  <sheetData>
    <row r="1" spans="1:20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20" ht="19">
      <c r="A2" s="92" t="s">
        <v>313</v>
      </c>
      <c r="C2" s="139"/>
      <c r="D2" s="139"/>
      <c r="E2" s="17"/>
      <c r="K2" s="329"/>
      <c r="L2" s="45">
        <v>45383</v>
      </c>
      <c r="M2" s="157">
        <v>45412</v>
      </c>
      <c r="N2" s="350" t="s">
        <v>184</v>
      </c>
    </row>
    <row r="3" spans="1:20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20" s="3" customFormat="1" hidden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20" ht="16" hidden="1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20" hidden="1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1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20" hidden="1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>
        <v>11.64</v>
      </c>
      <c r="I7" s="296">
        <v>0</v>
      </c>
      <c r="J7" s="247">
        <f t="shared" si="0"/>
        <v>79.64</v>
      </c>
      <c r="K7" s="247">
        <v>68</v>
      </c>
      <c r="L7" s="247">
        <v>11.64</v>
      </c>
      <c r="M7" s="293">
        <f t="shared" ref="M7:M77" si="1">K7+L7</f>
        <v>79.64</v>
      </c>
      <c r="N7" s="262"/>
    </row>
    <row r="8" spans="1:20" hidden="1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296">
        <v>132.80000000000001</v>
      </c>
      <c r="H8" s="247">
        <v>11.64</v>
      </c>
      <c r="I8" s="296">
        <v>20.95</v>
      </c>
      <c r="J8" s="247">
        <f t="shared" si="0"/>
        <v>243.51</v>
      </c>
      <c r="K8" s="247">
        <v>210.92</v>
      </c>
      <c r="L8" s="247">
        <v>32.590000000000003</v>
      </c>
      <c r="M8" s="293">
        <f t="shared" si="1"/>
        <v>243.51</v>
      </c>
      <c r="N8" s="51"/>
    </row>
    <row r="9" spans="1:20" hidden="1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>
        <v>11.64</v>
      </c>
      <c r="I9" s="296">
        <v>20.95</v>
      </c>
      <c r="J9" s="247">
        <f t="shared" si="0"/>
        <v>216.19</v>
      </c>
      <c r="K9" s="247">
        <v>183.6</v>
      </c>
      <c r="L9" s="247">
        <v>32.590000000000003</v>
      </c>
      <c r="M9" s="293">
        <f t="shared" si="1"/>
        <v>216.19</v>
      </c>
      <c r="N9" s="262"/>
    </row>
    <row r="10" spans="1:20" hidden="1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78.12</v>
      </c>
      <c r="G10" s="296">
        <v>0</v>
      </c>
      <c r="H10" s="247">
        <v>11.64</v>
      </c>
      <c r="I10" s="296">
        <v>0</v>
      </c>
      <c r="J10" s="247">
        <f t="shared" si="0"/>
        <v>89.76</v>
      </c>
      <c r="K10" s="247">
        <v>78.12</v>
      </c>
      <c r="L10" s="247">
        <v>11.64</v>
      </c>
      <c r="M10" s="293">
        <f t="shared" si="1"/>
        <v>89.76</v>
      </c>
      <c r="N10" s="262"/>
    </row>
    <row r="11" spans="1:20" hidden="1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68</v>
      </c>
      <c r="G11" s="296">
        <v>0</v>
      </c>
      <c r="H11" s="247">
        <v>11.64</v>
      </c>
      <c r="I11" s="296">
        <v>0</v>
      </c>
      <c r="J11" s="247">
        <f t="shared" si="0"/>
        <v>79.64</v>
      </c>
      <c r="K11" s="247">
        <v>68</v>
      </c>
      <c r="L11" s="247">
        <v>11.64</v>
      </c>
      <c r="M11" s="293">
        <f t="shared" si="1"/>
        <v>79.64</v>
      </c>
      <c r="N11" s="262"/>
    </row>
    <row r="12" spans="1:20" hidden="1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68</v>
      </c>
      <c r="G12" s="296">
        <v>0</v>
      </c>
      <c r="H12" s="247">
        <v>11.64</v>
      </c>
      <c r="I12" s="296">
        <v>0</v>
      </c>
      <c r="J12" s="247">
        <f t="shared" si="0"/>
        <v>79.64</v>
      </c>
      <c r="K12" s="247">
        <v>68</v>
      </c>
      <c r="L12" s="247">
        <v>11.64</v>
      </c>
      <c r="M12" s="293">
        <f t="shared" si="1"/>
        <v>79.64</v>
      </c>
      <c r="N12" s="262"/>
    </row>
    <row r="13" spans="1:20" hidden="1">
      <c r="A13" s="43"/>
      <c r="B13" s="50" t="s">
        <v>708</v>
      </c>
      <c r="C13" s="72" t="s">
        <v>709</v>
      </c>
      <c r="D13" s="72" t="s">
        <v>916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/>
    </row>
    <row r="14" spans="1:20" s="1" customFormat="1" hidden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78.12</v>
      </c>
      <c r="G14" s="296">
        <v>0</v>
      </c>
      <c r="H14" s="247">
        <v>11.64</v>
      </c>
      <c r="I14" s="296">
        <v>0</v>
      </c>
      <c r="J14" s="247">
        <f t="shared" si="0"/>
        <v>89.76</v>
      </c>
      <c r="K14" s="247">
        <v>78.12</v>
      </c>
      <c r="L14" s="247">
        <v>11.64</v>
      </c>
      <c r="M14" s="293">
        <f t="shared" si="1"/>
        <v>89.76</v>
      </c>
      <c r="N14" s="262"/>
      <c r="P14"/>
      <c r="Q14"/>
      <c r="R14" s="53" t="s">
        <v>897</v>
      </c>
      <c r="S14" s="53"/>
      <c r="T14" s="240"/>
    </row>
    <row r="15" spans="1:20" s="1" customFormat="1" hidden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  <c r="P15"/>
      <c r="Q15"/>
      <c r="R15" s="53"/>
      <c r="S15" s="53"/>
      <c r="T15" s="240"/>
    </row>
    <row r="16" spans="1:20" s="1" customFormat="1" hidden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600</v>
      </c>
      <c r="F16" s="247">
        <v>78.12</v>
      </c>
      <c r="G16" s="296">
        <v>58.59</v>
      </c>
      <c r="H16" s="247">
        <v>11.64</v>
      </c>
      <c r="I16" s="296">
        <v>8.73</v>
      </c>
      <c r="J16" s="247">
        <f>SUM(F16:I16)</f>
        <v>157.08000000000001</v>
      </c>
      <c r="K16" s="247">
        <v>136.71</v>
      </c>
      <c r="L16" s="247">
        <v>20.37</v>
      </c>
      <c r="M16" s="293">
        <f t="shared" si="1"/>
        <v>157.08000000000001</v>
      </c>
      <c r="N16" s="262"/>
      <c r="P16"/>
      <c r="Q16"/>
      <c r="R16"/>
      <c r="S16"/>
    </row>
    <row r="17" spans="1:19" s="1" customFormat="1" hidden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>SUM(F17:I17)</f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/>
      <c r="S17"/>
    </row>
    <row r="18" spans="1:19" s="1" customFormat="1" hidden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78.12</v>
      </c>
      <c r="G18" s="296">
        <v>132.80000000000001</v>
      </c>
      <c r="H18" s="247">
        <v>11.64</v>
      </c>
      <c r="I18" s="296">
        <v>20.95</v>
      </c>
      <c r="J18" s="247">
        <f t="shared" si="0"/>
        <v>243.51</v>
      </c>
      <c r="K18" s="247">
        <v>210.92</v>
      </c>
      <c r="L18" s="247">
        <v>32.590000000000003</v>
      </c>
      <c r="M18" s="293">
        <f t="shared" si="1"/>
        <v>243.51</v>
      </c>
      <c r="N18" s="262"/>
      <c r="P18"/>
      <c r="Q18"/>
      <c r="R18"/>
      <c r="S18"/>
    </row>
    <row r="19" spans="1:19" s="1" customFormat="1" hidden="1">
      <c r="A19" s="43"/>
      <c r="B19" s="278" t="s">
        <v>885</v>
      </c>
      <c r="C19" s="72" t="s">
        <v>886</v>
      </c>
      <c r="D19" s="72" t="s">
        <v>913</v>
      </c>
      <c r="E19" s="52" t="s">
        <v>600</v>
      </c>
      <c r="F19" s="247">
        <v>78.12</v>
      </c>
      <c r="G19" s="296">
        <v>58.59</v>
      </c>
      <c r="H19" s="247">
        <v>11.64</v>
      </c>
      <c r="I19" s="296">
        <v>8.73</v>
      </c>
      <c r="J19" s="247">
        <f t="shared" si="0"/>
        <v>157.08000000000001</v>
      </c>
      <c r="K19" s="247">
        <v>136.71</v>
      </c>
      <c r="L19" s="247">
        <v>20.37</v>
      </c>
      <c r="M19" s="293">
        <f t="shared" si="1"/>
        <v>157.08000000000001</v>
      </c>
      <c r="N19" s="262"/>
      <c r="P19"/>
      <c r="Q19"/>
      <c r="R19"/>
      <c r="S19"/>
    </row>
    <row r="20" spans="1:19" hidden="1">
      <c r="A20" s="43">
        <v>17</v>
      </c>
      <c r="B20" s="50" t="s">
        <v>630</v>
      </c>
      <c r="C20" s="72" t="s">
        <v>11</v>
      </c>
      <c r="D20" s="72" t="s">
        <v>912</v>
      </c>
      <c r="E20" s="52" t="s">
        <v>599</v>
      </c>
      <c r="F20" s="247">
        <v>68</v>
      </c>
      <c r="G20" s="296">
        <v>115.6</v>
      </c>
      <c r="H20" s="247">
        <v>11.64</v>
      </c>
      <c r="I20" s="296">
        <v>20.95</v>
      </c>
      <c r="J20" s="247">
        <f t="shared" si="0"/>
        <v>216.19</v>
      </c>
      <c r="K20" s="247">
        <v>183.6</v>
      </c>
      <c r="L20" s="247">
        <v>32.590000000000003</v>
      </c>
      <c r="M20" s="293">
        <f t="shared" si="1"/>
        <v>216.19</v>
      </c>
      <c r="N20" s="262"/>
    </row>
    <row r="21" spans="1:19" hidden="1">
      <c r="A21" s="43">
        <v>18</v>
      </c>
      <c r="B21" s="118" t="s">
        <v>631</v>
      </c>
      <c r="C21" s="72" t="s">
        <v>720</v>
      </c>
      <c r="D21" s="72" t="s">
        <v>913</v>
      </c>
      <c r="E21" s="52" t="s">
        <v>598</v>
      </c>
      <c r="F21" s="247">
        <v>78.12</v>
      </c>
      <c r="G21" s="296">
        <v>0</v>
      </c>
      <c r="H21" s="247">
        <v>11.64</v>
      </c>
      <c r="I21" s="296">
        <v>0</v>
      </c>
      <c r="J21" s="247">
        <f t="shared" si="0"/>
        <v>89.76</v>
      </c>
      <c r="K21" s="247">
        <v>78.12</v>
      </c>
      <c r="L21" s="247">
        <v>11.64</v>
      </c>
      <c r="M21" s="293">
        <f t="shared" si="1"/>
        <v>89.76</v>
      </c>
      <c r="N21" s="262"/>
    </row>
    <row r="22" spans="1:19" hidden="1">
      <c r="A22" s="43">
        <v>19</v>
      </c>
      <c r="B22" s="50" t="s">
        <v>632</v>
      </c>
      <c r="C22" s="72" t="s">
        <v>65</v>
      </c>
      <c r="D22" s="72" t="s">
        <v>913</v>
      </c>
      <c r="E22" s="52" t="s">
        <v>600</v>
      </c>
      <c r="F22" s="247">
        <v>78.12</v>
      </c>
      <c r="G22" s="296">
        <v>58.59</v>
      </c>
      <c r="H22" s="247">
        <v>11.64</v>
      </c>
      <c r="I22" s="296">
        <v>8.73</v>
      </c>
      <c r="J22" s="247">
        <f t="shared" si="0"/>
        <v>157.08000000000001</v>
      </c>
      <c r="K22" s="247">
        <v>136.71</v>
      </c>
      <c r="L22" s="247">
        <v>20.37</v>
      </c>
      <c r="M22" s="293">
        <f t="shared" si="1"/>
        <v>157.08000000000001</v>
      </c>
      <c r="N22" s="262"/>
    </row>
    <row r="23" spans="1:19" hidden="1">
      <c r="A23" s="43"/>
      <c r="B23" s="50" t="s">
        <v>917</v>
      </c>
      <c r="C23" s="72" t="s">
        <v>918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19" hidden="1">
      <c r="A24" s="43">
        <v>20</v>
      </c>
      <c r="B24" s="50" t="s">
        <v>633</v>
      </c>
      <c r="C24" s="71" t="s">
        <v>80</v>
      </c>
      <c r="D24" s="71" t="s">
        <v>912</v>
      </c>
      <c r="E24" s="52" t="s">
        <v>598</v>
      </c>
      <c r="F24" s="247">
        <v>68</v>
      </c>
      <c r="G24" s="296">
        <v>0</v>
      </c>
      <c r="H24" s="247">
        <v>11.64</v>
      </c>
      <c r="I24" s="296">
        <v>0</v>
      </c>
      <c r="J24" s="247">
        <f t="shared" si="0"/>
        <v>79.64</v>
      </c>
      <c r="K24" s="247">
        <v>68</v>
      </c>
      <c r="L24" s="247">
        <v>11.64</v>
      </c>
      <c r="M24" s="293">
        <f t="shared" si="1"/>
        <v>79.64</v>
      </c>
      <c r="N24" s="262"/>
    </row>
    <row r="25" spans="1:19" hidden="1">
      <c r="A25" s="43"/>
      <c r="B25" s="50" t="s">
        <v>887</v>
      </c>
      <c r="C25" s="71" t="s">
        <v>888</v>
      </c>
      <c r="D25" s="71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19" hidden="1">
      <c r="A26" s="43">
        <v>21</v>
      </c>
      <c r="B26" s="43" t="s">
        <v>781</v>
      </c>
      <c r="C26" s="71" t="s">
        <v>844</v>
      </c>
      <c r="D26" s="71" t="s">
        <v>913</v>
      </c>
      <c r="E26" s="52" t="s">
        <v>600</v>
      </c>
      <c r="F26" s="247">
        <v>78.12</v>
      </c>
      <c r="G26" s="296">
        <v>58.59</v>
      </c>
      <c r="H26" s="247">
        <v>11.64</v>
      </c>
      <c r="I26" s="296">
        <v>8.73</v>
      </c>
      <c r="J26" s="247">
        <f>SUM(F26:I26)</f>
        <v>157.08000000000001</v>
      </c>
      <c r="K26" s="247">
        <v>136.71</v>
      </c>
      <c r="L26" s="247">
        <v>20.37</v>
      </c>
      <c r="M26" s="293">
        <f t="shared" si="1"/>
        <v>157.08000000000001</v>
      </c>
      <c r="N26" s="262"/>
    </row>
    <row r="27" spans="1:19" hidden="1">
      <c r="A27" s="43">
        <v>22</v>
      </c>
      <c r="B27" s="50" t="s">
        <v>635</v>
      </c>
      <c r="C27" s="72" t="s">
        <v>91</v>
      </c>
      <c r="D27" s="72" t="s">
        <v>912</v>
      </c>
      <c r="E27" s="52" t="s">
        <v>599</v>
      </c>
      <c r="F27" s="247">
        <v>68</v>
      </c>
      <c r="G27" s="296">
        <v>115.6</v>
      </c>
      <c r="H27" s="247">
        <v>11.64</v>
      </c>
      <c r="I27" s="296">
        <v>20.95</v>
      </c>
      <c r="J27" s="247">
        <f>SUM(F27:I27)</f>
        <v>216.19</v>
      </c>
      <c r="K27" s="247">
        <v>183.6</v>
      </c>
      <c r="L27" s="247">
        <v>32.590000000000003</v>
      </c>
      <c r="M27" s="293">
        <f t="shared" si="1"/>
        <v>216.19</v>
      </c>
      <c r="N27" s="262"/>
    </row>
    <row r="28" spans="1:19" hidden="1">
      <c r="A28" s="43">
        <v>23</v>
      </c>
      <c r="B28" s="50" t="s">
        <v>634</v>
      </c>
      <c r="C28" s="71" t="s">
        <v>845</v>
      </c>
      <c r="D28" s="71" t="s">
        <v>912</v>
      </c>
      <c r="E28" s="52" t="s">
        <v>598</v>
      </c>
      <c r="F28" s="247">
        <v>68</v>
      </c>
      <c r="G28" s="296">
        <v>0</v>
      </c>
      <c r="H28" s="247">
        <v>11.64</v>
      </c>
      <c r="I28" s="296">
        <v>0</v>
      </c>
      <c r="J28" s="247">
        <f>SUM(F28:I28)</f>
        <v>79.64</v>
      </c>
      <c r="K28" s="247">
        <v>68</v>
      </c>
      <c r="L28" s="247">
        <v>11.64</v>
      </c>
      <c r="M28" s="293">
        <f t="shared" si="1"/>
        <v>79.64</v>
      </c>
      <c r="N28" s="262"/>
    </row>
    <row r="29" spans="1:19" hidden="1">
      <c r="A29" s="43">
        <v>24</v>
      </c>
      <c r="B29" s="50" t="s">
        <v>636</v>
      </c>
      <c r="C29" s="72" t="s">
        <v>771</v>
      </c>
      <c r="D29" s="72" t="s">
        <v>915</v>
      </c>
      <c r="E29" s="52" t="s">
        <v>598</v>
      </c>
      <c r="F29" s="247">
        <v>78.12</v>
      </c>
      <c r="G29" s="296">
        <v>0</v>
      </c>
      <c r="H29" s="247">
        <v>11.64</v>
      </c>
      <c r="I29" s="296">
        <v>0</v>
      </c>
      <c r="J29" s="247">
        <f t="shared" si="0"/>
        <v>89.76</v>
      </c>
      <c r="K29" s="247">
        <v>78.12</v>
      </c>
      <c r="L29" s="247">
        <v>11.64</v>
      </c>
      <c r="M29" s="293">
        <f t="shared" si="1"/>
        <v>89.76</v>
      </c>
      <c r="N29" s="262"/>
    </row>
    <row r="30" spans="1:19" hidden="1">
      <c r="A30" s="43">
        <v>25</v>
      </c>
      <c r="B30" s="50" t="s">
        <v>637</v>
      </c>
      <c r="C30" s="72" t="s">
        <v>405</v>
      </c>
      <c r="D30" s="72" t="s">
        <v>915</v>
      </c>
      <c r="E30" s="52" t="s">
        <v>598</v>
      </c>
      <c r="F30" s="247">
        <v>78.12</v>
      </c>
      <c r="G30" s="296">
        <v>0</v>
      </c>
      <c r="H30" s="247">
        <v>11.64</v>
      </c>
      <c r="I30" s="296">
        <v>0</v>
      </c>
      <c r="J30" s="247">
        <f t="shared" si="0"/>
        <v>89.76</v>
      </c>
      <c r="K30" s="247">
        <v>78.12</v>
      </c>
      <c r="L30" s="247">
        <v>11.64</v>
      </c>
      <c r="M30" s="293">
        <f t="shared" si="1"/>
        <v>89.76</v>
      </c>
      <c r="N30" s="262"/>
    </row>
    <row r="31" spans="1:19" hidden="1">
      <c r="A31" s="43"/>
      <c r="B31" s="50" t="s">
        <v>879</v>
      </c>
      <c r="C31" s="72" t="s">
        <v>880</v>
      </c>
      <c r="D31" s="72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 t="shared" si="0"/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19" hidden="1">
      <c r="A32" s="43">
        <v>26</v>
      </c>
      <c r="B32" s="50" t="s">
        <v>723</v>
      </c>
      <c r="C32" s="72" t="s">
        <v>722</v>
      </c>
      <c r="D32" s="72" t="s">
        <v>912</v>
      </c>
      <c r="E32" s="52" t="s">
        <v>598</v>
      </c>
      <c r="F32" s="247">
        <v>68</v>
      </c>
      <c r="G32" s="296">
        <v>0</v>
      </c>
      <c r="H32" s="247">
        <v>11.64</v>
      </c>
      <c r="I32" s="296">
        <v>0</v>
      </c>
      <c r="J32" s="247">
        <f t="shared" si="0"/>
        <v>79.64</v>
      </c>
      <c r="K32" s="247">
        <v>68</v>
      </c>
      <c r="L32" s="247">
        <v>11.64</v>
      </c>
      <c r="M32" s="293">
        <f t="shared" si="1"/>
        <v>79.64</v>
      </c>
      <c r="N32" s="262"/>
    </row>
    <row r="33" spans="1:19" hidden="1">
      <c r="A33" s="43">
        <v>27</v>
      </c>
      <c r="B33" s="50" t="s">
        <v>638</v>
      </c>
      <c r="C33" s="72" t="s">
        <v>617</v>
      </c>
      <c r="D33" s="72" t="s">
        <v>912</v>
      </c>
      <c r="E33" s="52" t="s">
        <v>600</v>
      </c>
      <c r="F33" s="247">
        <v>68</v>
      </c>
      <c r="G33" s="296">
        <v>51</v>
      </c>
      <c r="H33" s="247">
        <v>11.64</v>
      </c>
      <c r="I33" s="296">
        <v>8.73</v>
      </c>
      <c r="J33" s="247">
        <f t="shared" si="0"/>
        <v>139.36999999999998</v>
      </c>
      <c r="K33" s="247">
        <v>119</v>
      </c>
      <c r="L33" s="247">
        <v>20.37</v>
      </c>
      <c r="M33" s="293">
        <f t="shared" si="1"/>
        <v>139.37</v>
      </c>
      <c r="N33" s="262"/>
    </row>
    <row r="34" spans="1:19" hidden="1">
      <c r="A34" s="43">
        <v>28</v>
      </c>
      <c r="B34" s="50" t="s">
        <v>639</v>
      </c>
      <c r="C34" s="72" t="s">
        <v>92</v>
      </c>
      <c r="D34" s="72" t="s">
        <v>912</v>
      </c>
      <c r="E34" s="52" t="s">
        <v>599</v>
      </c>
      <c r="F34" s="247">
        <v>68</v>
      </c>
      <c r="G34" s="296">
        <v>115.6</v>
      </c>
      <c r="H34" s="247">
        <v>11.64</v>
      </c>
      <c r="I34" s="296">
        <v>20.95</v>
      </c>
      <c r="J34" s="247">
        <f t="shared" si="0"/>
        <v>216.19</v>
      </c>
      <c r="K34" s="247">
        <v>183.6</v>
      </c>
      <c r="L34" s="247">
        <v>32.590000000000003</v>
      </c>
      <c r="M34" s="293">
        <f t="shared" si="1"/>
        <v>216.19</v>
      </c>
      <c r="N34" s="262"/>
    </row>
    <row r="35" spans="1:19" hidden="1">
      <c r="A35" s="43"/>
      <c r="B35" s="50" t="s">
        <v>889</v>
      </c>
      <c r="C35" s="72" t="s">
        <v>890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 hidden="1">
      <c r="A36" s="43">
        <v>30</v>
      </c>
      <c r="B36" s="50" t="s">
        <v>641</v>
      </c>
      <c r="C36" s="71" t="s">
        <v>846</v>
      </c>
      <c r="D36" s="71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8.73</v>
      </c>
      <c r="J36" s="247">
        <f t="shared" si="0"/>
        <v>139.36999999999998</v>
      </c>
      <c r="K36" s="247">
        <v>119</v>
      </c>
      <c r="L36" s="247">
        <v>20.37</v>
      </c>
      <c r="M36" s="293">
        <f t="shared" si="1"/>
        <v>139.37</v>
      </c>
      <c r="N36" s="262"/>
      <c r="R36" t="s">
        <v>318</v>
      </c>
    </row>
    <row r="37" spans="1:19" hidden="1">
      <c r="A37" s="43">
        <v>31</v>
      </c>
      <c r="B37" s="50" t="s">
        <v>642</v>
      </c>
      <c r="C37" s="72" t="s">
        <v>549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20.95</v>
      </c>
      <c r="J37" s="247">
        <f t="shared" si="0"/>
        <v>216.19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 hidden="1">
      <c r="A38" s="43">
        <v>32</v>
      </c>
      <c r="B38" s="50" t="s">
        <v>784</v>
      </c>
      <c r="C38" s="72" t="s">
        <v>785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 s="1" customFormat="1" hidden="1">
      <c r="A39" s="43">
        <v>33</v>
      </c>
      <c r="B39" s="50" t="s">
        <v>644</v>
      </c>
      <c r="C39" s="72" t="s">
        <v>407</v>
      </c>
      <c r="D39" s="72" t="s">
        <v>913</v>
      </c>
      <c r="E39" s="52" t="s">
        <v>598</v>
      </c>
      <c r="F39" s="247">
        <v>78.12</v>
      </c>
      <c r="G39" s="296">
        <v>0</v>
      </c>
      <c r="H39" s="247">
        <v>11.64</v>
      </c>
      <c r="I39" s="296">
        <v>0</v>
      </c>
      <c r="J39" s="247">
        <f t="shared" si="0"/>
        <v>89.76</v>
      </c>
      <c r="K39" s="247">
        <v>78.12</v>
      </c>
      <c r="L39" s="247">
        <v>11.64</v>
      </c>
      <c r="M39" s="293">
        <f t="shared" si="1"/>
        <v>89.76</v>
      </c>
      <c r="N39" s="262"/>
      <c r="P39"/>
      <c r="Q39"/>
      <c r="R39"/>
      <c r="S39"/>
    </row>
    <row r="40" spans="1:19" s="1" customFormat="1" hidden="1">
      <c r="A40" s="43"/>
      <c r="B40" s="50" t="s">
        <v>860</v>
      </c>
      <c r="C40" s="72" t="s">
        <v>862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  <c r="P40"/>
      <c r="Q40"/>
      <c r="R40"/>
      <c r="S40"/>
    </row>
    <row r="41" spans="1:19" s="1" customFormat="1" hidden="1">
      <c r="A41" s="43">
        <v>34</v>
      </c>
      <c r="B41" s="50" t="s">
        <v>705</v>
      </c>
      <c r="C41" s="72" t="s">
        <v>43</v>
      </c>
      <c r="D41" s="72" t="s">
        <v>915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 hidden="1">
      <c r="A42" s="43">
        <v>35</v>
      </c>
      <c r="B42" s="50" t="s">
        <v>706</v>
      </c>
      <c r="C42" s="71" t="s">
        <v>327</v>
      </c>
      <c r="D42" s="71" t="s">
        <v>912</v>
      </c>
      <c r="E42" s="52" t="s">
        <v>600</v>
      </c>
      <c r="F42" s="247">
        <v>68</v>
      </c>
      <c r="G42" s="296">
        <v>51</v>
      </c>
      <c r="H42" s="247">
        <v>11.64</v>
      </c>
      <c r="I42" s="296">
        <v>8.73</v>
      </c>
      <c r="J42" s="247">
        <f t="shared" si="0"/>
        <v>139.36999999999998</v>
      </c>
      <c r="K42" s="247">
        <v>119</v>
      </c>
      <c r="L42" s="247">
        <v>20.37</v>
      </c>
      <c r="M42" s="293">
        <f t="shared" si="1"/>
        <v>139.37</v>
      </c>
      <c r="N42" s="262"/>
      <c r="P42"/>
      <c r="Q42"/>
      <c r="R42"/>
      <c r="S42"/>
    </row>
    <row r="43" spans="1:19" s="1" customFormat="1" hidden="1">
      <c r="A43" s="43"/>
      <c r="B43" s="50" t="s">
        <v>938</v>
      </c>
      <c r="C43" s="71" t="s">
        <v>939</v>
      </c>
      <c r="D43" s="71" t="s">
        <v>913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>
        <v>78.12</v>
      </c>
      <c r="L43" s="247">
        <v>11.64</v>
      </c>
      <c r="M43" s="293">
        <f t="shared" si="1"/>
        <v>89.76</v>
      </c>
      <c r="N43" s="262"/>
      <c r="P43"/>
      <c r="Q43"/>
      <c r="R43"/>
      <c r="S43"/>
    </row>
    <row r="44" spans="1:19" s="1" customFormat="1" hidden="1">
      <c r="A44" s="43"/>
      <c r="B44" s="50" t="s">
        <v>920</v>
      </c>
      <c r="C44" s="71" t="s">
        <v>921</v>
      </c>
      <c r="D44" s="71" t="s">
        <v>913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>SUM(K44:L44)</f>
        <v>89.76</v>
      </c>
      <c r="N44" s="262"/>
      <c r="P44"/>
      <c r="Q44"/>
      <c r="R44"/>
      <c r="S44"/>
    </row>
    <row r="45" spans="1:19" s="1" customFormat="1" hidden="1">
      <c r="A45" s="43">
        <v>36</v>
      </c>
      <c r="B45" s="50" t="s">
        <v>645</v>
      </c>
      <c r="C45" s="72" t="s">
        <v>358</v>
      </c>
      <c r="D45" s="72" t="s">
        <v>912</v>
      </c>
      <c r="E45" s="52" t="s">
        <v>599</v>
      </c>
      <c r="F45" s="247">
        <v>68</v>
      </c>
      <c r="G45" s="296">
        <v>115.6</v>
      </c>
      <c r="H45" s="247">
        <v>11.64</v>
      </c>
      <c r="I45" s="296">
        <v>20.95</v>
      </c>
      <c r="J45" s="247">
        <f>SUM(F45:I45)</f>
        <v>216.19</v>
      </c>
      <c r="K45" s="247">
        <v>183.6</v>
      </c>
      <c r="L45" s="247">
        <v>32.590000000000003</v>
      </c>
      <c r="M45" s="293">
        <f t="shared" si="1"/>
        <v>216.19</v>
      </c>
      <c r="N45" s="262"/>
      <c r="P45"/>
      <c r="Q45"/>
      <c r="R45"/>
      <c r="S45"/>
    </row>
    <row r="46" spans="1:19" s="1" customFormat="1" hidden="1">
      <c r="A46" s="43">
        <v>37</v>
      </c>
      <c r="B46" s="50" t="s">
        <v>646</v>
      </c>
      <c r="C46" s="72" t="s">
        <v>551</v>
      </c>
      <c r="D46" s="72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 hidden="1">
      <c r="A47" s="43">
        <v>39</v>
      </c>
      <c r="B47" s="50" t="s">
        <v>648</v>
      </c>
      <c r="C47" s="72" t="s">
        <v>23</v>
      </c>
      <c r="D47" s="72" t="s">
        <v>912</v>
      </c>
      <c r="E47" s="52" t="s">
        <v>598</v>
      </c>
      <c r="F47" s="247">
        <v>68</v>
      </c>
      <c r="G47" s="296">
        <v>0</v>
      </c>
      <c r="H47" s="247">
        <v>11.64</v>
      </c>
      <c r="I47" s="296">
        <v>0</v>
      </c>
      <c r="J47" s="247">
        <f t="shared" si="0"/>
        <v>79.64</v>
      </c>
      <c r="K47" s="247">
        <v>68</v>
      </c>
      <c r="L47" s="247">
        <v>11.64</v>
      </c>
      <c r="M47" s="293">
        <f t="shared" si="1"/>
        <v>79.64</v>
      </c>
      <c r="N47" s="262"/>
      <c r="P47"/>
      <c r="Q47"/>
      <c r="R47"/>
      <c r="S47"/>
    </row>
    <row r="48" spans="1:19" s="1" customFormat="1" hidden="1">
      <c r="A48" s="43">
        <v>40</v>
      </c>
      <c r="B48" s="50" t="s">
        <v>649</v>
      </c>
      <c r="C48" s="72" t="s">
        <v>93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 hidden="1">
      <c r="A49" s="43">
        <v>41</v>
      </c>
      <c r="B49" s="50" t="s">
        <v>650</v>
      </c>
      <c r="C49" s="72" t="s">
        <v>183</v>
      </c>
      <c r="D49" s="72" t="s">
        <v>912</v>
      </c>
      <c r="E49" s="52" t="s">
        <v>600</v>
      </c>
      <c r="F49" s="247">
        <v>68</v>
      </c>
      <c r="G49" s="296">
        <v>51</v>
      </c>
      <c r="H49" s="247">
        <v>11.64</v>
      </c>
      <c r="I49" s="296">
        <v>8.73</v>
      </c>
      <c r="J49" s="247">
        <f t="shared" si="0"/>
        <v>139.36999999999998</v>
      </c>
      <c r="K49" s="247">
        <v>119</v>
      </c>
      <c r="L49" s="247">
        <v>20.37</v>
      </c>
      <c r="M49" s="293">
        <f t="shared" si="1"/>
        <v>139.37</v>
      </c>
      <c r="N49" s="262"/>
      <c r="P49"/>
      <c r="Q49"/>
      <c r="R49"/>
      <c r="S49"/>
    </row>
    <row r="50" spans="1:19" s="1" customFormat="1" hidden="1">
      <c r="A50" s="43">
        <v>42</v>
      </c>
      <c r="B50" s="50" t="s">
        <v>651</v>
      </c>
      <c r="C50" s="71" t="s">
        <v>453</v>
      </c>
      <c r="D50" s="71" t="s">
        <v>915</v>
      </c>
      <c r="E50" s="52" t="s">
        <v>599</v>
      </c>
      <c r="F50" s="247">
        <v>78.12</v>
      </c>
      <c r="G50" s="296">
        <v>132.80000000000001</v>
      </c>
      <c r="H50" s="247">
        <v>11.64</v>
      </c>
      <c r="I50" s="296">
        <v>20.95</v>
      </c>
      <c r="J50" s="247">
        <f>SUM(F50:I50)</f>
        <v>243.51</v>
      </c>
      <c r="K50" s="247">
        <v>210.92</v>
      </c>
      <c r="L50" s="247">
        <v>32.590000000000003</v>
      </c>
      <c r="M50" s="293">
        <f t="shared" si="1"/>
        <v>243.51</v>
      </c>
      <c r="N50" s="262"/>
      <c r="P50"/>
      <c r="Q50"/>
      <c r="R50"/>
      <c r="S50"/>
    </row>
    <row r="51" spans="1:19" s="1" customFormat="1" hidden="1">
      <c r="A51" s="43"/>
      <c r="B51" s="50" t="s">
        <v>864</v>
      </c>
      <c r="C51" s="71" t="s">
        <v>865</v>
      </c>
      <c r="D51" s="71" t="s">
        <v>916</v>
      </c>
      <c r="E51" s="52" t="s">
        <v>866</v>
      </c>
      <c r="F51" s="247">
        <v>68</v>
      </c>
      <c r="G51" s="296">
        <v>0</v>
      </c>
      <c r="H51" s="247">
        <v>11.64</v>
      </c>
      <c r="I51" s="296">
        <v>0</v>
      </c>
      <c r="J51" s="247">
        <f t="shared" si="0"/>
        <v>79.64</v>
      </c>
      <c r="K51" s="247">
        <v>68</v>
      </c>
      <c r="L51" s="247">
        <v>11.64</v>
      </c>
      <c r="M51" s="293">
        <f t="shared" si="1"/>
        <v>79.64</v>
      </c>
      <c r="N51" s="262"/>
      <c r="P51"/>
      <c r="Q51"/>
      <c r="R51"/>
      <c r="S51"/>
    </row>
    <row r="52" spans="1:19" s="1" customFormat="1" hidden="1">
      <c r="A52" s="43">
        <v>43</v>
      </c>
      <c r="B52" s="50" t="s">
        <v>652</v>
      </c>
      <c r="C52" s="72" t="s">
        <v>134</v>
      </c>
      <c r="D52" s="72" t="s">
        <v>912</v>
      </c>
      <c r="E52" s="52" t="s">
        <v>598</v>
      </c>
      <c r="F52" s="247">
        <v>68</v>
      </c>
      <c r="G52" s="296">
        <v>0</v>
      </c>
      <c r="H52" s="247">
        <v>11.64</v>
      </c>
      <c r="I52" s="296">
        <v>0</v>
      </c>
      <c r="J52" s="247">
        <f t="shared" si="0"/>
        <v>79.64</v>
      </c>
      <c r="K52" s="247">
        <v>68</v>
      </c>
      <c r="L52" s="247">
        <v>11.64</v>
      </c>
      <c r="M52" s="293">
        <f t="shared" si="1"/>
        <v>79.64</v>
      </c>
      <c r="N52" s="262"/>
      <c r="P52"/>
      <c r="Q52"/>
      <c r="R52"/>
      <c r="S52"/>
    </row>
    <row r="53" spans="1:19" s="1" customFormat="1" hidden="1">
      <c r="A53" s="43"/>
      <c r="B53" s="50" t="s">
        <v>891</v>
      </c>
      <c r="C53" s="72" t="s">
        <v>892</v>
      </c>
      <c r="D53" s="72" t="s">
        <v>915</v>
      </c>
      <c r="E53" s="52" t="s">
        <v>598</v>
      </c>
      <c r="F53" s="247">
        <v>78.12</v>
      </c>
      <c r="G53" s="296">
        <v>0</v>
      </c>
      <c r="H53" s="247">
        <v>11.64</v>
      </c>
      <c r="I53" s="296">
        <v>0</v>
      </c>
      <c r="J53" s="247">
        <f t="shared" si="0"/>
        <v>89.76</v>
      </c>
      <c r="K53" s="247">
        <v>78.12</v>
      </c>
      <c r="L53" s="247">
        <v>11.64</v>
      </c>
      <c r="M53" s="293">
        <f t="shared" si="1"/>
        <v>89.76</v>
      </c>
      <c r="N53" s="262"/>
      <c r="P53"/>
      <c r="Q53"/>
      <c r="R53"/>
      <c r="S53"/>
    </row>
    <row r="54" spans="1:19" s="1" customFormat="1" hidden="1">
      <c r="A54" s="43">
        <v>44</v>
      </c>
      <c r="B54" s="50" t="s">
        <v>653</v>
      </c>
      <c r="C54" s="72" t="s">
        <v>59</v>
      </c>
      <c r="D54" s="72" t="s">
        <v>913</v>
      </c>
      <c r="E54" s="52" t="s">
        <v>598</v>
      </c>
      <c r="F54" s="247">
        <v>78.12</v>
      </c>
      <c r="G54" s="296">
        <v>0</v>
      </c>
      <c r="H54" s="247">
        <v>11.64</v>
      </c>
      <c r="I54" s="296">
        <v>0</v>
      </c>
      <c r="J54" s="247">
        <f t="shared" si="0"/>
        <v>89.76</v>
      </c>
      <c r="K54" s="247">
        <v>78.12</v>
      </c>
      <c r="L54" s="247">
        <v>11.64</v>
      </c>
      <c r="M54" s="293">
        <f t="shared" si="1"/>
        <v>89.76</v>
      </c>
      <c r="N54" s="262"/>
      <c r="P54"/>
      <c r="Q54"/>
      <c r="R54"/>
      <c r="S54"/>
    </row>
    <row r="55" spans="1:19" s="1" customFormat="1" hidden="1">
      <c r="A55" s="43">
        <v>45</v>
      </c>
      <c r="B55" s="50" t="s">
        <v>654</v>
      </c>
      <c r="C55" s="72" t="s">
        <v>563</v>
      </c>
      <c r="D55" s="72" t="s">
        <v>912</v>
      </c>
      <c r="E55" s="52" t="s">
        <v>599</v>
      </c>
      <c r="F55" s="247">
        <v>68</v>
      </c>
      <c r="G55" s="296">
        <v>115.6</v>
      </c>
      <c r="H55" s="247">
        <v>11.64</v>
      </c>
      <c r="I55" s="296">
        <v>20.95</v>
      </c>
      <c r="J55" s="247">
        <f>SUM(F55:I55)</f>
        <v>216.19</v>
      </c>
      <c r="K55" s="247">
        <v>183.6</v>
      </c>
      <c r="L55" s="247">
        <v>32.590000000000003</v>
      </c>
      <c r="M55" s="293">
        <f t="shared" si="1"/>
        <v>216.19</v>
      </c>
      <c r="N55" s="262"/>
      <c r="P55"/>
      <c r="Q55"/>
      <c r="R55"/>
      <c r="S55"/>
    </row>
    <row r="56" spans="1:19" s="1" customFormat="1" hidden="1">
      <c r="A56" s="43"/>
      <c r="B56" s="50" t="s">
        <v>893</v>
      </c>
      <c r="C56" s="72" t="s">
        <v>894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>SUM(F56:I56)</f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 hidden="1">
      <c r="A57" s="43">
        <v>46</v>
      </c>
      <c r="B57" s="50" t="s">
        <v>655</v>
      </c>
      <c r="C57" s="71" t="s">
        <v>847</v>
      </c>
      <c r="D57" s="71" t="s">
        <v>916</v>
      </c>
      <c r="E57" s="52" t="s">
        <v>600</v>
      </c>
      <c r="F57" s="247">
        <v>68</v>
      </c>
      <c r="G57" s="296">
        <v>51</v>
      </c>
      <c r="H57" s="247">
        <v>11.64</v>
      </c>
      <c r="I57" s="296">
        <v>8.73</v>
      </c>
      <c r="J57" s="247">
        <f>SUM(F57:I57)</f>
        <v>139.36999999999998</v>
      </c>
      <c r="K57" s="247">
        <v>119</v>
      </c>
      <c r="L57" s="247">
        <v>20.37</v>
      </c>
      <c r="M57" s="293">
        <f t="shared" si="1"/>
        <v>139.37</v>
      </c>
      <c r="N57" s="262"/>
      <c r="P57"/>
      <c r="Q57"/>
      <c r="R57"/>
      <c r="S57"/>
    </row>
    <row r="58" spans="1:19" s="1" customFormat="1" ht="16" hidden="1" customHeight="1">
      <c r="A58" s="43">
        <v>47</v>
      </c>
      <c r="B58" s="118" t="s">
        <v>656</v>
      </c>
      <c r="C58" s="72" t="s">
        <v>306</v>
      </c>
      <c r="D58" s="72" t="s">
        <v>912</v>
      </c>
      <c r="E58" s="52" t="s">
        <v>598</v>
      </c>
      <c r="F58" s="247">
        <v>68</v>
      </c>
      <c r="G58" s="296">
        <v>0</v>
      </c>
      <c r="H58" s="247">
        <v>11.64</v>
      </c>
      <c r="I58" s="296">
        <v>0</v>
      </c>
      <c r="J58" s="247">
        <f t="shared" si="0"/>
        <v>79.64</v>
      </c>
      <c r="K58" s="247">
        <v>68</v>
      </c>
      <c r="L58" s="247">
        <v>11.64</v>
      </c>
      <c r="M58" s="293">
        <f t="shared" si="1"/>
        <v>79.64</v>
      </c>
      <c r="N58" s="262"/>
      <c r="P58"/>
      <c r="Q58"/>
      <c r="R58"/>
      <c r="S58"/>
    </row>
    <row r="59" spans="1:19" s="1" customFormat="1" hidden="1">
      <c r="A59" s="43">
        <v>48</v>
      </c>
      <c r="B59" s="50" t="s">
        <v>657</v>
      </c>
      <c r="C59" s="72" t="s">
        <v>203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 hidden="1">
      <c r="A60" s="43">
        <v>50</v>
      </c>
      <c r="B60" s="50" t="s">
        <v>659</v>
      </c>
      <c r="C60" s="71" t="s">
        <v>848</v>
      </c>
      <c r="D60" s="71" t="s">
        <v>916</v>
      </c>
      <c r="E60" s="52" t="s">
        <v>599</v>
      </c>
      <c r="F60" s="247">
        <v>68</v>
      </c>
      <c r="G60" s="296">
        <v>115.6</v>
      </c>
      <c r="H60" s="247">
        <v>11.64</v>
      </c>
      <c r="I60" s="296">
        <v>20.95</v>
      </c>
      <c r="J60" s="247">
        <f>SUM(F60:I60)</f>
        <v>216.19</v>
      </c>
      <c r="K60" s="247">
        <v>183.6</v>
      </c>
      <c r="L60" s="247">
        <v>32.590000000000003</v>
      </c>
      <c r="M60" s="293">
        <f t="shared" si="1"/>
        <v>216.19</v>
      </c>
      <c r="N60" s="262"/>
    </row>
    <row r="61" spans="1:19" hidden="1">
      <c r="A61" s="43">
        <v>51</v>
      </c>
      <c r="B61" s="50" t="s">
        <v>660</v>
      </c>
      <c r="C61" s="72" t="s">
        <v>123</v>
      </c>
      <c r="D61" s="72" t="s">
        <v>912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 hidden="1">
      <c r="A62" s="43">
        <v>52</v>
      </c>
      <c r="B62" s="50" t="s">
        <v>661</v>
      </c>
      <c r="C62" s="71" t="s">
        <v>346</v>
      </c>
      <c r="D62" s="71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 hidden="1">
      <c r="A63" s="43"/>
      <c r="B63" s="50" t="s">
        <v>895</v>
      </c>
      <c r="C63" s="71" t="s">
        <v>896</v>
      </c>
      <c r="D63" s="71" t="s">
        <v>913</v>
      </c>
      <c r="E63" s="52" t="s">
        <v>598</v>
      </c>
      <c r="F63" s="247">
        <v>78.12</v>
      </c>
      <c r="G63" s="296">
        <v>0</v>
      </c>
      <c r="H63" s="247">
        <v>11.64</v>
      </c>
      <c r="I63" s="296">
        <v>0</v>
      </c>
      <c r="J63" s="247">
        <f>SUM(F63:I63)</f>
        <v>89.76</v>
      </c>
      <c r="K63" s="247">
        <v>78.12</v>
      </c>
      <c r="L63" s="247">
        <v>11.64</v>
      </c>
      <c r="M63" s="293">
        <f t="shared" si="1"/>
        <v>89.76</v>
      </c>
      <c r="N63" s="262"/>
    </row>
    <row r="64" spans="1:19" hidden="1">
      <c r="A64" s="43">
        <v>53</v>
      </c>
      <c r="B64" s="278" t="s">
        <v>742</v>
      </c>
      <c r="C64" s="72" t="s">
        <v>737</v>
      </c>
      <c r="D64" s="72" t="s">
        <v>912</v>
      </c>
      <c r="E64" s="52" t="s">
        <v>598</v>
      </c>
      <c r="F64" s="247">
        <v>68</v>
      </c>
      <c r="G64" s="296">
        <v>0</v>
      </c>
      <c r="H64" s="247">
        <v>11.64</v>
      </c>
      <c r="I64" s="296">
        <v>0</v>
      </c>
      <c r="J64" s="247">
        <f t="shared" si="0"/>
        <v>79.64</v>
      </c>
      <c r="K64" s="247">
        <v>68</v>
      </c>
      <c r="L64" s="247">
        <v>11.64</v>
      </c>
      <c r="M64" s="293">
        <f t="shared" si="1"/>
        <v>79.64</v>
      </c>
      <c r="N64" s="53"/>
    </row>
    <row r="65" spans="1:19" hidden="1">
      <c r="A65" s="43"/>
      <c r="B65" s="278" t="s">
        <v>933</v>
      </c>
      <c r="C65" s="358" t="s">
        <v>897</v>
      </c>
      <c r="D65" s="72" t="s">
        <v>912</v>
      </c>
      <c r="E65" s="52" t="s">
        <v>599</v>
      </c>
      <c r="F65" s="247">
        <v>68</v>
      </c>
      <c r="G65" s="296">
        <v>115.6</v>
      </c>
      <c r="H65" s="247">
        <v>11.64</v>
      </c>
      <c r="I65" s="296">
        <v>20.95</v>
      </c>
      <c r="J65" s="247">
        <f>SUM(F65:I65)</f>
        <v>216.19</v>
      </c>
      <c r="K65" s="247">
        <v>183.6</v>
      </c>
      <c r="L65" s="247">
        <v>32.590000000000003</v>
      </c>
      <c r="M65" s="293">
        <f t="shared" si="1"/>
        <v>216.19</v>
      </c>
      <c r="N65" s="53" t="s">
        <v>970</v>
      </c>
      <c r="O65" s="370"/>
    </row>
    <row r="66" spans="1:19" hidden="1">
      <c r="A66" s="43"/>
      <c r="B66" s="278" t="s">
        <v>923</v>
      </c>
      <c r="C66" s="72" t="s">
        <v>924</v>
      </c>
      <c r="D66" s="72" t="s">
        <v>915</v>
      </c>
      <c r="E66" s="52" t="s">
        <v>598</v>
      </c>
      <c r="F66" s="247">
        <v>78.12</v>
      </c>
      <c r="G66" s="296">
        <v>0</v>
      </c>
      <c r="H66" s="247">
        <v>11.64</v>
      </c>
      <c r="I66" s="296">
        <v>0</v>
      </c>
      <c r="J66" s="247">
        <f>SUM(F66:I66)</f>
        <v>89.76</v>
      </c>
      <c r="K66" s="247">
        <v>78.12</v>
      </c>
      <c r="L66" s="247">
        <v>11.64</v>
      </c>
      <c r="M66" s="293">
        <f t="shared" si="1"/>
        <v>89.76</v>
      </c>
      <c r="N66" s="53"/>
    </row>
    <row r="67" spans="1:19" hidden="1">
      <c r="A67" s="43"/>
      <c r="B67" s="278" t="s">
        <v>898</v>
      </c>
      <c r="C67" s="72" t="s">
        <v>899</v>
      </c>
      <c r="D67" s="72" t="s">
        <v>912</v>
      </c>
      <c r="E67" s="52" t="s">
        <v>599</v>
      </c>
      <c r="F67" s="247">
        <v>68</v>
      </c>
      <c r="G67" s="296">
        <v>115.6</v>
      </c>
      <c r="H67" s="247">
        <v>11.64</v>
      </c>
      <c r="I67" s="296">
        <v>20.95</v>
      </c>
      <c r="J67" s="247">
        <f>SUM(F67:I67)</f>
        <v>216.19</v>
      </c>
      <c r="K67" s="247">
        <v>183.6</v>
      </c>
      <c r="L67" s="247">
        <v>32.590000000000003</v>
      </c>
      <c r="M67" s="293">
        <f>SUM(K67:L67)</f>
        <v>216.19</v>
      </c>
      <c r="N67" s="53"/>
    </row>
    <row r="68" spans="1:19" s="42" customFormat="1" ht="16" hidden="1" customHeight="1">
      <c r="A68" s="43">
        <v>56</v>
      </c>
      <c r="B68" s="50" t="s">
        <v>664</v>
      </c>
      <c r="C68" s="72" t="s">
        <v>601</v>
      </c>
      <c r="D68" s="72" t="s">
        <v>912</v>
      </c>
      <c r="E68" s="52" t="s">
        <v>598</v>
      </c>
      <c r="F68" s="247">
        <v>68</v>
      </c>
      <c r="G68" s="296">
        <v>0</v>
      </c>
      <c r="H68" s="247">
        <v>11.64</v>
      </c>
      <c r="I68" s="296">
        <v>0</v>
      </c>
      <c r="J68" s="247">
        <f t="shared" si="0"/>
        <v>79.64</v>
      </c>
      <c r="K68" s="247">
        <v>68</v>
      </c>
      <c r="L68" s="247">
        <v>11.64</v>
      </c>
      <c r="M68" s="293">
        <f t="shared" si="1"/>
        <v>79.64</v>
      </c>
      <c r="N68" s="262"/>
      <c r="O68" s="1"/>
    </row>
    <row r="69" spans="1:19" s="42" customFormat="1" hidden="1">
      <c r="A69" s="43">
        <v>57</v>
      </c>
      <c r="B69" s="50" t="s">
        <v>665</v>
      </c>
      <c r="C69" s="72" t="s">
        <v>378</v>
      </c>
      <c r="D69" s="72" t="s">
        <v>912</v>
      </c>
      <c r="E69" s="52" t="s">
        <v>600</v>
      </c>
      <c r="F69" s="247">
        <v>68</v>
      </c>
      <c r="G69" s="296">
        <v>51</v>
      </c>
      <c r="H69" s="247">
        <v>11.64</v>
      </c>
      <c r="I69" s="296">
        <v>8.73</v>
      </c>
      <c r="J69" s="247">
        <f>SUM(F69:I69)</f>
        <v>139.36999999999998</v>
      </c>
      <c r="K69" s="247">
        <v>119</v>
      </c>
      <c r="L69" s="247">
        <v>20.37</v>
      </c>
      <c r="M69" s="293">
        <f t="shared" si="1"/>
        <v>139.37</v>
      </c>
      <c r="N69" s="262"/>
      <c r="O69" s="1"/>
    </row>
    <row r="70" spans="1:19" s="42" customFormat="1" hidden="1">
      <c r="A70" s="43">
        <v>58</v>
      </c>
      <c r="B70" s="50" t="s">
        <v>413</v>
      </c>
      <c r="C70" s="72" t="s">
        <v>196</v>
      </c>
      <c r="D70" s="359" t="s">
        <v>913</v>
      </c>
      <c r="E70" s="151" t="s">
        <v>598</v>
      </c>
      <c r="F70" s="247">
        <v>78.12</v>
      </c>
      <c r="G70" s="296">
        <v>0</v>
      </c>
      <c r="H70" s="247">
        <v>11.64</v>
      </c>
      <c r="I70" s="296">
        <v>0</v>
      </c>
      <c r="J70" s="247">
        <f t="shared" si="0"/>
        <v>89.76</v>
      </c>
      <c r="K70" s="247">
        <v>78.12</v>
      </c>
      <c r="L70" s="247">
        <v>11.64</v>
      </c>
      <c r="M70" s="293">
        <f t="shared" si="1"/>
        <v>89.76</v>
      </c>
      <c r="N70" s="262"/>
      <c r="O70" s="1"/>
    </row>
    <row r="71" spans="1:19" hidden="1">
      <c r="A71" s="43">
        <v>59</v>
      </c>
      <c r="B71" s="50" t="s">
        <v>666</v>
      </c>
      <c r="C71" s="72" t="s">
        <v>215</v>
      </c>
      <c r="D71" s="72" t="s">
        <v>913</v>
      </c>
      <c r="E71" s="52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4"/>
    </row>
    <row r="72" spans="1:19" hidden="1">
      <c r="A72" s="43">
        <v>60</v>
      </c>
      <c r="B72" s="50" t="s">
        <v>667</v>
      </c>
      <c r="C72" s="72" t="s">
        <v>586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 hidden="1">
      <c r="A73" s="43">
        <v>62</v>
      </c>
      <c r="B73" s="50" t="s">
        <v>669</v>
      </c>
      <c r="C73" s="72" t="s">
        <v>83</v>
      </c>
      <c r="D73" s="72" t="s">
        <v>912</v>
      </c>
      <c r="E73" s="52" t="s">
        <v>598</v>
      </c>
      <c r="F73" s="247">
        <v>68</v>
      </c>
      <c r="G73" s="296">
        <v>0</v>
      </c>
      <c r="H73" s="247">
        <v>11.64</v>
      </c>
      <c r="I73" s="296">
        <v>0</v>
      </c>
      <c r="J73" s="247">
        <f t="shared" si="0"/>
        <v>79.64</v>
      </c>
      <c r="K73" s="247">
        <v>68</v>
      </c>
      <c r="L73" s="247">
        <v>11.64</v>
      </c>
      <c r="M73" s="293">
        <f t="shared" si="1"/>
        <v>79.64</v>
      </c>
      <c r="N73" s="262"/>
    </row>
    <row r="74" spans="1:19" hidden="1">
      <c r="A74" s="43">
        <v>64</v>
      </c>
      <c r="B74" s="50" t="s">
        <v>707</v>
      </c>
      <c r="C74" s="71" t="s">
        <v>458</v>
      </c>
      <c r="D74" s="71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 hidden="1">
      <c r="A75" s="43"/>
      <c r="B75" s="50" t="s">
        <v>902</v>
      </c>
      <c r="C75" s="71" t="s">
        <v>903</v>
      </c>
      <c r="D75" s="71" t="s">
        <v>912</v>
      </c>
      <c r="E75" s="52" t="s">
        <v>599</v>
      </c>
      <c r="F75" s="247">
        <v>68</v>
      </c>
      <c r="G75" s="296">
        <v>115.6</v>
      </c>
      <c r="H75" s="247">
        <v>11.64</v>
      </c>
      <c r="I75" s="296">
        <v>20.95</v>
      </c>
      <c r="J75" s="247">
        <f t="shared" si="0"/>
        <v>216.19</v>
      </c>
      <c r="K75" s="247">
        <v>183.6</v>
      </c>
      <c r="L75" s="247">
        <v>32.590000000000003</v>
      </c>
      <c r="M75" s="293">
        <f t="shared" si="1"/>
        <v>216.19</v>
      </c>
      <c r="N75" s="262"/>
    </row>
    <row r="76" spans="1:19" s="1" customFormat="1" hidden="1">
      <c r="A76" s="43">
        <v>66</v>
      </c>
      <c r="B76" s="50" t="s">
        <v>670</v>
      </c>
      <c r="C76" s="72" t="s">
        <v>428</v>
      </c>
      <c r="D76" s="72" t="s">
        <v>913</v>
      </c>
      <c r="E76" s="52" t="s">
        <v>598</v>
      </c>
      <c r="F76" s="247">
        <v>78.12</v>
      </c>
      <c r="G76" s="296">
        <v>0</v>
      </c>
      <c r="H76" s="247">
        <v>11.64</v>
      </c>
      <c r="I76" s="296">
        <v>0</v>
      </c>
      <c r="J76" s="247">
        <f t="shared" si="0"/>
        <v>89.76</v>
      </c>
      <c r="K76" s="247">
        <v>78.12</v>
      </c>
      <c r="L76" s="247">
        <v>11.64</v>
      </c>
      <c r="M76" s="293">
        <f t="shared" si="1"/>
        <v>89.76</v>
      </c>
      <c r="N76" s="262"/>
      <c r="P76"/>
      <c r="Q76"/>
      <c r="R76"/>
      <c r="S76"/>
    </row>
    <row r="77" spans="1:19" s="1" customFormat="1" hidden="1">
      <c r="A77" s="43">
        <v>67</v>
      </c>
      <c r="B77" s="278" t="s">
        <v>744</v>
      </c>
      <c r="C77" s="72" t="s">
        <v>523</v>
      </c>
      <c r="D77" s="72" t="s">
        <v>913</v>
      </c>
      <c r="E77" s="52" t="s">
        <v>598</v>
      </c>
      <c r="F77" s="247">
        <v>78.12</v>
      </c>
      <c r="G77" s="362">
        <v>0</v>
      </c>
      <c r="H77" s="247">
        <v>11.64</v>
      </c>
      <c r="I77" s="362">
        <v>0</v>
      </c>
      <c r="J77" s="247">
        <f t="shared" si="0"/>
        <v>89.76</v>
      </c>
      <c r="K77" s="247">
        <v>78.12</v>
      </c>
      <c r="L77" s="247">
        <v>11.64</v>
      </c>
      <c r="M77" s="293">
        <f t="shared" si="1"/>
        <v>89.76</v>
      </c>
      <c r="N77" s="262" t="s">
        <v>940</v>
      </c>
      <c r="P77"/>
      <c r="Q77"/>
      <c r="R77"/>
      <c r="S77"/>
    </row>
    <row r="78" spans="1:19" s="1" customFormat="1" ht="16" hidden="1" customHeight="1">
      <c r="A78" s="43">
        <v>68</v>
      </c>
      <c r="B78" s="50" t="s">
        <v>671</v>
      </c>
      <c r="C78" s="71" t="s">
        <v>927</v>
      </c>
      <c r="D78" s="71" t="s">
        <v>913</v>
      </c>
      <c r="E78" s="52" t="s">
        <v>600</v>
      </c>
      <c r="F78" s="247">
        <v>78.12</v>
      </c>
      <c r="G78" s="296">
        <v>58.59</v>
      </c>
      <c r="H78" s="247">
        <v>11.64</v>
      </c>
      <c r="I78" s="296">
        <v>8.73</v>
      </c>
      <c r="J78" s="247">
        <f>SUM(F78:I78)</f>
        <v>157.08000000000001</v>
      </c>
      <c r="K78" s="247">
        <v>136.71</v>
      </c>
      <c r="L78" s="247">
        <v>20.37</v>
      </c>
      <c r="M78" s="293">
        <f>K78+L78</f>
        <v>157.08000000000001</v>
      </c>
      <c r="N78" s="262"/>
      <c r="P78"/>
      <c r="Q78"/>
      <c r="R78"/>
      <c r="S78"/>
    </row>
    <row r="79" spans="1:19" s="1" customFormat="1" ht="28" hidden="1">
      <c r="A79" s="43">
        <v>69</v>
      </c>
      <c r="B79" s="50" t="s">
        <v>672</v>
      </c>
      <c r="C79" s="363" t="s">
        <v>857</v>
      </c>
      <c r="D79" s="71" t="s">
        <v>913</v>
      </c>
      <c r="E79" s="52" t="s">
        <v>599</v>
      </c>
      <c r="F79" s="247">
        <v>78.12</v>
      </c>
      <c r="G79" s="296">
        <v>132.80000000000001</v>
      </c>
      <c r="H79" s="247">
        <v>11.64</v>
      </c>
      <c r="I79" s="296">
        <v>20.95</v>
      </c>
      <c r="J79" s="247">
        <f t="shared" si="0"/>
        <v>243.51</v>
      </c>
      <c r="K79" s="247">
        <v>210.92</v>
      </c>
      <c r="L79" s="247">
        <v>32.590000000000003</v>
      </c>
      <c r="M79" s="293">
        <f>K79+L79</f>
        <v>243.51</v>
      </c>
      <c r="N79" s="262"/>
      <c r="P79"/>
      <c r="Q79"/>
      <c r="R79"/>
      <c r="S79"/>
    </row>
    <row r="80" spans="1:19" s="1" customFormat="1" hidden="1">
      <c r="A80" s="43">
        <v>70</v>
      </c>
      <c r="B80" s="50" t="s">
        <v>673</v>
      </c>
      <c r="C80" s="71" t="s">
        <v>850</v>
      </c>
      <c r="D80" s="71" t="s">
        <v>912</v>
      </c>
      <c r="E80" s="52" t="s">
        <v>600</v>
      </c>
      <c r="F80" s="247">
        <v>68</v>
      </c>
      <c r="G80" s="296">
        <v>51</v>
      </c>
      <c r="H80" s="247">
        <v>11.64</v>
      </c>
      <c r="I80" s="296">
        <v>8.73</v>
      </c>
      <c r="J80" s="247">
        <f t="shared" si="0"/>
        <v>139.36999999999998</v>
      </c>
      <c r="K80" s="247">
        <v>119</v>
      </c>
      <c r="L80" s="247">
        <v>20.37</v>
      </c>
      <c r="M80" s="293">
        <f>K80+L80</f>
        <v>139.37</v>
      </c>
      <c r="N80" s="262"/>
      <c r="P80"/>
      <c r="Q80"/>
      <c r="R80"/>
      <c r="S80"/>
    </row>
    <row r="81" spans="1:19" s="1" customFormat="1" hidden="1">
      <c r="A81" s="43">
        <v>72</v>
      </c>
      <c r="B81" s="50" t="s">
        <v>674</v>
      </c>
      <c r="C81" s="72" t="s">
        <v>369</v>
      </c>
      <c r="D81" s="72" t="s">
        <v>915</v>
      </c>
      <c r="E81" s="52" t="s">
        <v>600</v>
      </c>
      <c r="F81" s="247">
        <v>78.12</v>
      </c>
      <c r="G81" s="296">
        <v>58.59</v>
      </c>
      <c r="H81" s="247">
        <v>11.64</v>
      </c>
      <c r="I81" s="296">
        <v>8.73</v>
      </c>
      <c r="J81" s="247">
        <f t="shared" si="0"/>
        <v>157.08000000000001</v>
      </c>
      <c r="K81" s="247">
        <v>136.71</v>
      </c>
      <c r="L81" s="247">
        <v>20.37</v>
      </c>
      <c r="M81" s="293">
        <f>K81+L81</f>
        <v>157.08000000000001</v>
      </c>
      <c r="N81" s="262"/>
      <c r="P81"/>
      <c r="Q81"/>
      <c r="R81"/>
      <c r="S81"/>
    </row>
    <row r="82" spans="1:19" s="1" customFormat="1" hidden="1">
      <c r="A82" s="43"/>
      <c r="B82" s="50" t="s">
        <v>675</v>
      </c>
      <c r="C82" s="72" t="s">
        <v>587</v>
      </c>
      <c r="D82" s="72" t="s">
        <v>912</v>
      </c>
      <c r="E82" s="52" t="s">
        <v>600</v>
      </c>
      <c r="F82" s="247">
        <v>68</v>
      </c>
      <c r="G82" s="296">
        <v>51</v>
      </c>
      <c r="H82" s="247">
        <v>11.64</v>
      </c>
      <c r="I82" s="296">
        <v>8.73</v>
      </c>
      <c r="J82" s="247">
        <f>SUM(F82:I82)</f>
        <v>139.36999999999998</v>
      </c>
      <c r="K82" s="247">
        <v>119</v>
      </c>
      <c r="L82" s="247">
        <v>20.37</v>
      </c>
      <c r="M82" s="293">
        <f>K82+L82</f>
        <v>139.37</v>
      </c>
      <c r="N82" s="262"/>
      <c r="P82"/>
      <c r="Q82"/>
      <c r="R82"/>
      <c r="S82"/>
    </row>
    <row r="83" spans="1:19" s="1" customFormat="1" hidden="1">
      <c r="A83" s="43">
        <v>74</v>
      </c>
      <c r="B83" s="43" t="s">
        <v>753</v>
      </c>
      <c r="C83" s="72" t="s">
        <v>752</v>
      </c>
      <c r="D83" s="72" t="s">
        <v>912</v>
      </c>
      <c r="E83" s="52" t="s">
        <v>598</v>
      </c>
      <c r="F83" s="247">
        <v>68</v>
      </c>
      <c r="G83" s="296">
        <v>0</v>
      </c>
      <c r="H83" s="247">
        <v>11.64</v>
      </c>
      <c r="I83" s="296">
        <v>0</v>
      </c>
      <c r="J83" s="247">
        <f t="shared" ref="J83:J116" si="2">SUM(F83:I83)</f>
        <v>79.64</v>
      </c>
      <c r="K83" s="247">
        <v>68</v>
      </c>
      <c r="L83" s="247">
        <v>11.64</v>
      </c>
      <c r="M83" s="293">
        <f t="shared" ref="M83:M116" si="3">K83+L83</f>
        <v>79.64</v>
      </c>
      <c r="N83" s="262"/>
      <c r="P83"/>
      <c r="Q83"/>
      <c r="R83"/>
      <c r="S83"/>
    </row>
    <row r="84" spans="1:19" s="1" customFormat="1" hidden="1">
      <c r="A84" s="43">
        <v>75</v>
      </c>
      <c r="B84" s="50" t="s">
        <v>676</v>
      </c>
      <c r="C84" s="72" t="s">
        <v>557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si="2"/>
        <v>79.64</v>
      </c>
      <c r="K84" s="247">
        <v>68</v>
      </c>
      <c r="L84" s="247">
        <v>11.64</v>
      </c>
      <c r="M84" s="293">
        <f t="shared" si="3"/>
        <v>79.64</v>
      </c>
      <c r="N84" s="262"/>
      <c r="P84"/>
      <c r="Q84"/>
      <c r="R84"/>
      <c r="S84"/>
    </row>
    <row r="85" spans="1:19" s="1" customFormat="1" hidden="1">
      <c r="A85" s="43">
        <v>76</v>
      </c>
      <c r="B85" s="50" t="s">
        <v>677</v>
      </c>
      <c r="C85" s="71" t="s">
        <v>851</v>
      </c>
      <c r="D85" s="71" t="s">
        <v>913</v>
      </c>
      <c r="E85" s="52" t="s">
        <v>598</v>
      </c>
      <c r="F85" s="247">
        <v>78.12</v>
      </c>
      <c r="G85" s="296">
        <v>0</v>
      </c>
      <c r="H85" s="247">
        <v>11.64</v>
      </c>
      <c r="I85" s="296">
        <v>0</v>
      </c>
      <c r="J85" s="247">
        <f t="shared" si="2"/>
        <v>89.76</v>
      </c>
      <c r="K85" s="247">
        <v>78.12</v>
      </c>
      <c r="L85" s="247">
        <v>11.64</v>
      </c>
      <c r="M85" s="293">
        <f t="shared" si="3"/>
        <v>89.76</v>
      </c>
      <c r="N85" s="262"/>
      <c r="P85"/>
      <c r="Q85"/>
      <c r="R85"/>
      <c r="S85"/>
    </row>
    <row r="86" spans="1:19" s="1" customFormat="1" hidden="1">
      <c r="A86" s="43">
        <v>77</v>
      </c>
      <c r="B86" s="50" t="s">
        <v>678</v>
      </c>
      <c r="C86" s="72" t="s">
        <v>341</v>
      </c>
      <c r="D86" s="72" t="s">
        <v>916</v>
      </c>
      <c r="E86" s="52" t="s">
        <v>600</v>
      </c>
      <c r="F86" s="247">
        <v>68</v>
      </c>
      <c r="G86" s="296">
        <v>51</v>
      </c>
      <c r="H86" s="247">
        <v>11.64</v>
      </c>
      <c r="I86" s="296">
        <v>8.73</v>
      </c>
      <c r="J86" s="247">
        <f t="shared" si="2"/>
        <v>139.36999999999998</v>
      </c>
      <c r="K86" s="247">
        <v>119</v>
      </c>
      <c r="L86" s="247">
        <v>20.37</v>
      </c>
      <c r="M86" s="293">
        <f t="shared" si="3"/>
        <v>139.37</v>
      </c>
      <c r="N86" s="262"/>
      <c r="P86"/>
      <c r="Q86"/>
      <c r="R86"/>
      <c r="S86"/>
    </row>
    <row r="87" spans="1:19" s="1" customFormat="1" hidden="1">
      <c r="A87" s="43">
        <v>78</v>
      </c>
      <c r="B87" s="50" t="s">
        <v>679</v>
      </c>
      <c r="C87" s="358" t="s">
        <v>32</v>
      </c>
      <c r="D87" s="72" t="s">
        <v>912</v>
      </c>
      <c r="E87" s="52" t="s">
        <v>599</v>
      </c>
      <c r="F87" s="247">
        <v>68</v>
      </c>
      <c r="G87" s="296">
        <v>115.6</v>
      </c>
      <c r="H87" s="247">
        <v>11.64</v>
      </c>
      <c r="I87" s="296">
        <v>20.95</v>
      </c>
      <c r="J87" s="247">
        <f t="shared" si="2"/>
        <v>216.19</v>
      </c>
      <c r="K87" s="247">
        <v>183.6</v>
      </c>
      <c r="L87" s="247">
        <v>32.590000000000003</v>
      </c>
      <c r="M87" s="293">
        <f t="shared" si="3"/>
        <v>216.19</v>
      </c>
      <c r="N87" s="262" t="s">
        <v>971</v>
      </c>
      <c r="P87"/>
      <c r="Q87"/>
      <c r="R87"/>
      <c r="S87"/>
    </row>
    <row r="88" spans="1:19" s="1" customFormat="1" hidden="1">
      <c r="A88" s="43"/>
      <c r="B88" s="50" t="s">
        <v>680</v>
      </c>
      <c r="C88" s="72" t="s">
        <v>137</v>
      </c>
      <c r="D88" s="72" t="s">
        <v>912</v>
      </c>
      <c r="E88" s="52" t="s">
        <v>598</v>
      </c>
      <c r="F88" s="247">
        <v>68</v>
      </c>
      <c r="G88" s="296">
        <v>0</v>
      </c>
      <c r="H88" s="247">
        <v>11.64</v>
      </c>
      <c r="I88" s="296">
        <v>0</v>
      </c>
      <c r="J88" s="247">
        <f t="shared" si="2"/>
        <v>79.64</v>
      </c>
      <c r="K88" s="247">
        <v>68</v>
      </c>
      <c r="L88" s="247">
        <v>11.64</v>
      </c>
      <c r="M88" s="293">
        <f t="shared" si="3"/>
        <v>79.64</v>
      </c>
      <c r="N88" s="262"/>
      <c r="P88"/>
      <c r="Q88"/>
      <c r="R88"/>
      <c r="S88"/>
    </row>
    <row r="89" spans="1:19" s="1" customFormat="1">
      <c r="A89" s="43"/>
      <c r="B89" s="50" t="s">
        <v>977</v>
      </c>
      <c r="C89" s="358" t="s">
        <v>978</v>
      </c>
      <c r="D89" s="72" t="s">
        <v>912</v>
      </c>
      <c r="E89" s="52" t="s">
        <v>600</v>
      </c>
      <c r="F89" s="247"/>
      <c r="G89" s="296"/>
      <c r="H89" s="247"/>
      <c r="I89" s="296"/>
      <c r="J89" s="247"/>
      <c r="K89" s="247"/>
      <c r="L89" s="247"/>
      <c r="M89" s="293"/>
      <c r="N89" s="262" t="s">
        <v>979</v>
      </c>
      <c r="P89"/>
      <c r="Q89"/>
      <c r="R89"/>
      <c r="S89"/>
    </row>
    <row r="90" spans="1:19" s="1" customFormat="1" hidden="1">
      <c r="A90" s="43"/>
      <c r="B90" s="50" t="s">
        <v>714</v>
      </c>
      <c r="C90" s="72" t="s">
        <v>713</v>
      </c>
      <c r="D90" s="72" t="s">
        <v>913</v>
      </c>
      <c r="E90" s="52" t="s">
        <v>928</v>
      </c>
      <c r="F90" s="247">
        <v>78.12</v>
      </c>
      <c r="G90" s="296">
        <v>0</v>
      </c>
      <c r="H90" s="247">
        <v>11.64</v>
      </c>
      <c r="I90" s="296">
        <v>0</v>
      </c>
      <c r="J90" s="247">
        <f t="shared" si="2"/>
        <v>89.76</v>
      </c>
      <c r="K90" s="247">
        <v>78.12</v>
      </c>
      <c r="L90" s="247">
        <v>11.64</v>
      </c>
      <c r="M90" s="293">
        <f t="shared" si="3"/>
        <v>89.76</v>
      </c>
      <c r="N90" s="262"/>
      <c r="P90"/>
      <c r="Q90"/>
      <c r="R90"/>
      <c r="S90"/>
    </row>
    <row r="91" spans="1:19" s="1" customFormat="1" hidden="1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 hidden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296">
        <v>58.59</v>
      </c>
      <c r="H92" s="247">
        <v>11.64</v>
      </c>
      <c r="I92" s="296">
        <v>8.73</v>
      </c>
      <c r="J92" s="247">
        <f t="shared" si="2"/>
        <v>157.08000000000001</v>
      </c>
      <c r="K92" s="247">
        <v>136.71</v>
      </c>
      <c r="L92" s="247">
        <v>20.37</v>
      </c>
      <c r="M92" s="293">
        <f t="shared" si="3"/>
        <v>157.08000000000001</v>
      </c>
      <c r="N92" s="262"/>
      <c r="P92"/>
      <c r="Q92"/>
      <c r="R92"/>
      <c r="S92"/>
    </row>
    <row r="93" spans="1:19" s="1" customFormat="1" ht="17" hidden="1" customHeight="1">
      <c r="A93" s="43">
        <v>83</v>
      </c>
      <c r="B93" s="50" t="s">
        <v>684</v>
      </c>
      <c r="C93" s="72" t="s">
        <v>35</v>
      </c>
      <c r="D93" s="72" t="s">
        <v>916</v>
      </c>
      <c r="E93" s="52" t="s">
        <v>598</v>
      </c>
      <c r="F93" s="247">
        <v>68</v>
      </c>
      <c r="G93" s="296">
        <v>0</v>
      </c>
      <c r="H93" s="247">
        <v>11.64</v>
      </c>
      <c r="I93" s="296">
        <v>0</v>
      </c>
      <c r="J93" s="247">
        <f t="shared" si="2"/>
        <v>79.64</v>
      </c>
      <c r="K93" s="247">
        <v>68</v>
      </c>
      <c r="L93" s="247">
        <v>11.64</v>
      </c>
      <c r="M93" s="293">
        <f t="shared" si="3"/>
        <v>79.64</v>
      </c>
      <c r="N93" s="266"/>
      <c r="P93"/>
      <c r="Q93"/>
      <c r="R93"/>
      <c r="S93"/>
    </row>
    <row r="94" spans="1:19" s="1" customFormat="1" hidden="1">
      <c r="A94" s="43">
        <v>84</v>
      </c>
      <c r="B94" s="50" t="s">
        <v>685</v>
      </c>
      <c r="C94" s="72" t="s">
        <v>433</v>
      </c>
      <c r="D94" s="72" t="s">
        <v>912</v>
      </c>
      <c r="E94" s="52" t="s">
        <v>598</v>
      </c>
      <c r="F94" s="247">
        <v>68</v>
      </c>
      <c r="G94" s="296">
        <v>0</v>
      </c>
      <c r="H94" s="247">
        <v>11.64</v>
      </c>
      <c r="I94" s="296">
        <v>0</v>
      </c>
      <c r="J94" s="247">
        <f t="shared" si="2"/>
        <v>79.64</v>
      </c>
      <c r="K94" s="247">
        <v>68</v>
      </c>
      <c r="L94" s="247">
        <v>11.64</v>
      </c>
      <c r="M94" s="293">
        <f t="shared" si="3"/>
        <v>79.64</v>
      </c>
      <c r="N94" s="262"/>
      <c r="P94"/>
      <c r="Q94"/>
      <c r="R94"/>
      <c r="S94"/>
    </row>
    <row r="95" spans="1:19" s="1" customFormat="1" hidden="1">
      <c r="A95" s="43">
        <v>85</v>
      </c>
      <c r="B95" s="50" t="s">
        <v>686</v>
      </c>
      <c r="C95" s="72" t="s">
        <v>339</v>
      </c>
      <c r="D95" s="72" t="s">
        <v>912</v>
      </c>
      <c r="E95" s="52" t="s">
        <v>600</v>
      </c>
      <c r="F95" s="247">
        <v>68</v>
      </c>
      <c r="G95" s="296">
        <v>51</v>
      </c>
      <c r="H95" s="247">
        <v>11.64</v>
      </c>
      <c r="I95" s="296">
        <v>8.73</v>
      </c>
      <c r="J95" s="247">
        <f t="shared" si="2"/>
        <v>139.36999999999998</v>
      </c>
      <c r="K95" s="247">
        <v>119</v>
      </c>
      <c r="L95" s="247">
        <v>20.37</v>
      </c>
      <c r="M95" s="293">
        <f t="shared" si="3"/>
        <v>139.37</v>
      </c>
      <c r="N95" s="262"/>
      <c r="P95"/>
      <c r="Q95"/>
      <c r="R95"/>
      <c r="S95"/>
    </row>
    <row r="96" spans="1:19" s="1" customFormat="1" hidden="1">
      <c r="A96" s="43">
        <v>86</v>
      </c>
      <c r="B96" s="50" t="s">
        <v>687</v>
      </c>
      <c r="C96" s="72" t="s">
        <v>50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 hidden="1">
      <c r="A97" s="43">
        <v>87</v>
      </c>
      <c r="B97" s="50" t="s">
        <v>688</v>
      </c>
      <c r="C97" s="72" t="s">
        <v>85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 hidden="1">
      <c r="A98" s="43">
        <v>88</v>
      </c>
      <c r="B98" s="50" t="s">
        <v>689</v>
      </c>
      <c r="C98" s="72" t="s">
        <v>128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 hidden="1">
      <c r="A99" s="43">
        <v>89</v>
      </c>
      <c r="B99" s="50" t="s">
        <v>690</v>
      </c>
      <c r="C99" s="71" t="s">
        <v>336</v>
      </c>
      <c r="D99" s="71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 hidden="1">
      <c r="A100" s="43">
        <v>29</v>
      </c>
      <c r="B100" s="50" t="s">
        <v>640</v>
      </c>
      <c r="C100" s="72" t="s">
        <v>873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</row>
    <row r="101" spans="1:19" s="1" customFormat="1" hidden="1">
      <c r="A101" s="43">
        <v>90</v>
      </c>
      <c r="B101" s="50" t="s">
        <v>691</v>
      </c>
      <c r="C101" s="71" t="s">
        <v>333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>SUM(F101:I101)</f>
        <v>79.64</v>
      </c>
      <c r="K101" s="321">
        <v>68</v>
      </c>
      <c r="L101" s="321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 hidden="1">
      <c r="A102" s="43">
        <v>91</v>
      </c>
      <c r="B102" s="50" t="s">
        <v>692</v>
      </c>
      <c r="C102" s="72" t="s">
        <v>46</v>
      </c>
      <c r="D102" s="72" t="s">
        <v>913</v>
      </c>
      <c r="E102" s="52" t="s">
        <v>598</v>
      </c>
      <c r="F102" s="247">
        <v>78.12</v>
      </c>
      <c r="G102" s="296">
        <v>0</v>
      </c>
      <c r="H102" s="247">
        <v>11.64</v>
      </c>
      <c r="I102" s="296">
        <v>0</v>
      </c>
      <c r="J102" s="247">
        <f t="shared" si="2"/>
        <v>89.76</v>
      </c>
      <c r="K102" s="321">
        <v>78.12</v>
      </c>
      <c r="L102" s="321">
        <v>11.64</v>
      </c>
      <c r="M102" s="293">
        <f t="shared" si="3"/>
        <v>89.76</v>
      </c>
      <c r="N102" s="262"/>
      <c r="P102"/>
      <c r="Q102"/>
      <c r="R102"/>
      <c r="S102"/>
    </row>
    <row r="103" spans="1:19" s="1" customFormat="1" hidden="1">
      <c r="A103" s="43">
        <v>92</v>
      </c>
      <c r="B103" s="50" t="s">
        <v>693</v>
      </c>
      <c r="C103" s="71" t="s">
        <v>852</v>
      </c>
      <c r="D103" s="71" t="s">
        <v>912</v>
      </c>
      <c r="E103" s="52" t="s">
        <v>600</v>
      </c>
      <c r="F103" s="247">
        <v>68</v>
      </c>
      <c r="G103" s="296">
        <v>51</v>
      </c>
      <c r="H103" s="247">
        <v>11.64</v>
      </c>
      <c r="I103" s="296">
        <v>8.73</v>
      </c>
      <c r="J103" s="247">
        <f t="shared" si="2"/>
        <v>139.36999999999998</v>
      </c>
      <c r="K103" s="247">
        <v>119</v>
      </c>
      <c r="L103" s="247">
        <v>20.37</v>
      </c>
      <c r="M103" s="293">
        <f>K103+L103</f>
        <v>139.37</v>
      </c>
      <c r="N103" s="262"/>
      <c r="P103"/>
      <c r="Q103"/>
      <c r="R103"/>
      <c r="S103"/>
    </row>
    <row r="104" spans="1:19" s="1" customFormat="1" hidden="1">
      <c r="A104" s="43">
        <v>93</v>
      </c>
      <c r="B104" s="50" t="s">
        <v>694</v>
      </c>
      <c r="C104" s="72" t="s">
        <v>200</v>
      </c>
      <c r="D104" s="72" t="s">
        <v>912</v>
      </c>
      <c r="E104" s="52" t="s">
        <v>600</v>
      </c>
      <c r="F104" s="247">
        <v>68</v>
      </c>
      <c r="G104" s="296">
        <v>51</v>
      </c>
      <c r="H104" s="247">
        <v>11.64</v>
      </c>
      <c r="I104" s="296">
        <v>8.73</v>
      </c>
      <c r="J104" s="247">
        <f t="shared" si="2"/>
        <v>139.36999999999998</v>
      </c>
      <c r="K104" s="247">
        <v>119</v>
      </c>
      <c r="L104" s="247">
        <v>20.37</v>
      </c>
      <c r="M104" s="293">
        <f t="shared" si="3"/>
        <v>139.37</v>
      </c>
      <c r="N104" s="262"/>
      <c r="P104"/>
      <c r="Q104"/>
      <c r="R104"/>
      <c r="S104"/>
    </row>
    <row r="105" spans="1:19" s="1" customFormat="1" hidden="1">
      <c r="A105" s="43">
        <v>94</v>
      </c>
      <c r="B105" s="50" t="s">
        <v>695</v>
      </c>
      <c r="C105" s="72" t="s">
        <v>434</v>
      </c>
      <c r="D105" s="72" t="s">
        <v>913</v>
      </c>
      <c r="E105" s="52" t="s">
        <v>598</v>
      </c>
      <c r="F105" s="247">
        <v>78.12</v>
      </c>
      <c r="G105" s="296">
        <v>0</v>
      </c>
      <c r="H105" s="247">
        <v>11.64</v>
      </c>
      <c r="I105" s="296">
        <v>0</v>
      </c>
      <c r="J105" s="247">
        <f t="shared" si="2"/>
        <v>89.76</v>
      </c>
      <c r="K105" s="247">
        <v>78.12</v>
      </c>
      <c r="L105" s="247">
        <v>11.64</v>
      </c>
      <c r="M105" s="293">
        <f t="shared" si="3"/>
        <v>89.76</v>
      </c>
      <c r="N105" s="262"/>
      <c r="P105"/>
      <c r="Q105"/>
      <c r="R105"/>
      <c r="S105"/>
    </row>
    <row r="106" spans="1:19" s="1" customFormat="1" hidden="1">
      <c r="A106" s="43">
        <v>95</v>
      </c>
      <c r="B106" s="278" t="s">
        <v>745</v>
      </c>
      <c r="C106" s="72" t="s">
        <v>337</v>
      </c>
      <c r="D106" s="72" t="s">
        <v>912</v>
      </c>
      <c r="E106" s="52" t="s">
        <v>598</v>
      </c>
      <c r="F106" s="247">
        <v>68</v>
      </c>
      <c r="G106" s="296">
        <v>0</v>
      </c>
      <c r="H106" s="247">
        <v>11.64</v>
      </c>
      <c r="I106" s="296">
        <v>0</v>
      </c>
      <c r="J106" s="247">
        <f t="shared" si="2"/>
        <v>79.64</v>
      </c>
      <c r="K106" s="247">
        <v>68</v>
      </c>
      <c r="L106" s="247">
        <v>11.64</v>
      </c>
      <c r="M106" s="293">
        <f t="shared" si="3"/>
        <v>79.64</v>
      </c>
      <c r="N106" s="262"/>
      <c r="P106"/>
      <c r="Q106"/>
      <c r="R106"/>
      <c r="S106"/>
    </row>
    <row r="107" spans="1:19" s="1" customFormat="1" hidden="1">
      <c r="A107" s="43">
        <v>96</v>
      </c>
      <c r="B107" s="50" t="s">
        <v>696</v>
      </c>
      <c r="C107" s="72" t="s">
        <v>524</v>
      </c>
      <c r="D107" s="72" t="s">
        <v>913</v>
      </c>
      <c r="E107" s="52" t="s">
        <v>600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 hidden="1">
      <c r="A108" s="43">
        <v>97</v>
      </c>
      <c r="B108" s="50" t="s">
        <v>697</v>
      </c>
      <c r="C108" s="72" t="s">
        <v>558</v>
      </c>
      <c r="D108" s="72" t="s">
        <v>912</v>
      </c>
      <c r="E108" s="52" t="s">
        <v>599</v>
      </c>
      <c r="F108" s="247">
        <v>68</v>
      </c>
      <c r="G108" s="296">
        <v>115.6</v>
      </c>
      <c r="H108" s="247">
        <v>11.64</v>
      </c>
      <c r="I108" s="296">
        <v>20.95</v>
      </c>
      <c r="J108" s="247">
        <f t="shared" si="2"/>
        <v>216.19</v>
      </c>
      <c r="K108" s="247">
        <v>183.6</v>
      </c>
      <c r="L108" s="247">
        <v>32.590000000000003</v>
      </c>
      <c r="M108" s="293">
        <f t="shared" si="3"/>
        <v>216.19</v>
      </c>
      <c r="N108" s="262"/>
      <c r="P108"/>
      <c r="Q108"/>
      <c r="R108"/>
      <c r="S108"/>
    </row>
    <row r="109" spans="1:19" s="1" customFormat="1" hidden="1">
      <c r="A109" s="43"/>
      <c r="B109" s="50" t="s">
        <v>930</v>
      </c>
      <c r="C109" s="72" t="s">
        <v>931</v>
      </c>
      <c r="D109" s="72" t="s">
        <v>915</v>
      </c>
      <c r="E109" s="52" t="s">
        <v>600</v>
      </c>
      <c r="F109" s="247">
        <v>78.12</v>
      </c>
      <c r="G109" s="296">
        <v>58.59</v>
      </c>
      <c r="H109" s="247">
        <v>11.64</v>
      </c>
      <c r="I109" s="296">
        <v>8.73</v>
      </c>
      <c r="J109" s="247">
        <v>157.08000000000001</v>
      </c>
      <c r="K109" s="247">
        <v>136.71</v>
      </c>
      <c r="L109" s="247">
        <v>20.37</v>
      </c>
      <c r="M109" s="293">
        <f t="shared" si="3"/>
        <v>157.08000000000001</v>
      </c>
      <c r="N109" s="262"/>
      <c r="P109"/>
      <c r="Q109"/>
      <c r="R109"/>
      <c r="S109"/>
    </row>
    <row r="110" spans="1:19" hidden="1">
      <c r="A110" s="43">
        <v>98</v>
      </c>
      <c r="B110" s="50" t="s">
        <v>698</v>
      </c>
      <c r="C110" s="72" t="s">
        <v>201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</row>
    <row r="111" spans="1:19" hidden="1">
      <c r="A111" s="43">
        <v>99</v>
      </c>
      <c r="B111" s="50" t="s">
        <v>699</v>
      </c>
      <c r="C111" s="72" t="s">
        <v>202</v>
      </c>
      <c r="D111" s="72" t="s">
        <v>913</v>
      </c>
      <c r="E111" s="52" t="s">
        <v>599</v>
      </c>
      <c r="F111" s="247">
        <v>78.12</v>
      </c>
      <c r="G111" s="296">
        <v>132.80000000000001</v>
      </c>
      <c r="H111" s="247">
        <v>11.64</v>
      </c>
      <c r="I111" s="296">
        <v>20.95</v>
      </c>
      <c r="J111" s="247">
        <f t="shared" si="2"/>
        <v>243.51</v>
      </c>
      <c r="K111" s="247">
        <v>210.92</v>
      </c>
      <c r="L111" s="247">
        <v>32.590000000000003</v>
      </c>
      <c r="M111" s="293">
        <f t="shared" si="3"/>
        <v>243.51</v>
      </c>
      <c r="N111" s="262"/>
    </row>
    <row r="112" spans="1:19" hidden="1">
      <c r="A112" s="43">
        <v>100</v>
      </c>
      <c r="B112" s="50" t="s">
        <v>700</v>
      </c>
      <c r="C112" s="72" t="s">
        <v>473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78.12</v>
      </c>
      <c r="L112" s="247">
        <v>11.64</v>
      </c>
      <c r="M112" s="293">
        <f t="shared" si="3"/>
        <v>89.76</v>
      </c>
      <c r="N112" s="262"/>
    </row>
    <row r="113" spans="1:16" hidden="1">
      <c r="A113" s="43">
        <v>101</v>
      </c>
      <c r="B113" s="50" t="s">
        <v>701</v>
      </c>
      <c r="C113" s="72" t="s">
        <v>559</v>
      </c>
      <c r="D113" s="72" t="s">
        <v>912</v>
      </c>
      <c r="E113" s="52" t="s">
        <v>599</v>
      </c>
      <c r="F113" s="247">
        <v>68</v>
      </c>
      <c r="G113" s="352">
        <v>115.6</v>
      </c>
      <c r="H113" s="247">
        <v>11.64</v>
      </c>
      <c r="I113" s="296">
        <v>20.95</v>
      </c>
      <c r="J113" s="247">
        <f t="shared" si="2"/>
        <v>216.19</v>
      </c>
      <c r="K113" s="247">
        <v>183.6</v>
      </c>
      <c r="L113" s="247">
        <v>32.590000000000003</v>
      </c>
      <c r="M113" s="293">
        <f t="shared" si="3"/>
        <v>216.19</v>
      </c>
      <c r="N113" s="262"/>
    </row>
    <row r="114" spans="1:16" hidden="1">
      <c r="A114" s="43">
        <v>102</v>
      </c>
      <c r="B114" s="50" t="s">
        <v>702</v>
      </c>
      <c r="C114" s="72" t="s">
        <v>161</v>
      </c>
      <c r="D114" s="72" t="s">
        <v>912</v>
      </c>
      <c r="E114" s="52" t="s">
        <v>598</v>
      </c>
      <c r="F114" s="247">
        <v>68</v>
      </c>
      <c r="G114" s="352">
        <v>0</v>
      </c>
      <c r="H114" s="247">
        <v>11.64</v>
      </c>
      <c r="I114" s="296">
        <v>0</v>
      </c>
      <c r="J114" s="247">
        <f t="shared" si="2"/>
        <v>79.64</v>
      </c>
      <c r="K114" s="247">
        <v>68</v>
      </c>
      <c r="L114" s="247">
        <v>11.64</v>
      </c>
      <c r="M114" s="293">
        <f t="shared" si="3"/>
        <v>79.64</v>
      </c>
      <c r="N114" s="262"/>
      <c r="P114" s="12"/>
    </row>
    <row r="115" spans="1:16" hidden="1">
      <c r="A115" s="43">
        <v>103</v>
      </c>
      <c r="B115" s="50" t="s">
        <v>703</v>
      </c>
      <c r="C115" s="72" t="s">
        <v>86</v>
      </c>
      <c r="D115" s="72" t="s">
        <v>913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f t="shared" si="2"/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 s="12"/>
    </row>
    <row r="116" spans="1:16" hidden="1">
      <c r="A116" s="43"/>
      <c r="B116" s="50" t="s">
        <v>704</v>
      </c>
      <c r="C116" s="72" t="s">
        <v>535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72">
        <v>68</v>
      </c>
      <c r="L116" s="247">
        <v>11.64</v>
      </c>
      <c r="M116" s="293">
        <f t="shared" si="3"/>
        <v>79.64</v>
      </c>
      <c r="N116" s="262"/>
      <c r="P116" s="12"/>
    </row>
    <row r="117" spans="1:16">
      <c r="A117" s="43"/>
      <c r="B117" s="288"/>
      <c r="C117" s="345"/>
      <c r="D117" s="345"/>
      <c r="E117" s="290"/>
      <c r="F117" s="247"/>
      <c r="G117" s="247"/>
      <c r="H117" s="247"/>
      <c r="I117" s="247"/>
      <c r="J117" s="247"/>
      <c r="K117" s="272"/>
      <c r="L117" s="247"/>
      <c r="M117" s="316"/>
      <c r="N117" s="262"/>
      <c r="P117" s="12"/>
    </row>
    <row r="118" spans="1:16" ht="16">
      <c r="A118" s="152" t="s">
        <v>403</v>
      </c>
      <c r="B118" s="153"/>
      <c r="C118" s="153"/>
      <c r="D118" s="153"/>
      <c r="E118" s="281"/>
      <c r="F118" s="312">
        <f t="shared" ref="F118:M118" si="4">SUM(F4:F116)</f>
        <v>8051.1599999999962</v>
      </c>
      <c r="G118" s="312">
        <f>SUM(G4:G116)</f>
        <v>3819.51</v>
      </c>
      <c r="H118" s="312">
        <f t="shared" si="4"/>
        <v>1303.6800000000014</v>
      </c>
      <c r="I118" s="312">
        <f>SUM(I4:I116)</f>
        <v>652.96000000000026</v>
      </c>
      <c r="J118" s="88">
        <f t="shared" si="4"/>
        <v>13827.310000000003</v>
      </c>
      <c r="K118" s="88">
        <f t="shared" si="4"/>
        <v>11870.670000000004</v>
      </c>
      <c r="L118" s="88">
        <f t="shared" si="4"/>
        <v>1956.640000000001</v>
      </c>
      <c r="M118" s="88">
        <f t="shared" si="4"/>
        <v>13827.310000000003</v>
      </c>
      <c r="N118" s="298"/>
      <c r="P118" s="12"/>
    </row>
    <row r="119" spans="1:16">
      <c r="A119" s="148"/>
      <c r="B119" s="149"/>
      <c r="C119" s="346"/>
      <c r="D119" s="360"/>
      <c r="L119" s="286"/>
      <c r="M119" s="275"/>
      <c r="N119" s="53"/>
    </row>
    <row r="120" spans="1:16">
      <c r="A120" s="43"/>
      <c r="B120" s="50"/>
      <c r="C120" s="72"/>
      <c r="D120" s="72"/>
      <c r="E120" s="54"/>
      <c r="F120" s="76"/>
      <c r="G120" s="76"/>
      <c r="H120" s="76"/>
      <c r="I120" s="76"/>
      <c r="J120" s="76"/>
      <c r="K120" s="76"/>
      <c r="L120" s="76"/>
      <c r="M120" s="76"/>
      <c r="N120" s="53"/>
    </row>
    <row r="121" spans="1:16" ht="16">
      <c r="A121" s="143"/>
      <c r="B121" s="155"/>
      <c r="C121" s="398" t="s">
        <v>616</v>
      </c>
      <c r="D121" s="399"/>
      <c r="E121" s="400"/>
      <c r="F121" s="88">
        <v>0</v>
      </c>
      <c r="G121" s="88"/>
      <c r="H121" s="88">
        <v>0</v>
      </c>
      <c r="I121" s="88"/>
      <c r="J121" s="88">
        <v>0</v>
      </c>
      <c r="K121" s="88"/>
      <c r="L121" s="88"/>
      <c r="M121" s="88"/>
      <c r="N121" s="89"/>
      <c r="P121" s="12"/>
    </row>
    <row r="122" spans="1:16" ht="16">
      <c r="A122" s="394" t="s">
        <v>171</v>
      </c>
      <c r="B122" s="395"/>
      <c r="C122" s="395"/>
      <c r="D122" s="395"/>
      <c r="E122" s="395"/>
      <c r="F122" s="88">
        <f>F118+F121</f>
        <v>8051.1599999999962</v>
      </c>
      <c r="G122" s="88"/>
      <c r="H122" s="88">
        <f>H118+H121</f>
        <v>1303.6800000000014</v>
      </c>
      <c r="I122" s="88"/>
      <c r="J122" s="88">
        <f>J118+J121</f>
        <v>13827.310000000003</v>
      </c>
      <c r="K122" s="88"/>
      <c r="L122" s="88"/>
      <c r="M122" s="88"/>
      <c r="N122" s="89"/>
      <c r="P122" s="12"/>
    </row>
    <row r="123" spans="1:16" ht="16">
      <c r="A123" s="401" t="s">
        <v>317</v>
      </c>
      <c r="B123" s="401"/>
      <c r="C123" s="401"/>
      <c r="D123" s="401"/>
      <c r="E123" s="401"/>
      <c r="F123" s="90"/>
      <c r="G123" s="90"/>
      <c r="H123" s="93"/>
      <c r="I123" s="93"/>
      <c r="J123" s="93"/>
      <c r="K123" s="93"/>
      <c r="L123" s="93"/>
      <c r="M123" s="93"/>
      <c r="N123" s="89"/>
    </row>
    <row r="124" spans="1:16" ht="16" customHeight="1">
      <c r="A124" s="405" t="s">
        <v>418</v>
      </c>
      <c r="B124" s="402"/>
      <c r="C124" s="402"/>
      <c r="D124" s="402"/>
      <c r="E124" s="403"/>
      <c r="F124" s="247"/>
      <c r="G124" s="247"/>
      <c r="H124" s="247"/>
      <c r="I124" s="247"/>
      <c r="J124" s="247"/>
      <c r="K124" s="331" t="s">
        <v>756</v>
      </c>
      <c r="L124" s="331" t="s">
        <v>757</v>
      </c>
      <c r="M124" s="247"/>
      <c r="N124" s="100"/>
    </row>
    <row r="125" spans="1:16" ht="16" customHeight="1">
      <c r="A125" s="240"/>
      <c r="B125" s="278" t="s">
        <v>743</v>
      </c>
      <c r="C125" s="72" t="s">
        <v>738</v>
      </c>
      <c r="D125" s="72" t="s">
        <v>912</v>
      </c>
      <c r="E125" s="52" t="s">
        <v>598</v>
      </c>
      <c r="F125" s="247">
        <v>-68</v>
      </c>
      <c r="G125" s="296">
        <v>0</v>
      </c>
      <c r="H125" s="247">
        <v>-11.64</v>
      </c>
      <c r="I125" s="296">
        <v>0</v>
      </c>
      <c r="J125" s="247">
        <f>SUM(F125:I125)</f>
        <v>-79.64</v>
      </c>
      <c r="K125" s="247">
        <v>-68</v>
      </c>
      <c r="L125" s="247">
        <v>-11.64</v>
      </c>
      <c r="M125" s="293">
        <v>-79.64</v>
      </c>
      <c r="N125" s="262" t="s">
        <v>976</v>
      </c>
    </row>
    <row r="126" spans="1:16" ht="16" customHeight="1">
      <c r="A126" s="240"/>
      <c r="B126" s="278"/>
      <c r="C126" s="72"/>
      <c r="D126" s="72"/>
      <c r="E126" s="52"/>
      <c r="F126" s="247"/>
      <c r="G126" s="296"/>
      <c r="H126" s="247"/>
      <c r="I126" s="296"/>
      <c r="J126" s="247"/>
      <c r="K126" s="247"/>
      <c r="L126" s="247"/>
      <c r="M126" s="293"/>
      <c r="N126" s="262"/>
    </row>
    <row r="127" spans="1:16" ht="16" customHeight="1">
      <c r="A127" s="240"/>
      <c r="B127" s="278"/>
      <c r="C127" s="72"/>
      <c r="D127" s="72"/>
      <c r="E127" s="52"/>
      <c r="F127" s="247"/>
      <c r="G127" s="296"/>
      <c r="H127" s="247"/>
      <c r="I127" s="296"/>
      <c r="J127" s="247"/>
      <c r="K127" s="247"/>
      <c r="L127" s="247"/>
      <c r="M127" s="293"/>
      <c r="N127" s="262"/>
    </row>
    <row r="128" spans="1:16" ht="16" customHeight="1">
      <c r="A128" s="240"/>
      <c r="B128" s="278"/>
      <c r="C128" s="72"/>
      <c r="D128" s="72"/>
      <c r="E128" s="52"/>
      <c r="F128" s="247"/>
      <c r="G128" s="296"/>
      <c r="H128" s="247"/>
      <c r="I128" s="296"/>
      <c r="J128" s="247"/>
      <c r="K128" s="247"/>
      <c r="L128" s="247"/>
      <c r="M128" s="293"/>
      <c r="N128" s="262"/>
    </row>
    <row r="129" spans="1:18" ht="16" customHeight="1">
      <c r="A129" s="240"/>
      <c r="B129" s="278"/>
      <c r="C129" s="72"/>
      <c r="D129" s="72"/>
      <c r="E129" s="52"/>
      <c r="F129" s="247"/>
      <c r="G129" s="296"/>
      <c r="H129" s="247"/>
      <c r="I129" s="296"/>
      <c r="J129" s="247"/>
      <c r="K129" s="247"/>
      <c r="L129" s="247"/>
      <c r="M129" s="293"/>
      <c r="N129" s="262"/>
    </row>
    <row r="130" spans="1:18" ht="16" customHeight="1">
      <c r="A130" s="240"/>
      <c r="B130" s="50"/>
      <c r="C130" s="72"/>
      <c r="D130" s="51"/>
      <c r="E130" s="246"/>
      <c r="F130" s="247"/>
      <c r="G130" s="296"/>
      <c r="H130" s="247"/>
      <c r="I130" s="296"/>
      <c r="J130" s="247"/>
      <c r="K130" s="247"/>
      <c r="L130" s="247"/>
      <c r="M130" s="293"/>
      <c r="N130" s="262"/>
    </row>
    <row r="131" spans="1:18" ht="16" customHeight="1">
      <c r="A131" s="301"/>
      <c r="B131" s="50"/>
      <c r="C131" s="72"/>
      <c r="D131" s="72"/>
      <c r="E131" s="246"/>
      <c r="F131" s="247"/>
      <c r="G131" s="296"/>
      <c r="H131" s="247"/>
      <c r="I131" s="296"/>
      <c r="J131" s="247"/>
      <c r="K131" s="247"/>
      <c r="L131" s="247"/>
      <c r="M131" s="293"/>
      <c r="N131" s="262"/>
    </row>
    <row r="132" spans="1:18" ht="16" customHeight="1">
      <c r="A132" s="301"/>
      <c r="B132" s="50"/>
      <c r="C132" s="72"/>
      <c r="D132" s="72"/>
      <c r="E132" s="246"/>
      <c r="F132" s="247"/>
      <c r="G132" s="296"/>
      <c r="H132" s="247"/>
      <c r="I132" s="296"/>
      <c r="J132" s="247"/>
      <c r="K132" s="247"/>
      <c r="L132" s="247"/>
      <c r="M132" s="293"/>
      <c r="N132" s="262"/>
    </row>
    <row r="133" spans="1:18" s="1" customFormat="1" ht="16" customHeight="1">
      <c r="A133" s="301"/>
      <c r="B133" s="50"/>
      <c r="C133" s="72"/>
      <c r="D133" s="72"/>
      <c r="E133" s="246"/>
      <c r="F133" s="247"/>
      <c r="G133" s="296"/>
      <c r="H133" s="247"/>
      <c r="I133" s="296"/>
      <c r="J133" s="247"/>
      <c r="K133" s="247"/>
      <c r="L133" s="247"/>
      <c r="M133" s="293"/>
      <c r="N133" s="262"/>
      <c r="P133"/>
      <c r="Q133"/>
      <c r="R133"/>
    </row>
    <row r="134" spans="1:18" s="1" customFormat="1" ht="16" customHeight="1">
      <c r="A134" s="301"/>
      <c r="B134" s="50"/>
      <c r="C134" s="72"/>
      <c r="D134" s="72"/>
      <c r="E134" s="246"/>
      <c r="F134" s="247"/>
      <c r="G134" s="296"/>
      <c r="H134" s="247"/>
      <c r="I134" s="296"/>
      <c r="J134" s="247"/>
      <c r="K134" s="247"/>
      <c r="L134" s="247"/>
      <c r="M134" s="293"/>
      <c r="N134" s="262"/>
      <c r="P134"/>
      <c r="Q134"/>
      <c r="R134"/>
    </row>
    <row r="135" spans="1:18" ht="16" customHeight="1">
      <c r="A135" s="240"/>
      <c r="B135" s="278"/>
      <c r="C135" s="72"/>
      <c r="D135" s="72"/>
      <c r="E135" s="52"/>
      <c r="F135" s="247"/>
      <c r="G135" s="296"/>
      <c r="H135" s="247"/>
      <c r="I135" s="296"/>
      <c r="J135" s="247"/>
      <c r="K135" s="247"/>
      <c r="L135" s="247"/>
      <c r="M135" s="293"/>
      <c r="N135" s="262"/>
    </row>
    <row r="136" spans="1:18" ht="16" customHeight="1">
      <c r="A136" s="240"/>
      <c r="B136" s="278"/>
      <c r="C136" s="72"/>
      <c r="D136" s="72"/>
      <c r="E136" s="52"/>
      <c r="F136" s="247"/>
      <c r="G136" s="352"/>
      <c r="H136" s="247"/>
      <c r="I136" s="296"/>
      <c r="J136" s="247"/>
      <c r="K136" s="247"/>
      <c r="L136" s="321"/>
      <c r="M136" s="293"/>
      <c r="N136" s="262"/>
    </row>
    <row r="137" spans="1:18" ht="16" customHeight="1">
      <c r="A137" s="240"/>
      <c r="B137" s="278"/>
      <c r="C137" s="72"/>
      <c r="D137" s="72"/>
      <c r="E137" s="52"/>
      <c r="F137" s="247"/>
      <c r="G137" s="296"/>
      <c r="H137" s="247"/>
      <c r="I137" s="296"/>
      <c r="J137" s="247"/>
      <c r="K137" s="247"/>
      <c r="L137" s="247"/>
      <c r="M137" s="293"/>
      <c r="N137" s="262"/>
    </row>
    <row r="138" spans="1:18" ht="16" customHeight="1">
      <c r="A138" s="240"/>
      <c r="B138" s="278"/>
      <c r="C138" s="72"/>
      <c r="D138" s="72"/>
      <c r="E138" s="52"/>
      <c r="F138" s="247"/>
      <c r="G138" s="296"/>
      <c r="H138" s="247"/>
      <c r="I138" s="296"/>
      <c r="J138" s="247"/>
      <c r="K138" s="247"/>
      <c r="L138" s="247"/>
      <c r="M138" s="293"/>
      <c r="N138" s="262"/>
    </row>
    <row r="139" spans="1:18" s="1" customFormat="1" ht="16">
      <c r="A139" s="406" t="s">
        <v>415</v>
      </c>
      <c r="B139" s="404"/>
      <c r="C139" s="404"/>
      <c r="D139" s="404"/>
      <c r="E139" s="404"/>
      <c r="F139" s="256">
        <f t="shared" ref="F139:L139" si="5">SUM(F125:F138)</f>
        <v>-68</v>
      </c>
      <c r="G139" s="256">
        <f t="shared" si="5"/>
        <v>0</v>
      </c>
      <c r="H139" s="256">
        <f t="shared" si="5"/>
        <v>-11.64</v>
      </c>
      <c r="I139" s="256">
        <f t="shared" si="5"/>
        <v>0</v>
      </c>
      <c r="J139" s="256">
        <f t="shared" si="5"/>
        <v>-79.64</v>
      </c>
      <c r="K139" s="256">
        <f t="shared" si="5"/>
        <v>-68</v>
      </c>
      <c r="L139" s="256">
        <f t="shared" si="5"/>
        <v>-11.64</v>
      </c>
      <c r="M139" s="256">
        <f>SUM(K139:L139)</f>
        <v>-79.64</v>
      </c>
      <c r="N139" s="257"/>
      <c r="P139"/>
      <c r="Q139"/>
      <c r="R139"/>
    </row>
    <row r="140" spans="1:18" s="1" customFormat="1" ht="16">
      <c r="A140" s="317"/>
      <c r="B140" s="318"/>
      <c r="C140" s="347"/>
      <c r="D140" s="347"/>
      <c r="E140" s="318"/>
      <c r="F140" s="256"/>
      <c r="G140" s="256"/>
      <c r="H140" s="256"/>
      <c r="I140" s="256"/>
      <c r="J140" s="256"/>
      <c r="K140" s="256"/>
      <c r="L140" s="256"/>
      <c r="M140" s="256"/>
      <c r="N140" s="257"/>
      <c r="P140"/>
      <c r="Q140"/>
      <c r="R140"/>
    </row>
    <row r="141" spans="1:18" s="1" customFormat="1" ht="19">
      <c r="A141" s="393" t="s">
        <v>171</v>
      </c>
      <c r="B141" s="393"/>
      <c r="C141" s="393"/>
      <c r="D141" s="393"/>
      <c r="E141" s="393"/>
      <c r="F141" s="90">
        <f>F122+F139</f>
        <v>7983.1599999999962</v>
      </c>
      <c r="G141" s="90"/>
      <c r="H141" s="90">
        <f>H122+H139</f>
        <v>1292.0400000000013</v>
      </c>
      <c r="I141" s="90"/>
      <c r="J141" s="90">
        <f>M118+J139</f>
        <v>13747.670000000004</v>
      </c>
      <c r="K141" s="90"/>
      <c r="L141" s="90"/>
      <c r="M141" s="332">
        <f>M118+M139</f>
        <v>13747.670000000004</v>
      </c>
      <c r="N141" s="89" t="s">
        <v>795</v>
      </c>
      <c r="P141"/>
      <c r="Q141"/>
      <c r="R141"/>
    </row>
    <row r="142" spans="1:18" s="1" customFormat="1" ht="15" customHeight="1">
      <c r="A142" s="397" t="s">
        <v>166</v>
      </c>
      <c r="B142" s="397"/>
      <c r="C142" s="397"/>
      <c r="D142" s="397"/>
      <c r="E142" s="397"/>
      <c r="F142" s="397"/>
      <c r="G142" s="397"/>
      <c r="H142" s="397"/>
      <c r="I142" s="397"/>
      <c r="J142" s="397"/>
      <c r="K142" s="313"/>
      <c r="L142" s="313"/>
      <c r="M142" s="313"/>
      <c r="N142" s="143"/>
      <c r="P142"/>
      <c r="Q142"/>
      <c r="R142"/>
    </row>
    <row r="143" spans="1:18" s="1" customFormat="1" ht="16" customHeight="1">
      <c r="A143"/>
      <c r="B143"/>
      <c r="C143"/>
      <c r="D143"/>
      <c r="F143"/>
      <c r="G143"/>
      <c r="H143" t="s">
        <v>381</v>
      </c>
      <c r="I143" s="163" t="s">
        <v>871</v>
      </c>
      <c r="J143" s="260">
        <v>45377</v>
      </c>
      <c r="K143" s="314"/>
      <c r="L143" s="314"/>
      <c r="M143" s="314"/>
      <c r="N143"/>
      <c r="P143"/>
      <c r="Q143"/>
      <c r="R143"/>
    </row>
    <row r="144" spans="1:18" s="1" customFormat="1">
      <c r="A144"/>
      <c r="B144"/>
      <c r="C144"/>
      <c r="D144"/>
      <c r="E144"/>
      <c r="F144"/>
      <c r="G144"/>
      <c r="H144" s="12"/>
      <c r="I144" s="12"/>
      <c r="J144" s="12"/>
      <c r="K144" s="275"/>
      <c r="L144" s="275"/>
      <c r="M144" s="12"/>
      <c r="N144"/>
      <c r="P144"/>
      <c r="Q144"/>
      <c r="R144"/>
    </row>
    <row r="145" spans="1:18" s="1" customFormat="1">
      <c r="A145"/>
      <c r="B145"/>
      <c r="C145"/>
      <c r="D145"/>
      <c r="E145"/>
      <c r="F145" s="315" t="s">
        <v>766</v>
      </c>
      <c r="G145" s="275">
        <f>G118+G139+I118+I139</f>
        <v>4472.47</v>
      </c>
      <c r="H145" s="315" t="s">
        <v>767</v>
      </c>
      <c r="I145" s="275">
        <f>M118+M139-G145</f>
        <v>9275.2000000000044</v>
      </c>
      <c r="J145"/>
      <c r="K145" s="275"/>
      <c r="L145" s="275"/>
      <c r="M145" s="275"/>
      <c r="N145"/>
      <c r="P145"/>
      <c r="Q145"/>
      <c r="R145"/>
    </row>
    <row r="147" spans="1:18" s="1" customFormat="1">
      <c r="A147"/>
      <c r="B147"/>
      <c r="C147"/>
      <c r="D147"/>
      <c r="E147"/>
      <c r="F147"/>
      <c r="G147"/>
      <c r="H147"/>
      <c r="I147" s="275">
        <f>G145+I145</f>
        <v>13747.670000000006</v>
      </c>
      <c r="J147"/>
      <c r="K147" s="275"/>
      <c r="L147" s="275"/>
      <c r="M147"/>
      <c r="N147"/>
      <c r="P147"/>
      <c r="Q147"/>
      <c r="R147"/>
    </row>
    <row r="150" spans="1:18">
      <c r="I150" s="275"/>
    </row>
  </sheetData>
  <autoFilter ref="A3:M116" xr:uid="{B4B7C983-07FF-BD4E-ADDF-E6FBA2A9BB11}">
    <filterColumn colId="2">
      <filters>
        <filter val="Tan, Xiaomei"/>
      </filters>
    </filterColumn>
  </autoFilter>
  <mergeCells count="7">
    <mergeCell ref="A142:J142"/>
    <mergeCell ref="C121:E121"/>
    <mergeCell ref="A122:E122"/>
    <mergeCell ref="A123:E123"/>
    <mergeCell ref="A124:E124"/>
    <mergeCell ref="A139:E139"/>
    <mergeCell ref="A141:E141"/>
  </mergeCells>
  <conditionalFormatting sqref="B130 D130">
    <cfRule type="duplicateValues" dxfId="1658" priority="4"/>
    <cfRule type="duplicateValues" dxfId="1657" priority="5"/>
  </conditionalFormatting>
  <conditionalFormatting sqref="B130">
    <cfRule type="duplicateValues" dxfId="1656" priority="3"/>
  </conditionalFormatting>
  <conditionalFormatting sqref="B131 D131">
    <cfRule type="duplicateValues" dxfId="1655" priority="19"/>
  </conditionalFormatting>
  <conditionalFormatting sqref="B131">
    <cfRule type="duplicateValues" dxfId="1654" priority="18"/>
  </conditionalFormatting>
  <conditionalFormatting sqref="B132 D132">
    <cfRule type="duplicateValues" dxfId="1653" priority="16"/>
  </conditionalFormatting>
  <conditionalFormatting sqref="B132">
    <cfRule type="duplicateValues" dxfId="1652" priority="15"/>
  </conditionalFormatting>
  <conditionalFormatting sqref="B133 D133:E133">
    <cfRule type="duplicateValues" dxfId="1651" priority="14"/>
  </conditionalFormatting>
  <conditionalFormatting sqref="B133">
    <cfRule type="duplicateValues" dxfId="1650" priority="10"/>
  </conditionalFormatting>
  <conditionalFormatting sqref="B134">
    <cfRule type="duplicateValues" dxfId="1649" priority="7"/>
  </conditionalFormatting>
  <conditionalFormatting sqref="B134:D134">
    <cfRule type="duplicateValues" dxfId="1648" priority="9"/>
  </conditionalFormatting>
  <conditionalFormatting sqref="C135">
    <cfRule type="duplicateValues" dxfId="1647" priority="1"/>
    <cfRule type="duplicateValues" dxfId="1646" priority="2"/>
  </conditionalFormatting>
  <conditionalFormatting sqref="C21:D21">
    <cfRule type="duplicateValues" dxfId="1645" priority="24"/>
  </conditionalFormatting>
  <conditionalFormatting sqref="C58:D58">
    <cfRule type="duplicateValues" dxfId="1644" priority="22"/>
  </conditionalFormatting>
  <conditionalFormatting sqref="C134:D134">
    <cfRule type="duplicateValues" dxfId="1643" priority="8"/>
  </conditionalFormatting>
  <conditionalFormatting sqref="D130">
    <cfRule type="duplicateValues" dxfId="1642" priority="6"/>
  </conditionalFormatting>
  <conditionalFormatting sqref="D131">
    <cfRule type="duplicateValues" dxfId="1641" priority="20"/>
  </conditionalFormatting>
  <conditionalFormatting sqref="D132">
    <cfRule type="duplicateValues" dxfId="1640" priority="17"/>
  </conditionalFormatting>
  <conditionalFormatting sqref="D133">
    <cfRule type="duplicateValues" dxfId="1639" priority="11"/>
    <cfRule type="duplicateValues" dxfId="1638" priority="12"/>
  </conditionalFormatting>
  <conditionalFormatting sqref="E133">
    <cfRule type="duplicateValues" dxfId="1637" priority="13"/>
  </conditionalFormatting>
  <conditionalFormatting sqref="E145:E147 E149:E1048576 B145:D1048576">
    <cfRule type="duplicateValues" dxfId="1636" priority="25"/>
  </conditionalFormatting>
  <conditionalFormatting sqref="N5 N9:N63 N68:N140">
    <cfRule type="notContainsBlanks" dxfId="1635" priority="21">
      <formula>LEN(TRIM(N5))&gt;0</formula>
    </cfRule>
  </conditionalFormatting>
  <conditionalFormatting sqref="N142">
    <cfRule type="notContainsBlanks" dxfId="1634" priority="23">
      <formula>LEN(TRIM(N142))&gt;0</formula>
    </cfRule>
  </conditionalFormatting>
  <pageMargins left="0.7" right="0.7" top="0.75" bottom="0.75" header="0.3" footer="0.3"/>
  <pageSetup orientation="portrait" horizontalDpi="0" verticalDpi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AB45-264D-3449-85DD-41353DEDF405}">
  <dimension ref="A1:S150"/>
  <sheetViews>
    <sheetView topLeftCell="A110" zoomScaleNormal="130" workbookViewId="0">
      <selection activeCell="O88" sqref="O88"/>
    </sheetView>
  </sheetViews>
  <sheetFormatPr baseColWidth="10" defaultColWidth="8.83203125" defaultRowHeight="15"/>
  <cols>
    <col min="1" max="1" width="3.6640625" customWidth="1"/>
    <col min="2" max="2" width="8.33203125" customWidth="1"/>
    <col min="3" max="3" width="18.83203125" customWidth="1"/>
    <col min="4" max="4" width="10.6640625" customWidth="1"/>
    <col min="5" max="5" width="13.5" customWidth="1"/>
    <col min="6" max="6" width="12.6640625" bestFit="1" customWidth="1"/>
    <col min="7" max="7" width="14.6640625" bestFit="1" customWidth="1"/>
    <col min="8" max="8" width="12.6640625" bestFit="1" customWidth="1"/>
    <col min="9" max="9" width="14.6640625" bestFit="1" customWidth="1"/>
    <col min="10" max="10" width="14.1640625" customWidth="1"/>
    <col min="11" max="11" width="14.1640625" style="275" customWidth="1"/>
    <col min="12" max="12" width="13.33203125" style="275" customWidth="1"/>
    <col min="13" max="13" width="14" customWidth="1"/>
    <col min="14" max="14" width="54" customWidth="1"/>
    <col min="15" max="15" width="41.5" style="1" bestFit="1" customWidth="1"/>
  </cols>
  <sheetData>
    <row r="1" spans="1:19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19" ht="19">
      <c r="A2" s="92" t="s">
        <v>313</v>
      </c>
      <c r="C2" s="139"/>
      <c r="D2" s="139"/>
      <c r="E2" s="17"/>
      <c r="K2" s="329"/>
      <c r="L2" s="45">
        <v>45352</v>
      </c>
      <c r="M2" s="157">
        <v>45382</v>
      </c>
      <c r="N2" s="350" t="s">
        <v>185</v>
      </c>
    </row>
    <row r="3" spans="1:19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19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19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19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2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19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>
        <v>11.64</v>
      </c>
      <c r="I7" s="296">
        <v>0</v>
      </c>
      <c r="J7" s="247">
        <f t="shared" si="0"/>
        <v>79.64</v>
      </c>
      <c r="K7" s="247">
        <v>68</v>
      </c>
      <c r="L7" s="247">
        <v>11.64</v>
      </c>
      <c r="M7" s="293">
        <f t="shared" ref="M7:M78" si="1">K7+L7</f>
        <v>79.64</v>
      </c>
      <c r="N7" s="262"/>
    </row>
    <row r="8" spans="1:19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296">
        <v>132.80000000000001</v>
      </c>
      <c r="H8" s="247">
        <v>11.64</v>
      </c>
      <c r="I8" s="296">
        <v>20.95</v>
      </c>
      <c r="J8" s="247">
        <f t="shared" si="0"/>
        <v>243.51</v>
      </c>
      <c r="K8" s="247">
        <v>210.92</v>
      </c>
      <c r="L8" s="247">
        <v>32.590000000000003</v>
      </c>
      <c r="M8" s="293">
        <f t="shared" si="1"/>
        <v>243.51</v>
      </c>
      <c r="N8" s="51"/>
    </row>
    <row r="9" spans="1:19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>
        <v>11.64</v>
      </c>
      <c r="I9" s="296">
        <v>20.95</v>
      </c>
      <c r="J9" s="247">
        <f t="shared" si="0"/>
        <v>216.19</v>
      </c>
      <c r="K9" s="247">
        <v>183.6</v>
      </c>
      <c r="L9" s="247">
        <v>32.590000000000003</v>
      </c>
      <c r="M9" s="293">
        <f t="shared" si="1"/>
        <v>216.19</v>
      </c>
      <c r="N9" s="262"/>
    </row>
    <row r="10" spans="1:19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78.12</v>
      </c>
      <c r="G10" s="296">
        <v>0</v>
      </c>
      <c r="H10" s="247">
        <v>11.64</v>
      </c>
      <c r="I10" s="296">
        <v>0</v>
      </c>
      <c r="J10" s="247">
        <f t="shared" si="0"/>
        <v>89.76</v>
      </c>
      <c r="K10" s="247">
        <v>78.12</v>
      </c>
      <c r="L10" s="247">
        <v>11.64</v>
      </c>
      <c r="M10" s="293">
        <f t="shared" si="1"/>
        <v>89.76</v>
      </c>
      <c r="N10" s="262"/>
    </row>
    <row r="11" spans="1:19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68</v>
      </c>
      <c r="G11" s="296">
        <v>0</v>
      </c>
      <c r="H11" s="247">
        <v>11.64</v>
      </c>
      <c r="I11" s="296">
        <v>0</v>
      </c>
      <c r="J11" s="247">
        <f t="shared" si="0"/>
        <v>79.64</v>
      </c>
      <c r="K11" s="247">
        <v>68</v>
      </c>
      <c r="L11" s="247">
        <v>11.64</v>
      </c>
      <c r="M11" s="293">
        <f t="shared" si="1"/>
        <v>79.64</v>
      </c>
      <c r="N11" s="262"/>
    </row>
    <row r="12" spans="1:19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68</v>
      </c>
      <c r="G12" s="296">
        <v>0</v>
      </c>
      <c r="H12" s="247">
        <v>11.64</v>
      </c>
      <c r="I12" s="296">
        <v>0</v>
      </c>
      <c r="J12" s="247">
        <f t="shared" si="0"/>
        <v>79.64</v>
      </c>
      <c r="K12" s="247">
        <v>68</v>
      </c>
      <c r="L12" s="247">
        <v>11.64</v>
      </c>
      <c r="M12" s="293">
        <f t="shared" si="1"/>
        <v>79.64</v>
      </c>
      <c r="N12" s="262"/>
    </row>
    <row r="13" spans="1:19">
      <c r="A13" s="43"/>
      <c r="B13" s="50" t="s">
        <v>708</v>
      </c>
      <c r="C13" s="72" t="s">
        <v>709</v>
      </c>
      <c r="D13" s="72" t="s">
        <v>916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/>
    </row>
    <row r="14" spans="1:19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78.12</v>
      </c>
      <c r="G14" s="296">
        <v>0</v>
      </c>
      <c r="H14" s="247">
        <v>11.64</v>
      </c>
      <c r="I14" s="296">
        <v>0</v>
      </c>
      <c r="J14" s="247">
        <f t="shared" si="0"/>
        <v>89.76</v>
      </c>
      <c r="K14" s="247">
        <v>78.12</v>
      </c>
      <c r="L14" s="247">
        <v>11.64</v>
      </c>
      <c r="M14" s="293">
        <f t="shared" si="1"/>
        <v>89.76</v>
      </c>
      <c r="N14" s="262"/>
      <c r="P14"/>
      <c r="Q14"/>
      <c r="R14"/>
      <c r="S14"/>
    </row>
    <row r="15" spans="1:19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  <c r="P15"/>
      <c r="Q15"/>
      <c r="R15"/>
      <c r="S15"/>
    </row>
    <row r="16" spans="1:19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600</v>
      </c>
      <c r="F16" s="247">
        <v>78.12</v>
      </c>
      <c r="G16" s="296">
        <v>58.59</v>
      </c>
      <c r="H16" s="247">
        <v>11.64</v>
      </c>
      <c r="I16" s="296">
        <v>8.73</v>
      </c>
      <c r="J16" s="247">
        <f>SUM(F16:I16)</f>
        <v>157.08000000000001</v>
      </c>
      <c r="K16" s="247">
        <v>136.71</v>
      </c>
      <c r="L16" s="247">
        <v>20.37</v>
      </c>
      <c r="M16" s="293">
        <f t="shared" si="1"/>
        <v>157.08000000000001</v>
      </c>
      <c r="N16" s="262"/>
      <c r="P16"/>
      <c r="Q16"/>
      <c r="R16"/>
      <c r="S16"/>
    </row>
    <row r="17" spans="1:19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>SUM(F17:I17)</f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/>
      <c r="S17"/>
    </row>
    <row r="18" spans="1:19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78.12</v>
      </c>
      <c r="G18" s="296">
        <v>132.80000000000001</v>
      </c>
      <c r="H18" s="247">
        <v>11.64</v>
      </c>
      <c r="I18" s="296">
        <v>20.95</v>
      </c>
      <c r="J18" s="247">
        <f t="shared" si="0"/>
        <v>243.51</v>
      </c>
      <c r="K18" s="247">
        <v>210.92</v>
      </c>
      <c r="L18" s="247">
        <v>32.590000000000003</v>
      </c>
      <c r="M18" s="293">
        <f t="shared" si="1"/>
        <v>243.51</v>
      </c>
      <c r="N18" s="262"/>
      <c r="P18"/>
      <c r="Q18"/>
      <c r="R18"/>
      <c r="S18"/>
    </row>
    <row r="19" spans="1:19" s="1" customFormat="1">
      <c r="A19" s="43"/>
      <c r="B19" s="278" t="s">
        <v>885</v>
      </c>
      <c r="C19" s="72" t="s">
        <v>886</v>
      </c>
      <c r="D19" s="72" t="s">
        <v>913</v>
      </c>
      <c r="E19" s="52" t="s">
        <v>600</v>
      </c>
      <c r="F19" s="247">
        <v>78.12</v>
      </c>
      <c r="G19" s="296">
        <v>58.59</v>
      </c>
      <c r="H19" s="247">
        <v>11.64</v>
      </c>
      <c r="I19" s="296">
        <v>8.73</v>
      </c>
      <c r="J19" s="247">
        <f t="shared" si="0"/>
        <v>157.08000000000001</v>
      </c>
      <c r="K19" s="247">
        <v>136.71</v>
      </c>
      <c r="L19" s="247">
        <v>20.37</v>
      </c>
      <c r="M19" s="293">
        <f t="shared" si="1"/>
        <v>157.08000000000001</v>
      </c>
      <c r="N19" s="262"/>
      <c r="P19"/>
      <c r="Q19"/>
      <c r="R19"/>
      <c r="S19"/>
    </row>
    <row r="20" spans="1:19">
      <c r="A20" s="43">
        <v>17</v>
      </c>
      <c r="B20" s="50" t="s">
        <v>630</v>
      </c>
      <c r="C20" s="72" t="s">
        <v>11</v>
      </c>
      <c r="D20" s="72" t="s">
        <v>912</v>
      </c>
      <c r="E20" s="52" t="s">
        <v>599</v>
      </c>
      <c r="F20" s="247">
        <v>68</v>
      </c>
      <c r="G20" s="296">
        <v>115.6</v>
      </c>
      <c r="H20" s="247">
        <v>11.64</v>
      </c>
      <c r="I20" s="296">
        <v>20.95</v>
      </c>
      <c r="J20" s="247">
        <f t="shared" si="0"/>
        <v>216.19</v>
      </c>
      <c r="K20" s="247">
        <v>183.6</v>
      </c>
      <c r="L20" s="247">
        <v>32.590000000000003</v>
      </c>
      <c r="M20" s="293">
        <f t="shared" si="1"/>
        <v>216.19</v>
      </c>
      <c r="N20" s="262"/>
    </row>
    <row r="21" spans="1:19">
      <c r="A21" s="43">
        <v>18</v>
      </c>
      <c r="B21" s="118" t="s">
        <v>631</v>
      </c>
      <c r="C21" s="72" t="s">
        <v>720</v>
      </c>
      <c r="D21" s="72" t="s">
        <v>913</v>
      </c>
      <c r="E21" s="52" t="s">
        <v>598</v>
      </c>
      <c r="F21" s="247">
        <v>78.12</v>
      </c>
      <c r="G21" s="296">
        <v>0</v>
      </c>
      <c r="H21" s="247">
        <v>11.64</v>
      </c>
      <c r="I21" s="296">
        <v>0</v>
      </c>
      <c r="J21" s="247">
        <f t="shared" si="0"/>
        <v>89.76</v>
      </c>
      <c r="K21" s="247">
        <v>78.12</v>
      </c>
      <c r="L21" s="247">
        <v>11.64</v>
      </c>
      <c r="M21" s="293">
        <f t="shared" si="1"/>
        <v>89.76</v>
      </c>
      <c r="N21" s="262"/>
    </row>
    <row r="22" spans="1:19">
      <c r="A22" s="43">
        <v>19</v>
      </c>
      <c r="B22" s="50" t="s">
        <v>632</v>
      </c>
      <c r="C22" s="72" t="s">
        <v>65</v>
      </c>
      <c r="D22" s="72" t="s">
        <v>913</v>
      </c>
      <c r="E22" s="52" t="s">
        <v>600</v>
      </c>
      <c r="F22" s="247">
        <v>78.12</v>
      </c>
      <c r="G22" s="296">
        <v>58.59</v>
      </c>
      <c r="H22" s="247">
        <v>11.64</v>
      </c>
      <c r="I22" s="296">
        <v>8.73</v>
      </c>
      <c r="J22" s="247">
        <f t="shared" si="0"/>
        <v>157.08000000000001</v>
      </c>
      <c r="K22" s="247">
        <v>136.71</v>
      </c>
      <c r="L22" s="247">
        <v>20.37</v>
      </c>
      <c r="M22" s="293">
        <f t="shared" si="1"/>
        <v>157.08000000000001</v>
      </c>
      <c r="N22" s="262"/>
    </row>
    <row r="23" spans="1:19">
      <c r="A23" s="43"/>
      <c r="B23" s="50" t="s">
        <v>917</v>
      </c>
      <c r="C23" s="72" t="s">
        <v>918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/>
    </row>
    <row r="24" spans="1:19">
      <c r="A24" s="43">
        <v>20</v>
      </c>
      <c r="B24" s="50" t="s">
        <v>633</v>
      </c>
      <c r="C24" s="71" t="s">
        <v>80</v>
      </c>
      <c r="D24" s="71" t="s">
        <v>912</v>
      </c>
      <c r="E24" s="52" t="s">
        <v>598</v>
      </c>
      <c r="F24" s="247">
        <v>68</v>
      </c>
      <c r="G24" s="296">
        <v>0</v>
      </c>
      <c r="H24" s="247">
        <v>11.64</v>
      </c>
      <c r="I24" s="296">
        <v>0</v>
      </c>
      <c r="J24" s="247">
        <f t="shared" si="0"/>
        <v>79.64</v>
      </c>
      <c r="K24" s="247">
        <v>68</v>
      </c>
      <c r="L24" s="247">
        <v>11.64</v>
      </c>
      <c r="M24" s="293">
        <f t="shared" si="1"/>
        <v>79.64</v>
      </c>
      <c r="N24" s="262"/>
    </row>
    <row r="25" spans="1:19">
      <c r="A25" s="43"/>
      <c r="B25" s="50" t="s">
        <v>887</v>
      </c>
      <c r="C25" s="71" t="s">
        <v>888</v>
      </c>
      <c r="D25" s="71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19">
      <c r="A26" s="43">
        <v>21</v>
      </c>
      <c r="B26" s="43" t="s">
        <v>781</v>
      </c>
      <c r="C26" s="71" t="s">
        <v>844</v>
      </c>
      <c r="D26" s="71" t="s">
        <v>913</v>
      </c>
      <c r="E26" s="52" t="s">
        <v>600</v>
      </c>
      <c r="F26" s="247">
        <v>78.12</v>
      </c>
      <c r="G26" s="296">
        <v>58.59</v>
      </c>
      <c r="H26" s="247">
        <v>11.64</v>
      </c>
      <c r="I26" s="296">
        <v>8.73</v>
      </c>
      <c r="J26" s="247">
        <f>SUM(F26:I26)</f>
        <v>157.08000000000001</v>
      </c>
      <c r="K26" s="247">
        <v>136.71</v>
      </c>
      <c r="L26" s="247">
        <v>20.37</v>
      </c>
      <c r="M26" s="293">
        <f t="shared" si="1"/>
        <v>157.08000000000001</v>
      </c>
      <c r="N26" s="262"/>
    </row>
    <row r="27" spans="1:19">
      <c r="A27" s="43">
        <v>22</v>
      </c>
      <c r="B27" s="50" t="s">
        <v>635</v>
      </c>
      <c r="C27" s="72" t="s">
        <v>91</v>
      </c>
      <c r="D27" s="72" t="s">
        <v>912</v>
      </c>
      <c r="E27" s="52" t="s">
        <v>599</v>
      </c>
      <c r="F27" s="247">
        <v>68</v>
      </c>
      <c r="G27" s="296">
        <v>115.6</v>
      </c>
      <c r="H27" s="247">
        <v>11.64</v>
      </c>
      <c r="I27" s="296">
        <v>20.95</v>
      </c>
      <c r="J27" s="247">
        <f>SUM(F27:I27)</f>
        <v>216.19</v>
      </c>
      <c r="K27" s="247">
        <v>183.6</v>
      </c>
      <c r="L27" s="247">
        <v>32.590000000000003</v>
      </c>
      <c r="M27" s="293">
        <f t="shared" si="1"/>
        <v>216.19</v>
      </c>
      <c r="N27" s="262"/>
    </row>
    <row r="28" spans="1:19">
      <c r="A28" s="43">
        <v>23</v>
      </c>
      <c r="B28" s="50" t="s">
        <v>634</v>
      </c>
      <c r="C28" s="71" t="s">
        <v>845</v>
      </c>
      <c r="D28" s="71" t="s">
        <v>912</v>
      </c>
      <c r="E28" s="52" t="s">
        <v>598</v>
      </c>
      <c r="F28" s="247">
        <v>68</v>
      </c>
      <c r="G28" s="296">
        <v>0</v>
      </c>
      <c r="H28" s="247">
        <v>11.64</v>
      </c>
      <c r="I28" s="296">
        <v>0</v>
      </c>
      <c r="J28" s="247">
        <f>SUM(F28:I28)</f>
        <v>79.64</v>
      </c>
      <c r="K28" s="247">
        <v>68</v>
      </c>
      <c r="L28" s="247">
        <v>11.64</v>
      </c>
      <c r="M28" s="293">
        <f t="shared" si="1"/>
        <v>79.64</v>
      </c>
      <c r="N28" s="262"/>
    </row>
    <row r="29" spans="1:19">
      <c r="A29" s="43">
        <v>24</v>
      </c>
      <c r="B29" s="50" t="s">
        <v>636</v>
      </c>
      <c r="C29" s="72" t="s">
        <v>771</v>
      </c>
      <c r="D29" s="72" t="s">
        <v>915</v>
      </c>
      <c r="E29" s="52" t="s">
        <v>598</v>
      </c>
      <c r="F29" s="247">
        <v>78.12</v>
      </c>
      <c r="G29" s="296">
        <v>0</v>
      </c>
      <c r="H29" s="247">
        <v>11.64</v>
      </c>
      <c r="I29" s="296">
        <v>0</v>
      </c>
      <c r="J29" s="247">
        <f t="shared" si="0"/>
        <v>89.76</v>
      </c>
      <c r="K29" s="247">
        <v>78.12</v>
      </c>
      <c r="L29" s="247">
        <v>11.64</v>
      </c>
      <c r="M29" s="293">
        <f t="shared" si="1"/>
        <v>89.76</v>
      </c>
      <c r="N29" s="262"/>
    </row>
    <row r="30" spans="1:19">
      <c r="A30" s="43">
        <v>25</v>
      </c>
      <c r="B30" s="50" t="s">
        <v>637</v>
      </c>
      <c r="C30" s="72" t="s">
        <v>405</v>
      </c>
      <c r="D30" s="72" t="s">
        <v>915</v>
      </c>
      <c r="E30" s="52" t="s">
        <v>598</v>
      </c>
      <c r="F30" s="247">
        <v>78.12</v>
      </c>
      <c r="G30" s="296">
        <v>0</v>
      </c>
      <c r="H30" s="247">
        <v>11.64</v>
      </c>
      <c r="I30" s="296">
        <v>0</v>
      </c>
      <c r="J30" s="247">
        <f t="shared" si="0"/>
        <v>89.76</v>
      </c>
      <c r="K30" s="247">
        <v>78.12</v>
      </c>
      <c r="L30" s="247">
        <v>11.64</v>
      </c>
      <c r="M30" s="293">
        <f t="shared" si="1"/>
        <v>89.76</v>
      </c>
      <c r="N30" s="262"/>
    </row>
    <row r="31" spans="1:19">
      <c r="A31" s="43"/>
      <c r="B31" s="50" t="s">
        <v>879</v>
      </c>
      <c r="C31" s="72" t="s">
        <v>880</v>
      </c>
      <c r="D31" s="72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 t="shared" si="0"/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19">
      <c r="A32" s="43">
        <v>26</v>
      </c>
      <c r="B32" s="50" t="s">
        <v>723</v>
      </c>
      <c r="C32" s="72" t="s">
        <v>722</v>
      </c>
      <c r="D32" s="72" t="s">
        <v>912</v>
      </c>
      <c r="E32" s="52" t="s">
        <v>598</v>
      </c>
      <c r="F32" s="247">
        <v>68</v>
      </c>
      <c r="G32" s="296">
        <v>0</v>
      </c>
      <c r="H32" s="247">
        <v>11.64</v>
      </c>
      <c r="I32" s="296">
        <v>0</v>
      </c>
      <c r="J32" s="247">
        <f t="shared" si="0"/>
        <v>79.64</v>
      </c>
      <c r="K32" s="247">
        <v>68</v>
      </c>
      <c r="L32" s="247">
        <v>11.64</v>
      </c>
      <c r="M32" s="293">
        <f t="shared" si="1"/>
        <v>79.64</v>
      </c>
      <c r="N32" s="262"/>
    </row>
    <row r="33" spans="1:19">
      <c r="A33" s="43">
        <v>27</v>
      </c>
      <c r="B33" s="50" t="s">
        <v>638</v>
      </c>
      <c r="C33" s="72" t="s">
        <v>617</v>
      </c>
      <c r="D33" s="72" t="s">
        <v>912</v>
      </c>
      <c r="E33" s="52" t="s">
        <v>600</v>
      </c>
      <c r="F33" s="247">
        <v>68</v>
      </c>
      <c r="G33" s="296">
        <v>51</v>
      </c>
      <c r="H33" s="247">
        <v>11.64</v>
      </c>
      <c r="I33" s="296">
        <v>8.73</v>
      </c>
      <c r="J33" s="247">
        <f t="shared" si="0"/>
        <v>139.36999999999998</v>
      </c>
      <c r="K33" s="247">
        <v>119</v>
      </c>
      <c r="L33" s="247">
        <v>20.37</v>
      </c>
      <c r="M33" s="293">
        <f t="shared" si="1"/>
        <v>139.37</v>
      </c>
      <c r="N33" s="262"/>
    </row>
    <row r="34" spans="1:19">
      <c r="A34" s="43">
        <v>28</v>
      </c>
      <c r="B34" s="50" t="s">
        <v>639</v>
      </c>
      <c r="C34" s="72" t="s">
        <v>92</v>
      </c>
      <c r="D34" s="72" t="s">
        <v>912</v>
      </c>
      <c r="E34" s="52" t="s">
        <v>599</v>
      </c>
      <c r="F34" s="247">
        <v>68</v>
      </c>
      <c r="G34" s="296">
        <v>115.6</v>
      </c>
      <c r="H34" s="247">
        <v>11.64</v>
      </c>
      <c r="I34" s="296">
        <v>20.95</v>
      </c>
      <c r="J34" s="247">
        <f t="shared" si="0"/>
        <v>216.19</v>
      </c>
      <c r="K34" s="247">
        <v>183.6</v>
      </c>
      <c r="L34" s="247">
        <v>32.590000000000003</v>
      </c>
      <c r="M34" s="293">
        <f t="shared" si="1"/>
        <v>216.19</v>
      </c>
      <c r="N34" s="262"/>
    </row>
    <row r="35" spans="1:19">
      <c r="A35" s="43"/>
      <c r="B35" s="50" t="s">
        <v>889</v>
      </c>
      <c r="C35" s="72" t="s">
        <v>890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>
      <c r="A36" s="43">
        <v>30</v>
      </c>
      <c r="B36" s="50" t="s">
        <v>641</v>
      </c>
      <c r="C36" s="71" t="s">
        <v>846</v>
      </c>
      <c r="D36" s="71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8.73</v>
      </c>
      <c r="J36" s="247">
        <f t="shared" si="0"/>
        <v>139.36999999999998</v>
      </c>
      <c r="K36" s="247">
        <v>119</v>
      </c>
      <c r="L36" s="247">
        <v>20.37</v>
      </c>
      <c r="M36" s="293">
        <f t="shared" si="1"/>
        <v>139.37</v>
      </c>
      <c r="N36" s="262"/>
      <c r="R36" t="s">
        <v>318</v>
      </c>
    </row>
    <row r="37" spans="1:19">
      <c r="A37" s="43">
        <v>31</v>
      </c>
      <c r="B37" s="50" t="s">
        <v>642</v>
      </c>
      <c r="C37" s="72" t="s">
        <v>549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20.95</v>
      </c>
      <c r="J37" s="247">
        <f t="shared" si="0"/>
        <v>216.19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>
      <c r="A38" s="43">
        <v>32</v>
      </c>
      <c r="B38" s="50" t="s">
        <v>784</v>
      </c>
      <c r="C38" s="72" t="s">
        <v>785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 s="1" customFormat="1">
      <c r="A39" s="43">
        <v>33</v>
      </c>
      <c r="B39" s="50" t="s">
        <v>644</v>
      </c>
      <c r="C39" s="72" t="s">
        <v>407</v>
      </c>
      <c r="D39" s="72" t="s">
        <v>913</v>
      </c>
      <c r="E39" s="52" t="s">
        <v>598</v>
      </c>
      <c r="F39" s="247">
        <v>78.12</v>
      </c>
      <c r="G39" s="296">
        <v>0</v>
      </c>
      <c r="H39" s="247">
        <v>11.64</v>
      </c>
      <c r="I39" s="296">
        <v>0</v>
      </c>
      <c r="J39" s="247">
        <f t="shared" si="0"/>
        <v>89.76</v>
      </c>
      <c r="K39" s="247">
        <v>78.12</v>
      </c>
      <c r="L39" s="247">
        <v>11.64</v>
      </c>
      <c r="M39" s="293">
        <f t="shared" si="1"/>
        <v>89.76</v>
      </c>
      <c r="N39" s="262"/>
      <c r="P39"/>
      <c r="Q39"/>
      <c r="R39"/>
      <c r="S39"/>
    </row>
    <row r="40" spans="1:19" s="1" customFormat="1">
      <c r="A40" s="43"/>
      <c r="B40" s="50" t="s">
        <v>860</v>
      </c>
      <c r="C40" s="72" t="s">
        <v>862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  <c r="P40"/>
      <c r="Q40"/>
      <c r="R40"/>
      <c r="S40"/>
    </row>
    <row r="41" spans="1:19" s="1" customFormat="1">
      <c r="A41" s="43">
        <v>34</v>
      </c>
      <c r="B41" s="50" t="s">
        <v>705</v>
      </c>
      <c r="C41" s="72" t="s">
        <v>43</v>
      </c>
      <c r="D41" s="72" t="s">
        <v>915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>
        <v>35</v>
      </c>
      <c r="B42" s="50" t="s">
        <v>706</v>
      </c>
      <c r="C42" s="71" t="s">
        <v>327</v>
      </c>
      <c r="D42" s="71" t="s">
        <v>912</v>
      </c>
      <c r="E42" s="52" t="s">
        <v>600</v>
      </c>
      <c r="F42" s="247">
        <v>68</v>
      </c>
      <c r="G42" s="296">
        <v>51</v>
      </c>
      <c r="H42" s="247">
        <v>11.64</v>
      </c>
      <c r="I42" s="296">
        <v>8.73</v>
      </c>
      <c r="J42" s="247">
        <f t="shared" si="0"/>
        <v>139.36999999999998</v>
      </c>
      <c r="K42" s="247">
        <v>119</v>
      </c>
      <c r="L42" s="247">
        <v>20.37</v>
      </c>
      <c r="M42" s="293">
        <f t="shared" si="1"/>
        <v>139.37</v>
      </c>
      <c r="N42" s="262"/>
      <c r="P42"/>
      <c r="Q42"/>
      <c r="R42"/>
      <c r="S42"/>
    </row>
    <row r="43" spans="1:19" s="1" customFormat="1">
      <c r="A43" s="43"/>
      <c r="B43" s="50" t="s">
        <v>938</v>
      </c>
      <c r="C43" s="71" t="s">
        <v>939</v>
      </c>
      <c r="D43" s="71" t="s">
        <v>913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>
        <v>78.12</v>
      </c>
      <c r="L43" s="247">
        <v>11.64</v>
      </c>
      <c r="M43" s="293">
        <f t="shared" si="1"/>
        <v>89.76</v>
      </c>
      <c r="N43" s="262" t="s">
        <v>881</v>
      </c>
      <c r="P43"/>
      <c r="Q43"/>
      <c r="R43"/>
      <c r="S43"/>
    </row>
    <row r="44" spans="1:19" s="1" customFormat="1">
      <c r="A44" s="43"/>
      <c r="B44" s="50" t="s">
        <v>920</v>
      </c>
      <c r="C44" s="71" t="s">
        <v>921</v>
      </c>
      <c r="D44" s="71" t="s">
        <v>913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>SUM(K44:L44)</f>
        <v>89.76</v>
      </c>
      <c r="N44" s="262"/>
      <c r="P44"/>
      <c r="Q44"/>
      <c r="R44"/>
      <c r="S44"/>
    </row>
    <row r="45" spans="1:19" s="1" customFormat="1">
      <c r="A45" s="43">
        <v>36</v>
      </c>
      <c r="B45" s="50" t="s">
        <v>645</v>
      </c>
      <c r="C45" s="72" t="s">
        <v>358</v>
      </c>
      <c r="D45" s="72" t="s">
        <v>912</v>
      </c>
      <c r="E45" s="52" t="s">
        <v>599</v>
      </c>
      <c r="F45" s="247">
        <v>68</v>
      </c>
      <c r="G45" s="296">
        <v>115.6</v>
      </c>
      <c r="H45" s="247">
        <v>11.64</v>
      </c>
      <c r="I45" s="296">
        <v>20.95</v>
      </c>
      <c r="J45" s="247">
        <f>SUM(F45:I45)</f>
        <v>216.19</v>
      </c>
      <c r="K45" s="247">
        <v>183.6</v>
      </c>
      <c r="L45" s="247">
        <v>32.590000000000003</v>
      </c>
      <c r="M45" s="293">
        <f t="shared" si="1"/>
        <v>216.19</v>
      </c>
      <c r="N45" s="262"/>
      <c r="P45"/>
      <c r="Q45"/>
      <c r="R45"/>
      <c r="S45"/>
    </row>
    <row r="46" spans="1:19" s="1" customFormat="1">
      <c r="A46" s="43">
        <v>37</v>
      </c>
      <c r="B46" s="50" t="s">
        <v>646</v>
      </c>
      <c r="C46" s="72" t="s">
        <v>551</v>
      </c>
      <c r="D46" s="72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>
        <v>39</v>
      </c>
      <c r="B47" s="50" t="s">
        <v>648</v>
      </c>
      <c r="C47" s="72" t="s">
        <v>23</v>
      </c>
      <c r="D47" s="72" t="s">
        <v>912</v>
      </c>
      <c r="E47" s="52" t="s">
        <v>598</v>
      </c>
      <c r="F47" s="247">
        <v>68</v>
      </c>
      <c r="G47" s="296">
        <v>0</v>
      </c>
      <c r="H47" s="247">
        <v>11.64</v>
      </c>
      <c r="I47" s="296">
        <v>0</v>
      </c>
      <c r="J47" s="247">
        <f t="shared" si="0"/>
        <v>79.64</v>
      </c>
      <c r="K47" s="247">
        <v>68</v>
      </c>
      <c r="L47" s="247">
        <v>11.64</v>
      </c>
      <c r="M47" s="293">
        <f t="shared" si="1"/>
        <v>79.64</v>
      </c>
      <c r="N47" s="262"/>
      <c r="P47"/>
      <c r="Q47"/>
      <c r="R47"/>
      <c r="S47"/>
    </row>
    <row r="48" spans="1:19" s="1" customFormat="1">
      <c r="A48" s="43">
        <v>40</v>
      </c>
      <c r="B48" s="50" t="s">
        <v>649</v>
      </c>
      <c r="C48" s="72" t="s">
        <v>93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41</v>
      </c>
      <c r="B49" s="50" t="s">
        <v>650</v>
      </c>
      <c r="C49" s="72" t="s">
        <v>183</v>
      </c>
      <c r="D49" s="72" t="s">
        <v>912</v>
      </c>
      <c r="E49" s="52" t="s">
        <v>600</v>
      </c>
      <c r="F49" s="247">
        <v>68</v>
      </c>
      <c r="G49" s="296">
        <v>51</v>
      </c>
      <c r="H49" s="247">
        <v>11.64</v>
      </c>
      <c r="I49" s="296">
        <v>8.73</v>
      </c>
      <c r="J49" s="247">
        <f t="shared" si="0"/>
        <v>139.36999999999998</v>
      </c>
      <c r="K49" s="247">
        <v>119</v>
      </c>
      <c r="L49" s="247">
        <v>20.37</v>
      </c>
      <c r="M49" s="293">
        <f t="shared" si="1"/>
        <v>139.37</v>
      </c>
      <c r="N49" s="262"/>
      <c r="P49"/>
      <c r="Q49"/>
      <c r="R49"/>
      <c r="S49"/>
    </row>
    <row r="50" spans="1:19" s="1" customFormat="1">
      <c r="A50" s="43">
        <v>42</v>
      </c>
      <c r="B50" s="50" t="s">
        <v>651</v>
      </c>
      <c r="C50" s="71" t="s">
        <v>453</v>
      </c>
      <c r="D50" s="71" t="s">
        <v>915</v>
      </c>
      <c r="E50" s="52" t="s">
        <v>599</v>
      </c>
      <c r="F50" s="247">
        <v>78.12</v>
      </c>
      <c r="G50" s="296">
        <v>132.80000000000001</v>
      </c>
      <c r="H50" s="247">
        <v>11.64</v>
      </c>
      <c r="I50" s="296">
        <v>20.95</v>
      </c>
      <c r="J50" s="247">
        <f>SUM(F50:I50)</f>
        <v>243.51</v>
      </c>
      <c r="K50" s="247">
        <v>210.92</v>
      </c>
      <c r="L50" s="247">
        <v>32.590000000000003</v>
      </c>
      <c r="M50" s="293">
        <f t="shared" si="1"/>
        <v>243.51</v>
      </c>
      <c r="N50" s="262"/>
      <c r="P50"/>
      <c r="Q50"/>
      <c r="R50"/>
      <c r="S50"/>
    </row>
    <row r="51" spans="1:19" s="1" customFormat="1">
      <c r="A51" s="43"/>
      <c r="B51" s="50" t="s">
        <v>864</v>
      </c>
      <c r="C51" s="71" t="s">
        <v>865</v>
      </c>
      <c r="D51" s="71" t="s">
        <v>916</v>
      </c>
      <c r="E51" s="52" t="s">
        <v>866</v>
      </c>
      <c r="F51" s="247">
        <v>68</v>
      </c>
      <c r="G51" s="296">
        <v>0</v>
      </c>
      <c r="H51" s="247">
        <v>11.64</v>
      </c>
      <c r="I51" s="296">
        <v>0</v>
      </c>
      <c r="J51" s="247">
        <f t="shared" si="0"/>
        <v>79.64</v>
      </c>
      <c r="K51" s="247">
        <v>68</v>
      </c>
      <c r="L51" s="247">
        <v>11.64</v>
      </c>
      <c r="M51" s="293">
        <f t="shared" si="1"/>
        <v>79.64</v>
      </c>
      <c r="N51" s="262"/>
      <c r="P51"/>
      <c r="Q51"/>
      <c r="R51"/>
      <c r="S51"/>
    </row>
    <row r="52" spans="1:19" s="1" customFormat="1">
      <c r="A52" s="43">
        <v>43</v>
      </c>
      <c r="B52" s="50" t="s">
        <v>652</v>
      </c>
      <c r="C52" s="72" t="s">
        <v>134</v>
      </c>
      <c r="D52" s="72" t="s">
        <v>912</v>
      </c>
      <c r="E52" s="52" t="s">
        <v>598</v>
      </c>
      <c r="F52" s="247">
        <v>68</v>
      </c>
      <c r="G52" s="296">
        <v>0</v>
      </c>
      <c r="H52" s="247">
        <v>11.64</v>
      </c>
      <c r="I52" s="296">
        <v>0</v>
      </c>
      <c r="J52" s="247">
        <f t="shared" si="0"/>
        <v>79.64</v>
      </c>
      <c r="K52" s="247">
        <v>68</v>
      </c>
      <c r="L52" s="247">
        <v>11.64</v>
      </c>
      <c r="M52" s="293">
        <f t="shared" si="1"/>
        <v>79.64</v>
      </c>
      <c r="N52" s="262"/>
      <c r="P52"/>
      <c r="Q52"/>
      <c r="R52"/>
      <c r="S52"/>
    </row>
    <row r="53" spans="1:19" s="1" customFormat="1">
      <c r="A53" s="43"/>
      <c r="B53" s="50" t="s">
        <v>891</v>
      </c>
      <c r="C53" s="72" t="s">
        <v>892</v>
      </c>
      <c r="D53" s="72" t="s">
        <v>915</v>
      </c>
      <c r="E53" s="52" t="s">
        <v>598</v>
      </c>
      <c r="F53" s="247">
        <v>78.12</v>
      </c>
      <c r="G53" s="296">
        <v>0</v>
      </c>
      <c r="H53" s="247">
        <v>11.64</v>
      </c>
      <c r="I53" s="296">
        <v>0</v>
      </c>
      <c r="J53" s="247">
        <f t="shared" si="0"/>
        <v>89.76</v>
      </c>
      <c r="K53" s="247">
        <v>78.12</v>
      </c>
      <c r="L53" s="247">
        <v>11.64</v>
      </c>
      <c r="M53" s="293">
        <f t="shared" si="1"/>
        <v>89.76</v>
      </c>
      <c r="N53" s="262"/>
      <c r="P53"/>
      <c r="Q53"/>
      <c r="R53"/>
      <c r="S53"/>
    </row>
    <row r="54" spans="1:19" s="1" customFormat="1">
      <c r="A54" s="43">
        <v>44</v>
      </c>
      <c r="B54" s="50" t="s">
        <v>653</v>
      </c>
      <c r="C54" s="72" t="s">
        <v>59</v>
      </c>
      <c r="D54" s="72" t="s">
        <v>913</v>
      </c>
      <c r="E54" s="52" t="s">
        <v>598</v>
      </c>
      <c r="F54" s="247">
        <v>78.12</v>
      </c>
      <c r="G54" s="296">
        <v>0</v>
      </c>
      <c r="H54" s="247">
        <v>11.64</v>
      </c>
      <c r="I54" s="296">
        <v>0</v>
      </c>
      <c r="J54" s="247">
        <f t="shared" si="0"/>
        <v>89.76</v>
      </c>
      <c r="K54" s="247">
        <v>78.12</v>
      </c>
      <c r="L54" s="247">
        <v>11.64</v>
      </c>
      <c r="M54" s="293">
        <f t="shared" si="1"/>
        <v>89.76</v>
      </c>
      <c r="N54" s="262"/>
      <c r="P54"/>
      <c r="Q54"/>
      <c r="R54"/>
      <c r="S54"/>
    </row>
    <row r="55" spans="1:19" s="1" customFormat="1">
      <c r="A55" s="43">
        <v>45</v>
      </c>
      <c r="B55" s="50" t="s">
        <v>654</v>
      </c>
      <c r="C55" s="72" t="s">
        <v>563</v>
      </c>
      <c r="D55" s="72" t="s">
        <v>912</v>
      </c>
      <c r="E55" s="52" t="s">
        <v>599</v>
      </c>
      <c r="F55" s="247">
        <v>68</v>
      </c>
      <c r="G55" s="296">
        <v>115.6</v>
      </c>
      <c r="H55" s="247">
        <v>11.64</v>
      </c>
      <c r="I55" s="296">
        <v>20.95</v>
      </c>
      <c r="J55" s="247">
        <f>SUM(F55:I55)</f>
        <v>216.19</v>
      </c>
      <c r="K55" s="247">
        <v>183.6</v>
      </c>
      <c r="L55" s="247">
        <v>32.590000000000003</v>
      </c>
      <c r="M55" s="293">
        <f t="shared" si="1"/>
        <v>216.19</v>
      </c>
      <c r="N55" s="262"/>
      <c r="P55"/>
      <c r="Q55"/>
      <c r="R55"/>
      <c r="S55"/>
    </row>
    <row r="56" spans="1:19" s="1" customFormat="1">
      <c r="A56" s="43"/>
      <c r="B56" s="50" t="s">
        <v>893</v>
      </c>
      <c r="C56" s="72" t="s">
        <v>894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>SUM(F56:I56)</f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46</v>
      </c>
      <c r="B57" s="50" t="s">
        <v>655</v>
      </c>
      <c r="C57" s="71" t="s">
        <v>847</v>
      </c>
      <c r="D57" s="71" t="s">
        <v>916</v>
      </c>
      <c r="E57" s="52" t="s">
        <v>600</v>
      </c>
      <c r="F57" s="247">
        <v>68</v>
      </c>
      <c r="G57" s="296">
        <v>51</v>
      </c>
      <c r="H57" s="247">
        <v>11.64</v>
      </c>
      <c r="I57" s="296">
        <v>8.73</v>
      </c>
      <c r="J57" s="247">
        <f>SUM(F57:I57)</f>
        <v>139.36999999999998</v>
      </c>
      <c r="K57" s="247">
        <v>119</v>
      </c>
      <c r="L57" s="247">
        <v>20.37</v>
      </c>
      <c r="M57" s="293">
        <f t="shared" si="1"/>
        <v>139.37</v>
      </c>
      <c r="N57" s="262"/>
      <c r="P57"/>
      <c r="Q57"/>
      <c r="R57"/>
      <c r="S57"/>
    </row>
    <row r="58" spans="1:19" s="1" customFormat="1" ht="16" customHeight="1">
      <c r="A58" s="43">
        <v>47</v>
      </c>
      <c r="B58" s="118" t="s">
        <v>656</v>
      </c>
      <c r="C58" s="72" t="s">
        <v>306</v>
      </c>
      <c r="D58" s="72" t="s">
        <v>912</v>
      </c>
      <c r="E58" s="52" t="s">
        <v>598</v>
      </c>
      <c r="F58" s="247">
        <v>68</v>
      </c>
      <c r="G58" s="296">
        <v>0</v>
      </c>
      <c r="H58" s="247">
        <v>11.64</v>
      </c>
      <c r="I58" s="296">
        <v>0</v>
      </c>
      <c r="J58" s="247">
        <f t="shared" si="0"/>
        <v>79.64</v>
      </c>
      <c r="K58" s="247">
        <v>68</v>
      </c>
      <c r="L58" s="247">
        <v>11.64</v>
      </c>
      <c r="M58" s="293">
        <f t="shared" si="1"/>
        <v>79.64</v>
      </c>
      <c r="N58" s="262"/>
      <c r="P58"/>
      <c r="Q58"/>
      <c r="R58"/>
      <c r="S58"/>
    </row>
    <row r="59" spans="1:19" s="1" customFormat="1">
      <c r="A59" s="43">
        <v>48</v>
      </c>
      <c r="B59" s="50" t="s">
        <v>657</v>
      </c>
      <c r="C59" s="72" t="s">
        <v>203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>
      <c r="A60" s="43">
        <v>50</v>
      </c>
      <c r="B60" s="50" t="s">
        <v>659</v>
      </c>
      <c r="C60" s="71" t="s">
        <v>848</v>
      </c>
      <c r="D60" s="71" t="s">
        <v>916</v>
      </c>
      <c r="E60" s="52" t="s">
        <v>599</v>
      </c>
      <c r="F60" s="247">
        <v>68</v>
      </c>
      <c r="G60" s="296">
        <v>115.6</v>
      </c>
      <c r="H60" s="247">
        <v>11.64</v>
      </c>
      <c r="I60" s="296">
        <v>20.95</v>
      </c>
      <c r="J60" s="247">
        <f>SUM(F60:I60)</f>
        <v>216.19</v>
      </c>
      <c r="K60" s="247">
        <v>183.6</v>
      </c>
      <c r="L60" s="247">
        <v>32.590000000000003</v>
      </c>
      <c r="M60" s="293">
        <f t="shared" si="1"/>
        <v>216.19</v>
      </c>
      <c r="N60" s="262"/>
    </row>
    <row r="61" spans="1:19">
      <c r="A61" s="43">
        <v>51</v>
      </c>
      <c r="B61" s="50" t="s">
        <v>660</v>
      </c>
      <c r="C61" s="72" t="s">
        <v>123</v>
      </c>
      <c r="D61" s="72" t="s">
        <v>912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>
        <v>52</v>
      </c>
      <c r="B62" s="50" t="s">
        <v>661</v>
      </c>
      <c r="C62" s="71" t="s">
        <v>346</v>
      </c>
      <c r="D62" s="71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/>
      <c r="B63" s="50" t="s">
        <v>895</v>
      </c>
      <c r="C63" s="71" t="s">
        <v>896</v>
      </c>
      <c r="D63" s="71" t="s">
        <v>913</v>
      </c>
      <c r="E63" s="52" t="s">
        <v>598</v>
      </c>
      <c r="F63" s="247">
        <v>78.12</v>
      </c>
      <c r="G63" s="296">
        <v>0</v>
      </c>
      <c r="H63" s="247">
        <v>11.64</v>
      </c>
      <c r="I63" s="296">
        <v>0</v>
      </c>
      <c r="J63" s="247">
        <f>SUM(F63:I63)</f>
        <v>89.76</v>
      </c>
      <c r="K63" s="247">
        <v>78.12</v>
      </c>
      <c r="L63" s="247">
        <v>11.64</v>
      </c>
      <c r="M63" s="293">
        <f t="shared" si="1"/>
        <v>89.76</v>
      </c>
      <c r="N63" s="262"/>
    </row>
    <row r="64" spans="1:19">
      <c r="A64" s="43">
        <v>53</v>
      </c>
      <c r="B64" s="278" t="s">
        <v>742</v>
      </c>
      <c r="C64" s="72" t="s">
        <v>737</v>
      </c>
      <c r="D64" s="72" t="s">
        <v>912</v>
      </c>
      <c r="E64" s="52" t="s">
        <v>598</v>
      </c>
      <c r="F64" s="247">
        <v>68</v>
      </c>
      <c r="G64" s="296">
        <v>0</v>
      </c>
      <c r="H64" s="247">
        <v>11.64</v>
      </c>
      <c r="I64" s="296">
        <v>0</v>
      </c>
      <c r="J64" s="247">
        <f t="shared" si="0"/>
        <v>79.64</v>
      </c>
      <c r="K64" s="247">
        <v>68</v>
      </c>
      <c r="L64" s="247">
        <v>11.64</v>
      </c>
      <c r="M64" s="293">
        <f t="shared" si="1"/>
        <v>79.64</v>
      </c>
      <c r="N64" s="53"/>
    </row>
    <row r="65" spans="1:19">
      <c r="A65" s="43"/>
      <c r="B65" s="278" t="s">
        <v>933</v>
      </c>
      <c r="C65" s="358" t="s">
        <v>897</v>
      </c>
      <c r="D65" s="72" t="s">
        <v>912</v>
      </c>
      <c r="E65" s="52" t="s">
        <v>599</v>
      </c>
      <c r="F65" s="247">
        <v>68</v>
      </c>
      <c r="G65" s="296">
        <v>115.6</v>
      </c>
      <c r="H65" s="247">
        <v>11.64</v>
      </c>
      <c r="I65" s="296">
        <v>20.95</v>
      </c>
      <c r="J65" s="247">
        <f>SUM(F65:I65)</f>
        <v>216.19</v>
      </c>
      <c r="K65" s="247">
        <v>183.6</v>
      </c>
      <c r="L65" s="247">
        <v>32.590000000000003</v>
      </c>
      <c r="M65" s="293">
        <f t="shared" si="1"/>
        <v>216.19</v>
      </c>
      <c r="N65" s="53" t="s">
        <v>970</v>
      </c>
    </row>
    <row r="66" spans="1:19">
      <c r="A66" s="43"/>
      <c r="B66" s="278" t="s">
        <v>923</v>
      </c>
      <c r="C66" s="72" t="s">
        <v>924</v>
      </c>
      <c r="D66" s="72" t="s">
        <v>915</v>
      </c>
      <c r="E66" s="52" t="s">
        <v>598</v>
      </c>
      <c r="F66" s="247">
        <v>78.12</v>
      </c>
      <c r="G66" s="296">
        <v>0</v>
      </c>
      <c r="H66" s="247">
        <v>11.64</v>
      </c>
      <c r="I66" s="296">
        <v>0</v>
      </c>
      <c r="J66" s="247">
        <f>SUM(F66:I66)</f>
        <v>89.76</v>
      </c>
      <c r="K66" s="247">
        <v>78.12</v>
      </c>
      <c r="L66" s="247">
        <v>11.64</v>
      </c>
      <c r="M66" s="293">
        <f t="shared" si="1"/>
        <v>89.76</v>
      </c>
      <c r="N66" s="53"/>
    </row>
    <row r="67" spans="1:19">
      <c r="A67" s="43"/>
      <c r="B67" s="278" t="s">
        <v>898</v>
      </c>
      <c r="C67" s="72" t="s">
        <v>899</v>
      </c>
      <c r="D67" s="72" t="s">
        <v>912</v>
      </c>
      <c r="E67" s="52" t="s">
        <v>599</v>
      </c>
      <c r="F67" s="247">
        <v>68</v>
      </c>
      <c r="G67" s="296">
        <v>115.6</v>
      </c>
      <c r="H67" s="247">
        <v>11.64</v>
      </c>
      <c r="I67" s="296">
        <v>20.95</v>
      </c>
      <c r="J67" s="247">
        <f>SUM(F67:I67)</f>
        <v>216.19</v>
      </c>
      <c r="K67" s="247">
        <v>183.6</v>
      </c>
      <c r="L67" s="247">
        <v>32.590000000000003</v>
      </c>
      <c r="M67" s="293">
        <f>SUM(K67:L67)</f>
        <v>216.19</v>
      </c>
      <c r="N67" s="53"/>
    </row>
    <row r="68" spans="1:19" s="42" customFormat="1" ht="16" customHeight="1">
      <c r="A68" s="43">
        <v>56</v>
      </c>
      <c r="B68" s="50" t="s">
        <v>664</v>
      </c>
      <c r="C68" s="72" t="s">
        <v>601</v>
      </c>
      <c r="D68" s="72" t="s">
        <v>912</v>
      </c>
      <c r="E68" s="52" t="s">
        <v>598</v>
      </c>
      <c r="F68" s="247">
        <v>68</v>
      </c>
      <c r="G68" s="296">
        <v>0</v>
      </c>
      <c r="H68" s="247">
        <v>11.64</v>
      </c>
      <c r="I68" s="296">
        <v>0</v>
      </c>
      <c r="J68" s="247">
        <f t="shared" si="0"/>
        <v>79.64</v>
      </c>
      <c r="K68" s="247">
        <v>68</v>
      </c>
      <c r="L68" s="247">
        <v>11.64</v>
      </c>
      <c r="M68" s="293">
        <f t="shared" si="1"/>
        <v>79.64</v>
      </c>
      <c r="N68" s="262"/>
      <c r="O68" s="1"/>
    </row>
    <row r="69" spans="1:19" s="42" customFormat="1">
      <c r="A69" s="43">
        <v>57</v>
      </c>
      <c r="B69" s="50" t="s">
        <v>665</v>
      </c>
      <c r="C69" s="72" t="s">
        <v>378</v>
      </c>
      <c r="D69" s="72" t="s">
        <v>912</v>
      </c>
      <c r="E69" s="52" t="s">
        <v>600</v>
      </c>
      <c r="F69" s="247">
        <v>68</v>
      </c>
      <c r="G69" s="296">
        <v>51</v>
      </c>
      <c r="H69" s="247">
        <v>11.64</v>
      </c>
      <c r="I69" s="296">
        <v>8.73</v>
      </c>
      <c r="J69" s="247">
        <f>SUM(F69:I69)</f>
        <v>139.36999999999998</v>
      </c>
      <c r="K69" s="247">
        <v>119</v>
      </c>
      <c r="L69" s="247">
        <v>20.37</v>
      </c>
      <c r="M69" s="293">
        <f t="shared" si="1"/>
        <v>139.37</v>
      </c>
      <c r="N69" s="262"/>
      <c r="O69" s="1"/>
    </row>
    <row r="70" spans="1:19" s="42" customFormat="1">
      <c r="A70" s="43">
        <v>58</v>
      </c>
      <c r="B70" s="50" t="s">
        <v>413</v>
      </c>
      <c r="C70" s="72" t="s">
        <v>196</v>
      </c>
      <c r="D70" s="359" t="s">
        <v>913</v>
      </c>
      <c r="E70" s="151" t="s">
        <v>598</v>
      </c>
      <c r="F70" s="247">
        <v>78.12</v>
      </c>
      <c r="G70" s="296">
        <v>0</v>
      </c>
      <c r="H70" s="247">
        <v>11.64</v>
      </c>
      <c r="I70" s="296">
        <v>0</v>
      </c>
      <c r="J70" s="247">
        <f t="shared" si="0"/>
        <v>89.76</v>
      </c>
      <c r="K70" s="247">
        <v>78.12</v>
      </c>
      <c r="L70" s="247">
        <v>11.64</v>
      </c>
      <c r="M70" s="293">
        <f t="shared" si="1"/>
        <v>89.76</v>
      </c>
      <c r="N70" s="262"/>
      <c r="O70" s="1"/>
    </row>
    <row r="71" spans="1:19">
      <c r="A71" s="43">
        <v>59</v>
      </c>
      <c r="B71" s="50" t="s">
        <v>666</v>
      </c>
      <c r="C71" s="72" t="s">
        <v>215</v>
      </c>
      <c r="D71" s="72" t="s">
        <v>913</v>
      </c>
      <c r="E71" s="52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4"/>
    </row>
    <row r="72" spans="1:19">
      <c r="A72" s="43">
        <v>60</v>
      </c>
      <c r="B72" s="50" t="s">
        <v>667</v>
      </c>
      <c r="C72" s="72" t="s">
        <v>586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>
      <c r="A73" s="43">
        <v>62</v>
      </c>
      <c r="B73" s="50" t="s">
        <v>669</v>
      </c>
      <c r="C73" s="72" t="s">
        <v>83</v>
      </c>
      <c r="D73" s="72" t="s">
        <v>912</v>
      </c>
      <c r="E73" s="52" t="s">
        <v>598</v>
      </c>
      <c r="F73" s="247">
        <v>68</v>
      </c>
      <c r="G73" s="296">
        <v>0</v>
      </c>
      <c r="H73" s="247">
        <v>11.64</v>
      </c>
      <c r="I73" s="296">
        <v>0</v>
      </c>
      <c r="J73" s="247">
        <f t="shared" si="0"/>
        <v>79.64</v>
      </c>
      <c r="K73" s="247">
        <v>68</v>
      </c>
      <c r="L73" s="247">
        <v>11.64</v>
      </c>
      <c r="M73" s="293">
        <f t="shared" si="1"/>
        <v>79.64</v>
      </c>
      <c r="N73" s="262"/>
    </row>
    <row r="74" spans="1:19">
      <c r="A74" s="43">
        <v>64</v>
      </c>
      <c r="B74" s="50" t="s">
        <v>707</v>
      </c>
      <c r="C74" s="71" t="s">
        <v>458</v>
      </c>
      <c r="D74" s="71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/>
      <c r="B75" s="50" t="s">
        <v>902</v>
      </c>
      <c r="C75" s="71" t="s">
        <v>903</v>
      </c>
      <c r="D75" s="71" t="s">
        <v>912</v>
      </c>
      <c r="E75" s="52" t="s">
        <v>599</v>
      </c>
      <c r="F75" s="247">
        <v>68</v>
      </c>
      <c r="G75" s="296">
        <v>115.6</v>
      </c>
      <c r="H75" s="247">
        <v>11.64</v>
      </c>
      <c r="I75" s="296">
        <v>20.95</v>
      </c>
      <c r="J75" s="247">
        <f t="shared" si="0"/>
        <v>216.19</v>
      </c>
      <c r="K75" s="247">
        <v>183.6</v>
      </c>
      <c r="L75" s="247">
        <v>32.590000000000003</v>
      </c>
      <c r="M75" s="293">
        <f t="shared" si="1"/>
        <v>216.19</v>
      </c>
      <c r="N75" s="262"/>
    </row>
    <row r="76" spans="1:19" s="1" customFormat="1">
      <c r="A76" s="43">
        <v>65</v>
      </c>
      <c r="B76" s="278" t="s">
        <v>743</v>
      </c>
      <c r="C76" s="72" t="s">
        <v>738</v>
      </c>
      <c r="D76" s="72" t="s">
        <v>912</v>
      </c>
      <c r="E76" s="52" t="s">
        <v>598</v>
      </c>
      <c r="F76" s="247">
        <v>68</v>
      </c>
      <c r="G76" s="296">
        <v>0</v>
      </c>
      <c r="H76" s="247">
        <v>11.64</v>
      </c>
      <c r="I76" s="296">
        <v>0</v>
      </c>
      <c r="J76" s="247">
        <f t="shared" si="0"/>
        <v>79.64</v>
      </c>
      <c r="K76" s="247">
        <v>78.12</v>
      </c>
      <c r="L76" s="247">
        <v>11.64</v>
      </c>
      <c r="M76" s="293">
        <v>79.64</v>
      </c>
      <c r="N76" s="262"/>
      <c r="P76"/>
      <c r="Q76"/>
      <c r="R76"/>
      <c r="S76"/>
    </row>
    <row r="77" spans="1:19" s="1" customFormat="1">
      <c r="A77" s="43">
        <v>66</v>
      </c>
      <c r="B77" s="50" t="s">
        <v>670</v>
      </c>
      <c r="C77" s="72" t="s">
        <v>428</v>
      </c>
      <c r="D77" s="72" t="s">
        <v>913</v>
      </c>
      <c r="E77" s="52" t="s">
        <v>598</v>
      </c>
      <c r="F77" s="247">
        <v>78.12</v>
      </c>
      <c r="G77" s="296">
        <v>0</v>
      </c>
      <c r="H77" s="247">
        <v>11.64</v>
      </c>
      <c r="I77" s="296">
        <v>0</v>
      </c>
      <c r="J77" s="247">
        <f t="shared" si="0"/>
        <v>89.76</v>
      </c>
      <c r="K77" s="247">
        <v>78.12</v>
      </c>
      <c r="L77" s="247">
        <v>11.64</v>
      </c>
      <c r="M77" s="293">
        <f t="shared" si="1"/>
        <v>89.76</v>
      </c>
      <c r="N77" s="262"/>
      <c r="P77"/>
      <c r="Q77"/>
      <c r="R77"/>
      <c r="S77"/>
    </row>
    <row r="78" spans="1:19" s="1" customFormat="1">
      <c r="A78" s="43">
        <v>67</v>
      </c>
      <c r="B78" s="278" t="s">
        <v>744</v>
      </c>
      <c r="C78" s="72" t="s">
        <v>523</v>
      </c>
      <c r="D78" s="72" t="s">
        <v>913</v>
      </c>
      <c r="E78" s="52" t="s">
        <v>598</v>
      </c>
      <c r="F78" s="247">
        <v>78.12</v>
      </c>
      <c r="G78" s="362">
        <v>0</v>
      </c>
      <c r="H78" s="247">
        <v>11.64</v>
      </c>
      <c r="I78" s="362">
        <v>0</v>
      </c>
      <c r="J78" s="247">
        <f t="shared" si="0"/>
        <v>89.76</v>
      </c>
      <c r="K78" s="247">
        <v>78.12</v>
      </c>
      <c r="L78" s="247">
        <v>11.64</v>
      </c>
      <c r="M78" s="293">
        <f t="shared" si="1"/>
        <v>89.76</v>
      </c>
      <c r="N78" s="262" t="s">
        <v>940</v>
      </c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78.12</v>
      </c>
      <c r="G79" s="296">
        <v>58.59</v>
      </c>
      <c r="H79" s="247">
        <v>11.64</v>
      </c>
      <c r="I79" s="296">
        <v>8.73</v>
      </c>
      <c r="J79" s="247">
        <f>SUM(F79:I79)</f>
        <v>157.08000000000001</v>
      </c>
      <c r="K79" s="247">
        <v>136.71</v>
      </c>
      <c r="L79" s="247">
        <v>20.37</v>
      </c>
      <c r="M79" s="293">
        <f>K79+L79</f>
        <v>157.08000000000001</v>
      </c>
      <c r="N79" s="262"/>
      <c r="P79"/>
      <c r="Q79"/>
      <c r="R79"/>
      <c r="S79"/>
    </row>
    <row r="80" spans="1:19" s="1" customFormat="1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78.12</v>
      </c>
      <c r="G80" s="296">
        <v>132.80000000000001</v>
      </c>
      <c r="H80" s="247">
        <v>11.64</v>
      </c>
      <c r="I80" s="296">
        <v>20.95</v>
      </c>
      <c r="J80" s="247">
        <f t="shared" si="0"/>
        <v>243.51</v>
      </c>
      <c r="K80" s="247">
        <v>210.92</v>
      </c>
      <c r="L80" s="247">
        <v>32.590000000000003</v>
      </c>
      <c r="M80" s="293">
        <f>K80+L80</f>
        <v>243.51</v>
      </c>
      <c r="N80" s="262"/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8.73</v>
      </c>
      <c r="J81" s="247">
        <f t="shared" si="0"/>
        <v>139.36999999999998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78.12</v>
      </c>
      <c r="G82" s="296">
        <v>58.59</v>
      </c>
      <c r="H82" s="247">
        <v>11.64</v>
      </c>
      <c r="I82" s="296">
        <v>8.73</v>
      </c>
      <c r="J82" s="247">
        <f t="shared" si="0"/>
        <v>157.08000000000001</v>
      </c>
      <c r="K82" s="247">
        <v>136.71</v>
      </c>
      <c r="L82" s="247">
        <v>20.37</v>
      </c>
      <c r="M82" s="293">
        <f>K82+L82</f>
        <v>157.08000000000001</v>
      </c>
      <c r="N82" s="262"/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68</v>
      </c>
      <c r="G83" s="296">
        <v>51</v>
      </c>
      <c r="H83" s="247">
        <v>11.64</v>
      </c>
      <c r="I83" s="296">
        <v>8.73</v>
      </c>
      <c r="J83" s="247">
        <f>SUM(F83:I83)</f>
        <v>139.36999999999998</v>
      </c>
      <c r="K83" s="247">
        <v>119</v>
      </c>
      <c r="L83" s="247">
        <v>20.37</v>
      </c>
      <c r="M83" s="293">
        <f>K83+L83</f>
        <v>139.37</v>
      </c>
      <c r="N83" s="262"/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ref="J84:J116" si="2">SUM(F84:I84)</f>
        <v>79.64</v>
      </c>
      <c r="K84" s="247">
        <v>68</v>
      </c>
      <c r="L84" s="247">
        <v>11.64</v>
      </c>
      <c r="M84" s="293">
        <f t="shared" ref="M84:M116" si="3">K84+L84</f>
        <v>79.64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68</v>
      </c>
      <c r="G85" s="296">
        <v>0</v>
      </c>
      <c r="H85" s="247">
        <v>11.64</v>
      </c>
      <c r="I85" s="296">
        <v>0</v>
      </c>
      <c r="J85" s="247">
        <f t="shared" si="2"/>
        <v>79.64</v>
      </c>
      <c r="K85" s="247">
        <v>68</v>
      </c>
      <c r="L85" s="247">
        <v>11.64</v>
      </c>
      <c r="M85" s="293">
        <f t="shared" si="3"/>
        <v>79.64</v>
      </c>
      <c r="N85" s="262"/>
      <c r="P85"/>
      <c r="Q85"/>
      <c r="R85"/>
      <c r="S85"/>
    </row>
    <row r="86" spans="1:19" s="1" customFormat="1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68</v>
      </c>
      <c r="G87" s="296">
        <v>51</v>
      </c>
      <c r="H87" s="247">
        <v>11.64</v>
      </c>
      <c r="I87" s="296">
        <v>8.73</v>
      </c>
      <c r="J87" s="247">
        <f t="shared" si="2"/>
        <v>139.36999999999998</v>
      </c>
      <c r="K87" s="247">
        <v>119</v>
      </c>
      <c r="L87" s="247">
        <v>20.37</v>
      </c>
      <c r="M87" s="293">
        <f t="shared" si="3"/>
        <v>139.37</v>
      </c>
      <c r="N87" s="262"/>
      <c r="P87"/>
      <c r="Q87"/>
      <c r="R87"/>
      <c r="S87"/>
    </row>
    <row r="88" spans="1:19" s="1" customFormat="1">
      <c r="A88" s="43">
        <v>78</v>
      </c>
      <c r="B88" s="50" t="s">
        <v>679</v>
      </c>
      <c r="C88" s="358" t="s">
        <v>32</v>
      </c>
      <c r="D88" s="72" t="s">
        <v>912</v>
      </c>
      <c r="E88" s="52" t="s">
        <v>599</v>
      </c>
      <c r="F88" s="247">
        <v>68</v>
      </c>
      <c r="G88" s="296">
        <v>115.6</v>
      </c>
      <c r="H88" s="247">
        <v>11.64</v>
      </c>
      <c r="I88" s="296">
        <v>20.95</v>
      </c>
      <c r="J88" s="247">
        <f t="shared" si="2"/>
        <v>216.19</v>
      </c>
      <c r="K88" s="247">
        <v>183.6</v>
      </c>
      <c r="L88" s="247">
        <v>32.590000000000003</v>
      </c>
      <c r="M88" s="293">
        <f t="shared" si="3"/>
        <v>216.19</v>
      </c>
      <c r="N88" s="262" t="s">
        <v>971</v>
      </c>
      <c r="P88"/>
      <c r="Q88"/>
      <c r="R88"/>
      <c r="S88"/>
    </row>
    <row r="89" spans="1:19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714</v>
      </c>
      <c r="C90" s="72" t="s">
        <v>713</v>
      </c>
      <c r="D90" s="72" t="s">
        <v>913</v>
      </c>
      <c r="E90" s="52" t="s">
        <v>928</v>
      </c>
      <c r="F90" s="247">
        <v>78.12</v>
      </c>
      <c r="G90" s="296">
        <v>0</v>
      </c>
      <c r="H90" s="247">
        <v>11.64</v>
      </c>
      <c r="I90" s="296">
        <v>0</v>
      </c>
      <c r="J90" s="247">
        <f t="shared" si="2"/>
        <v>89.76</v>
      </c>
      <c r="K90" s="247">
        <v>78.12</v>
      </c>
      <c r="L90" s="247">
        <v>11.64</v>
      </c>
      <c r="M90" s="293">
        <f t="shared" si="3"/>
        <v>89.76</v>
      </c>
      <c r="N90" s="262"/>
      <c r="P90"/>
      <c r="Q90"/>
      <c r="R90"/>
      <c r="S90"/>
    </row>
    <row r="91" spans="1:19" s="1" customFormat="1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296">
        <v>58.59</v>
      </c>
      <c r="H92" s="247">
        <v>11.64</v>
      </c>
      <c r="I92" s="296">
        <v>8.73</v>
      </c>
      <c r="J92" s="247">
        <f t="shared" si="2"/>
        <v>157.08000000000001</v>
      </c>
      <c r="K92" s="247">
        <v>136.71</v>
      </c>
      <c r="L92" s="247">
        <v>20.37</v>
      </c>
      <c r="M92" s="293">
        <f t="shared" si="3"/>
        <v>157.08000000000001</v>
      </c>
      <c r="N92" s="262"/>
      <c r="P92"/>
      <c r="Q92"/>
      <c r="R92"/>
      <c r="S92"/>
    </row>
    <row r="93" spans="1:19" s="1" customFormat="1" ht="17" customHeight="1">
      <c r="A93" s="43">
        <v>83</v>
      </c>
      <c r="B93" s="50" t="s">
        <v>684</v>
      </c>
      <c r="C93" s="72" t="s">
        <v>35</v>
      </c>
      <c r="D93" s="72" t="s">
        <v>916</v>
      </c>
      <c r="E93" s="52" t="s">
        <v>598</v>
      </c>
      <c r="F93" s="247">
        <v>68</v>
      </c>
      <c r="G93" s="296">
        <v>0</v>
      </c>
      <c r="H93" s="247">
        <v>11.64</v>
      </c>
      <c r="I93" s="296">
        <v>0</v>
      </c>
      <c r="J93" s="247">
        <f t="shared" si="2"/>
        <v>79.64</v>
      </c>
      <c r="K93" s="247">
        <v>68</v>
      </c>
      <c r="L93" s="247">
        <v>11.64</v>
      </c>
      <c r="M93" s="293">
        <f t="shared" si="3"/>
        <v>79.64</v>
      </c>
      <c r="N93" s="266"/>
      <c r="P93"/>
      <c r="Q93"/>
      <c r="R93"/>
      <c r="S93"/>
    </row>
    <row r="94" spans="1:19" s="1" customFormat="1">
      <c r="A94" s="43">
        <v>84</v>
      </c>
      <c r="B94" s="50" t="s">
        <v>685</v>
      </c>
      <c r="C94" s="72" t="s">
        <v>433</v>
      </c>
      <c r="D94" s="72" t="s">
        <v>912</v>
      </c>
      <c r="E94" s="52" t="s">
        <v>598</v>
      </c>
      <c r="F94" s="247">
        <v>68</v>
      </c>
      <c r="G94" s="296">
        <v>0</v>
      </c>
      <c r="H94" s="247">
        <v>11.64</v>
      </c>
      <c r="I94" s="296">
        <v>0</v>
      </c>
      <c r="J94" s="247">
        <f t="shared" si="2"/>
        <v>79.64</v>
      </c>
      <c r="K94" s="247">
        <v>68</v>
      </c>
      <c r="L94" s="247">
        <v>11.64</v>
      </c>
      <c r="M94" s="293">
        <f t="shared" si="3"/>
        <v>79.64</v>
      </c>
      <c r="N94" s="262"/>
      <c r="P94"/>
      <c r="Q94"/>
      <c r="R94"/>
      <c r="S94"/>
    </row>
    <row r="95" spans="1:19" s="1" customFormat="1">
      <c r="A95" s="43">
        <v>85</v>
      </c>
      <c r="B95" s="50" t="s">
        <v>686</v>
      </c>
      <c r="C95" s="72" t="s">
        <v>339</v>
      </c>
      <c r="D95" s="72" t="s">
        <v>912</v>
      </c>
      <c r="E95" s="52" t="s">
        <v>600</v>
      </c>
      <c r="F95" s="247">
        <v>68</v>
      </c>
      <c r="G95" s="296">
        <v>51</v>
      </c>
      <c r="H95" s="247">
        <v>11.64</v>
      </c>
      <c r="I95" s="296">
        <v>8.73</v>
      </c>
      <c r="J95" s="247">
        <f t="shared" si="2"/>
        <v>139.36999999999998</v>
      </c>
      <c r="K95" s="247">
        <v>119</v>
      </c>
      <c r="L95" s="247">
        <v>20.37</v>
      </c>
      <c r="M95" s="293">
        <f t="shared" si="3"/>
        <v>139.37</v>
      </c>
      <c r="N95" s="262"/>
      <c r="P95"/>
      <c r="Q95"/>
      <c r="R95"/>
      <c r="S95"/>
    </row>
    <row r="96" spans="1:19" s="1" customFormat="1">
      <c r="A96" s="43">
        <v>86</v>
      </c>
      <c r="B96" s="50" t="s">
        <v>687</v>
      </c>
      <c r="C96" s="72" t="s">
        <v>50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87</v>
      </c>
      <c r="B97" s="50" t="s">
        <v>688</v>
      </c>
      <c r="C97" s="72" t="s">
        <v>85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88</v>
      </c>
      <c r="B98" s="50" t="s">
        <v>689</v>
      </c>
      <c r="C98" s="72" t="s">
        <v>128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89</v>
      </c>
      <c r="B99" s="50" t="s">
        <v>690</v>
      </c>
      <c r="C99" s="71" t="s">
        <v>336</v>
      </c>
      <c r="D99" s="71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>
      <c r="A100" s="43">
        <v>29</v>
      </c>
      <c r="B100" s="50" t="s">
        <v>640</v>
      </c>
      <c r="C100" s="72" t="s">
        <v>873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</row>
    <row r="101" spans="1:19" s="1" customFormat="1">
      <c r="A101" s="43">
        <v>90</v>
      </c>
      <c r="B101" s="50" t="s">
        <v>691</v>
      </c>
      <c r="C101" s="71" t="s">
        <v>333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>SUM(F101:I101)</f>
        <v>79.64</v>
      </c>
      <c r="K101" s="321">
        <v>68</v>
      </c>
      <c r="L101" s="321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91</v>
      </c>
      <c r="B102" s="50" t="s">
        <v>692</v>
      </c>
      <c r="C102" s="72" t="s">
        <v>46</v>
      </c>
      <c r="D102" s="72" t="s">
        <v>913</v>
      </c>
      <c r="E102" s="52" t="s">
        <v>598</v>
      </c>
      <c r="F102" s="247">
        <v>78.12</v>
      </c>
      <c r="G102" s="296">
        <v>0</v>
      </c>
      <c r="H102" s="247">
        <v>11.64</v>
      </c>
      <c r="I102" s="296">
        <v>0</v>
      </c>
      <c r="J102" s="247">
        <f t="shared" si="2"/>
        <v>89.76</v>
      </c>
      <c r="K102" s="321">
        <v>78.12</v>
      </c>
      <c r="L102" s="321">
        <v>11.64</v>
      </c>
      <c r="M102" s="293">
        <f t="shared" si="3"/>
        <v>89.76</v>
      </c>
      <c r="N102" s="262"/>
      <c r="P102"/>
      <c r="Q102"/>
      <c r="R102"/>
      <c r="S102"/>
    </row>
    <row r="103" spans="1:19" s="1" customFormat="1">
      <c r="A103" s="43">
        <v>92</v>
      </c>
      <c r="B103" s="50" t="s">
        <v>693</v>
      </c>
      <c r="C103" s="71" t="s">
        <v>852</v>
      </c>
      <c r="D103" s="71" t="s">
        <v>912</v>
      </c>
      <c r="E103" s="52" t="s">
        <v>600</v>
      </c>
      <c r="F103" s="247">
        <v>68</v>
      </c>
      <c r="G103" s="296">
        <v>51</v>
      </c>
      <c r="H103" s="247">
        <v>11.64</v>
      </c>
      <c r="I103" s="296">
        <v>8.73</v>
      </c>
      <c r="J103" s="247">
        <f t="shared" si="2"/>
        <v>139.36999999999998</v>
      </c>
      <c r="K103" s="247">
        <v>119</v>
      </c>
      <c r="L103" s="247">
        <v>20.37</v>
      </c>
      <c r="M103" s="293">
        <f>K103+L103</f>
        <v>139.37</v>
      </c>
      <c r="N103" s="262"/>
      <c r="P103"/>
      <c r="Q103"/>
      <c r="R103"/>
      <c r="S103"/>
    </row>
    <row r="104" spans="1:19" s="1" customFormat="1">
      <c r="A104" s="43">
        <v>93</v>
      </c>
      <c r="B104" s="50" t="s">
        <v>694</v>
      </c>
      <c r="C104" s="72" t="s">
        <v>200</v>
      </c>
      <c r="D104" s="72" t="s">
        <v>912</v>
      </c>
      <c r="E104" s="52" t="s">
        <v>600</v>
      </c>
      <c r="F104" s="247">
        <v>68</v>
      </c>
      <c r="G104" s="296">
        <v>51</v>
      </c>
      <c r="H104" s="247">
        <v>11.64</v>
      </c>
      <c r="I104" s="296">
        <v>8.73</v>
      </c>
      <c r="J104" s="247">
        <f t="shared" si="2"/>
        <v>139.36999999999998</v>
      </c>
      <c r="K104" s="247">
        <v>119</v>
      </c>
      <c r="L104" s="247">
        <v>20.37</v>
      </c>
      <c r="M104" s="293">
        <f t="shared" si="3"/>
        <v>139.37</v>
      </c>
      <c r="N104" s="262"/>
      <c r="P104"/>
      <c r="Q104"/>
      <c r="R104"/>
      <c r="S104"/>
    </row>
    <row r="105" spans="1:19" s="1" customFormat="1">
      <c r="A105" s="43">
        <v>94</v>
      </c>
      <c r="B105" s="50" t="s">
        <v>695</v>
      </c>
      <c r="C105" s="72" t="s">
        <v>434</v>
      </c>
      <c r="D105" s="72" t="s">
        <v>913</v>
      </c>
      <c r="E105" s="52" t="s">
        <v>598</v>
      </c>
      <c r="F105" s="247">
        <v>78.12</v>
      </c>
      <c r="G105" s="296">
        <v>0</v>
      </c>
      <c r="H105" s="247">
        <v>11.64</v>
      </c>
      <c r="I105" s="296">
        <v>0</v>
      </c>
      <c r="J105" s="247">
        <f t="shared" si="2"/>
        <v>89.76</v>
      </c>
      <c r="K105" s="247">
        <v>78.12</v>
      </c>
      <c r="L105" s="247">
        <v>11.64</v>
      </c>
      <c r="M105" s="293">
        <f t="shared" si="3"/>
        <v>89.76</v>
      </c>
      <c r="N105" s="262"/>
      <c r="P105"/>
      <c r="Q105"/>
      <c r="R105"/>
      <c r="S105"/>
    </row>
    <row r="106" spans="1:19" s="1" customFormat="1">
      <c r="A106" s="43">
        <v>95</v>
      </c>
      <c r="B106" s="278" t="s">
        <v>745</v>
      </c>
      <c r="C106" s="72" t="s">
        <v>337</v>
      </c>
      <c r="D106" s="72" t="s">
        <v>912</v>
      </c>
      <c r="E106" s="52" t="s">
        <v>598</v>
      </c>
      <c r="F106" s="247">
        <v>68</v>
      </c>
      <c r="G106" s="296">
        <v>0</v>
      </c>
      <c r="H106" s="247">
        <v>11.64</v>
      </c>
      <c r="I106" s="296">
        <v>0</v>
      </c>
      <c r="J106" s="247">
        <f t="shared" si="2"/>
        <v>79.64</v>
      </c>
      <c r="K106" s="247">
        <v>68</v>
      </c>
      <c r="L106" s="247">
        <v>11.64</v>
      </c>
      <c r="M106" s="293">
        <f t="shared" si="3"/>
        <v>79.64</v>
      </c>
      <c r="N106" s="262"/>
      <c r="P106"/>
      <c r="Q106"/>
      <c r="R106"/>
      <c r="S106"/>
    </row>
    <row r="107" spans="1:19" s="1" customFormat="1">
      <c r="A107" s="43">
        <v>96</v>
      </c>
      <c r="B107" s="50" t="s">
        <v>696</v>
      </c>
      <c r="C107" s="72" t="s">
        <v>524</v>
      </c>
      <c r="D107" s="72" t="s">
        <v>913</v>
      </c>
      <c r="E107" s="52" t="s">
        <v>600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97</v>
      </c>
      <c r="B108" s="50" t="s">
        <v>697</v>
      </c>
      <c r="C108" s="72" t="s">
        <v>558</v>
      </c>
      <c r="D108" s="72" t="s">
        <v>912</v>
      </c>
      <c r="E108" s="52" t="s">
        <v>599</v>
      </c>
      <c r="F108" s="247">
        <v>68</v>
      </c>
      <c r="G108" s="296">
        <v>115.6</v>
      </c>
      <c r="H108" s="247">
        <v>11.64</v>
      </c>
      <c r="I108" s="296">
        <v>20.95</v>
      </c>
      <c r="J108" s="247">
        <f t="shared" si="2"/>
        <v>216.19</v>
      </c>
      <c r="K108" s="247">
        <v>183.6</v>
      </c>
      <c r="L108" s="247">
        <v>32.590000000000003</v>
      </c>
      <c r="M108" s="293">
        <f t="shared" si="3"/>
        <v>216.19</v>
      </c>
      <c r="N108" s="262"/>
      <c r="P108"/>
      <c r="Q108"/>
      <c r="R108"/>
      <c r="S108"/>
    </row>
    <row r="109" spans="1:19" s="1" customFormat="1">
      <c r="A109" s="43"/>
      <c r="B109" s="50" t="s">
        <v>930</v>
      </c>
      <c r="C109" s="72" t="s">
        <v>931</v>
      </c>
      <c r="D109" s="72" t="s">
        <v>915</v>
      </c>
      <c r="E109" s="52" t="s">
        <v>600</v>
      </c>
      <c r="F109" s="247">
        <v>78.12</v>
      </c>
      <c r="G109" s="296">
        <v>58.59</v>
      </c>
      <c r="H109" s="247">
        <v>11.64</v>
      </c>
      <c r="I109" s="296">
        <v>8.73</v>
      </c>
      <c r="J109" s="247">
        <v>157.08000000000001</v>
      </c>
      <c r="K109" s="247">
        <v>136.71</v>
      </c>
      <c r="L109" s="247">
        <v>20.37</v>
      </c>
      <c r="M109" s="293">
        <f t="shared" si="3"/>
        <v>157.08000000000001</v>
      </c>
      <c r="N109" s="262"/>
      <c r="P109"/>
      <c r="Q109"/>
      <c r="R109"/>
      <c r="S109"/>
    </row>
    <row r="110" spans="1:19">
      <c r="A110" s="43">
        <v>98</v>
      </c>
      <c r="B110" s="50" t="s">
        <v>698</v>
      </c>
      <c r="C110" s="72" t="s">
        <v>201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</row>
    <row r="111" spans="1:19">
      <c r="A111" s="43">
        <v>99</v>
      </c>
      <c r="B111" s="50" t="s">
        <v>699</v>
      </c>
      <c r="C111" s="72" t="s">
        <v>202</v>
      </c>
      <c r="D111" s="72" t="s">
        <v>913</v>
      </c>
      <c r="E111" s="52" t="s">
        <v>599</v>
      </c>
      <c r="F111" s="247">
        <v>78.12</v>
      </c>
      <c r="G111" s="296">
        <v>132.80000000000001</v>
      </c>
      <c r="H111" s="247">
        <v>11.64</v>
      </c>
      <c r="I111" s="296">
        <v>20.95</v>
      </c>
      <c r="J111" s="247">
        <f t="shared" si="2"/>
        <v>243.51</v>
      </c>
      <c r="K111" s="247">
        <v>210.92</v>
      </c>
      <c r="L111" s="247">
        <v>32.590000000000003</v>
      </c>
      <c r="M111" s="293">
        <f t="shared" si="3"/>
        <v>243.51</v>
      </c>
      <c r="N111" s="262"/>
    </row>
    <row r="112" spans="1:19">
      <c r="A112" s="43">
        <v>100</v>
      </c>
      <c r="B112" s="50" t="s">
        <v>700</v>
      </c>
      <c r="C112" s="72" t="s">
        <v>473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78.12</v>
      </c>
      <c r="L112" s="247">
        <v>11.64</v>
      </c>
      <c r="M112" s="293">
        <f t="shared" si="3"/>
        <v>89.76</v>
      </c>
      <c r="N112" s="262"/>
    </row>
    <row r="113" spans="1:16">
      <c r="A113" s="43">
        <v>101</v>
      </c>
      <c r="B113" s="50" t="s">
        <v>701</v>
      </c>
      <c r="C113" s="72" t="s">
        <v>559</v>
      </c>
      <c r="D113" s="72" t="s">
        <v>912</v>
      </c>
      <c r="E113" s="52" t="s">
        <v>599</v>
      </c>
      <c r="F113" s="247">
        <v>68</v>
      </c>
      <c r="G113" s="352">
        <v>115.6</v>
      </c>
      <c r="H113" s="247">
        <v>11.64</v>
      </c>
      <c r="I113" s="296">
        <v>20.95</v>
      </c>
      <c r="J113" s="247">
        <f t="shared" si="2"/>
        <v>216.19</v>
      </c>
      <c r="K113" s="247">
        <v>183.6</v>
      </c>
      <c r="L113" s="247">
        <v>32.590000000000003</v>
      </c>
      <c r="M113" s="293">
        <f t="shared" si="3"/>
        <v>216.19</v>
      </c>
      <c r="N113" s="262"/>
    </row>
    <row r="114" spans="1:16">
      <c r="A114" s="43">
        <v>102</v>
      </c>
      <c r="B114" s="50" t="s">
        <v>702</v>
      </c>
      <c r="C114" s="72" t="s">
        <v>161</v>
      </c>
      <c r="D114" s="72" t="s">
        <v>912</v>
      </c>
      <c r="E114" s="52" t="s">
        <v>598</v>
      </c>
      <c r="F114" s="247">
        <v>68</v>
      </c>
      <c r="G114" s="352">
        <v>0</v>
      </c>
      <c r="H114" s="247">
        <v>11.64</v>
      </c>
      <c r="I114" s="296">
        <v>0</v>
      </c>
      <c r="J114" s="247">
        <f t="shared" si="2"/>
        <v>79.64</v>
      </c>
      <c r="K114" s="247">
        <v>68</v>
      </c>
      <c r="L114" s="247">
        <v>11.64</v>
      </c>
      <c r="M114" s="293">
        <f t="shared" si="3"/>
        <v>79.64</v>
      </c>
      <c r="N114" s="262"/>
      <c r="P114" s="12"/>
    </row>
    <row r="115" spans="1:16">
      <c r="A115" s="43">
        <v>103</v>
      </c>
      <c r="B115" s="50" t="s">
        <v>703</v>
      </c>
      <c r="C115" s="72" t="s">
        <v>86</v>
      </c>
      <c r="D115" s="72" t="s">
        <v>913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f t="shared" si="2"/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 s="12"/>
    </row>
    <row r="116" spans="1:16">
      <c r="A116" s="43"/>
      <c r="B116" s="50" t="s">
        <v>704</v>
      </c>
      <c r="C116" s="72" t="s">
        <v>535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72">
        <v>68</v>
      </c>
      <c r="L116" s="247">
        <v>11.64</v>
      </c>
      <c r="M116" s="293">
        <f t="shared" si="3"/>
        <v>79.64</v>
      </c>
      <c r="N116" s="262"/>
      <c r="P116" s="12"/>
    </row>
    <row r="117" spans="1:16">
      <c r="A117" s="43"/>
      <c r="B117" s="288"/>
      <c r="C117" s="345"/>
      <c r="D117" s="345"/>
      <c r="E117" s="290"/>
      <c r="F117" s="247"/>
      <c r="G117" s="247"/>
      <c r="H117" s="247"/>
      <c r="I117" s="247"/>
      <c r="J117" s="247"/>
      <c r="K117" s="272"/>
      <c r="L117" s="247"/>
      <c r="M117" s="316"/>
      <c r="N117" s="262"/>
      <c r="P117" s="12"/>
    </row>
    <row r="118" spans="1:16" ht="16">
      <c r="A118" s="152" t="s">
        <v>403</v>
      </c>
      <c r="B118" s="153"/>
      <c r="C118" s="153"/>
      <c r="D118" s="153"/>
      <c r="E118" s="281"/>
      <c r="F118" s="312">
        <f t="shared" ref="F118:M118" si="4">SUM(F4:F116)</f>
        <v>8119.1599999999962</v>
      </c>
      <c r="G118" s="312">
        <f t="shared" si="4"/>
        <v>3819.51</v>
      </c>
      <c r="H118" s="312">
        <f t="shared" si="4"/>
        <v>1315.3200000000015</v>
      </c>
      <c r="I118" s="312">
        <f t="shared" si="4"/>
        <v>652.96000000000026</v>
      </c>
      <c r="J118" s="88">
        <f t="shared" si="4"/>
        <v>13906.950000000003</v>
      </c>
      <c r="K118" s="88">
        <f t="shared" si="4"/>
        <v>11948.790000000003</v>
      </c>
      <c r="L118" s="88">
        <f t="shared" si="4"/>
        <v>1968.2800000000011</v>
      </c>
      <c r="M118" s="88">
        <f t="shared" si="4"/>
        <v>13906.950000000003</v>
      </c>
      <c r="N118" s="298"/>
      <c r="P118" s="12"/>
    </row>
    <row r="119" spans="1:16">
      <c r="A119" s="148"/>
      <c r="B119" s="149"/>
      <c r="C119" s="346"/>
      <c r="D119" s="360"/>
      <c r="L119" s="286"/>
      <c r="M119" s="275"/>
      <c r="N119" s="53"/>
    </row>
    <row r="120" spans="1:16">
      <c r="A120" s="43"/>
      <c r="B120" s="50"/>
      <c r="C120" s="72"/>
      <c r="D120" s="72"/>
      <c r="E120" s="54"/>
      <c r="F120" s="76"/>
      <c r="G120" s="76"/>
      <c r="H120" s="76"/>
      <c r="I120" s="76"/>
      <c r="J120" s="76"/>
      <c r="K120" s="76"/>
      <c r="L120" s="76"/>
      <c r="M120" s="76"/>
      <c r="N120" s="53"/>
    </row>
    <row r="121" spans="1:16" ht="16">
      <c r="A121" s="143"/>
      <c r="B121" s="155"/>
      <c r="C121" s="398" t="s">
        <v>616</v>
      </c>
      <c r="D121" s="399"/>
      <c r="E121" s="400"/>
      <c r="F121" s="88">
        <v>0</v>
      </c>
      <c r="G121" s="88"/>
      <c r="H121" s="88">
        <v>0</v>
      </c>
      <c r="I121" s="88"/>
      <c r="J121" s="88">
        <v>0</v>
      </c>
      <c r="K121" s="88"/>
      <c r="L121" s="88"/>
      <c r="M121" s="88"/>
      <c r="N121" s="89"/>
      <c r="P121" s="12"/>
    </row>
    <row r="122" spans="1:16" ht="16">
      <c r="A122" s="394" t="s">
        <v>171</v>
      </c>
      <c r="B122" s="395"/>
      <c r="C122" s="395"/>
      <c r="D122" s="395"/>
      <c r="E122" s="395"/>
      <c r="F122" s="88">
        <f>F118+F121</f>
        <v>8119.1599999999962</v>
      </c>
      <c r="G122" s="88"/>
      <c r="H122" s="88">
        <f>H118+H121</f>
        <v>1315.3200000000015</v>
      </c>
      <c r="I122" s="88"/>
      <c r="J122" s="88">
        <f>J118+J121</f>
        <v>13906.950000000003</v>
      </c>
      <c r="K122" s="88"/>
      <c r="L122" s="88"/>
      <c r="M122" s="88"/>
      <c r="N122" s="89"/>
      <c r="P122" s="12"/>
    </row>
    <row r="123" spans="1:16" ht="16">
      <c r="A123" s="401" t="s">
        <v>317</v>
      </c>
      <c r="B123" s="401"/>
      <c r="C123" s="401"/>
      <c r="D123" s="401"/>
      <c r="E123" s="401"/>
      <c r="F123" s="90"/>
      <c r="G123" s="90"/>
      <c r="H123" s="93"/>
      <c r="I123" s="93"/>
      <c r="J123" s="93"/>
      <c r="K123" s="93"/>
      <c r="L123" s="93"/>
      <c r="M123" s="93"/>
      <c r="N123" s="89"/>
    </row>
    <row r="124" spans="1:16" ht="16" customHeight="1">
      <c r="A124" s="405" t="s">
        <v>418</v>
      </c>
      <c r="B124" s="402"/>
      <c r="C124" s="402"/>
      <c r="D124" s="402"/>
      <c r="E124" s="403"/>
      <c r="F124" s="247"/>
      <c r="G124" s="247"/>
      <c r="H124" s="247"/>
      <c r="I124" s="247"/>
      <c r="J124" s="247"/>
      <c r="K124" s="331" t="s">
        <v>756</v>
      </c>
      <c r="L124" s="331" t="s">
        <v>757</v>
      </c>
      <c r="M124" s="247"/>
      <c r="N124" s="100"/>
    </row>
    <row r="125" spans="1:16" ht="16" customHeight="1">
      <c r="A125" s="240"/>
      <c r="B125" s="278"/>
      <c r="C125" s="72" t="s">
        <v>939</v>
      </c>
      <c r="D125" s="72"/>
      <c r="E125" s="52"/>
      <c r="F125" s="247">
        <v>78.12</v>
      </c>
      <c r="G125" s="296"/>
      <c r="H125" s="247">
        <v>11.64</v>
      </c>
      <c r="I125" s="296"/>
      <c r="J125" s="247">
        <f t="shared" ref="J125:J133" si="5">SUM(F125:I125)</f>
        <v>89.76</v>
      </c>
      <c r="K125" s="247">
        <v>78.12</v>
      </c>
      <c r="L125" s="247">
        <v>11.64</v>
      </c>
      <c r="M125" s="293">
        <f>SUM(K125:L125)</f>
        <v>89.76</v>
      </c>
      <c r="N125" s="262"/>
    </row>
    <row r="126" spans="1:16" ht="16" customHeight="1">
      <c r="A126" s="240"/>
      <c r="B126" s="278"/>
      <c r="C126" s="72" t="s">
        <v>972</v>
      </c>
      <c r="D126" s="72"/>
      <c r="E126" s="52"/>
      <c r="F126" s="247">
        <v>-78.12</v>
      </c>
      <c r="G126" s="296">
        <v>0</v>
      </c>
      <c r="H126" s="247"/>
      <c r="I126" s="296">
        <v>0</v>
      </c>
      <c r="J126" s="247">
        <f t="shared" si="5"/>
        <v>-78.12</v>
      </c>
      <c r="K126" s="247">
        <v>-78.12</v>
      </c>
      <c r="L126" s="247"/>
      <c r="M126" s="293">
        <f t="shared" ref="M126:M133" si="6">K126+L126</f>
        <v>-78.12</v>
      </c>
      <c r="N126" s="262" t="s">
        <v>973</v>
      </c>
    </row>
    <row r="127" spans="1:16" ht="16" customHeight="1">
      <c r="A127" s="240"/>
      <c r="B127" s="278"/>
      <c r="C127" s="72" t="s">
        <v>972</v>
      </c>
      <c r="D127" s="72"/>
      <c r="E127" s="52"/>
      <c r="F127" s="247">
        <v>-78.12</v>
      </c>
      <c r="G127" s="296">
        <v>0</v>
      </c>
      <c r="H127" s="247"/>
      <c r="I127" s="296">
        <v>0</v>
      </c>
      <c r="J127" s="247">
        <f t="shared" si="5"/>
        <v>-78.12</v>
      </c>
      <c r="K127" s="247">
        <v>-78.12</v>
      </c>
      <c r="L127" s="247"/>
      <c r="M127" s="293">
        <f t="shared" si="6"/>
        <v>-78.12</v>
      </c>
      <c r="N127" s="262" t="s">
        <v>973</v>
      </c>
    </row>
    <row r="128" spans="1:16" ht="16" customHeight="1">
      <c r="A128" s="240"/>
      <c r="B128" s="278"/>
      <c r="C128" s="72" t="s">
        <v>972</v>
      </c>
      <c r="D128" s="72"/>
      <c r="E128" s="52"/>
      <c r="F128" s="247"/>
      <c r="G128" s="296"/>
      <c r="H128" s="247">
        <v>-11.64</v>
      </c>
      <c r="I128" s="296"/>
      <c r="J128" s="247">
        <f t="shared" si="5"/>
        <v>-11.64</v>
      </c>
      <c r="K128" s="247">
        <v>-11.64</v>
      </c>
      <c r="L128" s="247"/>
      <c r="M128" s="293">
        <f t="shared" si="6"/>
        <v>-11.64</v>
      </c>
      <c r="N128" s="262" t="s">
        <v>973</v>
      </c>
    </row>
    <row r="129" spans="1:18" ht="16" customHeight="1">
      <c r="A129" s="240"/>
      <c r="B129" s="278"/>
      <c r="C129" s="72" t="s">
        <v>972</v>
      </c>
      <c r="D129" s="72"/>
      <c r="E129" s="52"/>
      <c r="F129" s="247"/>
      <c r="G129" s="296"/>
      <c r="H129" s="247">
        <v>-11.64</v>
      </c>
      <c r="I129" s="296"/>
      <c r="J129" s="247">
        <f t="shared" si="5"/>
        <v>-11.64</v>
      </c>
      <c r="K129" s="247">
        <v>-11.64</v>
      </c>
      <c r="L129" s="247"/>
      <c r="M129" s="293">
        <f t="shared" si="6"/>
        <v>-11.64</v>
      </c>
      <c r="N129" s="262" t="s">
        <v>973</v>
      </c>
    </row>
    <row r="130" spans="1:18" ht="16" customHeight="1">
      <c r="A130" s="240"/>
      <c r="B130" s="50"/>
      <c r="C130" s="72" t="s">
        <v>972</v>
      </c>
      <c r="D130" s="51"/>
      <c r="E130" s="246"/>
      <c r="F130" s="247">
        <v>78.12</v>
      </c>
      <c r="G130" s="296">
        <v>58.59</v>
      </c>
      <c r="H130" s="247"/>
      <c r="I130" s="296"/>
      <c r="J130" s="247">
        <f t="shared" si="5"/>
        <v>136.71</v>
      </c>
      <c r="K130" s="247">
        <v>136.71</v>
      </c>
      <c r="L130" s="247"/>
      <c r="M130" s="293">
        <f t="shared" si="6"/>
        <v>136.71</v>
      </c>
      <c r="N130" s="262" t="s">
        <v>974</v>
      </c>
    </row>
    <row r="131" spans="1:18" ht="16" customHeight="1">
      <c r="A131" s="301"/>
      <c r="B131" s="50"/>
      <c r="C131" s="72" t="s">
        <v>972</v>
      </c>
      <c r="D131" s="72"/>
      <c r="E131" s="246"/>
      <c r="F131" s="247">
        <v>78.12</v>
      </c>
      <c r="G131" s="296">
        <v>58.59</v>
      </c>
      <c r="H131" s="247"/>
      <c r="I131" s="296"/>
      <c r="J131" s="247">
        <f t="shared" si="5"/>
        <v>136.71</v>
      </c>
      <c r="K131" s="247">
        <v>136.71</v>
      </c>
      <c r="L131" s="247"/>
      <c r="M131" s="293">
        <f t="shared" si="6"/>
        <v>136.71</v>
      </c>
      <c r="N131" s="262" t="s">
        <v>974</v>
      </c>
    </row>
    <row r="132" spans="1:18" ht="16" customHeight="1">
      <c r="A132" s="301"/>
      <c r="B132" s="50"/>
      <c r="C132" s="72" t="s">
        <v>972</v>
      </c>
      <c r="D132" s="72"/>
      <c r="E132" s="246"/>
      <c r="F132" s="247"/>
      <c r="G132" s="296"/>
      <c r="H132" s="247">
        <v>11.64</v>
      </c>
      <c r="I132" s="296">
        <v>8.73</v>
      </c>
      <c r="J132" s="247">
        <f t="shared" si="5"/>
        <v>20.37</v>
      </c>
      <c r="K132" s="247"/>
      <c r="L132" s="247">
        <v>20.37</v>
      </c>
      <c r="M132" s="293">
        <f t="shared" si="6"/>
        <v>20.37</v>
      </c>
      <c r="N132" s="262" t="s">
        <v>974</v>
      </c>
    </row>
    <row r="133" spans="1:18" s="1" customFormat="1" ht="16" customHeight="1">
      <c r="A133" s="301"/>
      <c r="B133" s="50"/>
      <c r="C133" s="72" t="s">
        <v>972</v>
      </c>
      <c r="D133" s="72"/>
      <c r="E133" s="246"/>
      <c r="F133" s="247"/>
      <c r="G133" s="296"/>
      <c r="H133" s="247">
        <v>11.64</v>
      </c>
      <c r="I133" s="296">
        <v>8.73</v>
      </c>
      <c r="J133" s="247">
        <f t="shared" si="5"/>
        <v>20.37</v>
      </c>
      <c r="K133" s="247"/>
      <c r="L133" s="247">
        <v>20.37</v>
      </c>
      <c r="M133" s="293">
        <f t="shared" si="6"/>
        <v>20.37</v>
      </c>
      <c r="N133" s="262" t="s">
        <v>974</v>
      </c>
      <c r="P133"/>
      <c r="Q133"/>
      <c r="R133"/>
    </row>
    <row r="134" spans="1:18" s="1" customFormat="1" ht="16" customHeight="1">
      <c r="A134" s="301"/>
      <c r="B134" s="50"/>
      <c r="C134" s="72"/>
      <c r="D134" s="72"/>
      <c r="E134" s="246"/>
      <c r="F134" s="247"/>
      <c r="G134" s="296"/>
      <c r="H134" s="247"/>
      <c r="I134" s="296"/>
      <c r="J134" s="247"/>
      <c r="K134" s="247"/>
      <c r="L134" s="247"/>
      <c r="M134" s="293"/>
      <c r="N134" s="262"/>
      <c r="P134"/>
      <c r="Q134"/>
      <c r="R134"/>
    </row>
    <row r="135" spans="1:18" ht="16" customHeight="1">
      <c r="A135" s="240"/>
      <c r="B135" s="278"/>
      <c r="C135" s="72"/>
      <c r="D135" s="72"/>
      <c r="E135" s="52"/>
      <c r="F135" s="247"/>
      <c r="G135" s="296"/>
      <c r="H135" s="247"/>
      <c r="I135" s="296"/>
      <c r="J135" s="247"/>
      <c r="K135" s="247"/>
      <c r="L135" s="247"/>
      <c r="M135" s="293"/>
      <c r="N135" s="262"/>
    </row>
    <row r="136" spans="1:18" ht="16" customHeight="1">
      <c r="A136" s="240"/>
      <c r="B136" s="278"/>
      <c r="C136" s="72"/>
      <c r="D136" s="72"/>
      <c r="E136" s="52"/>
      <c r="F136" s="247"/>
      <c r="G136" s="352"/>
      <c r="H136" s="247"/>
      <c r="I136" s="296"/>
      <c r="J136" s="247"/>
      <c r="K136" s="247"/>
      <c r="L136" s="321"/>
      <c r="M136" s="293"/>
      <c r="N136" s="262"/>
    </row>
    <row r="137" spans="1:18" ht="16" customHeight="1">
      <c r="A137" s="240"/>
      <c r="B137" s="278"/>
      <c r="C137" s="72"/>
      <c r="D137" s="72"/>
      <c r="E137" s="52"/>
      <c r="F137" s="247"/>
      <c r="G137" s="296"/>
      <c r="H137" s="247"/>
      <c r="I137" s="296"/>
      <c r="J137" s="247"/>
      <c r="K137" s="247"/>
      <c r="L137" s="247"/>
      <c r="M137" s="293"/>
      <c r="N137" s="262"/>
    </row>
    <row r="138" spans="1:18" ht="16" customHeight="1">
      <c r="A138" s="240"/>
      <c r="B138" s="278"/>
      <c r="C138" s="72"/>
      <c r="D138" s="72"/>
      <c r="E138" s="52"/>
      <c r="F138" s="247"/>
      <c r="G138" s="296"/>
      <c r="H138" s="247"/>
      <c r="I138" s="296"/>
      <c r="J138" s="247"/>
      <c r="K138" s="247"/>
      <c r="L138" s="247"/>
      <c r="M138" s="293"/>
      <c r="N138" s="262"/>
    </row>
    <row r="139" spans="1:18" s="1" customFormat="1" ht="16">
      <c r="A139" s="406" t="s">
        <v>415</v>
      </c>
      <c r="B139" s="404"/>
      <c r="C139" s="404"/>
      <c r="D139" s="404"/>
      <c r="E139" s="404"/>
      <c r="F139" s="256">
        <f t="shared" ref="F139:L139" si="7">SUM(F125:F138)</f>
        <v>78.12</v>
      </c>
      <c r="G139" s="256">
        <f t="shared" si="7"/>
        <v>117.18</v>
      </c>
      <c r="H139" s="256">
        <f t="shared" si="7"/>
        <v>11.64</v>
      </c>
      <c r="I139" s="256">
        <f t="shared" si="7"/>
        <v>17.46</v>
      </c>
      <c r="J139" s="256">
        <f t="shared" si="7"/>
        <v>224.40000000000003</v>
      </c>
      <c r="K139" s="256">
        <f t="shared" si="7"/>
        <v>172.02</v>
      </c>
      <c r="L139" s="256">
        <f t="shared" si="7"/>
        <v>52.38000000000001</v>
      </c>
      <c r="M139" s="256">
        <f>SUM(K139:L139)</f>
        <v>224.40000000000003</v>
      </c>
      <c r="N139" s="257"/>
      <c r="P139"/>
      <c r="Q139"/>
      <c r="R139"/>
    </row>
    <row r="140" spans="1:18" s="1" customFormat="1" ht="16">
      <c r="A140" s="317"/>
      <c r="B140" s="318"/>
      <c r="C140" s="347"/>
      <c r="D140" s="347"/>
      <c r="E140" s="318"/>
      <c r="F140" s="256"/>
      <c r="G140" s="256"/>
      <c r="H140" s="256"/>
      <c r="I140" s="256"/>
      <c r="J140" s="256"/>
      <c r="K140" s="256"/>
      <c r="L140" s="256"/>
      <c r="M140" s="256"/>
      <c r="N140" s="257"/>
      <c r="P140"/>
      <c r="Q140"/>
      <c r="R140"/>
    </row>
    <row r="141" spans="1:18" s="1" customFormat="1" ht="19">
      <c r="A141" s="393" t="s">
        <v>171</v>
      </c>
      <c r="B141" s="393"/>
      <c r="C141" s="393"/>
      <c r="D141" s="393"/>
      <c r="E141" s="393"/>
      <c r="F141" s="90">
        <f>F122+F139</f>
        <v>8197.279999999997</v>
      </c>
      <c r="G141" s="90"/>
      <c r="H141" s="90">
        <f>H122+H139</f>
        <v>1326.9600000000016</v>
      </c>
      <c r="I141" s="90"/>
      <c r="J141" s="90">
        <f>M118+J139</f>
        <v>14131.350000000002</v>
      </c>
      <c r="K141" s="90"/>
      <c r="L141" s="90"/>
      <c r="M141" s="332">
        <f>M118+M139</f>
        <v>14131.350000000002</v>
      </c>
      <c r="N141" s="89" t="s">
        <v>795</v>
      </c>
      <c r="P141"/>
      <c r="Q141"/>
      <c r="R141"/>
    </row>
    <row r="142" spans="1:18" s="1" customFormat="1" ht="15" customHeight="1">
      <c r="A142" s="397" t="s">
        <v>166</v>
      </c>
      <c r="B142" s="397"/>
      <c r="C142" s="397"/>
      <c r="D142" s="397"/>
      <c r="E142" s="397"/>
      <c r="F142" s="397"/>
      <c r="G142" s="397"/>
      <c r="H142" s="397"/>
      <c r="I142" s="397"/>
      <c r="J142" s="397"/>
      <c r="K142" s="313"/>
      <c r="L142" s="313"/>
      <c r="M142" s="313"/>
      <c r="N142" s="143"/>
      <c r="P142"/>
      <c r="Q142"/>
      <c r="R142"/>
    </row>
    <row r="143" spans="1:18" s="1" customFormat="1" ht="16" customHeight="1">
      <c r="A143"/>
      <c r="B143"/>
      <c r="C143"/>
      <c r="D143"/>
      <c r="F143"/>
      <c r="G143"/>
      <c r="H143" t="s">
        <v>381</v>
      </c>
      <c r="I143" s="163" t="s">
        <v>871</v>
      </c>
      <c r="J143" s="260">
        <v>45344</v>
      </c>
      <c r="K143" s="314"/>
      <c r="L143" s="314"/>
      <c r="M143" s="314"/>
      <c r="N143"/>
      <c r="P143"/>
      <c r="Q143"/>
      <c r="R143"/>
    </row>
    <row r="144" spans="1:18" s="1" customFormat="1">
      <c r="A144"/>
      <c r="B144"/>
      <c r="C144"/>
      <c r="D144"/>
      <c r="E144"/>
      <c r="F144"/>
      <c r="G144"/>
      <c r="H144" s="12"/>
      <c r="I144" s="12"/>
      <c r="J144" s="12"/>
      <c r="K144" s="275"/>
      <c r="L144" s="275"/>
      <c r="M144" s="12"/>
      <c r="N144"/>
      <c r="P144"/>
      <c r="Q144"/>
      <c r="R144"/>
    </row>
    <row r="145" spans="1:18" s="1" customFormat="1">
      <c r="A145"/>
      <c r="B145"/>
      <c r="C145"/>
      <c r="D145"/>
      <c r="E145"/>
      <c r="F145" s="315" t="s">
        <v>766</v>
      </c>
      <c r="G145" s="275">
        <f>G118+G139+I118+I139</f>
        <v>4607.1100000000006</v>
      </c>
      <c r="H145" s="315" t="s">
        <v>767</v>
      </c>
      <c r="I145" s="275">
        <f>M118+M139-G145</f>
        <v>9524.2400000000016</v>
      </c>
      <c r="J145"/>
      <c r="K145" s="275"/>
      <c r="L145" s="275"/>
      <c r="M145" s="275"/>
      <c r="N145"/>
      <c r="P145"/>
      <c r="Q145"/>
      <c r="R145"/>
    </row>
    <row r="147" spans="1:18" s="1" customFormat="1">
      <c r="A147"/>
      <c r="B147"/>
      <c r="C147"/>
      <c r="D147"/>
      <c r="E147"/>
      <c r="F147"/>
      <c r="G147"/>
      <c r="H147"/>
      <c r="I147" s="275">
        <f>G145+I145</f>
        <v>14131.350000000002</v>
      </c>
      <c r="J147"/>
      <c r="K147" s="275"/>
      <c r="L147" s="275"/>
      <c r="M147"/>
      <c r="N147"/>
      <c r="P147"/>
      <c r="Q147"/>
      <c r="R147"/>
    </row>
    <row r="150" spans="1:18">
      <c r="I150" s="275"/>
    </row>
  </sheetData>
  <mergeCells count="7">
    <mergeCell ref="A142:J142"/>
    <mergeCell ref="C121:E121"/>
    <mergeCell ref="A122:E122"/>
    <mergeCell ref="A123:E123"/>
    <mergeCell ref="A124:E124"/>
    <mergeCell ref="A139:E139"/>
    <mergeCell ref="A141:E141"/>
  </mergeCells>
  <conditionalFormatting sqref="B130 D130">
    <cfRule type="duplicateValues" dxfId="1633" priority="160"/>
    <cfRule type="duplicateValues" dxfId="1632" priority="161"/>
  </conditionalFormatting>
  <conditionalFormatting sqref="B130">
    <cfRule type="duplicateValues" dxfId="1631" priority="159"/>
  </conditionalFormatting>
  <conditionalFormatting sqref="B131 D131">
    <cfRule type="duplicateValues" dxfId="1630" priority="175"/>
  </conditionalFormatting>
  <conditionalFormatting sqref="B131">
    <cfRule type="duplicateValues" dxfId="1629" priority="174"/>
  </conditionalFormatting>
  <conditionalFormatting sqref="B132 D132">
    <cfRule type="duplicateValues" dxfId="1628" priority="172"/>
  </conditionalFormatting>
  <conditionalFormatting sqref="B132">
    <cfRule type="duplicateValues" dxfId="1627" priority="171"/>
  </conditionalFormatting>
  <conditionalFormatting sqref="B133 D133:E133">
    <cfRule type="duplicateValues" dxfId="1626" priority="170"/>
  </conditionalFormatting>
  <conditionalFormatting sqref="B133">
    <cfRule type="duplicateValues" dxfId="1625" priority="166"/>
  </conditionalFormatting>
  <conditionalFormatting sqref="B134">
    <cfRule type="duplicateValues" dxfId="1624" priority="163"/>
  </conditionalFormatting>
  <conditionalFormatting sqref="B134:D134">
    <cfRule type="duplicateValues" dxfId="1623" priority="165"/>
  </conditionalFormatting>
  <conditionalFormatting sqref="C135">
    <cfRule type="duplicateValues" dxfId="1622" priority="139"/>
    <cfRule type="duplicateValues" dxfId="1621" priority="140"/>
  </conditionalFormatting>
  <conditionalFormatting sqref="C21:D21">
    <cfRule type="duplicateValues" dxfId="1620" priority="194"/>
  </conditionalFormatting>
  <conditionalFormatting sqref="C58:D58">
    <cfRule type="duplicateValues" dxfId="1619" priority="192"/>
  </conditionalFormatting>
  <conditionalFormatting sqref="C134:D134">
    <cfRule type="duplicateValues" dxfId="1618" priority="164"/>
  </conditionalFormatting>
  <conditionalFormatting sqref="D130">
    <cfRule type="duplicateValues" dxfId="1617" priority="162"/>
  </conditionalFormatting>
  <conditionalFormatting sqref="D131">
    <cfRule type="duplicateValues" dxfId="1616" priority="176"/>
  </conditionalFormatting>
  <conditionalFormatting sqref="D132">
    <cfRule type="duplicateValues" dxfId="1615" priority="173"/>
  </conditionalFormatting>
  <conditionalFormatting sqref="D133">
    <cfRule type="duplicateValues" dxfId="1614" priority="167"/>
    <cfRule type="duplicateValues" dxfId="1613" priority="168"/>
  </conditionalFormatting>
  <conditionalFormatting sqref="E133">
    <cfRule type="duplicateValues" dxfId="1612" priority="169"/>
  </conditionalFormatting>
  <conditionalFormatting sqref="E145:E147 E149:E1048576 B145:D1048576">
    <cfRule type="duplicateValues" dxfId="1611" priority="195"/>
  </conditionalFormatting>
  <conditionalFormatting sqref="N5 N9:N63 N68:N140">
    <cfRule type="notContainsBlanks" dxfId="1610" priority="190">
      <formula>LEN(TRIM(N5))&gt;0</formula>
    </cfRule>
  </conditionalFormatting>
  <conditionalFormatting sqref="N142">
    <cfRule type="notContainsBlanks" dxfId="1609" priority="193">
      <formula>LEN(TRIM(N142))&gt;0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1EA3-8416-EB47-80A4-C1E1FF618247}">
  <dimension ref="A1:S224"/>
  <sheetViews>
    <sheetView topLeftCell="A113" zoomScale="113" zoomScaleNormal="140" workbookViewId="0">
      <selection activeCell="B88" sqref="B88:C88"/>
    </sheetView>
  </sheetViews>
  <sheetFormatPr baseColWidth="10" defaultColWidth="8.83203125" defaultRowHeight="15"/>
  <cols>
    <col min="1" max="1" width="3.6640625" customWidth="1"/>
    <col min="2" max="2" width="8.33203125" customWidth="1"/>
    <col min="3" max="3" width="18.83203125" customWidth="1"/>
    <col min="4" max="4" width="10.6640625" customWidth="1"/>
    <col min="5" max="5" width="13.5" customWidth="1"/>
    <col min="6" max="6" width="12.6640625" bestFit="1" customWidth="1"/>
    <col min="7" max="7" width="14.6640625" bestFit="1" customWidth="1"/>
    <col min="8" max="8" width="12.6640625" bestFit="1" customWidth="1"/>
    <col min="9" max="9" width="14.6640625" bestFit="1" customWidth="1"/>
    <col min="10" max="10" width="14.1640625" customWidth="1"/>
    <col min="11" max="11" width="14.1640625" style="275" customWidth="1"/>
    <col min="12" max="12" width="13.33203125" style="275" customWidth="1"/>
    <col min="13" max="13" width="14" customWidth="1"/>
    <col min="14" max="14" width="54" customWidth="1"/>
    <col min="15" max="15" width="41.5" style="1" bestFit="1" customWidth="1"/>
  </cols>
  <sheetData>
    <row r="1" spans="1:19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19" ht="19">
      <c r="A2" s="92" t="s">
        <v>313</v>
      </c>
      <c r="C2" s="139"/>
      <c r="D2" s="139"/>
      <c r="E2" s="17"/>
      <c r="K2" s="329"/>
      <c r="L2" s="45">
        <v>45323</v>
      </c>
      <c r="M2" s="157">
        <v>45351</v>
      </c>
      <c r="N2" s="350" t="s">
        <v>937</v>
      </c>
    </row>
    <row r="3" spans="1:19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19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19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78.12</v>
      </c>
      <c r="L5" s="247">
        <v>11.64</v>
      </c>
      <c r="M5" s="293">
        <f>K5+L5</f>
        <v>89.76</v>
      </c>
      <c r="N5" s="262"/>
    </row>
    <row r="6" spans="1:19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2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19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>
        <v>11.64</v>
      </c>
      <c r="I7" s="296">
        <v>0</v>
      </c>
      <c r="J7" s="247">
        <f t="shared" si="0"/>
        <v>79.64</v>
      </c>
      <c r="K7" s="247">
        <v>68</v>
      </c>
      <c r="L7" s="247">
        <v>11.64</v>
      </c>
      <c r="M7" s="293">
        <f t="shared" ref="M7:M78" si="1">K7+L7</f>
        <v>79.64</v>
      </c>
      <c r="N7" s="262"/>
    </row>
    <row r="8" spans="1:19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296">
        <v>132.80000000000001</v>
      </c>
      <c r="H8" s="247">
        <v>11.64</v>
      </c>
      <c r="I8" s="296">
        <v>20.95</v>
      </c>
      <c r="J8" s="247">
        <f t="shared" si="0"/>
        <v>243.51</v>
      </c>
      <c r="K8" s="247">
        <v>210.92</v>
      </c>
      <c r="L8" s="247">
        <v>32.590000000000003</v>
      </c>
      <c r="M8" s="293">
        <f t="shared" si="1"/>
        <v>243.51</v>
      </c>
      <c r="N8" s="51"/>
    </row>
    <row r="9" spans="1:19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>
        <v>11.64</v>
      </c>
      <c r="I9" s="296">
        <v>20.95</v>
      </c>
      <c r="J9" s="247">
        <f t="shared" si="0"/>
        <v>216.19</v>
      </c>
      <c r="K9" s="247">
        <v>183.6</v>
      </c>
      <c r="L9" s="247">
        <v>32.590000000000003</v>
      </c>
      <c r="M9" s="293">
        <f t="shared" si="1"/>
        <v>216.19</v>
      </c>
      <c r="N9" s="262"/>
    </row>
    <row r="10" spans="1:19">
      <c r="A10" s="43">
        <v>9</v>
      </c>
      <c r="B10" s="50" t="s">
        <v>624</v>
      </c>
      <c r="C10" s="72" t="s">
        <v>583</v>
      </c>
      <c r="D10" s="72" t="s">
        <v>913</v>
      </c>
      <c r="E10" s="52" t="s">
        <v>598</v>
      </c>
      <c r="F10" s="247">
        <v>78.12</v>
      </c>
      <c r="G10" s="296">
        <v>0</v>
      </c>
      <c r="H10" s="247">
        <v>11.64</v>
      </c>
      <c r="I10" s="296">
        <v>0</v>
      </c>
      <c r="J10" s="247">
        <f t="shared" si="0"/>
        <v>89.76</v>
      </c>
      <c r="K10" s="247">
        <v>78.12</v>
      </c>
      <c r="L10" s="247">
        <v>11.64</v>
      </c>
      <c r="M10" s="293">
        <f t="shared" si="1"/>
        <v>89.76</v>
      </c>
      <c r="N10" s="262"/>
    </row>
    <row r="11" spans="1:19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68</v>
      </c>
      <c r="G11" s="296">
        <v>0</v>
      </c>
      <c r="H11" s="247">
        <v>11.64</v>
      </c>
      <c r="I11" s="296">
        <v>0</v>
      </c>
      <c r="J11" s="247">
        <f t="shared" si="0"/>
        <v>79.64</v>
      </c>
      <c r="K11" s="247">
        <v>68</v>
      </c>
      <c r="L11" s="247">
        <v>11.64</v>
      </c>
      <c r="M11" s="293">
        <f t="shared" si="1"/>
        <v>79.64</v>
      </c>
      <c r="N11" s="262"/>
    </row>
    <row r="12" spans="1:19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68</v>
      </c>
      <c r="G12" s="296">
        <v>0</v>
      </c>
      <c r="H12" s="247">
        <v>11.64</v>
      </c>
      <c r="I12" s="296">
        <v>0</v>
      </c>
      <c r="J12" s="247">
        <f t="shared" si="0"/>
        <v>79.64</v>
      </c>
      <c r="K12" s="247">
        <v>68</v>
      </c>
      <c r="L12" s="247">
        <v>11.64</v>
      </c>
      <c r="M12" s="293">
        <f t="shared" si="1"/>
        <v>79.64</v>
      </c>
      <c r="N12" s="262"/>
    </row>
    <row r="13" spans="1:19">
      <c r="A13" s="43"/>
      <c r="B13" s="50" t="s">
        <v>708</v>
      </c>
      <c r="C13" s="72" t="s">
        <v>709</v>
      </c>
      <c r="D13" s="72" t="s">
        <v>916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>
        <v>68</v>
      </c>
      <c r="L13" s="247">
        <v>11.64</v>
      </c>
      <c r="M13" s="293">
        <f t="shared" si="1"/>
        <v>79.64</v>
      </c>
      <c r="N13" s="262" t="s">
        <v>881</v>
      </c>
    </row>
    <row r="14" spans="1:19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78.12</v>
      </c>
      <c r="G14" s="296">
        <v>0</v>
      </c>
      <c r="H14" s="247">
        <v>11.64</v>
      </c>
      <c r="I14" s="296">
        <v>0</v>
      </c>
      <c r="J14" s="247">
        <f t="shared" si="0"/>
        <v>89.76</v>
      </c>
      <c r="K14" s="247">
        <v>78.12</v>
      </c>
      <c r="L14" s="247">
        <v>11.64</v>
      </c>
      <c r="M14" s="293">
        <f t="shared" si="1"/>
        <v>89.76</v>
      </c>
      <c r="N14" s="262"/>
      <c r="P14"/>
      <c r="Q14"/>
      <c r="R14"/>
      <c r="S14"/>
    </row>
    <row r="15" spans="1:19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  <c r="P15"/>
      <c r="Q15"/>
      <c r="R15"/>
      <c r="S15"/>
    </row>
    <row r="16" spans="1:19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600</v>
      </c>
      <c r="F16" s="247">
        <v>78.12</v>
      </c>
      <c r="G16" s="296">
        <v>58.59</v>
      </c>
      <c r="H16" s="247">
        <v>11.64</v>
      </c>
      <c r="I16" s="296">
        <v>8.73</v>
      </c>
      <c r="J16" s="247">
        <f>SUM(F16:I16)</f>
        <v>157.08000000000001</v>
      </c>
      <c r="K16" s="247">
        <v>136.71</v>
      </c>
      <c r="L16" s="247">
        <v>20.37</v>
      </c>
      <c r="M16" s="293">
        <f t="shared" si="1"/>
        <v>157.08000000000001</v>
      </c>
      <c r="N16" s="262"/>
      <c r="P16"/>
      <c r="Q16"/>
      <c r="R16"/>
      <c r="S16"/>
    </row>
    <row r="17" spans="1:19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>SUM(F17:I17)</f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/>
      <c r="S17"/>
    </row>
    <row r="18" spans="1:19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78.12</v>
      </c>
      <c r="G18" s="296">
        <v>132.80000000000001</v>
      </c>
      <c r="H18" s="247">
        <v>11.64</v>
      </c>
      <c r="I18" s="296">
        <v>20.95</v>
      </c>
      <c r="J18" s="247">
        <f t="shared" si="0"/>
        <v>243.51</v>
      </c>
      <c r="K18" s="247">
        <v>210.92</v>
      </c>
      <c r="L18" s="247">
        <v>32.590000000000003</v>
      </c>
      <c r="M18" s="293">
        <f t="shared" si="1"/>
        <v>243.51</v>
      </c>
      <c r="N18" s="262"/>
      <c r="P18"/>
      <c r="Q18"/>
      <c r="R18"/>
      <c r="S18"/>
    </row>
    <row r="19" spans="1:19" s="1" customFormat="1">
      <c r="A19" s="43"/>
      <c r="B19" s="278" t="s">
        <v>885</v>
      </c>
      <c r="C19" s="72" t="s">
        <v>886</v>
      </c>
      <c r="D19" s="72" t="s">
        <v>913</v>
      </c>
      <c r="E19" s="52" t="s">
        <v>600</v>
      </c>
      <c r="F19" s="247">
        <v>78.12</v>
      </c>
      <c r="G19" s="296">
        <v>58.59</v>
      </c>
      <c r="H19" s="247">
        <v>11.64</v>
      </c>
      <c r="I19" s="296">
        <v>8.73</v>
      </c>
      <c r="J19" s="247">
        <f t="shared" si="0"/>
        <v>157.08000000000001</v>
      </c>
      <c r="K19" s="247">
        <v>136.71</v>
      </c>
      <c r="L19" s="247">
        <v>20.37</v>
      </c>
      <c r="M19" s="293">
        <f t="shared" si="1"/>
        <v>157.08000000000001</v>
      </c>
      <c r="N19" s="262"/>
      <c r="P19"/>
      <c r="Q19"/>
      <c r="R19"/>
      <c r="S19"/>
    </row>
    <row r="20" spans="1:19">
      <c r="A20" s="43">
        <v>17</v>
      </c>
      <c r="B20" s="50" t="s">
        <v>630</v>
      </c>
      <c r="C20" s="72" t="s">
        <v>11</v>
      </c>
      <c r="D20" s="72" t="s">
        <v>912</v>
      </c>
      <c r="E20" s="52" t="s">
        <v>599</v>
      </c>
      <c r="F20" s="247">
        <v>68</v>
      </c>
      <c r="G20" s="296">
        <v>115.6</v>
      </c>
      <c r="H20" s="247">
        <v>11.64</v>
      </c>
      <c r="I20" s="296">
        <v>20.95</v>
      </c>
      <c r="J20" s="247">
        <f t="shared" si="0"/>
        <v>216.19</v>
      </c>
      <c r="K20" s="247">
        <v>183.6</v>
      </c>
      <c r="L20" s="247">
        <v>32.590000000000003</v>
      </c>
      <c r="M20" s="293">
        <f t="shared" si="1"/>
        <v>216.19</v>
      </c>
      <c r="N20" s="262"/>
    </row>
    <row r="21" spans="1:19">
      <c r="A21" s="43">
        <v>18</v>
      </c>
      <c r="B21" s="118" t="s">
        <v>631</v>
      </c>
      <c r="C21" s="72" t="s">
        <v>720</v>
      </c>
      <c r="D21" s="72" t="s">
        <v>913</v>
      </c>
      <c r="E21" s="52" t="s">
        <v>598</v>
      </c>
      <c r="F21" s="247">
        <v>78.12</v>
      </c>
      <c r="G21" s="296">
        <v>0</v>
      </c>
      <c r="H21" s="247">
        <v>11.64</v>
      </c>
      <c r="I21" s="296">
        <v>0</v>
      </c>
      <c r="J21" s="247">
        <f t="shared" si="0"/>
        <v>89.76</v>
      </c>
      <c r="K21" s="247">
        <v>78.12</v>
      </c>
      <c r="L21" s="247">
        <v>11.64</v>
      </c>
      <c r="M21" s="293">
        <f t="shared" si="1"/>
        <v>89.76</v>
      </c>
      <c r="N21" s="262"/>
    </row>
    <row r="22" spans="1:19">
      <c r="A22" s="43">
        <v>19</v>
      </c>
      <c r="B22" s="50" t="s">
        <v>632</v>
      </c>
      <c r="C22" s="72" t="s">
        <v>65</v>
      </c>
      <c r="D22" s="72" t="s">
        <v>913</v>
      </c>
      <c r="E22" s="52" t="s">
        <v>600</v>
      </c>
      <c r="F22" s="247">
        <v>78.12</v>
      </c>
      <c r="G22" s="296">
        <v>58.59</v>
      </c>
      <c r="H22" s="247">
        <v>11.64</v>
      </c>
      <c r="I22" s="296">
        <v>8.73</v>
      </c>
      <c r="J22" s="247">
        <f t="shared" si="0"/>
        <v>157.08000000000001</v>
      </c>
      <c r="K22" s="247">
        <v>136.71</v>
      </c>
      <c r="L22" s="247">
        <v>20.37</v>
      </c>
      <c r="M22" s="293">
        <f t="shared" si="1"/>
        <v>157.08000000000001</v>
      </c>
      <c r="N22" s="262"/>
    </row>
    <row r="23" spans="1:19">
      <c r="A23" s="43"/>
      <c r="B23" s="50" t="s">
        <v>917</v>
      </c>
      <c r="C23" s="72" t="s">
        <v>918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>
        <v>78.12</v>
      </c>
      <c r="L23" s="247">
        <v>11.64</v>
      </c>
      <c r="M23" s="293">
        <f t="shared" si="1"/>
        <v>89.76</v>
      </c>
      <c r="N23" s="262" t="s">
        <v>881</v>
      </c>
    </row>
    <row r="24" spans="1:19">
      <c r="A24" s="43">
        <v>20</v>
      </c>
      <c r="B24" s="50" t="s">
        <v>633</v>
      </c>
      <c r="C24" s="71" t="s">
        <v>80</v>
      </c>
      <c r="D24" s="71" t="s">
        <v>912</v>
      </c>
      <c r="E24" s="52" t="s">
        <v>598</v>
      </c>
      <c r="F24" s="247">
        <v>68</v>
      </c>
      <c r="G24" s="296">
        <v>0</v>
      </c>
      <c r="H24" s="247">
        <v>11.64</v>
      </c>
      <c r="I24" s="296">
        <v>0</v>
      </c>
      <c r="J24" s="247">
        <f t="shared" si="0"/>
        <v>79.64</v>
      </c>
      <c r="K24" s="247">
        <v>68</v>
      </c>
      <c r="L24" s="247">
        <v>11.64</v>
      </c>
      <c r="M24" s="293">
        <f t="shared" si="1"/>
        <v>79.64</v>
      </c>
      <c r="N24" s="262"/>
    </row>
    <row r="25" spans="1:19">
      <c r="A25" s="43"/>
      <c r="B25" s="50" t="s">
        <v>887</v>
      </c>
      <c r="C25" s="71" t="s">
        <v>888</v>
      </c>
      <c r="D25" s="71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78.12</v>
      </c>
      <c r="L25" s="247">
        <v>11.64</v>
      </c>
      <c r="M25" s="293">
        <f t="shared" si="1"/>
        <v>89.76</v>
      </c>
      <c r="N25" s="262"/>
    </row>
    <row r="26" spans="1:19">
      <c r="A26" s="43">
        <v>21</v>
      </c>
      <c r="B26" s="43" t="s">
        <v>781</v>
      </c>
      <c r="C26" s="71" t="s">
        <v>844</v>
      </c>
      <c r="D26" s="71" t="s">
        <v>913</v>
      </c>
      <c r="E26" s="52" t="s">
        <v>600</v>
      </c>
      <c r="F26" s="247">
        <v>78.12</v>
      </c>
      <c r="G26" s="296">
        <v>58.59</v>
      </c>
      <c r="H26" s="247">
        <v>11.64</v>
      </c>
      <c r="I26" s="296">
        <v>8.73</v>
      </c>
      <c r="J26" s="247">
        <f>SUM(F26:I26)</f>
        <v>157.08000000000001</v>
      </c>
      <c r="K26" s="247">
        <v>136.71</v>
      </c>
      <c r="L26" s="247">
        <v>20.37</v>
      </c>
      <c r="M26" s="293">
        <f t="shared" si="1"/>
        <v>157.08000000000001</v>
      </c>
      <c r="N26" s="262"/>
    </row>
    <row r="27" spans="1:19">
      <c r="A27" s="43">
        <v>22</v>
      </c>
      <c r="B27" s="50" t="s">
        <v>635</v>
      </c>
      <c r="C27" s="72" t="s">
        <v>91</v>
      </c>
      <c r="D27" s="72" t="s">
        <v>912</v>
      </c>
      <c r="E27" s="52" t="s">
        <v>599</v>
      </c>
      <c r="F27" s="247">
        <v>68</v>
      </c>
      <c r="G27" s="296">
        <v>115.6</v>
      </c>
      <c r="H27" s="247">
        <v>11.64</v>
      </c>
      <c r="I27" s="296">
        <v>20.95</v>
      </c>
      <c r="J27" s="247">
        <f>SUM(F27:I27)</f>
        <v>216.19</v>
      </c>
      <c r="K27" s="247">
        <v>183.6</v>
      </c>
      <c r="L27" s="247">
        <v>32.590000000000003</v>
      </c>
      <c r="M27" s="293">
        <f t="shared" si="1"/>
        <v>216.19</v>
      </c>
      <c r="N27" s="262"/>
    </row>
    <row r="28" spans="1:19">
      <c r="A28" s="43">
        <v>23</v>
      </c>
      <c r="B28" s="50" t="s">
        <v>634</v>
      </c>
      <c r="C28" s="71" t="s">
        <v>845</v>
      </c>
      <c r="D28" s="71" t="s">
        <v>912</v>
      </c>
      <c r="E28" s="52" t="s">
        <v>598</v>
      </c>
      <c r="F28" s="247">
        <v>68</v>
      </c>
      <c r="G28" s="296">
        <v>0</v>
      </c>
      <c r="H28" s="247">
        <v>11.64</v>
      </c>
      <c r="I28" s="296">
        <v>0</v>
      </c>
      <c r="J28" s="247">
        <f>SUM(F28:I28)</f>
        <v>79.64</v>
      </c>
      <c r="K28" s="247">
        <v>68</v>
      </c>
      <c r="L28" s="247">
        <v>11.64</v>
      </c>
      <c r="M28" s="293">
        <f t="shared" si="1"/>
        <v>79.64</v>
      </c>
      <c r="N28" s="262"/>
    </row>
    <row r="29" spans="1:19">
      <c r="A29" s="43">
        <v>24</v>
      </c>
      <c r="B29" s="50" t="s">
        <v>636</v>
      </c>
      <c r="C29" s="72" t="s">
        <v>771</v>
      </c>
      <c r="D29" s="72" t="s">
        <v>915</v>
      </c>
      <c r="E29" s="52" t="s">
        <v>598</v>
      </c>
      <c r="F29" s="247">
        <v>78.12</v>
      </c>
      <c r="G29" s="296">
        <v>0</v>
      </c>
      <c r="H29" s="247">
        <v>11.64</v>
      </c>
      <c r="I29" s="296">
        <v>0</v>
      </c>
      <c r="J29" s="247">
        <f t="shared" si="0"/>
        <v>89.76</v>
      </c>
      <c r="K29" s="247">
        <v>78.12</v>
      </c>
      <c r="L29" s="247">
        <v>11.64</v>
      </c>
      <c r="M29" s="293">
        <f t="shared" si="1"/>
        <v>89.76</v>
      </c>
      <c r="N29" s="262"/>
    </row>
    <row r="30" spans="1:19">
      <c r="A30" s="43">
        <v>25</v>
      </c>
      <c r="B30" s="50" t="s">
        <v>637</v>
      </c>
      <c r="C30" s="72" t="s">
        <v>405</v>
      </c>
      <c r="D30" s="72" t="s">
        <v>915</v>
      </c>
      <c r="E30" s="52" t="s">
        <v>598</v>
      </c>
      <c r="F30" s="247">
        <v>78.12</v>
      </c>
      <c r="G30" s="296">
        <v>0</v>
      </c>
      <c r="H30" s="247">
        <v>11.64</v>
      </c>
      <c r="I30" s="296">
        <v>0</v>
      </c>
      <c r="J30" s="247">
        <f t="shared" si="0"/>
        <v>89.76</v>
      </c>
      <c r="K30" s="247">
        <v>78.12</v>
      </c>
      <c r="L30" s="247">
        <v>11.64</v>
      </c>
      <c r="M30" s="293">
        <f t="shared" si="1"/>
        <v>89.76</v>
      </c>
      <c r="N30" s="262"/>
    </row>
    <row r="31" spans="1:19">
      <c r="A31" s="43"/>
      <c r="B31" s="50" t="s">
        <v>879</v>
      </c>
      <c r="C31" s="72" t="s">
        <v>880</v>
      </c>
      <c r="D31" s="72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 t="shared" si="0"/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19">
      <c r="A32" s="43">
        <v>26</v>
      </c>
      <c r="B32" s="50" t="s">
        <v>723</v>
      </c>
      <c r="C32" s="72" t="s">
        <v>722</v>
      </c>
      <c r="D32" s="72" t="s">
        <v>912</v>
      </c>
      <c r="E32" s="52" t="s">
        <v>598</v>
      </c>
      <c r="F32" s="247">
        <v>68</v>
      </c>
      <c r="G32" s="296">
        <v>0</v>
      </c>
      <c r="H32" s="247">
        <v>11.64</v>
      </c>
      <c r="I32" s="296">
        <v>0</v>
      </c>
      <c r="J32" s="247">
        <f t="shared" si="0"/>
        <v>79.64</v>
      </c>
      <c r="K32" s="247">
        <v>68</v>
      </c>
      <c r="L32" s="247">
        <v>11.64</v>
      </c>
      <c r="M32" s="293">
        <f t="shared" si="1"/>
        <v>79.64</v>
      </c>
      <c r="N32" s="262"/>
    </row>
    <row r="33" spans="1:19">
      <c r="A33" s="43">
        <v>27</v>
      </c>
      <c r="B33" s="50" t="s">
        <v>638</v>
      </c>
      <c r="C33" s="72" t="s">
        <v>617</v>
      </c>
      <c r="D33" s="72" t="s">
        <v>912</v>
      </c>
      <c r="E33" s="52" t="s">
        <v>600</v>
      </c>
      <c r="F33" s="247">
        <v>68</v>
      </c>
      <c r="G33" s="296">
        <v>51</v>
      </c>
      <c r="H33" s="247">
        <v>11.64</v>
      </c>
      <c r="I33" s="296">
        <v>8.73</v>
      </c>
      <c r="J33" s="247">
        <f t="shared" si="0"/>
        <v>139.36999999999998</v>
      </c>
      <c r="K33" s="247">
        <v>119</v>
      </c>
      <c r="L33" s="247">
        <v>20.37</v>
      </c>
      <c r="M33" s="293">
        <f t="shared" si="1"/>
        <v>139.37</v>
      </c>
      <c r="N33" s="262"/>
    </row>
    <row r="34" spans="1:19">
      <c r="A34" s="43">
        <v>28</v>
      </c>
      <c r="B34" s="50" t="s">
        <v>639</v>
      </c>
      <c r="C34" s="72" t="s">
        <v>92</v>
      </c>
      <c r="D34" s="72" t="s">
        <v>912</v>
      </c>
      <c r="E34" s="52" t="s">
        <v>599</v>
      </c>
      <c r="F34" s="247">
        <v>68</v>
      </c>
      <c r="G34" s="296">
        <v>115.6</v>
      </c>
      <c r="H34" s="247">
        <v>11.64</v>
      </c>
      <c r="I34" s="296">
        <v>20.95</v>
      </c>
      <c r="J34" s="247">
        <f t="shared" si="0"/>
        <v>216.19</v>
      </c>
      <c r="K34" s="247">
        <v>183.6</v>
      </c>
      <c r="L34" s="247">
        <v>32.590000000000003</v>
      </c>
      <c r="M34" s="293">
        <f t="shared" si="1"/>
        <v>216.19</v>
      </c>
      <c r="N34" s="262"/>
    </row>
    <row r="35" spans="1:19">
      <c r="A35" s="43"/>
      <c r="B35" s="50" t="s">
        <v>889</v>
      </c>
      <c r="C35" s="72" t="s">
        <v>890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>
      <c r="A36" s="43">
        <v>30</v>
      </c>
      <c r="B36" s="50" t="s">
        <v>641</v>
      </c>
      <c r="C36" s="71" t="s">
        <v>846</v>
      </c>
      <c r="D36" s="71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8.73</v>
      </c>
      <c r="J36" s="247">
        <f t="shared" si="0"/>
        <v>139.36999999999998</v>
      </c>
      <c r="K36" s="247">
        <v>119</v>
      </c>
      <c r="L36" s="247">
        <v>20.37</v>
      </c>
      <c r="M36" s="293">
        <f t="shared" si="1"/>
        <v>139.37</v>
      </c>
      <c r="N36" s="262"/>
      <c r="R36" t="s">
        <v>318</v>
      </c>
    </row>
    <row r="37" spans="1:19">
      <c r="A37" s="43">
        <v>31</v>
      </c>
      <c r="B37" s="50" t="s">
        <v>642</v>
      </c>
      <c r="C37" s="72" t="s">
        <v>549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20.95</v>
      </c>
      <c r="J37" s="247">
        <f t="shared" si="0"/>
        <v>216.19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>
      <c r="A38" s="43">
        <v>32</v>
      </c>
      <c r="B38" s="50" t="s">
        <v>784</v>
      </c>
      <c r="C38" s="72" t="s">
        <v>785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 s="1" customFormat="1">
      <c r="A39" s="43">
        <v>33</v>
      </c>
      <c r="B39" s="50" t="s">
        <v>644</v>
      </c>
      <c r="C39" s="72" t="s">
        <v>407</v>
      </c>
      <c r="D39" s="72" t="s">
        <v>913</v>
      </c>
      <c r="E39" s="52" t="s">
        <v>598</v>
      </c>
      <c r="F39" s="247">
        <v>78.12</v>
      </c>
      <c r="G39" s="296">
        <v>0</v>
      </c>
      <c r="H39" s="247">
        <v>11.64</v>
      </c>
      <c r="I39" s="296">
        <v>0</v>
      </c>
      <c r="J39" s="247">
        <f t="shared" si="0"/>
        <v>89.76</v>
      </c>
      <c r="K39" s="247">
        <v>78.12</v>
      </c>
      <c r="L39" s="247">
        <v>11.64</v>
      </c>
      <c r="M39" s="293">
        <f t="shared" si="1"/>
        <v>89.76</v>
      </c>
      <c r="N39" s="262"/>
      <c r="P39"/>
      <c r="Q39"/>
      <c r="R39"/>
      <c r="S39"/>
    </row>
    <row r="40" spans="1:19" s="1" customFormat="1">
      <c r="A40" s="43"/>
      <c r="B40" s="50" t="s">
        <v>860</v>
      </c>
      <c r="C40" s="72" t="s">
        <v>862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  <c r="P40"/>
      <c r="Q40"/>
      <c r="R40"/>
      <c r="S40"/>
    </row>
    <row r="41" spans="1:19" s="1" customFormat="1">
      <c r="A41" s="43">
        <v>34</v>
      </c>
      <c r="B41" s="50" t="s">
        <v>705</v>
      </c>
      <c r="C41" s="72" t="s">
        <v>43</v>
      </c>
      <c r="D41" s="72" t="s">
        <v>915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78.12</v>
      </c>
      <c r="L41" s="247">
        <v>11.64</v>
      </c>
      <c r="M41" s="293">
        <f t="shared" si="1"/>
        <v>89.76</v>
      </c>
      <c r="N41" s="262"/>
      <c r="P41"/>
      <c r="Q41"/>
      <c r="R41"/>
      <c r="S41"/>
    </row>
    <row r="42" spans="1:19" s="1" customFormat="1">
      <c r="A42" s="43">
        <v>35</v>
      </c>
      <c r="B42" s="50" t="s">
        <v>706</v>
      </c>
      <c r="C42" s="71" t="s">
        <v>327</v>
      </c>
      <c r="D42" s="71" t="s">
        <v>912</v>
      </c>
      <c r="E42" s="52" t="s">
        <v>600</v>
      </c>
      <c r="F42" s="247">
        <v>68</v>
      </c>
      <c r="G42" s="296">
        <v>51</v>
      </c>
      <c r="H42" s="247">
        <v>11.64</v>
      </c>
      <c r="I42" s="296">
        <v>8.73</v>
      </c>
      <c r="J42" s="247">
        <f t="shared" si="0"/>
        <v>139.36999999999998</v>
      </c>
      <c r="K42" s="247">
        <v>119</v>
      </c>
      <c r="L42" s="247">
        <v>20.37</v>
      </c>
      <c r="M42" s="293">
        <f t="shared" si="1"/>
        <v>139.37</v>
      </c>
      <c r="N42" s="262"/>
      <c r="P42"/>
      <c r="Q42"/>
      <c r="R42"/>
      <c r="S42"/>
    </row>
    <row r="43" spans="1:19" s="1" customFormat="1">
      <c r="A43" s="43"/>
      <c r="B43" s="50" t="s">
        <v>938</v>
      </c>
      <c r="C43" s="71" t="s">
        <v>939</v>
      </c>
      <c r="D43" s="71" t="s">
        <v>913</v>
      </c>
      <c r="E43" s="52"/>
      <c r="F43" s="247"/>
      <c r="G43" s="296"/>
      <c r="H43" s="247"/>
      <c r="I43" s="296"/>
      <c r="J43" s="247"/>
      <c r="K43" s="247"/>
      <c r="L43" s="247"/>
      <c r="M43" s="293"/>
      <c r="N43" s="262" t="s">
        <v>884</v>
      </c>
      <c r="P43"/>
      <c r="Q43"/>
      <c r="R43"/>
      <c r="S43"/>
    </row>
    <row r="44" spans="1:19" s="1" customFormat="1">
      <c r="A44" s="43"/>
      <c r="B44" s="50" t="s">
        <v>920</v>
      </c>
      <c r="C44" s="71" t="s">
        <v>921</v>
      </c>
      <c r="D44" s="71" t="s">
        <v>913</v>
      </c>
      <c r="E44" s="52" t="s">
        <v>598</v>
      </c>
      <c r="F44" s="247">
        <v>78.12</v>
      </c>
      <c r="G44" s="296">
        <v>0</v>
      </c>
      <c r="H44" s="247">
        <v>11.64</v>
      </c>
      <c r="I44" s="296">
        <v>0</v>
      </c>
      <c r="J44" s="247">
        <f t="shared" si="0"/>
        <v>89.76</v>
      </c>
      <c r="K44" s="247">
        <v>78.12</v>
      </c>
      <c r="L44" s="247">
        <v>11.64</v>
      </c>
      <c r="M44" s="293">
        <f>SUM(K44:L44)</f>
        <v>89.76</v>
      </c>
      <c r="N44" s="262" t="s">
        <v>881</v>
      </c>
      <c r="P44"/>
      <c r="Q44"/>
      <c r="R44"/>
      <c r="S44"/>
    </row>
    <row r="45" spans="1:19" s="1" customFormat="1">
      <c r="A45" s="43">
        <v>36</v>
      </c>
      <c r="B45" s="50" t="s">
        <v>645</v>
      </c>
      <c r="C45" s="72" t="s">
        <v>358</v>
      </c>
      <c r="D45" s="72" t="s">
        <v>912</v>
      </c>
      <c r="E45" s="52" t="s">
        <v>599</v>
      </c>
      <c r="F45" s="247">
        <v>68</v>
      </c>
      <c r="G45" s="296">
        <v>115.6</v>
      </c>
      <c r="H45" s="247">
        <v>11.64</v>
      </c>
      <c r="I45" s="296">
        <v>20.95</v>
      </c>
      <c r="J45" s="247">
        <f>SUM(F45:I45)</f>
        <v>216.19</v>
      </c>
      <c r="K45" s="247">
        <v>183.6</v>
      </c>
      <c r="L45" s="247">
        <v>32.590000000000003</v>
      </c>
      <c r="M45" s="293">
        <f t="shared" si="1"/>
        <v>216.19</v>
      </c>
      <c r="N45" s="262"/>
      <c r="P45"/>
      <c r="Q45"/>
      <c r="R45"/>
      <c r="S45"/>
    </row>
    <row r="46" spans="1:19" s="1" customFormat="1">
      <c r="A46" s="43">
        <v>37</v>
      </c>
      <c r="B46" s="50" t="s">
        <v>646</v>
      </c>
      <c r="C46" s="72" t="s">
        <v>551</v>
      </c>
      <c r="D46" s="72" t="s">
        <v>913</v>
      </c>
      <c r="E46" s="52" t="s">
        <v>598</v>
      </c>
      <c r="F46" s="247">
        <v>78.12</v>
      </c>
      <c r="G46" s="296">
        <v>0</v>
      </c>
      <c r="H46" s="247">
        <v>11.64</v>
      </c>
      <c r="I46" s="296">
        <v>0</v>
      </c>
      <c r="J46" s="247">
        <f t="shared" si="0"/>
        <v>89.76</v>
      </c>
      <c r="K46" s="247">
        <v>78.12</v>
      </c>
      <c r="L46" s="247">
        <v>11.64</v>
      </c>
      <c r="M46" s="293">
        <f t="shared" si="1"/>
        <v>89.76</v>
      </c>
      <c r="N46" s="262"/>
      <c r="P46"/>
      <c r="Q46"/>
      <c r="R46"/>
      <c r="S46"/>
    </row>
    <row r="47" spans="1:19" s="1" customFormat="1">
      <c r="A47" s="43">
        <v>39</v>
      </c>
      <c r="B47" s="50" t="s">
        <v>648</v>
      </c>
      <c r="C47" s="72" t="s">
        <v>23</v>
      </c>
      <c r="D47" s="72" t="s">
        <v>912</v>
      </c>
      <c r="E47" s="52" t="s">
        <v>598</v>
      </c>
      <c r="F47" s="247">
        <v>68</v>
      </c>
      <c r="G47" s="296">
        <v>0</v>
      </c>
      <c r="H47" s="247">
        <v>11.64</v>
      </c>
      <c r="I47" s="296">
        <v>0</v>
      </c>
      <c r="J47" s="247">
        <f t="shared" si="0"/>
        <v>79.64</v>
      </c>
      <c r="K47" s="247">
        <v>68</v>
      </c>
      <c r="L47" s="247">
        <v>11.64</v>
      </c>
      <c r="M47" s="293">
        <f t="shared" si="1"/>
        <v>79.64</v>
      </c>
      <c r="N47" s="262"/>
      <c r="P47"/>
      <c r="Q47"/>
      <c r="R47"/>
      <c r="S47"/>
    </row>
    <row r="48" spans="1:19" s="1" customFormat="1">
      <c r="A48" s="43">
        <v>40</v>
      </c>
      <c r="B48" s="50" t="s">
        <v>649</v>
      </c>
      <c r="C48" s="72" t="s">
        <v>93</v>
      </c>
      <c r="D48" s="72" t="s">
        <v>912</v>
      </c>
      <c r="E48" s="52" t="s">
        <v>599</v>
      </c>
      <c r="F48" s="247">
        <v>68</v>
      </c>
      <c r="G48" s="296">
        <v>115.6</v>
      </c>
      <c r="H48" s="247">
        <v>11.64</v>
      </c>
      <c r="I48" s="296">
        <v>20.95</v>
      </c>
      <c r="J48" s="247">
        <f>SUM(F48:I48)</f>
        <v>216.19</v>
      </c>
      <c r="K48" s="247">
        <v>183.6</v>
      </c>
      <c r="L48" s="247">
        <v>32.590000000000003</v>
      </c>
      <c r="M48" s="293">
        <f t="shared" si="1"/>
        <v>216.19</v>
      </c>
      <c r="N48" s="262"/>
      <c r="P48"/>
      <c r="Q48"/>
      <c r="R48"/>
      <c r="S48"/>
    </row>
    <row r="49" spans="1:19" s="1" customFormat="1">
      <c r="A49" s="43">
        <v>41</v>
      </c>
      <c r="B49" s="50" t="s">
        <v>650</v>
      </c>
      <c r="C49" s="72" t="s">
        <v>183</v>
      </c>
      <c r="D49" s="72" t="s">
        <v>912</v>
      </c>
      <c r="E49" s="52" t="s">
        <v>600</v>
      </c>
      <c r="F49" s="247">
        <v>68</v>
      </c>
      <c r="G49" s="296">
        <v>51</v>
      </c>
      <c r="H49" s="247">
        <v>11.64</v>
      </c>
      <c r="I49" s="296">
        <v>8.73</v>
      </c>
      <c r="J49" s="247">
        <f t="shared" si="0"/>
        <v>139.36999999999998</v>
      </c>
      <c r="K49" s="247">
        <v>119</v>
      </c>
      <c r="L49" s="247">
        <v>20.37</v>
      </c>
      <c r="M49" s="293">
        <f t="shared" si="1"/>
        <v>139.37</v>
      </c>
      <c r="N49" s="262"/>
      <c r="P49"/>
      <c r="Q49"/>
      <c r="R49"/>
      <c r="S49"/>
    </row>
    <row r="50" spans="1:19" s="1" customFormat="1">
      <c r="A50" s="43">
        <v>42</v>
      </c>
      <c r="B50" s="50" t="s">
        <v>651</v>
      </c>
      <c r="C50" s="71" t="s">
        <v>453</v>
      </c>
      <c r="D50" s="71" t="s">
        <v>915</v>
      </c>
      <c r="E50" s="52" t="s">
        <v>599</v>
      </c>
      <c r="F50" s="247">
        <v>78.12</v>
      </c>
      <c r="G50" s="296">
        <v>132.80000000000001</v>
      </c>
      <c r="H50" s="247">
        <v>11.64</v>
      </c>
      <c r="I50" s="296">
        <v>20.95</v>
      </c>
      <c r="J50" s="247">
        <f>SUM(F50:I50)</f>
        <v>243.51</v>
      </c>
      <c r="K50" s="247">
        <v>210.92</v>
      </c>
      <c r="L50" s="247">
        <v>32.590000000000003</v>
      </c>
      <c r="M50" s="293">
        <f t="shared" si="1"/>
        <v>243.51</v>
      </c>
      <c r="N50" s="262"/>
      <c r="P50"/>
      <c r="Q50"/>
      <c r="R50"/>
      <c r="S50"/>
    </row>
    <row r="51" spans="1:19" s="1" customFormat="1">
      <c r="A51" s="43"/>
      <c r="B51" s="50" t="s">
        <v>864</v>
      </c>
      <c r="C51" s="71" t="s">
        <v>865</v>
      </c>
      <c r="D51" s="71" t="s">
        <v>916</v>
      </c>
      <c r="E51" s="52" t="s">
        <v>866</v>
      </c>
      <c r="F51" s="247">
        <v>68</v>
      </c>
      <c r="G51" s="296">
        <v>0</v>
      </c>
      <c r="H51" s="247">
        <v>11.64</v>
      </c>
      <c r="I51" s="296">
        <v>0</v>
      </c>
      <c r="J51" s="247">
        <f t="shared" si="0"/>
        <v>79.64</v>
      </c>
      <c r="K51" s="247">
        <v>68</v>
      </c>
      <c r="L51" s="247">
        <v>11.64</v>
      </c>
      <c r="M51" s="293">
        <f t="shared" si="1"/>
        <v>79.64</v>
      </c>
      <c r="N51" s="262"/>
      <c r="P51"/>
      <c r="Q51"/>
      <c r="R51"/>
      <c r="S51"/>
    </row>
    <row r="52" spans="1:19" s="1" customFormat="1">
      <c r="A52" s="43">
        <v>43</v>
      </c>
      <c r="B52" s="50" t="s">
        <v>652</v>
      </c>
      <c r="C52" s="72" t="s">
        <v>134</v>
      </c>
      <c r="D52" s="72" t="s">
        <v>912</v>
      </c>
      <c r="E52" s="52" t="s">
        <v>598</v>
      </c>
      <c r="F52" s="247">
        <v>68</v>
      </c>
      <c r="G52" s="296">
        <v>0</v>
      </c>
      <c r="H52" s="247">
        <v>11.64</v>
      </c>
      <c r="I52" s="296">
        <v>0</v>
      </c>
      <c r="J52" s="247">
        <f t="shared" si="0"/>
        <v>79.64</v>
      </c>
      <c r="K52" s="247">
        <v>68</v>
      </c>
      <c r="L52" s="247">
        <v>11.64</v>
      </c>
      <c r="M52" s="293">
        <f t="shared" si="1"/>
        <v>79.64</v>
      </c>
      <c r="N52" s="262"/>
      <c r="P52"/>
      <c r="Q52"/>
      <c r="R52"/>
      <c r="S52"/>
    </row>
    <row r="53" spans="1:19" s="1" customFormat="1">
      <c r="A53" s="43"/>
      <c r="B53" s="50" t="s">
        <v>891</v>
      </c>
      <c r="C53" s="72" t="s">
        <v>892</v>
      </c>
      <c r="D53" s="72" t="s">
        <v>915</v>
      </c>
      <c r="E53" s="52" t="s">
        <v>598</v>
      </c>
      <c r="F53" s="247">
        <v>78.12</v>
      </c>
      <c r="G53" s="296">
        <v>0</v>
      </c>
      <c r="H53" s="247">
        <v>11.64</v>
      </c>
      <c r="I53" s="296">
        <v>0</v>
      </c>
      <c r="J53" s="247">
        <f t="shared" si="0"/>
        <v>89.76</v>
      </c>
      <c r="K53" s="247">
        <v>78.12</v>
      </c>
      <c r="L53" s="247">
        <v>11.64</v>
      </c>
      <c r="M53" s="293">
        <f t="shared" si="1"/>
        <v>89.76</v>
      </c>
      <c r="N53" s="262"/>
      <c r="P53"/>
      <c r="Q53"/>
      <c r="R53"/>
      <c r="S53"/>
    </row>
    <row r="54" spans="1:19" s="1" customFormat="1">
      <c r="A54" s="43">
        <v>44</v>
      </c>
      <c r="B54" s="50" t="s">
        <v>653</v>
      </c>
      <c r="C54" s="72" t="s">
        <v>59</v>
      </c>
      <c r="D54" s="72" t="s">
        <v>913</v>
      </c>
      <c r="E54" s="52" t="s">
        <v>598</v>
      </c>
      <c r="F54" s="247">
        <v>78.12</v>
      </c>
      <c r="G54" s="296">
        <v>0</v>
      </c>
      <c r="H54" s="247">
        <v>11.64</v>
      </c>
      <c r="I54" s="296">
        <v>0</v>
      </c>
      <c r="J54" s="247">
        <f t="shared" si="0"/>
        <v>89.76</v>
      </c>
      <c r="K54" s="247">
        <v>78.12</v>
      </c>
      <c r="L54" s="247">
        <v>11.64</v>
      </c>
      <c r="M54" s="293">
        <f t="shared" si="1"/>
        <v>89.76</v>
      </c>
      <c r="N54" s="262"/>
      <c r="P54"/>
      <c r="Q54"/>
      <c r="R54"/>
      <c r="S54"/>
    </row>
    <row r="55" spans="1:19" s="1" customFormat="1">
      <c r="A55" s="43">
        <v>45</v>
      </c>
      <c r="B55" s="50" t="s">
        <v>654</v>
      </c>
      <c r="C55" s="72" t="s">
        <v>563</v>
      </c>
      <c r="D55" s="72" t="s">
        <v>912</v>
      </c>
      <c r="E55" s="52" t="s">
        <v>599</v>
      </c>
      <c r="F55" s="247">
        <v>68</v>
      </c>
      <c r="G55" s="296">
        <v>115.6</v>
      </c>
      <c r="H55" s="247">
        <v>11.64</v>
      </c>
      <c r="I55" s="296">
        <v>20.95</v>
      </c>
      <c r="J55" s="247">
        <f>SUM(F55:I55)</f>
        <v>216.19</v>
      </c>
      <c r="K55" s="247">
        <v>183.6</v>
      </c>
      <c r="L55" s="247">
        <v>32.590000000000003</v>
      </c>
      <c r="M55" s="293">
        <f t="shared" si="1"/>
        <v>216.19</v>
      </c>
      <c r="N55" s="262"/>
      <c r="P55"/>
      <c r="Q55"/>
      <c r="R55"/>
      <c r="S55"/>
    </row>
    <row r="56" spans="1:19" s="1" customFormat="1">
      <c r="A56" s="43"/>
      <c r="B56" s="50" t="s">
        <v>893</v>
      </c>
      <c r="C56" s="72" t="s">
        <v>894</v>
      </c>
      <c r="D56" s="72" t="s">
        <v>913</v>
      </c>
      <c r="E56" s="52" t="s">
        <v>598</v>
      </c>
      <c r="F56" s="247">
        <v>78.12</v>
      </c>
      <c r="G56" s="296">
        <v>0</v>
      </c>
      <c r="H56" s="247">
        <v>11.64</v>
      </c>
      <c r="I56" s="296">
        <v>0</v>
      </c>
      <c r="J56" s="247">
        <f>SUM(F56:I56)</f>
        <v>89.76</v>
      </c>
      <c r="K56" s="247">
        <v>78.12</v>
      </c>
      <c r="L56" s="247">
        <v>11.64</v>
      </c>
      <c r="M56" s="293">
        <f t="shared" si="1"/>
        <v>89.76</v>
      </c>
      <c r="N56" s="262"/>
      <c r="P56"/>
      <c r="Q56"/>
      <c r="R56"/>
      <c r="S56"/>
    </row>
    <row r="57" spans="1:19" s="1" customFormat="1">
      <c r="A57" s="43">
        <v>46</v>
      </c>
      <c r="B57" s="50" t="s">
        <v>655</v>
      </c>
      <c r="C57" s="71" t="s">
        <v>847</v>
      </c>
      <c r="D57" s="71" t="s">
        <v>916</v>
      </c>
      <c r="E57" s="52" t="s">
        <v>600</v>
      </c>
      <c r="F57" s="247">
        <v>68</v>
      </c>
      <c r="G57" s="296">
        <v>51</v>
      </c>
      <c r="H57" s="247">
        <v>11.64</v>
      </c>
      <c r="I57" s="296">
        <v>8.73</v>
      </c>
      <c r="J57" s="247">
        <f>SUM(F57:I57)</f>
        <v>139.36999999999998</v>
      </c>
      <c r="K57" s="247">
        <v>119</v>
      </c>
      <c r="L57" s="247">
        <v>20.37</v>
      </c>
      <c r="M57" s="293">
        <f t="shared" si="1"/>
        <v>139.37</v>
      </c>
      <c r="N57" s="262"/>
      <c r="P57"/>
      <c r="Q57"/>
      <c r="R57"/>
      <c r="S57"/>
    </row>
    <row r="58" spans="1:19" s="1" customFormat="1" ht="16" customHeight="1">
      <c r="A58" s="43">
        <v>47</v>
      </c>
      <c r="B58" s="118" t="s">
        <v>656</v>
      </c>
      <c r="C58" s="72" t="s">
        <v>306</v>
      </c>
      <c r="D58" s="72" t="s">
        <v>912</v>
      </c>
      <c r="E58" s="52" t="s">
        <v>598</v>
      </c>
      <c r="F58" s="247">
        <v>68</v>
      </c>
      <c r="G58" s="296">
        <v>0</v>
      </c>
      <c r="H58" s="247">
        <v>11.64</v>
      </c>
      <c r="I58" s="296">
        <v>0</v>
      </c>
      <c r="J58" s="247">
        <f t="shared" si="0"/>
        <v>79.64</v>
      </c>
      <c r="K58" s="247">
        <v>68</v>
      </c>
      <c r="L58" s="247">
        <v>11.64</v>
      </c>
      <c r="M58" s="293">
        <f t="shared" si="1"/>
        <v>79.64</v>
      </c>
      <c r="N58" s="262"/>
      <c r="P58"/>
      <c r="Q58"/>
      <c r="R58"/>
      <c r="S58"/>
    </row>
    <row r="59" spans="1:19" s="1" customFormat="1">
      <c r="A59" s="43">
        <v>48</v>
      </c>
      <c r="B59" s="50" t="s">
        <v>657</v>
      </c>
      <c r="C59" s="72" t="s">
        <v>203</v>
      </c>
      <c r="D59" s="72" t="s">
        <v>912</v>
      </c>
      <c r="E59" s="52" t="s">
        <v>598</v>
      </c>
      <c r="F59" s="247">
        <v>68</v>
      </c>
      <c r="G59" s="296">
        <v>0</v>
      </c>
      <c r="H59" s="247">
        <v>11.64</v>
      </c>
      <c r="I59" s="296">
        <v>0</v>
      </c>
      <c r="J59" s="247">
        <f t="shared" si="0"/>
        <v>79.64</v>
      </c>
      <c r="K59" s="247">
        <v>68</v>
      </c>
      <c r="L59" s="247">
        <v>11.64</v>
      </c>
      <c r="M59" s="293">
        <f t="shared" si="1"/>
        <v>79.64</v>
      </c>
      <c r="N59" s="262"/>
      <c r="P59"/>
      <c r="Q59"/>
      <c r="R59"/>
      <c r="S59"/>
    </row>
    <row r="60" spans="1:19">
      <c r="A60" s="43">
        <v>50</v>
      </c>
      <c r="B60" s="50" t="s">
        <v>659</v>
      </c>
      <c r="C60" s="71" t="s">
        <v>848</v>
      </c>
      <c r="D60" s="71" t="s">
        <v>916</v>
      </c>
      <c r="E60" s="52" t="s">
        <v>599</v>
      </c>
      <c r="F60" s="247">
        <v>68</v>
      </c>
      <c r="G60" s="296">
        <v>115.6</v>
      </c>
      <c r="H60" s="247">
        <v>11.64</v>
      </c>
      <c r="I60" s="296">
        <v>20.95</v>
      </c>
      <c r="J60" s="247">
        <f>SUM(F60:I60)</f>
        <v>216.19</v>
      </c>
      <c r="K60" s="247">
        <v>183.6</v>
      </c>
      <c r="L60" s="247">
        <v>32.590000000000003</v>
      </c>
      <c r="M60" s="293">
        <f t="shared" si="1"/>
        <v>216.19</v>
      </c>
      <c r="N60" s="262"/>
    </row>
    <row r="61" spans="1:19">
      <c r="A61" s="43">
        <v>51</v>
      </c>
      <c r="B61" s="50" t="s">
        <v>660</v>
      </c>
      <c r="C61" s="72" t="s">
        <v>123</v>
      </c>
      <c r="D61" s="72" t="s">
        <v>912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20.95</v>
      </c>
      <c r="J61" s="247">
        <f>SUM(F61:I61)</f>
        <v>216.19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>
        <v>52</v>
      </c>
      <c r="B62" s="50" t="s">
        <v>661</v>
      </c>
      <c r="C62" s="71" t="s">
        <v>346</v>
      </c>
      <c r="D62" s="71" t="s">
        <v>912</v>
      </c>
      <c r="E62" s="52" t="s">
        <v>599</v>
      </c>
      <c r="F62" s="247">
        <v>68</v>
      </c>
      <c r="G62" s="296">
        <v>115.6</v>
      </c>
      <c r="H62" s="247">
        <v>11.64</v>
      </c>
      <c r="I62" s="296">
        <v>20.95</v>
      </c>
      <c r="J62" s="247">
        <f>SUM(F62:I62)</f>
        <v>216.19</v>
      </c>
      <c r="K62" s="247">
        <v>183.6</v>
      </c>
      <c r="L62" s="247">
        <v>32.590000000000003</v>
      </c>
      <c r="M62" s="293">
        <f t="shared" si="1"/>
        <v>216.19</v>
      </c>
      <c r="N62" s="262"/>
    </row>
    <row r="63" spans="1:19">
      <c r="A63" s="43"/>
      <c r="B63" s="50" t="s">
        <v>895</v>
      </c>
      <c r="C63" s="71" t="s">
        <v>896</v>
      </c>
      <c r="D63" s="71" t="s">
        <v>913</v>
      </c>
      <c r="E63" s="52" t="s">
        <v>598</v>
      </c>
      <c r="F63" s="247">
        <v>78.12</v>
      </c>
      <c r="G63" s="296">
        <v>0</v>
      </c>
      <c r="H63" s="247">
        <v>11.64</v>
      </c>
      <c r="I63" s="296">
        <v>0</v>
      </c>
      <c r="J63" s="247">
        <f>SUM(F63:I63)</f>
        <v>89.76</v>
      </c>
      <c r="K63" s="247">
        <v>78.12</v>
      </c>
      <c r="L63" s="247">
        <v>11.64</v>
      </c>
      <c r="M63" s="293">
        <f t="shared" si="1"/>
        <v>89.76</v>
      </c>
      <c r="N63" s="262"/>
    </row>
    <row r="64" spans="1:19">
      <c r="A64" s="43">
        <v>53</v>
      </c>
      <c r="B64" s="278" t="s">
        <v>742</v>
      </c>
      <c r="C64" s="72" t="s">
        <v>737</v>
      </c>
      <c r="D64" s="72" t="s">
        <v>912</v>
      </c>
      <c r="E64" s="52" t="s">
        <v>598</v>
      </c>
      <c r="F64" s="247">
        <v>68</v>
      </c>
      <c r="G64" s="296">
        <v>0</v>
      </c>
      <c r="H64" s="247">
        <v>11.64</v>
      </c>
      <c r="I64" s="296">
        <v>0</v>
      </c>
      <c r="J64" s="247">
        <f t="shared" si="0"/>
        <v>79.64</v>
      </c>
      <c r="K64" s="247">
        <v>68</v>
      </c>
      <c r="L64" s="247">
        <v>11.64</v>
      </c>
      <c r="M64" s="293">
        <f t="shared" si="1"/>
        <v>79.64</v>
      </c>
      <c r="N64" s="53"/>
    </row>
    <row r="65" spans="1:19">
      <c r="A65" s="43"/>
      <c r="B65" s="278" t="s">
        <v>742</v>
      </c>
      <c r="C65" s="72" t="s">
        <v>897</v>
      </c>
      <c r="D65" s="72" t="s">
        <v>912</v>
      </c>
      <c r="E65" s="52" t="s">
        <v>599</v>
      </c>
      <c r="F65" s="247">
        <v>68</v>
      </c>
      <c r="G65" s="296">
        <v>115.6</v>
      </c>
      <c r="H65" s="247">
        <v>11.64</v>
      </c>
      <c r="I65" s="296">
        <v>20.95</v>
      </c>
      <c r="J65" s="247">
        <f>SUM(F65:I65)</f>
        <v>216.19</v>
      </c>
      <c r="K65" s="247">
        <v>183.6</v>
      </c>
      <c r="L65" s="247">
        <v>32.590000000000003</v>
      </c>
      <c r="M65" s="293">
        <f t="shared" si="1"/>
        <v>216.19</v>
      </c>
      <c r="N65" s="53"/>
    </row>
    <row r="66" spans="1:19">
      <c r="A66" s="43"/>
      <c r="B66" s="278" t="s">
        <v>923</v>
      </c>
      <c r="C66" s="72" t="s">
        <v>924</v>
      </c>
      <c r="D66" s="72" t="s">
        <v>915</v>
      </c>
      <c r="E66" s="52" t="s">
        <v>598</v>
      </c>
      <c r="F66" s="247">
        <v>78.12</v>
      </c>
      <c r="G66" s="296">
        <v>0</v>
      </c>
      <c r="H66" s="247">
        <v>11.64</v>
      </c>
      <c r="I66" s="296">
        <v>0</v>
      </c>
      <c r="J66" s="247">
        <f>SUM(F66:I66)</f>
        <v>89.76</v>
      </c>
      <c r="K66" s="247">
        <v>78.12</v>
      </c>
      <c r="L66" s="247">
        <v>11.64</v>
      </c>
      <c r="M66" s="293">
        <f t="shared" si="1"/>
        <v>89.76</v>
      </c>
      <c r="N66" s="53" t="s">
        <v>881</v>
      </c>
    </row>
    <row r="67" spans="1:19">
      <c r="A67" s="43"/>
      <c r="B67" s="278" t="s">
        <v>898</v>
      </c>
      <c r="C67" s="72" t="s">
        <v>899</v>
      </c>
      <c r="D67" s="72" t="s">
        <v>912</v>
      </c>
      <c r="E67" s="52" t="s">
        <v>599</v>
      </c>
      <c r="F67" s="247">
        <v>68</v>
      </c>
      <c r="G67" s="296">
        <v>115.6</v>
      </c>
      <c r="H67" s="247">
        <v>11.64</v>
      </c>
      <c r="I67" s="296">
        <v>20.95</v>
      </c>
      <c r="J67" s="247">
        <f>SUM(F67:I67)</f>
        <v>216.19</v>
      </c>
      <c r="K67" s="247">
        <v>183.6</v>
      </c>
      <c r="L67" s="247">
        <v>32.590000000000003</v>
      </c>
      <c r="M67" s="293">
        <f>SUM(K67:L67)</f>
        <v>216.19</v>
      </c>
      <c r="N67" s="53"/>
    </row>
    <row r="68" spans="1:19" s="42" customFormat="1" ht="16" customHeight="1">
      <c r="A68" s="43">
        <v>56</v>
      </c>
      <c r="B68" s="50" t="s">
        <v>664</v>
      </c>
      <c r="C68" s="72" t="s">
        <v>601</v>
      </c>
      <c r="D68" s="72" t="s">
        <v>912</v>
      </c>
      <c r="E68" s="52" t="s">
        <v>598</v>
      </c>
      <c r="F68" s="247">
        <v>68</v>
      </c>
      <c r="G68" s="296">
        <v>0</v>
      </c>
      <c r="H68" s="247">
        <v>11.64</v>
      </c>
      <c r="I68" s="296">
        <v>0</v>
      </c>
      <c r="J68" s="247">
        <f t="shared" si="0"/>
        <v>79.64</v>
      </c>
      <c r="K68" s="247">
        <v>68</v>
      </c>
      <c r="L68" s="247">
        <v>11.64</v>
      </c>
      <c r="M68" s="293">
        <f t="shared" si="1"/>
        <v>79.64</v>
      </c>
      <c r="N68" s="262"/>
      <c r="O68" s="1"/>
    </row>
    <row r="69" spans="1:19" s="42" customFormat="1">
      <c r="A69" s="43">
        <v>57</v>
      </c>
      <c r="B69" s="50" t="s">
        <v>665</v>
      </c>
      <c r="C69" s="72" t="s">
        <v>378</v>
      </c>
      <c r="D69" s="72" t="s">
        <v>912</v>
      </c>
      <c r="E69" s="52" t="s">
        <v>600</v>
      </c>
      <c r="F69" s="247">
        <v>68</v>
      </c>
      <c r="G69" s="296">
        <v>51</v>
      </c>
      <c r="H69" s="247">
        <v>11.64</v>
      </c>
      <c r="I69" s="296">
        <v>8.73</v>
      </c>
      <c r="J69" s="247">
        <f>SUM(F69:I69)</f>
        <v>139.36999999999998</v>
      </c>
      <c r="K69" s="247">
        <v>119</v>
      </c>
      <c r="L69" s="247">
        <v>20.37</v>
      </c>
      <c r="M69" s="293">
        <f t="shared" si="1"/>
        <v>139.37</v>
      </c>
      <c r="N69" s="262"/>
      <c r="O69" s="1"/>
    </row>
    <row r="70" spans="1:19" s="42" customFormat="1">
      <c r="A70" s="43">
        <v>58</v>
      </c>
      <c r="B70" s="50" t="s">
        <v>413</v>
      </c>
      <c r="C70" s="72" t="s">
        <v>196</v>
      </c>
      <c r="D70" s="359" t="s">
        <v>913</v>
      </c>
      <c r="E70" s="151" t="s">
        <v>598</v>
      </c>
      <c r="F70" s="247">
        <v>78.12</v>
      </c>
      <c r="G70" s="296">
        <v>0</v>
      </c>
      <c r="H70" s="247">
        <v>11.64</v>
      </c>
      <c r="I70" s="296">
        <v>0</v>
      </c>
      <c r="J70" s="247">
        <f t="shared" si="0"/>
        <v>89.76</v>
      </c>
      <c r="K70" s="247">
        <v>78.12</v>
      </c>
      <c r="L70" s="247">
        <v>11.64</v>
      </c>
      <c r="M70" s="293">
        <f t="shared" si="1"/>
        <v>89.76</v>
      </c>
      <c r="N70" s="262"/>
      <c r="O70" s="1"/>
    </row>
    <row r="71" spans="1:19">
      <c r="A71" s="43">
        <v>59</v>
      </c>
      <c r="B71" s="50" t="s">
        <v>666</v>
      </c>
      <c r="C71" s="72" t="s">
        <v>215</v>
      </c>
      <c r="D71" s="72" t="s">
        <v>913</v>
      </c>
      <c r="E71" s="52" t="s">
        <v>598</v>
      </c>
      <c r="F71" s="247">
        <v>78.12</v>
      </c>
      <c r="G71" s="296">
        <v>0</v>
      </c>
      <c r="H71" s="247">
        <v>11.64</v>
      </c>
      <c r="I71" s="296">
        <v>0</v>
      </c>
      <c r="J71" s="247">
        <f t="shared" si="0"/>
        <v>89.76</v>
      </c>
      <c r="K71" s="247">
        <v>78.12</v>
      </c>
      <c r="L71" s="247">
        <v>11.64</v>
      </c>
      <c r="M71" s="293">
        <f t="shared" si="1"/>
        <v>89.76</v>
      </c>
      <c r="N71" s="264"/>
    </row>
    <row r="72" spans="1:19">
      <c r="A72" s="43">
        <v>60</v>
      </c>
      <c r="B72" s="50" t="s">
        <v>667</v>
      </c>
      <c r="C72" s="72" t="s">
        <v>586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78.12</v>
      </c>
      <c r="L72" s="247">
        <v>11.64</v>
      </c>
      <c r="M72" s="293">
        <f t="shared" si="1"/>
        <v>89.76</v>
      </c>
      <c r="N72" s="264"/>
    </row>
    <row r="73" spans="1:19">
      <c r="A73" s="43">
        <v>62</v>
      </c>
      <c r="B73" s="50" t="s">
        <v>669</v>
      </c>
      <c r="C73" s="72" t="s">
        <v>83</v>
      </c>
      <c r="D73" s="72" t="s">
        <v>912</v>
      </c>
      <c r="E73" s="52" t="s">
        <v>598</v>
      </c>
      <c r="F73" s="247">
        <v>68</v>
      </c>
      <c r="G73" s="296">
        <v>0</v>
      </c>
      <c r="H73" s="247">
        <v>11.64</v>
      </c>
      <c r="I73" s="296">
        <v>0</v>
      </c>
      <c r="J73" s="247">
        <f t="shared" si="0"/>
        <v>79.64</v>
      </c>
      <c r="K73" s="247">
        <v>68</v>
      </c>
      <c r="L73" s="247">
        <v>11.64</v>
      </c>
      <c r="M73" s="293">
        <f t="shared" si="1"/>
        <v>79.64</v>
      </c>
      <c r="N73" s="262"/>
    </row>
    <row r="74" spans="1:19">
      <c r="A74" s="43">
        <v>64</v>
      </c>
      <c r="B74" s="50" t="s">
        <v>707</v>
      </c>
      <c r="C74" s="71" t="s">
        <v>458</v>
      </c>
      <c r="D74" s="71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/>
      <c r="B75" s="50" t="s">
        <v>902</v>
      </c>
      <c r="C75" s="71" t="s">
        <v>903</v>
      </c>
      <c r="D75" s="71" t="s">
        <v>912</v>
      </c>
      <c r="E75" s="52" t="s">
        <v>599</v>
      </c>
      <c r="F75" s="247">
        <v>68</v>
      </c>
      <c r="G75" s="296">
        <v>115.6</v>
      </c>
      <c r="H75" s="247">
        <v>11.64</v>
      </c>
      <c r="I75" s="296">
        <v>20.95</v>
      </c>
      <c r="J75" s="247">
        <f t="shared" si="0"/>
        <v>216.19</v>
      </c>
      <c r="K75" s="247">
        <v>183.6</v>
      </c>
      <c r="L75" s="247">
        <v>32.590000000000003</v>
      </c>
      <c r="M75" s="293">
        <f t="shared" si="1"/>
        <v>216.19</v>
      </c>
      <c r="N75" s="262"/>
    </row>
    <row r="76" spans="1:19" s="1" customFormat="1">
      <c r="A76" s="43">
        <v>65</v>
      </c>
      <c r="B76" s="278" t="s">
        <v>743</v>
      </c>
      <c r="C76" s="72" t="s">
        <v>738</v>
      </c>
      <c r="D76" s="72" t="s">
        <v>912</v>
      </c>
      <c r="E76" s="52" t="s">
        <v>598</v>
      </c>
      <c r="F76" s="247">
        <v>68</v>
      </c>
      <c r="G76" s="296">
        <v>0</v>
      </c>
      <c r="H76" s="247">
        <v>11.64</v>
      </c>
      <c r="I76" s="296">
        <v>0</v>
      </c>
      <c r="J76" s="247">
        <f t="shared" si="0"/>
        <v>79.64</v>
      </c>
      <c r="K76" s="247">
        <v>78.12</v>
      </c>
      <c r="L76" s="247">
        <v>11.64</v>
      </c>
      <c r="M76" s="293">
        <v>79.64</v>
      </c>
      <c r="N76" s="262"/>
      <c r="P76"/>
      <c r="Q76"/>
      <c r="R76"/>
      <c r="S76"/>
    </row>
    <row r="77" spans="1:19" s="1" customFormat="1">
      <c r="A77" s="43">
        <v>66</v>
      </c>
      <c r="B77" s="50" t="s">
        <v>670</v>
      </c>
      <c r="C77" s="72" t="s">
        <v>428</v>
      </c>
      <c r="D77" s="72" t="s">
        <v>913</v>
      </c>
      <c r="E77" s="52" t="s">
        <v>598</v>
      </c>
      <c r="F77" s="247">
        <v>78.12</v>
      </c>
      <c r="G77" s="296">
        <v>0</v>
      </c>
      <c r="H77" s="247">
        <v>11.64</v>
      </c>
      <c r="I77" s="296">
        <v>0</v>
      </c>
      <c r="J77" s="247">
        <f t="shared" si="0"/>
        <v>89.76</v>
      </c>
      <c r="K77" s="247">
        <v>78.12</v>
      </c>
      <c r="L77" s="247">
        <v>11.64</v>
      </c>
      <c r="M77" s="293">
        <f t="shared" si="1"/>
        <v>89.76</v>
      </c>
      <c r="N77" s="262"/>
      <c r="P77"/>
      <c r="Q77"/>
      <c r="R77"/>
      <c r="S77"/>
    </row>
    <row r="78" spans="1:19" s="1" customFormat="1">
      <c r="A78" s="43">
        <v>67</v>
      </c>
      <c r="B78" s="278" t="s">
        <v>744</v>
      </c>
      <c r="C78" s="72" t="s">
        <v>523</v>
      </c>
      <c r="D78" s="72" t="s">
        <v>913</v>
      </c>
      <c r="E78" s="52" t="s">
        <v>598</v>
      </c>
      <c r="F78" s="247">
        <v>78.12</v>
      </c>
      <c r="G78" s="362">
        <v>0</v>
      </c>
      <c r="H78" s="247">
        <v>11.64</v>
      </c>
      <c r="I78" s="362">
        <v>0</v>
      </c>
      <c r="J78" s="247">
        <f t="shared" si="0"/>
        <v>89.76</v>
      </c>
      <c r="K78" s="247">
        <v>78.12</v>
      </c>
      <c r="L78" s="247">
        <v>11.64</v>
      </c>
      <c r="M78" s="293">
        <f t="shared" si="1"/>
        <v>89.76</v>
      </c>
      <c r="N78" s="262" t="s">
        <v>940</v>
      </c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78.12</v>
      </c>
      <c r="G79" s="296">
        <v>58.59</v>
      </c>
      <c r="H79" s="247">
        <v>11.64</v>
      </c>
      <c r="I79" s="296">
        <v>8.73</v>
      </c>
      <c r="J79" s="247">
        <f>SUM(F79:I79)</f>
        <v>157.08000000000001</v>
      </c>
      <c r="K79" s="247">
        <v>136.71</v>
      </c>
      <c r="L79" s="247">
        <v>20.37</v>
      </c>
      <c r="M79" s="293">
        <f>K79+L79</f>
        <v>157.08000000000001</v>
      </c>
      <c r="N79" s="262"/>
      <c r="P79"/>
      <c r="Q79"/>
      <c r="R79"/>
      <c r="S79"/>
    </row>
    <row r="80" spans="1:19" s="1" customFormat="1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78.12</v>
      </c>
      <c r="G80" s="296">
        <v>132.80000000000001</v>
      </c>
      <c r="H80" s="247">
        <v>11.64</v>
      </c>
      <c r="I80" s="296">
        <v>20.95</v>
      </c>
      <c r="J80" s="247">
        <f t="shared" si="0"/>
        <v>243.51</v>
      </c>
      <c r="K80" s="247">
        <v>210.92</v>
      </c>
      <c r="L80" s="247">
        <v>32.590000000000003</v>
      </c>
      <c r="M80" s="293">
        <f>K80+L80</f>
        <v>243.51</v>
      </c>
      <c r="N80" s="262"/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8.73</v>
      </c>
      <c r="J81" s="247">
        <f t="shared" si="0"/>
        <v>139.36999999999998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78.12</v>
      </c>
      <c r="G82" s="296">
        <v>58.59</v>
      </c>
      <c r="H82" s="247">
        <v>11.64</v>
      </c>
      <c r="I82" s="296">
        <v>8.73</v>
      </c>
      <c r="J82" s="247">
        <f t="shared" si="0"/>
        <v>157.08000000000001</v>
      </c>
      <c r="K82" s="247">
        <v>136.71</v>
      </c>
      <c r="L82" s="247">
        <v>20.37</v>
      </c>
      <c r="M82" s="293">
        <f>K82+L82</f>
        <v>157.08000000000001</v>
      </c>
      <c r="N82" s="262"/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68</v>
      </c>
      <c r="G83" s="296">
        <v>51</v>
      </c>
      <c r="H83" s="247">
        <v>11.64</v>
      </c>
      <c r="I83" s="296">
        <v>8.73</v>
      </c>
      <c r="J83" s="247">
        <f>SUM(F83:I83)</f>
        <v>139.36999999999998</v>
      </c>
      <c r="K83" s="247">
        <v>119</v>
      </c>
      <c r="L83" s="247">
        <v>20.37</v>
      </c>
      <c r="M83" s="293">
        <f>K83+L83</f>
        <v>139.37</v>
      </c>
      <c r="N83" s="262" t="s">
        <v>881</v>
      </c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ref="J84:J116" si="2">SUM(F84:I84)</f>
        <v>79.64</v>
      </c>
      <c r="K84" s="247">
        <v>68</v>
      </c>
      <c r="L84" s="247">
        <v>11.64</v>
      </c>
      <c r="M84" s="293">
        <f t="shared" ref="M84:M116" si="3">K84+L84</f>
        <v>79.64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68</v>
      </c>
      <c r="G85" s="296">
        <v>0</v>
      </c>
      <c r="H85" s="247">
        <v>11.64</v>
      </c>
      <c r="I85" s="296">
        <v>0</v>
      </c>
      <c r="J85" s="247">
        <f t="shared" si="2"/>
        <v>79.64</v>
      </c>
      <c r="K85" s="247">
        <v>68</v>
      </c>
      <c r="L85" s="247">
        <v>11.64</v>
      </c>
      <c r="M85" s="293">
        <f t="shared" si="3"/>
        <v>79.64</v>
      </c>
      <c r="N85" s="262"/>
      <c r="P85"/>
      <c r="Q85"/>
      <c r="R85"/>
      <c r="S85"/>
    </row>
    <row r="86" spans="1:19" s="1" customFormat="1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78.12</v>
      </c>
      <c r="L86" s="247">
        <v>11.64</v>
      </c>
      <c r="M86" s="293">
        <f t="shared" si="3"/>
        <v>89.76</v>
      </c>
      <c r="N86" s="262"/>
      <c r="P86"/>
      <c r="Q86"/>
      <c r="R86"/>
      <c r="S86"/>
    </row>
    <row r="87" spans="1:19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68</v>
      </c>
      <c r="G87" s="296">
        <v>51</v>
      </c>
      <c r="H87" s="247">
        <v>11.64</v>
      </c>
      <c r="I87" s="296">
        <v>8.73</v>
      </c>
      <c r="J87" s="247">
        <f t="shared" si="2"/>
        <v>139.36999999999998</v>
      </c>
      <c r="K87" s="247">
        <v>119</v>
      </c>
      <c r="L87" s="247">
        <v>20.37</v>
      </c>
      <c r="M87" s="293">
        <f t="shared" si="3"/>
        <v>139.37</v>
      </c>
      <c r="N87" s="262"/>
      <c r="P87"/>
      <c r="Q87"/>
      <c r="R87"/>
      <c r="S87"/>
    </row>
    <row r="88" spans="1:19" s="1" customFormat="1">
      <c r="A88" s="43">
        <v>78</v>
      </c>
      <c r="B88" s="369" t="s">
        <v>679</v>
      </c>
      <c r="C88" s="358" t="s">
        <v>32</v>
      </c>
      <c r="D88" s="72" t="s">
        <v>912</v>
      </c>
      <c r="E88" s="52" t="s">
        <v>599</v>
      </c>
      <c r="F88" s="247">
        <v>68</v>
      </c>
      <c r="G88" s="296">
        <v>115.6</v>
      </c>
      <c r="H88" s="247">
        <v>11.64</v>
      </c>
      <c r="I88" s="296">
        <v>20.95</v>
      </c>
      <c r="J88" s="247">
        <f t="shared" si="2"/>
        <v>216.19</v>
      </c>
      <c r="K88" s="247">
        <v>183.6</v>
      </c>
      <c r="L88" s="247">
        <v>32.590000000000003</v>
      </c>
      <c r="M88" s="293">
        <f t="shared" si="3"/>
        <v>216.19</v>
      </c>
      <c r="N88" s="262" t="s">
        <v>975</v>
      </c>
      <c r="P88"/>
      <c r="Q88"/>
      <c r="R88"/>
      <c r="S88"/>
    </row>
    <row r="89" spans="1:19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>
        <v>68</v>
      </c>
      <c r="L89" s="247">
        <v>11.64</v>
      </c>
      <c r="M89" s="293">
        <f t="shared" si="3"/>
        <v>79.64</v>
      </c>
      <c r="N89" s="262"/>
      <c r="P89"/>
      <c r="Q89"/>
      <c r="R89"/>
      <c r="S89"/>
    </row>
    <row r="90" spans="1:19" s="1" customFormat="1">
      <c r="A90" s="43"/>
      <c r="B90" s="50" t="s">
        <v>714</v>
      </c>
      <c r="C90" s="72" t="s">
        <v>713</v>
      </c>
      <c r="D90" s="72" t="s">
        <v>913</v>
      </c>
      <c r="E90" s="52" t="s">
        <v>928</v>
      </c>
      <c r="F90" s="247">
        <v>78.12</v>
      </c>
      <c r="G90" s="296">
        <v>0</v>
      </c>
      <c r="H90" s="247">
        <v>11.64</v>
      </c>
      <c r="I90" s="296">
        <v>0</v>
      </c>
      <c r="J90" s="247">
        <f t="shared" si="2"/>
        <v>89.76</v>
      </c>
      <c r="K90" s="247">
        <v>78.12</v>
      </c>
      <c r="L90" s="247">
        <v>11.64</v>
      </c>
      <c r="M90" s="293">
        <f t="shared" si="3"/>
        <v>89.76</v>
      </c>
      <c r="N90" s="262"/>
      <c r="P90"/>
      <c r="Q90"/>
      <c r="R90"/>
      <c r="S90"/>
    </row>
    <row r="91" spans="1:19" s="1" customFormat="1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8.73</v>
      </c>
      <c r="J91" s="247">
        <f t="shared" si="2"/>
        <v>139.36999999999998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296">
        <v>58.59</v>
      </c>
      <c r="H92" s="247">
        <v>11.64</v>
      </c>
      <c r="I92" s="296">
        <v>8.73</v>
      </c>
      <c r="J92" s="247">
        <f t="shared" si="2"/>
        <v>157.08000000000001</v>
      </c>
      <c r="K92" s="247">
        <v>136.71</v>
      </c>
      <c r="L92" s="247">
        <v>20.37</v>
      </c>
      <c r="M92" s="293">
        <f t="shared" si="3"/>
        <v>157.08000000000001</v>
      </c>
      <c r="N92" s="262"/>
      <c r="P92"/>
      <c r="Q92"/>
      <c r="R92"/>
      <c r="S92"/>
    </row>
    <row r="93" spans="1:19" s="1" customFormat="1" ht="17" customHeight="1">
      <c r="A93" s="43">
        <v>83</v>
      </c>
      <c r="B93" s="50" t="s">
        <v>684</v>
      </c>
      <c r="C93" s="72" t="s">
        <v>35</v>
      </c>
      <c r="D93" s="72" t="s">
        <v>916</v>
      </c>
      <c r="E93" s="52" t="s">
        <v>598</v>
      </c>
      <c r="F93" s="247">
        <v>68</v>
      </c>
      <c r="G93" s="296">
        <v>0</v>
      </c>
      <c r="H93" s="247">
        <v>11.64</v>
      </c>
      <c r="I93" s="296">
        <v>0</v>
      </c>
      <c r="J93" s="247">
        <f t="shared" si="2"/>
        <v>79.64</v>
      </c>
      <c r="K93" s="247">
        <v>68</v>
      </c>
      <c r="L93" s="247">
        <v>11.64</v>
      </c>
      <c r="M93" s="293">
        <f t="shared" si="3"/>
        <v>79.64</v>
      </c>
      <c r="N93" s="266"/>
      <c r="P93"/>
      <c r="Q93"/>
      <c r="R93"/>
      <c r="S93"/>
    </row>
    <row r="94" spans="1:19" s="1" customFormat="1">
      <c r="A94" s="43">
        <v>84</v>
      </c>
      <c r="B94" s="50" t="s">
        <v>685</v>
      </c>
      <c r="C94" s="72" t="s">
        <v>433</v>
      </c>
      <c r="D94" s="72" t="s">
        <v>912</v>
      </c>
      <c r="E94" s="52" t="s">
        <v>598</v>
      </c>
      <c r="F94" s="247">
        <v>68</v>
      </c>
      <c r="G94" s="296">
        <v>0</v>
      </c>
      <c r="H94" s="247">
        <v>11.64</v>
      </c>
      <c r="I94" s="296">
        <v>0</v>
      </c>
      <c r="J94" s="247">
        <f t="shared" si="2"/>
        <v>79.64</v>
      </c>
      <c r="K94" s="247">
        <v>68</v>
      </c>
      <c r="L94" s="247">
        <v>11.64</v>
      </c>
      <c r="M94" s="293">
        <f t="shared" si="3"/>
        <v>79.64</v>
      </c>
      <c r="N94" s="262"/>
      <c r="P94"/>
      <c r="Q94"/>
      <c r="R94"/>
      <c r="S94"/>
    </row>
    <row r="95" spans="1:19" s="1" customFormat="1">
      <c r="A95" s="43">
        <v>85</v>
      </c>
      <c r="B95" s="50" t="s">
        <v>686</v>
      </c>
      <c r="C95" s="72" t="s">
        <v>339</v>
      </c>
      <c r="D95" s="72" t="s">
        <v>912</v>
      </c>
      <c r="E95" s="52" t="s">
        <v>600</v>
      </c>
      <c r="F95" s="247">
        <v>68</v>
      </c>
      <c r="G95" s="296">
        <v>51</v>
      </c>
      <c r="H95" s="247">
        <v>11.64</v>
      </c>
      <c r="I95" s="296">
        <v>8.73</v>
      </c>
      <c r="J95" s="247">
        <f t="shared" si="2"/>
        <v>139.36999999999998</v>
      </c>
      <c r="K95" s="247">
        <v>119</v>
      </c>
      <c r="L95" s="247">
        <v>20.37</v>
      </c>
      <c r="M95" s="293">
        <f t="shared" si="3"/>
        <v>139.37</v>
      </c>
      <c r="N95" s="262"/>
      <c r="P95"/>
      <c r="Q95"/>
      <c r="R95"/>
      <c r="S95"/>
    </row>
    <row r="96" spans="1:19" s="1" customFormat="1">
      <c r="A96" s="43">
        <v>86</v>
      </c>
      <c r="B96" s="50" t="s">
        <v>687</v>
      </c>
      <c r="C96" s="72" t="s">
        <v>50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87</v>
      </c>
      <c r="B97" s="50" t="s">
        <v>688</v>
      </c>
      <c r="C97" s="72" t="s">
        <v>85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88</v>
      </c>
      <c r="B98" s="50" t="s">
        <v>689</v>
      </c>
      <c r="C98" s="72" t="s">
        <v>128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89</v>
      </c>
      <c r="B99" s="50" t="s">
        <v>690</v>
      </c>
      <c r="C99" s="71" t="s">
        <v>336</v>
      </c>
      <c r="D99" s="71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>
      <c r="A100" s="43">
        <v>29</v>
      </c>
      <c r="B100" s="50" t="s">
        <v>640</v>
      </c>
      <c r="C100" s="72" t="s">
        <v>873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</row>
    <row r="101" spans="1:19" s="1" customFormat="1">
      <c r="A101" s="43">
        <v>90</v>
      </c>
      <c r="B101" s="50" t="s">
        <v>691</v>
      </c>
      <c r="C101" s="71" t="s">
        <v>333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>SUM(F101:I101)</f>
        <v>79.64</v>
      </c>
      <c r="K101" s="321">
        <v>68</v>
      </c>
      <c r="L101" s="321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91</v>
      </c>
      <c r="B102" s="50" t="s">
        <v>692</v>
      </c>
      <c r="C102" s="72" t="s">
        <v>46</v>
      </c>
      <c r="D102" s="72" t="s">
        <v>913</v>
      </c>
      <c r="E102" s="52" t="s">
        <v>598</v>
      </c>
      <c r="F102" s="247">
        <v>78.12</v>
      </c>
      <c r="G102" s="296">
        <v>0</v>
      </c>
      <c r="H102" s="247">
        <v>11.64</v>
      </c>
      <c r="I102" s="296">
        <v>0</v>
      </c>
      <c r="J102" s="247">
        <f t="shared" si="2"/>
        <v>89.76</v>
      </c>
      <c r="K102" s="321">
        <v>78.12</v>
      </c>
      <c r="L102" s="321">
        <v>11.64</v>
      </c>
      <c r="M102" s="293">
        <f t="shared" si="3"/>
        <v>89.76</v>
      </c>
      <c r="N102" s="262"/>
      <c r="P102"/>
      <c r="Q102"/>
      <c r="R102"/>
      <c r="S102"/>
    </row>
    <row r="103" spans="1:19" s="1" customFormat="1">
      <c r="A103" s="43">
        <v>92</v>
      </c>
      <c r="B103" s="50" t="s">
        <v>693</v>
      </c>
      <c r="C103" s="71" t="s">
        <v>852</v>
      </c>
      <c r="D103" s="71" t="s">
        <v>912</v>
      </c>
      <c r="E103" s="52" t="s">
        <v>600</v>
      </c>
      <c r="F103" s="247">
        <v>68</v>
      </c>
      <c r="G103" s="296">
        <v>51</v>
      </c>
      <c r="H103" s="247">
        <v>11.64</v>
      </c>
      <c r="I103" s="296">
        <v>8.73</v>
      </c>
      <c r="J103" s="247">
        <f t="shared" si="2"/>
        <v>139.36999999999998</v>
      </c>
      <c r="K103" s="247">
        <v>119</v>
      </c>
      <c r="L103" s="247">
        <v>20.37</v>
      </c>
      <c r="M103" s="293">
        <f>K103+L103</f>
        <v>139.37</v>
      </c>
      <c r="N103" s="262"/>
      <c r="P103"/>
      <c r="Q103"/>
      <c r="R103"/>
      <c r="S103"/>
    </row>
    <row r="104" spans="1:19" s="1" customFormat="1">
      <c r="A104" s="43">
        <v>93</v>
      </c>
      <c r="B104" s="50" t="s">
        <v>694</v>
      </c>
      <c r="C104" s="72" t="s">
        <v>200</v>
      </c>
      <c r="D104" s="72" t="s">
        <v>912</v>
      </c>
      <c r="E104" s="52" t="s">
        <v>600</v>
      </c>
      <c r="F104" s="247">
        <v>68</v>
      </c>
      <c r="G104" s="296">
        <v>51</v>
      </c>
      <c r="H104" s="247">
        <v>11.64</v>
      </c>
      <c r="I104" s="296">
        <v>8.73</v>
      </c>
      <c r="J104" s="247">
        <f t="shared" si="2"/>
        <v>139.36999999999998</v>
      </c>
      <c r="K104" s="247">
        <v>119</v>
      </c>
      <c r="L104" s="247">
        <v>20.37</v>
      </c>
      <c r="M104" s="293">
        <f t="shared" si="3"/>
        <v>139.37</v>
      </c>
      <c r="N104" s="262"/>
      <c r="P104"/>
      <c r="Q104"/>
      <c r="R104"/>
      <c r="S104"/>
    </row>
    <row r="105" spans="1:19" s="1" customFormat="1">
      <c r="A105" s="43">
        <v>94</v>
      </c>
      <c r="B105" s="50" t="s">
        <v>695</v>
      </c>
      <c r="C105" s="72" t="s">
        <v>434</v>
      </c>
      <c r="D105" s="72" t="s">
        <v>913</v>
      </c>
      <c r="E105" s="52" t="s">
        <v>598</v>
      </c>
      <c r="F105" s="247">
        <v>78.12</v>
      </c>
      <c r="G105" s="296">
        <v>0</v>
      </c>
      <c r="H105" s="247">
        <v>11.64</v>
      </c>
      <c r="I105" s="296">
        <v>0</v>
      </c>
      <c r="J105" s="247">
        <f t="shared" si="2"/>
        <v>89.76</v>
      </c>
      <c r="K105" s="247">
        <v>78.12</v>
      </c>
      <c r="L105" s="247">
        <v>11.64</v>
      </c>
      <c r="M105" s="293">
        <f t="shared" si="3"/>
        <v>89.76</v>
      </c>
      <c r="N105" s="262"/>
      <c r="P105"/>
      <c r="Q105"/>
      <c r="R105"/>
      <c r="S105"/>
    </row>
    <row r="106" spans="1:19" s="1" customFormat="1">
      <c r="A106" s="43">
        <v>95</v>
      </c>
      <c r="B106" s="278" t="s">
        <v>745</v>
      </c>
      <c r="C106" s="72" t="s">
        <v>337</v>
      </c>
      <c r="D106" s="72" t="s">
        <v>912</v>
      </c>
      <c r="E106" s="52" t="s">
        <v>598</v>
      </c>
      <c r="F106" s="247">
        <v>68</v>
      </c>
      <c r="G106" s="296">
        <v>0</v>
      </c>
      <c r="H106" s="247">
        <v>11.64</v>
      </c>
      <c r="I106" s="296">
        <v>0</v>
      </c>
      <c r="J106" s="247">
        <f t="shared" si="2"/>
        <v>79.64</v>
      </c>
      <c r="K106" s="247">
        <v>68</v>
      </c>
      <c r="L106" s="247">
        <v>11.64</v>
      </c>
      <c r="M106" s="293">
        <f t="shared" si="3"/>
        <v>79.64</v>
      </c>
      <c r="N106" s="262"/>
      <c r="P106"/>
      <c r="Q106"/>
      <c r="R106"/>
      <c r="S106"/>
    </row>
    <row r="107" spans="1:19" s="1" customFormat="1">
      <c r="A107" s="43">
        <v>96</v>
      </c>
      <c r="B107" s="50" t="s">
        <v>696</v>
      </c>
      <c r="C107" s="72" t="s">
        <v>524</v>
      </c>
      <c r="D107" s="72" t="s">
        <v>913</v>
      </c>
      <c r="E107" s="52" t="s">
        <v>600</v>
      </c>
      <c r="F107" s="247">
        <v>78.12</v>
      </c>
      <c r="G107" s="296">
        <v>0</v>
      </c>
      <c r="H107" s="247">
        <v>11.64</v>
      </c>
      <c r="I107" s="296">
        <v>0</v>
      </c>
      <c r="J107" s="247">
        <f t="shared" si="2"/>
        <v>89.76</v>
      </c>
      <c r="K107" s="247">
        <v>78.12</v>
      </c>
      <c r="L107" s="247">
        <v>11.64</v>
      </c>
      <c r="M107" s="293">
        <f t="shared" si="3"/>
        <v>89.76</v>
      </c>
      <c r="N107" s="262"/>
      <c r="P107"/>
      <c r="Q107"/>
      <c r="R107"/>
      <c r="S107"/>
    </row>
    <row r="108" spans="1:19" s="1" customFormat="1">
      <c r="A108" s="43">
        <v>97</v>
      </c>
      <c r="B108" s="50" t="s">
        <v>697</v>
      </c>
      <c r="C108" s="72" t="s">
        <v>558</v>
      </c>
      <c r="D108" s="72" t="s">
        <v>912</v>
      </c>
      <c r="E108" s="52" t="s">
        <v>599</v>
      </c>
      <c r="F108" s="247">
        <v>68</v>
      </c>
      <c r="G108" s="296">
        <v>115.6</v>
      </c>
      <c r="H108" s="247">
        <v>11.64</v>
      </c>
      <c r="I108" s="296">
        <v>20.95</v>
      </c>
      <c r="J108" s="247">
        <f t="shared" si="2"/>
        <v>216.19</v>
      </c>
      <c r="K108" s="247">
        <v>183.6</v>
      </c>
      <c r="L108" s="247">
        <v>32.590000000000003</v>
      </c>
      <c r="M108" s="293">
        <f t="shared" si="3"/>
        <v>216.19</v>
      </c>
      <c r="N108" s="262"/>
      <c r="P108"/>
      <c r="Q108"/>
      <c r="R108"/>
      <c r="S108"/>
    </row>
    <row r="109" spans="1:19" s="1" customFormat="1">
      <c r="A109" s="43"/>
      <c r="B109" s="50" t="s">
        <v>930</v>
      </c>
      <c r="C109" s="72" t="s">
        <v>931</v>
      </c>
      <c r="D109" s="72" t="s">
        <v>915</v>
      </c>
      <c r="E109" s="52" t="s">
        <v>600</v>
      </c>
      <c r="F109" s="247">
        <v>78.12</v>
      </c>
      <c r="G109" s="362"/>
      <c r="H109" s="247">
        <v>11.64</v>
      </c>
      <c r="I109" s="362"/>
      <c r="J109" s="247">
        <v>157.08000000000001</v>
      </c>
      <c r="K109" s="247">
        <v>78.12</v>
      </c>
      <c r="L109" s="247">
        <v>11.64</v>
      </c>
      <c r="M109" s="293">
        <f t="shared" si="3"/>
        <v>89.76</v>
      </c>
      <c r="N109" s="262" t="s">
        <v>941</v>
      </c>
      <c r="P109"/>
      <c r="Q109"/>
      <c r="R109"/>
      <c r="S109"/>
    </row>
    <row r="110" spans="1:19">
      <c r="A110" s="43">
        <v>98</v>
      </c>
      <c r="B110" s="50" t="s">
        <v>698</v>
      </c>
      <c r="C110" s="72" t="s">
        <v>201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</row>
    <row r="111" spans="1:19">
      <c r="A111" s="43">
        <v>99</v>
      </c>
      <c r="B111" s="50" t="s">
        <v>699</v>
      </c>
      <c r="C111" s="72" t="s">
        <v>202</v>
      </c>
      <c r="D111" s="72" t="s">
        <v>913</v>
      </c>
      <c r="E111" s="52" t="s">
        <v>599</v>
      </c>
      <c r="F111" s="247">
        <v>78.12</v>
      </c>
      <c r="G111" s="296">
        <v>132.80000000000001</v>
      </c>
      <c r="H111" s="247">
        <v>11.64</v>
      </c>
      <c r="I111" s="296">
        <v>20.95</v>
      </c>
      <c r="J111" s="247">
        <f t="shared" si="2"/>
        <v>243.51</v>
      </c>
      <c r="K111" s="247">
        <v>210.92</v>
      </c>
      <c r="L111" s="247">
        <v>32.590000000000003</v>
      </c>
      <c r="M111" s="293">
        <f t="shared" si="3"/>
        <v>243.51</v>
      </c>
      <c r="N111" s="262"/>
    </row>
    <row r="112" spans="1:19">
      <c r="A112" s="43">
        <v>100</v>
      </c>
      <c r="B112" s="50" t="s">
        <v>700</v>
      </c>
      <c r="C112" s="72" t="s">
        <v>473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78.12</v>
      </c>
      <c r="L112" s="247">
        <v>11.64</v>
      </c>
      <c r="M112" s="293">
        <f t="shared" si="3"/>
        <v>89.76</v>
      </c>
      <c r="N112" s="262"/>
    </row>
    <row r="113" spans="1:16">
      <c r="A113" s="43">
        <v>101</v>
      </c>
      <c r="B113" s="50" t="s">
        <v>701</v>
      </c>
      <c r="C113" s="72" t="s">
        <v>559</v>
      </c>
      <c r="D113" s="72" t="s">
        <v>912</v>
      </c>
      <c r="E113" s="52" t="s">
        <v>599</v>
      </c>
      <c r="F113" s="247">
        <v>68</v>
      </c>
      <c r="G113" s="352">
        <v>115.6</v>
      </c>
      <c r="H113" s="247">
        <v>11.64</v>
      </c>
      <c r="I113" s="296">
        <v>20.95</v>
      </c>
      <c r="J113" s="247">
        <f t="shared" si="2"/>
        <v>216.19</v>
      </c>
      <c r="K113" s="247">
        <v>183.6</v>
      </c>
      <c r="L113" s="247">
        <v>32.590000000000003</v>
      </c>
      <c r="M113" s="293">
        <f t="shared" si="3"/>
        <v>216.19</v>
      </c>
      <c r="N113" s="262"/>
    </row>
    <row r="114" spans="1:16">
      <c r="A114" s="43">
        <v>102</v>
      </c>
      <c r="B114" s="50" t="s">
        <v>702</v>
      </c>
      <c r="C114" s="72" t="s">
        <v>161</v>
      </c>
      <c r="D114" s="72" t="s">
        <v>912</v>
      </c>
      <c r="E114" s="52" t="s">
        <v>598</v>
      </c>
      <c r="F114" s="247">
        <v>68</v>
      </c>
      <c r="G114" s="352">
        <v>0</v>
      </c>
      <c r="H114" s="247">
        <v>11.64</v>
      </c>
      <c r="I114" s="296">
        <v>0</v>
      </c>
      <c r="J114" s="247">
        <f t="shared" si="2"/>
        <v>79.64</v>
      </c>
      <c r="K114" s="247">
        <v>68</v>
      </c>
      <c r="L114" s="247">
        <v>11.64</v>
      </c>
      <c r="M114" s="293">
        <f t="shared" si="3"/>
        <v>79.64</v>
      </c>
      <c r="N114" s="262"/>
      <c r="P114" s="12"/>
    </row>
    <row r="115" spans="1:16">
      <c r="A115" s="43">
        <v>103</v>
      </c>
      <c r="B115" s="50" t="s">
        <v>703</v>
      </c>
      <c r="C115" s="72" t="s">
        <v>86</v>
      </c>
      <c r="D115" s="72" t="s">
        <v>913</v>
      </c>
      <c r="E115" s="52" t="s">
        <v>600</v>
      </c>
      <c r="F115" s="247">
        <v>78.12</v>
      </c>
      <c r="G115" s="296">
        <v>58.59</v>
      </c>
      <c r="H115" s="247">
        <v>11.64</v>
      </c>
      <c r="I115" s="296">
        <v>8.73</v>
      </c>
      <c r="J115" s="247">
        <f t="shared" si="2"/>
        <v>157.08000000000001</v>
      </c>
      <c r="K115" s="247">
        <v>136.71</v>
      </c>
      <c r="L115" s="247">
        <v>20.37</v>
      </c>
      <c r="M115" s="293">
        <f t="shared" si="3"/>
        <v>157.08000000000001</v>
      </c>
      <c r="N115" s="262"/>
      <c r="P115" s="12"/>
    </row>
    <row r="116" spans="1:16">
      <c r="A116" s="43"/>
      <c r="B116" s="50" t="s">
        <v>704</v>
      </c>
      <c r="C116" s="72" t="s">
        <v>535</v>
      </c>
      <c r="D116" s="72" t="s">
        <v>912</v>
      </c>
      <c r="E116" s="52" t="s">
        <v>598</v>
      </c>
      <c r="F116" s="247">
        <v>68</v>
      </c>
      <c r="G116" s="296">
        <v>0</v>
      </c>
      <c r="H116" s="247">
        <v>11.64</v>
      </c>
      <c r="I116" s="296">
        <v>0</v>
      </c>
      <c r="J116" s="247">
        <f t="shared" si="2"/>
        <v>79.64</v>
      </c>
      <c r="K116" s="272">
        <v>68</v>
      </c>
      <c r="L116" s="247">
        <v>11.64</v>
      </c>
      <c r="M116" s="293">
        <f t="shared" si="3"/>
        <v>79.64</v>
      </c>
      <c r="N116" s="262" t="s">
        <v>881</v>
      </c>
      <c r="P116" s="12"/>
    </row>
    <row r="117" spans="1:16">
      <c r="A117" s="43"/>
      <c r="B117" s="288"/>
      <c r="C117" s="345"/>
      <c r="D117" s="345"/>
      <c r="E117" s="290"/>
      <c r="F117" s="247"/>
      <c r="G117" s="247"/>
      <c r="H117" s="247"/>
      <c r="I117" s="247"/>
      <c r="J117" s="247"/>
      <c r="K117" s="272"/>
      <c r="L117" s="247"/>
      <c r="M117" s="316"/>
      <c r="N117" s="262"/>
      <c r="P117" s="12"/>
    </row>
    <row r="118" spans="1:16" ht="16">
      <c r="A118" s="152" t="s">
        <v>403</v>
      </c>
      <c r="B118" s="153"/>
      <c r="C118" s="153"/>
      <c r="D118" s="153"/>
      <c r="E118" s="281"/>
      <c r="F118" s="312">
        <f t="shared" ref="F118:M118" si="4">SUM(F4:F116)</f>
        <v>8041.0399999999963</v>
      </c>
      <c r="G118" s="312">
        <f t="shared" si="4"/>
        <v>3760.92</v>
      </c>
      <c r="H118" s="312">
        <f t="shared" si="4"/>
        <v>1303.6800000000014</v>
      </c>
      <c r="I118" s="312">
        <f t="shared" si="4"/>
        <v>644.23000000000025</v>
      </c>
      <c r="J118" s="88">
        <f t="shared" si="4"/>
        <v>13817.190000000002</v>
      </c>
      <c r="K118" s="88">
        <f t="shared" si="4"/>
        <v>11812.080000000005</v>
      </c>
      <c r="L118" s="88">
        <f t="shared" si="4"/>
        <v>1947.9100000000014</v>
      </c>
      <c r="M118" s="88">
        <f t="shared" si="4"/>
        <v>13749.870000000003</v>
      </c>
      <c r="N118" s="298"/>
      <c r="P118" s="12"/>
    </row>
    <row r="119" spans="1:16">
      <c r="A119" s="148"/>
      <c r="B119" s="149"/>
      <c r="C119" s="346"/>
      <c r="D119" s="360"/>
      <c r="L119" s="286"/>
      <c r="M119" s="275"/>
      <c r="N119" s="53"/>
    </row>
    <row r="120" spans="1:16">
      <c r="A120" s="43"/>
      <c r="B120" s="50"/>
      <c r="C120" s="72"/>
      <c r="D120" s="72"/>
      <c r="E120" s="54"/>
      <c r="F120" s="76"/>
      <c r="G120" s="76"/>
      <c r="H120" s="76"/>
      <c r="I120" s="76"/>
      <c r="J120" s="76"/>
      <c r="K120" s="76"/>
      <c r="L120" s="76"/>
      <c r="M120" s="76"/>
      <c r="N120" s="53"/>
    </row>
    <row r="121" spans="1:16" ht="16">
      <c r="A121" s="143"/>
      <c r="B121" s="155"/>
      <c r="C121" s="398" t="s">
        <v>616</v>
      </c>
      <c r="D121" s="399"/>
      <c r="E121" s="400"/>
      <c r="F121" s="88">
        <v>0</v>
      </c>
      <c r="G121" s="88"/>
      <c r="H121" s="88">
        <v>0</v>
      </c>
      <c r="I121" s="88"/>
      <c r="J121" s="88">
        <v>0</v>
      </c>
      <c r="K121" s="88"/>
      <c r="L121" s="88"/>
      <c r="M121" s="88"/>
      <c r="N121" s="89"/>
      <c r="P121" s="12"/>
    </row>
    <row r="122" spans="1:16" ht="16">
      <c r="A122" s="394" t="s">
        <v>171</v>
      </c>
      <c r="B122" s="395"/>
      <c r="C122" s="395"/>
      <c r="D122" s="395"/>
      <c r="E122" s="395"/>
      <c r="F122" s="88">
        <f>F118+F121</f>
        <v>8041.0399999999963</v>
      </c>
      <c r="G122" s="88"/>
      <c r="H122" s="88">
        <f>H118+H121</f>
        <v>1303.6800000000014</v>
      </c>
      <c r="I122" s="88"/>
      <c r="J122" s="88">
        <f>J118+J121</f>
        <v>13817.190000000002</v>
      </c>
      <c r="K122" s="88"/>
      <c r="L122" s="88"/>
      <c r="M122" s="88"/>
      <c r="N122" s="89"/>
      <c r="P122" s="12"/>
    </row>
    <row r="123" spans="1:16" ht="16">
      <c r="A123" s="401" t="s">
        <v>317</v>
      </c>
      <c r="B123" s="401"/>
      <c r="C123" s="401"/>
      <c r="D123" s="401"/>
      <c r="E123" s="401"/>
      <c r="F123" s="90"/>
      <c r="G123" s="90"/>
      <c r="H123" s="93"/>
      <c r="I123" s="93"/>
      <c r="J123" s="93"/>
      <c r="K123" s="93"/>
      <c r="L123" s="93"/>
      <c r="M123" s="93"/>
      <c r="N123" s="89"/>
    </row>
    <row r="124" spans="1:16" ht="16" customHeight="1">
      <c r="A124" s="405" t="s">
        <v>418</v>
      </c>
      <c r="B124" s="402"/>
      <c r="C124" s="402"/>
      <c r="D124" s="402"/>
      <c r="E124" s="403"/>
      <c r="F124" s="247"/>
      <c r="G124" s="247"/>
      <c r="H124" s="247"/>
      <c r="I124" s="247"/>
      <c r="J124" s="247"/>
      <c r="K124" s="331" t="s">
        <v>756</v>
      </c>
      <c r="L124" s="331" t="s">
        <v>757</v>
      </c>
      <c r="M124" s="247"/>
      <c r="N124" s="100"/>
    </row>
    <row r="125" spans="1:16" ht="16" customHeight="1">
      <c r="A125" s="240"/>
      <c r="B125" s="278"/>
      <c r="C125" s="72" t="s">
        <v>842</v>
      </c>
      <c r="D125" s="72"/>
      <c r="E125" s="52"/>
      <c r="F125" s="247">
        <v>-68</v>
      </c>
      <c r="G125" s="296"/>
      <c r="H125" s="247"/>
      <c r="I125" s="296"/>
      <c r="J125" s="247"/>
      <c r="K125" s="247">
        <v>-68</v>
      </c>
      <c r="L125" s="247"/>
      <c r="M125" s="293">
        <f>SUM(K125:L125)</f>
        <v>-68</v>
      </c>
      <c r="N125" s="262" t="s">
        <v>942</v>
      </c>
    </row>
    <row r="126" spans="1:16" ht="16" customHeight="1">
      <c r="A126" s="240"/>
      <c r="B126" s="278"/>
      <c r="C126" s="72" t="s">
        <v>842</v>
      </c>
      <c r="D126" s="72"/>
      <c r="E126" s="52"/>
      <c r="F126" s="247">
        <v>78.12</v>
      </c>
      <c r="G126" s="296"/>
      <c r="H126" s="247"/>
      <c r="I126" s="296"/>
      <c r="J126" s="247"/>
      <c r="K126" s="247">
        <v>78.12</v>
      </c>
      <c r="L126" s="247"/>
      <c r="M126" s="293">
        <v>78.12</v>
      </c>
      <c r="N126" s="262" t="s">
        <v>942</v>
      </c>
    </row>
    <row r="127" spans="1:16" ht="16" customHeight="1">
      <c r="A127" s="240"/>
      <c r="B127" s="278"/>
      <c r="C127" s="72" t="s">
        <v>943</v>
      </c>
      <c r="D127" s="72"/>
      <c r="E127" s="52"/>
      <c r="F127" s="247">
        <v>-68</v>
      </c>
      <c r="G127" s="352">
        <v>-115.6</v>
      </c>
      <c r="H127" s="247"/>
      <c r="I127" s="296"/>
      <c r="J127" s="247"/>
      <c r="K127" s="247">
        <v>-183.6</v>
      </c>
      <c r="L127" s="247"/>
      <c r="M127" s="293">
        <v>-183.6</v>
      </c>
      <c r="N127" s="262" t="s">
        <v>942</v>
      </c>
    </row>
    <row r="128" spans="1:16" ht="16" customHeight="1">
      <c r="A128" s="240"/>
      <c r="B128" s="278"/>
      <c r="C128" s="72" t="s">
        <v>943</v>
      </c>
      <c r="D128" s="72"/>
      <c r="E128" s="52"/>
      <c r="F128" s="247">
        <v>78.12</v>
      </c>
      <c r="G128" s="296">
        <v>132.80000000000001</v>
      </c>
      <c r="H128" s="247"/>
      <c r="I128" s="296"/>
      <c r="J128" s="247"/>
      <c r="K128" s="247">
        <v>210.92</v>
      </c>
      <c r="L128" s="247"/>
      <c r="M128" s="293">
        <v>210.92</v>
      </c>
      <c r="N128" s="262" t="s">
        <v>942</v>
      </c>
    </row>
    <row r="129" spans="1:18" ht="16" customHeight="1">
      <c r="A129" s="240"/>
      <c r="B129" s="278"/>
      <c r="C129" s="72" t="s">
        <v>944</v>
      </c>
      <c r="D129" s="72"/>
      <c r="E129" s="52"/>
      <c r="F129" s="247">
        <v>-68</v>
      </c>
      <c r="G129" s="296"/>
      <c r="H129" s="247"/>
      <c r="I129" s="296"/>
      <c r="J129" s="247"/>
      <c r="K129" s="247">
        <v>-68</v>
      </c>
      <c r="L129" s="247"/>
      <c r="M129" s="293">
        <v>-68</v>
      </c>
      <c r="N129" s="262" t="s">
        <v>942</v>
      </c>
    </row>
    <row r="130" spans="1:18" ht="16" customHeight="1">
      <c r="A130" s="240"/>
      <c r="B130" s="50"/>
      <c r="C130" s="72" t="s">
        <v>944</v>
      </c>
      <c r="D130" s="51"/>
      <c r="E130" s="246"/>
      <c r="F130" s="247">
        <v>78.12</v>
      </c>
      <c r="G130" s="296"/>
      <c r="H130" s="247"/>
      <c r="I130" s="296"/>
      <c r="J130" s="247"/>
      <c r="K130" s="247">
        <v>78.12</v>
      </c>
      <c r="L130" s="247"/>
      <c r="M130" s="293">
        <v>78.12</v>
      </c>
      <c r="N130" s="262" t="s">
        <v>942</v>
      </c>
    </row>
    <row r="131" spans="1:18" ht="16" customHeight="1">
      <c r="A131" s="301"/>
      <c r="B131" s="50"/>
      <c r="C131" s="72" t="s">
        <v>709</v>
      </c>
      <c r="D131" s="72"/>
      <c r="E131" s="246"/>
      <c r="F131" s="247">
        <v>68</v>
      </c>
      <c r="G131" s="296"/>
      <c r="H131" s="247">
        <v>11.64</v>
      </c>
      <c r="I131" s="296"/>
      <c r="J131" s="247"/>
      <c r="K131" s="247">
        <v>68</v>
      </c>
      <c r="L131" s="247">
        <v>11.64</v>
      </c>
      <c r="M131" s="293">
        <v>79.64</v>
      </c>
      <c r="N131" s="262" t="s">
        <v>945</v>
      </c>
    </row>
    <row r="132" spans="1:18" ht="16" customHeight="1">
      <c r="A132" s="301"/>
      <c r="B132" s="50"/>
      <c r="C132" s="72" t="s">
        <v>575</v>
      </c>
      <c r="D132" s="72"/>
      <c r="E132" s="246"/>
      <c r="F132" s="247">
        <v>-68</v>
      </c>
      <c r="G132" s="296"/>
      <c r="H132" s="247"/>
      <c r="I132" s="296"/>
      <c r="J132" s="247"/>
      <c r="K132" s="247">
        <v>-68</v>
      </c>
      <c r="L132" s="247"/>
      <c r="M132" s="293">
        <v>-68</v>
      </c>
      <c r="N132" s="262" t="s">
        <v>942</v>
      </c>
    </row>
    <row r="133" spans="1:18" s="1" customFormat="1" ht="16" customHeight="1">
      <c r="A133" s="301"/>
      <c r="B133" s="50"/>
      <c r="C133" s="72" t="s">
        <v>575</v>
      </c>
      <c r="D133" s="72"/>
      <c r="E133" s="246"/>
      <c r="F133" s="247">
        <v>78.12</v>
      </c>
      <c r="G133" s="296"/>
      <c r="H133" s="247"/>
      <c r="I133" s="296"/>
      <c r="J133" s="247"/>
      <c r="K133" s="247">
        <v>78.12</v>
      </c>
      <c r="L133" s="247"/>
      <c r="M133" s="293">
        <v>78.12</v>
      </c>
      <c r="N133" s="262" t="s">
        <v>942</v>
      </c>
      <c r="P133"/>
      <c r="Q133"/>
      <c r="R133"/>
    </row>
    <row r="134" spans="1:18" s="1" customFormat="1" ht="16" customHeight="1">
      <c r="A134" s="301"/>
      <c r="B134" s="50"/>
      <c r="C134" s="72" t="s">
        <v>170</v>
      </c>
      <c r="D134" s="72"/>
      <c r="E134" s="246"/>
      <c r="F134" s="247">
        <v>-68</v>
      </c>
      <c r="G134" s="296">
        <v>-51</v>
      </c>
      <c r="H134" s="247"/>
      <c r="I134" s="296"/>
      <c r="J134" s="247"/>
      <c r="K134" s="247">
        <v>-119</v>
      </c>
      <c r="L134" s="247"/>
      <c r="M134" s="293">
        <f t="shared" ref="M134:M162" si="5">SUM(K134:L134)</f>
        <v>-119</v>
      </c>
      <c r="N134" s="262" t="s">
        <v>942</v>
      </c>
      <c r="P134"/>
      <c r="Q134"/>
      <c r="R134"/>
    </row>
    <row r="135" spans="1:18" ht="16" customHeight="1">
      <c r="A135" s="240"/>
      <c r="B135" s="278"/>
      <c r="C135" s="72" t="s">
        <v>170</v>
      </c>
      <c r="D135" s="72"/>
      <c r="E135" s="52"/>
      <c r="F135" s="247">
        <v>78.12</v>
      </c>
      <c r="G135" s="296">
        <v>58.59</v>
      </c>
      <c r="H135" s="247"/>
      <c r="I135" s="296"/>
      <c r="J135" s="247"/>
      <c r="K135" s="247">
        <v>136.71</v>
      </c>
      <c r="L135" s="247"/>
      <c r="M135" s="293">
        <f t="shared" si="5"/>
        <v>136.71</v>
      </c>
      <c r="N135" s="262" t="s">
        <v>942</v>
      </c>
    </row>
    <row r="136" spans="1:18" ht="16" customHeight="1">
      <c r="A136" s="240"/>
      <c r="B136" s="278"/>
      <c r="C136" s="72" t="s">
        <v>946</v>
      </c>
      <c r="D136" s="72"/>
      <c r="E136" s="52"/>
      <c r="F136" s="247">
        <v>-68</v>
      </c>
      <c r="G136" s="352">
        <v>-115.6</v>
      </c>
      <c r="H136" s="247"/>
      <c r="I136" s="296"/>
      <c r="J136" s="247"/>
      <c r="K136" s="247">
        <v>-183.6</v>
      </c>
      <c r="L136" s="321"/>
      <c r="M136" s="293">
        <f t="shared" si="5"/>
        <v>-183.6</v>
      </c>
      <c r="N136" s="262" t="s">
        <v>942</v>
      </c>
    </row>
    <row r="137" spans="1:18" ht="16" customHeight="1">
      <c r="A137" s="240"/>
      <c r="B137" s="278"/>
      <c r="C137" s="72" t="s">
        <v>946</v>
      </c>
      <c r="D137" s="72"/>
      <c r="E137" s="52"/>
      <c r="F137" s="247">
        <v>78.12</v>
      </c>
      <c r="G137" s="296">
        <v>132.80000000000001</v>
      </c>
      <c r="H137" s="247"/>
      <c r="I137" s="296"/>
      <c r="J137" s="247"/>
      <c r="K137" s="247">
        <v>210.92</v>
      </c>
      <c r="L137" s="247"/>
      <c r="M137" s="293">
        <f t="shared" si="5"/>
        <v>210.92</v>
      </c>
      <c r="N137" s="262" t="s">
        <v>942</v>
      </c>
    </row>
    <row r="138" spans="1:18" ht="16" customHeight="1">
      <c r="A138" s="240"/>
      <c r="B138" s="278"/>
      <c r="C138" s="72" t="s">
        <v>886</v>
      </c>
      <c r="D138" s="72"/>
      <c r="E138" s="52"/>
      <c r="F138" s="247">
        <v>-68</v>
      </c>
      <c r="G138" s="296">
        <v>-51</v>
      </c>
      <c r="H138" s="247"/>
      <c r="I138" s="296"/>
      <c r="J138" s="247"/>
      <c r="K138" s="247">
        <v>-119</v>
      </c>
      <c r="L138" s="247"/>
      <c r="M138" s="293">
        <f t="shared" si="5"/>
        <v>-119</v>
      </c>
      <c r="N138" s="262" t="s">
        <v>942</v>
      </c>
    </row>
    <row r="139" spans="1:18" ht="16" customHeight="1">
      <c r="A139" s="240"/>
      <c r="B139" s="50"/>
      <c r="C139" s="72" t="s">
        <v>886</v>
      </c>
      <c r="D139" s="51"/>
      <c r="E139" s="246"/>
      <c r="F139" s="247">
        <v>78.12</v>
      </c>
      <c r="G139" s="296">
        <v>58.59</v>
      </c>
      <c r="H139" s="247"/>
      <c r="I139" s="296"/>
      <c r="J139" s="247"/>
      <c r="K139" s="247">
        <v>136.71</v>
      </c>
      <c r="L139" s="247"/>
      <c r="M139" s="293">
        <f t="shared" si="5"/>
        <v>136.71</v>
      </c>
      <c r="N139" s="262" t="s">
        <v>942</v>
      </c>
    </row>
    <row r="140" spans="1:18" ht="16" customHeight="1">
      <c r="A140" s="301"/>
      <c r="B140" s="50"/>
      <c r="C140" s="72" t="s">
        <v>947</v>
      </c>
      <c r="D140" s="72"/>
      <c r="E140" s="246"/>
      <c r="F140" s="247">
        <v>-68</v>
      </c>
      <c r="G140" s="296"/>
      <c r="H140" s="247"/>
      <c r="I140" s="296"/>
      <c r="J140" s="247"/>
      <c r="K140" s="247">
        <v>-68</v>
      </c>
      <c r="L140" s="247"/>
      <c r="M140" s="293">
        <f t="shared" si="5"/>
        <v>-68</v>
      </c>
      <c r="N140" s="262" t="s">
        <v>942</v>
      </c>
    </row>
    <row r="141" spans="1:18" ht="16" customHeight="1">
      <c r="A141" s="301"/>
      <c r="B141" s="50"/>
      <c r="C141" s="72" t="s">
        <v>947</v>
      </c>
      <c r="D141" s="72"/>
      <c r="E141" s="246"/>
      <c r="F141" s="247">
        <v>78.12</v>
      </c>
      <c r="G141" s="296"/>
      <c r="H141" s="247"/>
      <c r="I141" s="296"/>
      <c r="J141" s="247"/>
      <c r="K141" s="247">
        <v>78.12</v>
      </c>
      <c r="L141" s="247"/>
      <c r="M141" s="293">
        <f t="shared" si="5"/>
        <v>78.12</v>
      </c>
      <c r="N141" s="262" t="s">
        <v>942</v>
      </c>
    </row>
    <row r="142" spans="1:18" s="1" customFormat="1" ht="16" customHeight="1">
      <c r="A142" s="301"/>
      <c r="B142" s="50"/>
      <c r="C142" s="72" t="s">
        <v>65</v>
      </c>
      <c r="D142" s="72"/>
      <c r="E142" s="246"/>
      <c r="F142" s="247">
        <v>-68</v>
      </c>
      <c r="G142" s="296">
        <v>-51</v>
      </c>
      <c r="H142" s="247"/>
      <c r="I142" s="296"/>
      <c r="J142" s="247"/>
      <c r="K142" s="247">
        <v>-119</v>
      </c>
      <c r="L142" s="247"/>
      <c r="M142" s="293">
        <f t="shared" si="5"/>
        <v>-119</v>
      </c>
      <c r="N142" s="262" t="s">
        <v>942</v>
      </c>
      <c r="P142"/>
      <c r="Q142"/>
      <c r="R142"/>
    </row>
    <row r="143" spans="1:18" ht="16" customHeight="1">
      <c r="A143" s="240"/>
      <c r="B143" s="278"/>
      <c r="C143" s="72" t="s">
        <v>65</v>
      </c>
      <c r="D143" s="72"/>
      <c r="E143" s="52"/>
      <c r="F143" s="247">
        <v>78.12</v>
      </c>
      <c r="G143" s="296">
        <v>58.59</v>
      </c>
      <c r="H143" s="247"/>
      <c r="I143" s="296"/>
      <c r="J143" s="247"/>
      <c r="K143" s="247">
        <v>136.71</v>
      </c>
      <c r="L143" s="247"/>
      <c r="M143" s="293">
        <f t="shared" si="5"/>
        <v>136.71</v>
      </c>
      <c r="N143" s="262" t="s">
        <v>942</v>
      </c>
    </row>
    <row r="144" spans="1:18" ht="16" customHeight="1">
      <c r="A144" s="240"/>
      <c r="B144" s="278"/>
      <c r="C144" s="72" t="s">
        <v>918</v>
      </c>
      <c r="D144" s="72"/>
      <c r="E144" s="52"/>
      <c r="F144" s="247">
        <v>-68</v>
      </c>
      <c r="G144" s="296"/>
      <c r="H144" s="247"/>
      <c r="I144" s="296"/>
      <c r="J144" s="247"/>
      <c r="K144" s="247">
        <v>-68</v>
      </c>
      <c r="L144" s="247"/>
      <c r="M144" s="293">
        <f t="shared" si="5"/>
        <v>-68</v>
      </c>
      <c r="N144" s="262" t="s">
        <v>942</v>
      </c>
    </row>
    <row r="145" spans="1:14" ht="16" customHeight="1">
      <c r="A145" s="240"/>
      <c r="B145" s="278"/>
      <c r="C145" s="72" t="s">
        <v>918</v>
      </c>
      <c r="D145" s="72"/>
      <c r="E145" s="52"/>
      <c r="F145" s="247">
        <v>78.12</v>
      </c>
      <c r="G145" s="296"/>
      <c r="H145" s="247"/>
      <c r="I145" s="296"/>
      <c r="J145" s="247"/>
      <c r="K145" s="247">
        <v>78.12</v>
      </c>
      <c r="L145" s="247"/>
      <c r="M145" s="293">
        <f t="shared" si="5"/>
        <v>78.12</v>
      </c>
      <c r="N145" s="262" t="s">
        <v>942</v>
      </c>
    </row>
    <row r="146" spans="1:14" ht="16" customHeight="1">
      <c r="A146" s="240"/>
      <c r="B146" s="278"/>
      <c r="C146" s="72" t="s">
        <v>948</v>
      </c>
      <c r="D146" s="72"/>
      <c r="E146" s="52"/>
      <c r="F146" s="247">
        <v>-68</v>
      </c>
      <c r="G146" s="296"/>
      <c r="H146" s="247"/>
      <c r="I146" s="296"/>
      <c r="J146" s="247"/>
      <c r="K146" s="247">
        <v>-68</v>
      </c>
      <c r="L146" s="247"/>
      <c r="M146" s="293">
        <f t="shared" si="5"/>
        <v>-68</v>
      </c>
      <c r="N146" s="262" t="s">
        <v>942</v>
      </c>
    </row>
    <row r="147" spans="1:14" ht="16" customHeight="1">
      <c r="A147" s="240"/>
      <c r="B147" s="50"/>
      <c r="C147" s="72" t="s">
        <v>948</v>
      </c>
      <c r="D147" s="51"/>
      <c r="E147" s="246"/>
      <c r="F147" s="247">
        <v>78.12</v>
      </c>
      <c r="G147" s="296"/>
      <c r="H147" s="247"/>
      <c r="I147" s="296"/>
      <c r="J147" s="247"/>
      <c r="K147" s="247">
        <v>78.12</v>
      </c>
      <c r="L147" s="247"/>
      <c r="M147" s="293">
        <f t="shared" si="5"/>
        <v>78.12</v>
      </c>
      <c r="N147" s="262" t="s">
        <v>942</v>
      </c>
    </row>
    <row r="148" spans="1:14" ht="16" customHeight="1">
      <c r="A148" s="301"/>
      <c r="B148" s="50"/>
      <c r="C148" s="72" t="s">
        <v>906</v>
      </c>
      <c r="D148" s="72"/>
      <c r="E148" s="246"/>
      <c r="F148" s="247">
        <v>-68</v>
      </c>
      <c r="G148" s="296">
        <v>-51</v>
      </c>
      <c r="H148" s="247"/>
      <c r="I148" s="296"/>
      <c r="J148" s="247"/>
      <c r="K148" s="247">
        <v>-119</v>
      </c>
      <c r="L148" s="247"/>
      <c r="M148" s="293">
        <f t="shared" si="5"/>
        <v>-119</v>
      </c>
      <c r="N148" s="262" t="s">
        <v>942</v>
      </c>
    </row>
    <row r="149" spans="1:14" ht="16" customHeight="1">
      <c r="A149" s="301"/>
      <c r="B149" s="50"/>
      <c r="C149" s="72" t="s">
        <v>906</v>
      </c>
      <c r="D149" s="72"/>
      <c r="E149" s="246"/>
      <c r="F149" s="247">
        <v>78.12</v>
      </c>
      <c r="G149" s="296">
        <v>58.59</v>
      </c>
      <c r="H149" s="247"/>
      <c r="I149" s="296"/>
      <c r="J149" s="247"/>
      <c r="K149" s="247">
        <v>136.71</v>
      </c>
      <c r="L149" s="247"/>
      <c r="M149" s="293">
        <f t="shared" si="5"/>
        <v>136.71</v>
      </c>
      <c r="N149" s="262" t="s">
        <v>942</v>
      </c>
    </row>
    <row r="150" spans="1:14" ht="16" customHeight="1">
      <c r="A150" s="301"/>
      <c r="B150" s="50"/>
      <c r="C150" s="72" t="s">
        <v>771</v>
      </c>
      <c r="D150" s="72"/>
      <c r="E150" s="246"/>
      <c r="F150" s="247">
        <v>-68</v>
      </c>
      <c r="G150" s="296"/>
      <c r="H150" s="247"/>
      <c r="I150" s="296"/>
      <c r="J150" s="247"/>
      <c r="K150" s="247">
        <v>-68</v>
      </c>
      <c r="L150" s="247"/>
      <c r="M150" s="293">
        <f t="shared" si="5"/>
        <v>-68</v>
      </c>
      <c r="N150" s="262"/>
    </row>
    <row r="151" spans="1:14" ht="16" customHeight="1">
      <c r="A151" s="301"/>
      <c r="B151" s="50"/>
      <c r="C151" s="72" t="s">
        <v>949</v>
      </c>
      <c r="D151" s="72"/>
      <c r="E151" s="246"/>
      <c r="F151" s="247">
        <v>78.12</v>
      </c>
      <c r="G151" s="296"/>
      <c r="H151" s="247"/>
      <c r="I151" s="296"/>
      <c r="J151" s="247"/>
      <c r="K151" s="247">
        <v>78.12</v>
      </c>
      <c r="L151" s="247"/>
      <c r="M151" s="293">
        <f t="shared" si="5"/>
        <v>78.12</v>
      </c>
      <c r="N151" s="262"/>
    </row>
    <row r="152" spans="1:14" ht="16" customHeight="1">
      <c r="A152" s="301"/>
      <c r="B152" s="50"/>
      <c r="C152" s="72" t="s">
        <v>405</v>
      </c>
      <c r="D152" s="72"/>
      <c r="E152" s="246"/>
      <c r="F152" s="247">
        <v>-68</v>
      </c>
      <c r="G152" s="296"/>
      <c r="H152" s="247"/>
      <c r="I152" s="296"/>
      <c r="J152" s="247"/>
      <c r="K152" s="247">
        <v>-68</v>
      </c>
      <c r="L152" s="247"/>
      <c r="M152" s="293">
        <f t="shared" si="5"/>
        <v>-68</v>
      </c>
      <c r="N152" s="262"/>
    </row>
    <row r="153" spans="1:14" ht="16" customHeight="1">
      <c r="A153" s="301"/>
      <c r="B153" s="50"/>
      <c r="C153" s="72" t="s">
        <v>405</v>
      </c>
      <c r="D153" s="72"/>
      <c r="E153" s="246"/>
      <c r="F153" s="247">
        <v>78.12</v>
      </c>
      <c r="G153" s="296"/>
      <c r="H153" s="247"/>
      <c r="I153" s="296"/>
      <c r="J153" s="247"/>
      <c r="K153" s="247">
        <v>78.12</v>
      </c>
      <c r="L153" s="247"/>
      <c r="M153" s="293">
        <f t="shared" si="5"/>
        <v>78.12</v>
      </c>
      <c r="N153" s="262"/>
    </row>
    <row r="154" spans="1:14" ht="16" customHeight="1">
      <c r="A154" s="301"/>
      <c r="B154" s="50"/>
      <c r="C154" s="72" t="s">
        <v>950</v>
      </c>
      <c r="D154" s="72"/>
      <c r="E154" s="246"/>
      <c r="F154" s="247">
        <v>-68</v>
      </c>
      <c r="G154" s="296"/>
      <c r="H154" s="247"/>
      <c r="I154" s="296"/>
      <c r="J154" s="247"/>
      <c r="K154" s="247">
        <v>-68</v>
      </c>
      <c r="L154" s="247"/>
      <c r="M154" s="293">
        <f t="shared" si="5"/>
        <v>-68</v>
      </c>
      <c r="N154" s="262"/>
    </row>
    <row r="155" spans="1:14" ht="16" customHeight="1">
      <c r="A155" s="301"/>
      <c r="B155" s="50"/>
      <c r="C155" s="72" t="s">
        <v>950</v>
      </c>
      <c r="D155" s="72"/>
      <c r="E155" s="246"/>
      <c r="F155" s="247">
        <v>78.12</v>
      </c>
      <c r="G155" s="296"/>
      <c r="H155" s="247"/>
      <c r="I155" s="296"/>
      <c r="J155" s="247"/>
      <c r="K155" s="247">
        <v>78.12</v>
      </c>
      <c r="L155" s="247"/>
      <c r="M155" s="293">
        <f t="shared" si="5"/>
        <v>78.12</v>
      </c>
      <c r="N155" s="262"/>
    </row>
    <row r="156" spans="1:14" ht="16" customHeight="1">
      <c r="A156" s="301"/>
      <c r="B156" s="50"/>
      <c r="C156" s="72" t="s">
        <v>43</v>
      </c>
      <c r="D156" s="72"/>
      <c r="E156" s="246"/>
      <c r="F156" s="247">
        <v>-68</v>
      </c>
      <c r="G156" s="296"/>
      <c r="H156" s="247"/>
      <c r="I156" s="296"/>
      <c r="J156" s="247"/>
      <c r="K156" s="247">
        <v>-68</v>
      </c>
      <c r="L156" s="247"/>
      <c r="M156" s="293">
        <f t="shared" si="5"/>
        <v>-68</v>
      </c>
      <c r="N156" s="262"/>
    </row>
    <row r="157" spans="1:14" ht="16" customHeight="1">
      <c r="A157" s="301"/>
      <c r="B157" s="50"/>
      <c r="C157" s="72" t="s">
        <v>43</v>
      </c>
      <c r="D157" s="72"/>
      <c r="E157" s="246"/>
      <c r="F157" s="247">
        <v>78.12</v>
      </c>
      <c r="G157" s="296"/>
      <c r="H157" s="247"/>
      <c r="I157" s="296"/>
      <c r="J157" s="247"/>
      <c r="K157" s="247">
        <v>78.12</v>
      </c>
      <c r="L157" s="247"/>
      <c r="M157" s="293">
        <f t="shared" si="5"/>
        <v>78.12</v>
      </c>
      <c r="N157" s="262"/>
    </row>
    <row r="158" spans="1:14" ht="16" customHeight="1">
      <c r="A158" s="301"/>
      <c r="B158" s="50"/>
      <c r="C158" s="72" t="s">
        <v>921</v>
      </c>
      <c r="D158" s="72"/>
      <c r="E158" s="246"/>
      <c r="F158" s="247">
        <v>78.12</v>
      </c>
      <c r="G158" s="296"/>
      <c r="H158" s="247">
        <v>11.64</v>
      </c>
      <c r="I158" s="296"/>
      <c r="J158" s="247"/>
      <c r="K158" s="247">
        <v>78.12</v>
      </c>
      <c r="L158" s="247">
        <v>11.64</v>
      </c>
      <c r="M158" s="293">
        <f t="shared" si="5"/>
        <v>89.76</v>
      </c>
      <c r="N158" s="262" t="s">
        <v>945</v>
      </c>
    </row>
    <row r="159" spans="1:14" ht="16" customHeight="1">
      <c r="A159" s="301"/>
      <c r="B159" s="50"/>
      <c r="C159" s="72" t="s">
        <v>951</v>
      </c>
      <c r="D159" s="72"/>
      <c r="E159" s="246"/>
      <c r="F159" s="247">
        <v>78.12</v>
      </c>
      <c r="G159" s="296"/>
      <c r="H159" s="247"/>
      <c r="I159" s="296"/>
      <c r="J159" s="247"/>
      <c r="K159" s="247">
        <v>78.12</v>
      </c>
      <c r="L159" s="247"/>
      <c r="M159" s="293">
        <f t="shared" si="5"/>
        <v>78.12</v>
      </c>
      <c r="N159" s="262"/>
    </row>
    <row r="160" spans="1:14" ht="16" customHeight="1">
      <c r="A160" s="301"/>
      <c r="B160" s="50"/>
      <c r="C160" s="72" t="s">
        <v>951</v>
      </c>
      <c r="D160" s="72"/>
      <c r="E160" s="246"/>
      <c r="F160" s="247">
        <v>-68</v>
      </c>
      <c r="G160" s="296"/>
      <c r="H160" s="247"/>
      <c r="I160" s="296"/>
      <c r="J160" s="247"/>
      <c r="K160" s="247">
        <v>-68</v>
      </c>
      <c r="L160" s="247"/>
      <c r="M160" s="293">
        <f t="shared" si="5"/>
        <v>-68</v>
      </c>
      <c r="N160" s="262"/>
    </row>
    <row r="161" spans="1:18" ht="16" customHeight="1">
      <c r="A161" s="301"/>
      <c r="B161" s="50"/>
      <c r="C161" s="72" t="s">
        <v>183</v>
      </c>
      <c r="D161" s="72"/>
      <c r="E161" s="246"/>
      <c r="F161" s="247">
        <v>-68</v>
      </c>
      <c r="G161" s="296"/>
      <c r="H161" s="247">
        <v>-11.64</v>
      </c>
      <c r="I161" s="296"/>
      <c r="J161" s="247"/>
      <c r="K161" s="247">
        <v>-68</v>
      </c>
      <c r="L161" s="247">
        <v>-11.64</v>
      </c>
      <c r="M161" s="293">
        <f t="shared" si="5"/>
        <v>-79.64</v>
      </c>
      <c r="N161" s="262" t="s">
        <v>952</v>
      </c>
    </row>
    <row r="162" spans="1:18" ht="16" customHeight="1">
      <c r="A162" s="301"/>
      <c r="B162" s="50"/>
      <c r="C162" s="72" t="s">
        <v>183</v>
      </c>
      <c r="D162" s="72"/>
      <c r="E162" s="246"/>
      <c r="F162" s="247">
        <v>68</v>
      </c>
      <c r="G162" s="296">
        <v>51</v>
      </c>
      <c r="H162" s="247">
        <v>11.64</v>
      </c>
      <c r="I162" s="296">
        <v>8.73</v>
      </c>
      <c r="J162" s="247"/>
      <c r="K162" s="247">
        <v>119</v>
      </c>
      <c r="L162" s="247">
        <v>20.37</v>
      </c>
      <c r="M162" s="293">
        <f t="shared" si="5"/>
        <v>139.37</v>
      </c>
      <c r="N162" s="262" t="s">
        <v>952</v>
      </c>
    </row>
    <row r="163" spans="1:18" s="1" customFormat="1" ht="16" customHeight="1">
      <c r="A163" s="301"/>
      <c r="B163" s="50"/>
      <c r="C163" s="72" t="s">
        <v>453</v>
      </c>
      <c r="D163" s="72"/>
      <c r="E163" s="246"/>
      <c r="F163" s="247">
        <v>-68</v>
      </c>
      <c r="G163" s="352">
        <v>-115.6</v>
      </c>
      <c r="H163" s="247"/>
      <c r="I163" s="296"/>
      <c r="J163" s="247"/>
      <c r="K163" s="247">
        <v>-183.6</v>
      </c>
      <c r="L163" s="321"/>
      <c r="M163" s="293">
        <f t="shared" ref="M163:M175" si="6">SUM(K163:L163)</f>
        <v>-183.6</v>
      </c>
      <c r="N163" s="262"/>
      <c r="P163"/>
      <c r="Q163"/>
      <c r="R163"/>
    </row>
    <row r="164" spans="1:18" s="1" customFormat="1" ht="16" customHeight="1">
      <c r="A164" s="301"/>
      <c r="B164" s="50"/>
      <c r="C164" s="72" t="s">
        <v>453</v>
      </c>
      <c r="D164" s="72"/>
      <c r="E164" s="246"/>
      <c r="F164" s="247">
        <v>78.12</v>
      </c>
      <c r="G164" s="296">
        <v>132.80000000000001</v>
      </c>
      <c r="H164" s="247"/>
      <c r="I164" s="296"/>
      <c r="J164" s="247"/>
      <c r="K164" s="247">
        <v>210.92</v>
      </c>
      <c r="L164" s="247"/>
      <c r="M164" s="293">
        <f t="shared" si="6"/>
        <v>210.92</v>
      </c>
      <c r="N164" s="262"/>
      <c r="P164"/>
      <c r="Q164"/>
      <c r="R164"/>
    </row>
    <row r="165" spans="1:18" s="1" customFormat="1" ht="16" customHeight="1">
      <c r="A165" s="301"/>
      <c r="B165" s="50"/>
      <c r="C165" s="72" t="s">
        <v>892</v>
      </c>
      <c r="D165" s="72"/>
      <c r="E165" s="246"/>
      <c r="F165" s="247">
        <v>78.12</v>
      </c>
      <c r="G165" s="296"/>
      <c r="H165" s="247">
        <v>11.64</v>
      </c>
      <c r="I165" s="296"/>
      <c r="J165" s="247"/>
      <c r="K165" s="247">
        <v>78.12</v>
      </c>
      <c r="L165" s="247">
        <v>11.64</v>
      </c>
      <c r="M165" s="293">
        <f t="shared" si="6"/>
        <v>89.76</v>
      </c>
      <c r="N165" s="262" t="s">
        <v>945</v>
      </c>
      <c r="P165"/>
      <c r="Q165"/>
      <c r="R165"/>
    </row>
    <row r="166" spans="1:18" s="1" customFormat="1" ht="16" customHeight="1">
      <c r="A166" s="301"/>
      <c r="B166" s="50"/>
      <c r="C166" s="72" t="s">
        <v>953</v>
      </c>
      <c r="D166" s="72"/>
      <c r="E166" s="246"/>
      <c r="F166" s="247">
        <v>-68</v>
      </c>
      <c r="G166" s="296"/>
      <c r="H166" s="247"/>
      <c r="I166" s="296"/>
      <c r="J166" s="247"/>
      <c r="K166" s="247">
        <v>-68</v>
      </c>
      <c r="L166" s="247"/>
      <c r="M166" s="293">
        <f t="shared" si="6"/>
        <v>-68</v>
      </c>
      <c r="N166" s="262"/>
      <c r="P166"/>
      <c r="Q166"/>
      <c r="R166"/>
    </row>
    <row r="167" spans="1:18" ht="16" customHeight="1">
      <c r="A167" s="240"/>
      <c r="B167" s="278"/>
      <c r="C167" s="72" t="s">
        <v>953</v>
      </c>
      <c r="D167" s="72"/>
      <c r="E167" s="52"/>
      <c r="F167" s="247">
        <v>78.12</v>
      </c>
      <c r="G167" s="296"/>
      <c r="H167" s="247"/>
      <c r="I167" s="296"/>
      <c r="J167" s="247"/>
      <c r="K167" s="247">
        <v>78.12</v>
      </c>
      <c r="L167" s="247"/>
      <c r="M167" s="293">
        <f t="shared" si="6"/>
        <v>78.12</v>
      </c>
      <c r="N167" s="262"/>
    </row>
    <row r="168" spans="1:18" ht="16" customHeight="1">
      <c r="A168" s="240"/>
      <c r="B168" s="278"/>
      <c r="C168" s="72" t="s">
        <v>954</v>
      </c>
      <c r="D168" s="72"/>
      <c r="E168" s="52"/>
      <c r="F168" s="247">
        <v>-68</v>
      </c>
      <c r="G168" s="296"/>
      <c r="H168" s="247"/>
      <c r="I168" s="296"/>
      <c r="J168" s="247"/>
      <c r="K168" s="247">
        <v>-68</v>
      </c>
      <c r="L168" s="247"/>
      <c r="M168" s="293">
        <f t="shared" si="6"/>
        <v>-68</v>
      </c>
      <c r="N168" s="262"/>
    </row>
    <row r="169" spans="1:18" ht="16" customHeight="1">
      <c r="A169" s="240"/>
      <c r="B169" s="278"/>
      <c r="C169" s="72" t="s">
        <v>954</v>
      </c>
      <c r="D169" s="72"/>
      <c r="E169" s="52"/>
      <c r="F169" s="247">
        <v>78.12</v>
      </c>
      <c r="G169" s="296"/>
      <c r="H169" s="247"/>
      <c r="I169" s="296"/>
      <c r="J169" s="247"/>
      <c r="K169" s="247">
        <v>78.12</v>
      </c>
      <c r="L169" s="247"/>
      <c r="M169" s="293">
        <f t="shared" si="6"/>
        <v>78.12</v>
      </c>
      <c r="N169" s="262"/>
    </row>
    <row r="170" spans="1:18" ht="16" customHeight="1">
      <c r="A170" s="240"/>
      <c r="B170" s="278"/>
      <c r="C170" s="72" t="s">
        <v>955</v>
      </c>
      <c r="D170" s="72"/>
      <c r="E170" s="52"/>
      <c r="F170" s="247">
        <v>-68</v>
      </c>
      <c r="G170" s="296"/>
      <c r="H170" s="247"/>
      <c r="I170" s="296"/>
      <c r="J170" s="247"/>
      <c r="K170" s="247">
        <v>-68</v>
      </c>
      <c r="L170" s="247"/>
      <c r="M170" s="293">
        <f t="shared" si="6"/>
        <v>-68</v>
      </c>
      <c r="N170" s="262"/>
    </row>
    <row r="171" spans="1:18" ht="16" customHeight="1">
      <c r="A171" s="240"/>
      <c r="B171" s="50"/>
      <c r="C171" s="72" t="s">
        <v>955</v>
      </c>
      <c r="D171" s="51"/>
      <c r="E171" s="246"/>
      <c r="F171" s="247">
        <v>78.12</v>
      </c>
      <c r="G171" s="296"/>
      <c r="H171" s="247"/>
      <c r="I171" s="296"/>
      <c r="J171" s="247"/>
      <c r="K171" s="247">
        <v>78.12</v>
      </c>
      <c r="L171" s="247"/>
      <c r="M171" s="293">
        <f t="shared" si="6"/>
        <v>78.12</v>
      </c>
      <c r="N171" s="262"/>
    </row>
    <row r="172" spans="1:18" ht="16" customHeight="1">
      <c r="A172" s="301"/>
      <c r="B172" s="50"/>
      <c r="C172" s="72" t="s">
        <v>956</v>
      </c>
      <c r="D172" s="72"/>
      <c r="E172" s="246"/>
      <c r="F172" s="247">
        <v>78.12</v>
      </c>
      <c r="G172" s="296"/>
      <c r="H172" s="247">
        <v>11.64</v>
      </c>
      <c r="I172" s="296"/>
      <c r="J172" s="247"/>
      <c r="K172" s="247">
        <v>78.12</v>
      </c>
      <c r="L172" s="247">
        <v>11.64</v>
      </c>
      <c r="M172" s="293">
        <f t="shared" si="6"/>
        <v>89.76</v>
      </c>
      <c r="N172" s="262"/>
    </row>
    <row r="173" spans="1:18" ht="16" customHeight="1">
      <c r="A173" s="301"/>
      <c r="B173" s="50"/>
      <c r="C173" s="72" t="s">
        <v>196</v>
      </c>
      <c r="D173" s="72"/>
      <c r="E173" s="246"/>
      <c r="F173" s="247">
        <v>78.12</v>
      </c>
      <c r="G173" s="296"/>
      <c r="H173" s="247"/>
      <c r="I173" s="296"/>
      <c r="J173" s="247"/>
      <c r="K173" s="247">
        <v>78.12</v>
      </c>
      <c r="L173" s="247"/>
      <c r="M173" s="293">
        <f t="shared" si="6"/>
        <v>78.12</v>
      </c>
      <c r="N173" s="262"/>
    </row>
    <row r="174" spans="1:18" s="1" customFormat="1" ht="16" customHeight="1">
      <c r="A174" s="301"/>
      <c r="B174" s="50"/>
      <c r="C174" s="72" t="s">
        <v>196</v>
      </c>
      <c r="D174" s="72"/>
      <c r="E174" s="246"/>
      <c r="F174" s="247">
        <v>-68</v>
      </c>
      <c r="G174" s="296"/>
      <c r="H174" s="247"/>
      <c r="I174" s="296"/>
      <c r="J174" s="247"/>
      <c r="K174" s="247">
        <v>-68</v>
      </c>
      <c r="L174" s="247"/>
      <c r="M174" s="293">
        <f t="shared" si="6"/>
        <v>-68</v>
      </c>
      <c r="N174" s="262"/>
      <c r="P174"/>
      <c r="Q174"/>
      <c r="R174"/>
    </row>
    <row r="175" spans="1:18" s="1" customFormat="1" ht="16" customHeight="1">
      <c r="A175" s="301"/>
      <c r="B175" s="50"/>
      <c r="C175" s="72" t="s">
        <v>215</v>
      </c>
      <c r="D175" s="72"/>
      <c r="E175" s="246"/>
      <c r="F175" s="247">
        <v>78.12</v>
      </c>
      <c r="G175" s="296"/>
      <c r="H175" s="247"/>
      <c r="I175" s="296"/>
      <c r="J175" s="247"/>
      <c r="K175" s="247">
        <v>78.12</v>
      </c>
      <c r="L175" s="247"/>
      <c r="M175" s="293">
        <f t="shared" si="6"/>
        <v>78.12</v>
      </c>
      <c r="N175" s="262"/>
      <c r="P175"/>
      <c r="Q175"/>
      <c r="R175"/>
    </row>
    <row r="176" spans="1:18" s="1" customFormat="1" ht="16" customHeight="1">
      <c r="A176" s="301"/>
      <c r="B176" s="50"/>
      <c r="C176" s="72" t="s">
        <v>215</v>
      </c>
      <c r="D176" s="72"/>
      <c r="E176" s="246"/>
      <c r="F176" s="247">
        <v>-68</v>
      </c>
      <c r="G176" s="296"/>
      <c r="H176" s="247"/>
      <c r="I176" s="296"/>
      <c r="J176" s="247"/>
      <c r="K176" s="247">
        <v>-68</v>
      </c>
      <c r="L176" s="247"/>
      <c r="M176" s="293">
        <f>SUM(K176:L176)</f>
        <v>-68</v>
      </c>
      <c r="N176" s="262"/>
      <c r="P176"/>
      <c r="Q176"/>
      <c r="R176"/>
    </row>
    <row r="177" spans="1:18" s="1" customFormat="1" ht="16" customHeight="1">
      <c r="A177" s="301"/>
      <c r="B177" s="50"/>
      <c r="C177" s="72" t="s">
        <v>901</v>
      </c>
      <c r="D177" s="72"/>
      <c r="E177" s="246"/>
      <c r="F177" s="247">
        <v>-68</v>
      </c>
      <c r="G177" s="296"/>
      <c r="H177" s="247">
        <v>-11.64</v>
      </c>
      <c r="I177" s="296"/>
      <c r="J177" s="247"/>
      <c r="K177" s="247">
        <v>-68</v>
      </c>
      <c r="L177" s="247">
        <v>-11.64</v>
      </c>
      <c r="M177" s="293">
        <f t="shared" ref="M177:M188" si="7">SUM(K177:L177)</f>
        <v>-79.64</v>
      </c>
      <c r="N177" s="262"/>
      <c r="P177"/>
      <c r="Q177"/>
      <c r="R177"/>
    </row>
    <row r="178" spans="1:18" s="1" customFormat="1" ht="16" customHeight="1">
      <c r="A178" s="301"/>
      <c r="B178" s="50"/>
      <c r="C178" s="72" t="s">
        <v>957</v>
      </c>
      <c r="D178" s="72"/>
      <c r="E178" s="246"/>
      <c r="F178" s="247">
        <v>78.12</v>
      </c>
      <c r="G178" s="296"/>
      <c r="H178" s="247"/>
      <c r="I178" s="296"/>
      <c r="J178" s="247"/>
      <c r="K178" s="247">
        <v>78.12</v>
      </c>
      <c r="L178" s="247"/>
      <c r="M178" s="293">
        <f t="shared" si="7"/>
        <v>78.12</v>
      </c>
      <c r="N178" s="262"/>
      <c r="P178"/>
      <c r="Q178"/>
      <c r="R178"/>
    </row>
    <row r="179" spans="1:18" s="1" customFormat="1" ht="16" customHeight="1">
      <c r="A179" s="301"/>
      <c r="B179" s="50"/>
      <c r="C179" s="72" t="s">
        <v>957</v>
      </c>
      <c r="D179" s="72"/>
      <c r="E179" s="246"/>
      <c r="F179" s="247">
        <v>-68</v>
      </c>
      <c r="G179" s="296"/>
      <c r="H179" s="247"/>
      <c r="I179" s="296"/>
      <c r="J179" s="247"/>
      <c r="K179" s="247">
        <v>-68</v>
      </c>
      <c r="L179" s="247"/>
      <c r="M179" s="293">
        <f t="shared" si="7"/>
        <v>-68</v>
      </c>
      <c r="N179" s="262"/>
      <c r="P179"/>
      <c r="Q179"/>
      <c r="R179"/>
    </row>
    <row r="180" spans="1:18" ht="16" customHeight="1">
      <c r="A180" s="240"/>
      <c r="B180" s="278"/>
      <c r="C180" s="72" t="s">
        <v>958</v>
      </c>
      <c r="D180" s="72"/>
      <c r="E180" s="52"/>
      <c r="F180" s="247">
        <v>78.12</v>
      </c>
      <c r="G180" s="296"/>
      <c r="H180" s="247"/>
      <c r="I180" s="296"/>
      <c r="J180" s="247"/>
      <c r="K180" s="247">
        <v>78.12</v>
      </c>
      <c r="L180" s="247"/>
      <c r="M180" s="293">
        <f t="shared" si="7"/>
        <v>78.12</v>
      </c>
      <c r="N180" s="262"/>
    </row>
    <row r="181" spans="1:18" ht="16" customHeight="1">
      <c r="A181" s="240"/>
      <c r="B181" s="278"/>
      <c r="C181" s="72" t="s">
        <v>958</v>
      </c>
      <c r="D181" s="72"/>
      <c r="E181" s="52"/>
      <c r="F181" s="247">
        <v>-68</v>
      </c>
      <c r="G181" s="296"/>
      <c r="H181" s="247"/>
      <c r="I181" s="296"/>
      <c r="J181" s="247"/>
      <c r="K181" s="247">
        <v>-68</v>
      </c>
      <c r="L181" s="247"/>
      <c r="M181" s="293">
        <f t="shared" si="7"/>
        <v>-68</v>
      </c>
      <c r="N181" s="262"/>
    </row>
    <row r="182" spans="1:18" ht="16" customHeight="1">
      <c r="A182" s="240"/>
      <c r="B182" s="278"/>
      <c r="C182" s="72" t="s">
        <v>959</v>
      </c>
      <c r="D182" s="72"/>
      <c r="E182" s="52"/>
      <c r="F182" s="247">
        <v>78.12</v>
      </c>
      <c r="G182" s="296"/>
      <c r="H182" s="247"/>
      <c r="I182" s="296"/>
      <c r="J182" s="247"/>
      <c r="K182" s="247">
        <v>78.12</v>
      </c>
      <c r="L182" s="247"/>
      <c r="M182" s="293">
        <f t="shared" si="7"/>
        <v>78.12</v>
      </c>
      <c r="N182" s="262"/>
    </row>
    <row r="183" spans="1:18" ht="16" customHeight="1">
      <c r="A183" s="240"/>
      <c r="B183" s="278"/>
      <c r="C183" s="72" t="s">
        <v>959</v>
      </c>
      <c r="D183" s="72"/>
      <c r="E183" s="52"/>
      <c r="F183" s="247">
        <v>-68</v>
      </c>
      <c r="G183" s="296"/>
      <c r="H183" s="247"/>
      <c r="I183" s="296"/>
      <c r="J183" s="247"/>
      <c r="K183" s="247">
        <v>-68</v>
      </c>
      <c r="L183" s="247"/>
      <c r="M183" s="293">
        <f t="shared" si="7"/>
        <v>-68</v>
      </c>
      <c r="N183" s="262"/>
    </row>
    <row r="184" spans="1:18" ht="16" customHeight="1">
      <c r="A184" s="240"/>
      <c r="B184" s="50"/>
      <c r="C184" s="51" t="s">
        <v>609</v>
      </c>
      <c r="D184" s="51"/>
      <c r="E184" s="246"/>
      <c r="F184" s="247">
        <v>-68</v>
      </c>
      <c r="G184" s="296">
        <v>-51</v>
      </c>
      <c r="H184" s="247"/>
      <c r="I184" s="296"/>
      <c r="J184" s="247"/>
      <c r="K184" s="247">
        <v>-119</v>
      </c>
      <c r="L184" s="247"/>
      <c r="M184" s="293">
        <f t="shared" si="7"/>
        <v>-119</v>
      </c>
      <c r="N184" s="262"/>
    </row>
    <row r="185" spans="1:18" ht="16" customHeight="1">
      <c r="A185" s="301"/>
      <c r="B185" s="50"/>
      <c r="C185" s="51" t="s">
        <v>609</v>
      </c>
      <c r="D185" s="72"/>
      <c r="E185" s="246"/>
      <c r="F185" s="247">
        <v>78.12</v>
      </c>
      <c r="G185" s="296">
        <v>58.59</v>
      </c>
      <c r="H185" s="247"/>
      <c r="I185" s="296"/>
      <c r="J185" s="247"/>
      <c r="K185" s="247">
        <v>136.71</v>
      </c>
      <c r="L185" s="247"/>
      <c r="M185" s="293">
        <f t="shared" si="7"/>
        <v>136.71</v>
      </c>
      <c r="N185" s="262"/>
    </row>
    <row r="186" spans="1:18" ht="16" customHeight="1">
      <c r="A186" s="301"/>
      <c r="B186" s="50"/>
      <c r="C186" s="72" t="s">
        <v>960</v>
      </c>
      <c r="D186" s="72"/>
      <c r="E186" s="246"/>
      <c r="F186" s="247">
        <v>-68</v>
      </c>
      <c r="G186" s="352">
        <v>-115.6</v>
      </c>
      <c r="H186" s="247"/>
      <c r="I186" s="296"/>
      <c r="J186" s="247"/>
      <c r="K186" s="247">
        <v>-183.6</v>
      </c>
      <c r="L186" s="247"/>
      <c r="M186" s="293">
        <f t="shared" si="7"/>
        <v>-183.6</v>
      </c>
      <c r="N186" s="262"/>
    </row>
    <row r="187" spans="1:18" s="1" customFormat="1" ht="16" customHeight="1">
      <c r="A187" s="301"/>
      <c r="B187" s="50"/>
      <c r="C187" s="72" t="s">
        <v>960</v>
      </c>
      <c r="D187" s="72"/>
      <c r="E187" s="246"/>
      <c r="F187" s="247">
        <v>78.12</v>
      </c>
      <c r="G187" s="296">
        <v>132.80000000000001</v>
      </c>
      <c r="H187" s="247"/>
      <c r="I187" s="296"/>
      <c r="J187" s="247"/>
      <c r="K187" s="247">
        <v>210.92</v>
      </c>
      <c r="L187" s="247"/>
      <c r="M187" s="293">
        <f t="shared" si="7"/>
        <v>210.92</v>
      </c>
      <c r="N187" s="262"/>
      <c r="P187"/>
      <c r="Q187"/>
      <c r="R187"/>
    </row>
    <row r="188" spans="1:18" s="1" customFormat="1" ht="16" customHeight="1">
      <c r="A188" s="301"/>
      <c r="B188" s="50"/>
      <c r="C188" s="72" t="s">
        <v>961</v>
      </c>
      <c r="D188" s="72"/>
      <c r="E188" s="246"/>
      <c r="F188" s="247">
        <v>-68</v>
      </c>
      <c r="G188" s="296">
        <v>-51</v>
      </c>
      <c r="H188" s="247"/>
      <c r="I188" s="296"/>
      <c r="J188" s="247"/>
      <c r="K188" s="247">
        <v>-119</v>
      </c>
      <c r="L188" s="247"/>
      <c r="M188" s="293">
        <f t="shared" si="7"/>
        <v>-119</v>
      </c>
      <c r="N188" s="262"/>
      <c r="P188"/>
      <c r="Q188"/>
      <c r="R188"/>
    </row>
    <row r="189" spans="1:18" s="1" customFormat="1" ht="16" customHeight="1">
      <c r="A189" s="301"/>
      <c r="B189" s="50"/>
      <c r="C189" s="72" t="s">
        <v>961</v>
      </c>
      <c r="D189" s="72"/>
      <c r="E189" s="246"/>
      <c r="F189" s="247">
        <v>78.12</v>
      </c>
      <c r="G189" s="296">
        <v>58.59</v>
      </c>
      <c r="H189" s="247"/>
      <c r="I189" s="296"/>
      <c r="J189" s="247"/>
      <c r="K189" s="247">
        <v>136.71</v>
      </c>
      <c r="L189" s="247"/>
      <c r="M189" s="293">
        <f>SUM(K189:L189)</f>
        <v>136.71</v>
      </c>
      <c r="N189" s="262"/>
      <c r="P189"/>
      <c r="Q189"/>
      <c r="R189"/>
    </row>
    <row r="190" spans="1:18" s="1" customFormat="1" ht="16" customHeight="1">
      <c r="A190" s="301"/>
      <c r="B190" s="50"/>
      <c r="C190" s="72" t="s">
        <v>587</v>
      </c>
      <c r="D190" s="72"/>
      <c r="E190" s="246"/>
      <c r="F190" s="247">
        <v>68</v>
      </c>
      <c r="G190" s="296">
        <v>51</v>
      </c>
      <c r="H190" s="247">
        <v>11.64</v>
      </c>
      <c r="I190" s="296">
        <v>8.73</v>
      </c>
      <c r="J190" s="247"/>
      <c r="K190" s="247">
        <v>119</v>
      </c>
      <c r="L190" s="247">
        <v>20.37</v>
      </c>
      <c r="M190" s="293">
        <f>SUM(K190:L190)</f>
        <v>139.37</v>
      </c>
      <c r="N190" s="262"/>
      <c r="P190"/>
      <c r="Q190"/>
      <c r="R190"/>
    </row>
    <row r="191" spans="1:18" s="1" customFormat="1" ht="16" customHeight="1">
      <c r="A191" s="301"/>
      <c r="B191" s="50"/>
      <c r="C191" s="72" t="s">
        <v>851</v>
      </c>
      <c r="D191" s="72"/>
      <c r="E191" s="246"/>
      <c r="F191" s="247">
        <v>-68</v>
      </c>
      <c r="G191" s="296"/>
      <c r="H191" s="247"/>
      <c r="I191" s="296"/>
      <c r="J191" s="247"/>
      <c r="K191" s="247">
        <v>-68</v>
      </c>
      <c r="L191" s="247"/>
      <c r="M191" s="293">
        <f t="shared" ref="M191:M198" si="8">SUM(K191:L191)</f>
        <v>-68</v>
      </c>
      <c r="N191" s="262"/>
      <c r="P191"/>
      <c r="Q191"/>
      <c r="R191"/>
    </row>
    <row r="192" spans="1:18" ht="16" customHeight="1">
      <c r="A192" s="240"/>
      <c r="B192" s="278"/>
      <c r="C192" s="72" t="s">
        <v>851</v>
      </c>
      <c r="D192" s="72"/>
      <c r="E192" s="52"/>
      <c r="F192" s="247">
        <v>78.12</v>
      </c>
      <c r="G192" s="296"/>
      <c r="H192" s="247"/>
      <c r="I192" s="296"/>
      <c r="J192" s="247"/>
      <c r="K192" s="247">
        <v>78.12</v>
      </c>
      <c r="L192" s="247"/>
      <c r="M192" s="293">
        <f t="shared" si="8"/>
        <v>78.12</v>
      </c>
      <c r="N192" s="262"/>
    </row>
    <row r="193" spans="1:18" ht="16" customHeight="1">
      <c r="A193" s="240"/>
      <c r="B193" s="278"/>
      <c r="C193" s="72" t="s">
        <v>962</v>
      </c>
      <c r="D193" s="72"/>
      <c r="E193" s="52"/>
      <c r="F193" s="247">
        <v>68</v>
      </c>
      <c r="G193" s="296"/>
      <c r="H193" s="247">
        <v>11.64</v>
      </c>
      <c r="I193" s="296"/>
      <c r="J193" s="247"/>
      <c r="K193" s="247">
        <v>68</v>
      </c>
      <c r="L193" s="247">
        <v>11.64</v>
      </c>
      <c r="M193" s="293">
        <f t="shared" si="8"/>
        <v>79.64</v>
      </c>
      <c r="N193" s="262"/>
    </row>
    <row r="194" spans="1:18" ht="16" customHeight="1">
      <c r="A194" s="240"/>
      <c r="B194" s="278"/>
      <c r="C194" s="72" t="s">
        <v>713</v>
      </c>
      <c r="D194" s="72"/>
      <c r="E194" s="52"/>
      <c r="F194" s="247">
        <v>78.12</v>
      </c>
      <c r="G194" s="296"/>
      <c r="H194" s="247">
        <v>11.64</v>
      </c>
      <c r="I194" s="296"/>
      <c r="J194" s="247"/>
      <c r="K194" s="247">
        <v>78.12</v>
      </c>
      <c r="L194" s="247">
        <v>11.64</v>
      </c>
      <c r="M194" s="293">
        <f t="shared" si="8"/>
        <v>89.76</v>
      </c>
      <c r="N194" s="262"/>
    </row>
    <row r="195" spans="1:18" ht="16" customHeight="1">
      <c r="A195" s="240"/>
      <c r="B195" s="50"/>
      <c r="C195" s="51" t="s">
        <v>963</v>
      </c>
      <c r="D195" s="51"/>
      <c r="E195" s="246"/>
      <c r="F195" s="247">
        <v>-68</v>
      </c>
      <c r="G195" s="296">
        <v>-51</v>
      </c>
      <c r="H195" s="247"/>
      <c r="I195" s="296"/>
      <c r="J195" s="247"/>
      <c r="K195" s="247">
        <v>-119</v>
      </c>
      <c r="L195" s="247"/>
      <c r="M195" s="293">
        <f t="shared" si="8"/>
        <v>-119</v>
      </c>
      <c r="N195" s="262"/>
    </row>
    <row r="196" spans="1:18" ht="16" customHeight="1">
      <c r="A196" s="301"/>
      <c r="B196" s="50"/>
      <c r="C196" s="51" t="s">
        <v>963</v>
      </c>
      <c r="D196" s="72"/>
      <c r="E196" s="246"/>
      <c r="F196" s="247">
        <v>78.12</v>
      </c>
      <c r="G196" s="296">
        <v>58.59</v>
      </c>
      <c r="H196" s="247"/>
      <c r="I196" s="296"/>
      <c r="J196" s="247"/>
      <c r="K196" s="247">
        <v>136.71</v>
      </c>
      <c r="L196" s="247"/>
      <c r="M196" s="293">
        <f t="shared" si="8"/>
        <v>136.71</v>
      </c>
      <c r="N196" s="262"/>
    </row>
    <row r="197" spans="1:18" ht="16" customHeight="1">
      <c r="A197" s="301"/>
      <c r="B197" s="50"/>
      <c r="C197" s="72" t="s">
        <v>964</v>
      </c>
      <c r="D197" s="72"/>
      <c r="E197" s="246"/>
      <c r="F197" s="247">
        <v>-68</v>
      </c>
      <c r="G197" s="296"/>
      <c r="H197" s="247"/>
      <c r="I197" s="296"/>
      <c r="J197" s="247"/>
      <c r="K197" s="247">
        <v>-68</v>
      </c>
      <c r="L197" s="247"/>
      <c r="M197" s="293">
        <f t="shared" si="8"/>
        <v>-68</v>
      </c>
      <c r="N197" s="262"/>
    </row>
    <row r="198" spans="1:18" s="1" customFormat="1" ht="16" customHeight="1">
      <c r="A198" s="301"/>
      <c r="B198" s="50"/>
      <c r="C198" s="72" t="s">
        <v>964</v>
      </c>
      <c r="D198" s="72"/>
      <c r="E198" s="246"/>
      <c r="F198" s="247">
        <v>78.12</v>
      </c>
      <c r="G198" s="296"/>
      <c r="H198" s="247"/>
      <c r="I198" s="296"/>
      <c r="J198" s="247"/>
      <c r="K198" s="247">
        <v>78.12</v>
      </c>
      <c r="L198" s="247"/>
      <c r="M198" s="293">
        <f t="shared" si="8"/>
        <v>78.12</v>
      </c>
      <c r="N198" s="262"/>
      <c r="P198"/>
      <c r="Q198"/>
      <c r="R198"/>
    </row>
    <row r="199" spans="1:18" s="1" customFormat="1" ht="16" customHeight="1">
      <c r="A199" s="301"/>
      <c r="B199" s="50"/>
      <c r="C199" s="72" t="s">
        <v>434</v>
      </c>
      <c r="D199" s="72"/>
      <c r="E199" s="246"/>
      <c r="F199" s="247">
        <v>-68</v>
      </c>
      <c r="G199" s="296"/>
      <c r="H199" s="247"/>
      <c r="I199" s="296"/>
      <c r="J199" s="247"/>
      <c r="K199" s="366">
        <v>-68</v>
      </c>
      <c r="L199" s="247"/>
      <c r="M199" s="293">
        <f t="shared" ref="M199:M211" si="9">SUM(K199:L199)</f>
        <v>-68</v>
      </c>
      <c r="N199" s="262"/>
      <c r="P199"/>
      <c r="Q199"/>
      <c r="R199"/>
    </row>
    <row r="200" spans="1:18" ht="16" customHeight="1">
      <c r="A200" s="240"/>
      <c r="B200" s="278"/>
      <c r="C200" s="72" t="s">
        <v>434</v>
      </c>
      <c r="D200" s="72"/>
      <c r="E200" s="52"/>
      <c r="F200" s="247">
        <v>78.12</v>
      </c>
      <c r="G200" s="296"/>
      <c r="H200" s="247"/>
      <c r="I200" s="296"/>
      <c r="J200" s="247"/>
      <c r="K200" s="367">
        <v>78.12</v>
      </c>
      <c r="L200" s="247"/>
      <c r="M200" s="293">
        <f t="shared" si="9"/>
        <v>78.12</v>
      </c>
      <c r="N200" s="262"/>
    </row>
    <row r="201" spans="1:18" ht="16" customHeight="1">
      <c r="A201" s="240"/>
      <c r="B201" s="278"/>
      <c r="C201" s="368" t="s">
        <v>965</v>
      </c>
      <c r="D201" s="72"/>
      <c r="E201" s="52"/>
      <c r="F201" s="247">
        <v>-68</v>
      </c>
      <c r="G201" s="296">
        <v>-51</v>
      </c>
      <c r="H201" s="247">
        <v>-11.64</v>
      </c>
      <c r="I201" s="296">
        <v>-8.73</v>
      </c>
      <c r="J201" s="247"/>
      <c r="K201" s="247">
        <v>-119</v>
      </c>
      <c r="L201" s="247">
        <v>-20.37</v>
      </c>
      <c r="M201" s="293">
        <f t="shared" si="9"/>
        <v>-139.37</v>
      </c>
      <c r="N201" s="262" t="s">
        <v>966</v>
      </c>
    </row>
    <row r="202" spans="1:18" ht="16" customHeight="1">
      <c r="A202" s="240"/>
      <c r="B202" s="278"/>
      <c r="C202" s="368" t="s">
        <v>965</v>
      </c>
      <c r="D202" s="72"/>
      <c r="E202" s="52"/>
      <c r="F202" s="247">
        <v>78.12</v>
      </c>
      <c r="G202" s="296"/>
      <c r="H202" s="247">
        <v>11.64</v>
      </c>
      <c r="I202" s="296"/>
      <c r="J202" s="247"/>
      <c r="K202" s="247">
        <v>78.12</v>
      </c>
      <c r="L202" s="247">
        <v>11.64</v>
      </c>
      <c r="M202" s="293">
        <f t="shared" si="9"/>
        <v>89.76</v>
      </c>
      <c r="N202" s="262" t="s">
        <v>966</v>
      </c>
    </row>
    <row r="203" spans="1:18" ht="16" customHeight="1">
      <c r="A203" s="240"/>
      <c r="B203" s="278"/>
      <c r="C203" s="72" t="s">
        <v>931</v>
      </c>
      <c r="D203" s="72"/>
      <c r="E203" s="52"/>
      <c r="F203" s="247">
        <v>78.12</v>
      </c>
      <c r="G203" s="296"/>
      <c r="H203" s="247">
        <v>11.64</v>
      </c>
      <c r="I203" s="296"/>
      <c r="J203" s="247"/>
      <c r="K203" s="247">
        <v>78.12</v>
      </c>
      <c r="L203" s="247">
        <v>11.64</v>
      </c>
      <c r="M203" s="293">
        <f t="shared" si="9"/>
        <v>89.76</v>
      </c>
      <c r="N203" s="262"/>
    </row>
    <row r="204" spans="1:18" ht="16" customHeight="1">
      <c r="A204" s="240"/>
      <c r="B204" s="50"/>
      <c r="C204" s="344" t="s">
        <v>967</v>
      </c>
      <c r="D204" s="51"/>
      <c r="E204" s="246"/>
      <c r="F204" s="247">
        <v>-68</v>
      </c>
      <c r="G204" s="352">
        <v>-115.6</v>
      </c>
      <c r="H204" s="247"/>
      <c r="I204" s="296"/>
      <c r="J204" s="247"/>
      <c r="K204" s="247">
        <v>-183.6</v>
      </c>
      <c r="L204" s="247"/>
      <c r="M204" s="293">
        <f t="shared" si="9"/>
        <v>-183.6</v>
      </c>
      <c r="N204" s="262"/>
    </row>
    <row r="205" spans="1:18" ht="16" customHeight="1">
      <c r="A205" s="301"/>
      <c r="B205" s="50"/>
      <c r="C205" s="344" t="s">
        <v>967</v>
      </c>
      <c r="D205" s="72"/>
      <c r="E205" s="246"/>
      <c r="F205" s="247">
        <v>78.12</v>
      </c>
      <c r="G205" s="296">
        <v>132.80000000000001</v>
      </c>
      <c r="H205" s="247"/>
      <c r="I205" s="296"/>
      <c r="J205" s="247"/>
      <c r="K205" s="247">
        <v>210.92</v>
      </c>
      <c r="L205" s="247"/>
      <c r="M205" s="293">
        <f t="shared" si="9"/>
        <v>210.92</v>
      </c>
      <c r="N205" s="262"/>
    </row>
    <row r="206" spans="1:18" ht="16" customHeight="1">
      <c r="A206" s="301"/>
      <c r="B206" s="50"/>
      <c r="C206" s="72" t="s">
        <v>473</v>
      </c>
      <c r="D206" s="72"/>
      <c r="E206" s="246"/>
      <c r="F206" s="247">
        <v>-68</v>
      </c>
      <c r="G206" s="296"/>
      <c r="H206" s="247"/>
      <c r="I206" s="296"/>
      <c r="J206" s="247"/>
      <c r="K206" s="247">
        <v>-68</v>
      </c>
      <c r="L206" s="247"/>
      <c r="M206" s="293">
        <f t="shared" si="9"/>
        <v>-68</v>
      </c>
      <c r="N206" s="262"/>
    </row>
    <row r="207" spans="1:18" s="1" customFormat="1" ht="16" customHeight="1">
      <c r="A207" s="301"/>
      <c r="B207" s="50"/>
      <c r="C207" s="72" t="s">
        <v>473</v>
      </c>
      <c r="D207" s="72"/>
      <c r="E207" s="246"/>
      <c r="F207" s="247">
        <v>78.12</v>
      </c>
      <c r="G207" s="296"/>
      <c r="H207" s="247"/>
      <c r="I207" s="296"/>
      <c r="J207" s="247"/>
      <c r="K207" s="247">
        <v>78.12</v>
      </c>
      <c r="L207" s="247"/>
      <c r="M207" s="293">
        <f t="shared" si="9"/>
        <v>78.12</v>
      </c>
      <c r="N207" s="262"/>
      <c r="P207"/>
      <c r="Q207"/>
      <c r="R207"/>
    </row>
    <row r="208" spans="1:18" s="1" customFormat="1" ht="16" customHeight="1">
      <c r="A208" s="301"/>
      <c r="B208" s="50"/>
      <c r="C208" s="72" t="s">
        <v>968</v>
      </c>
      <c r="D208" s="72"/>
      <c r="E208" s="246"/>
      <c r="F208" s="247">
        <v>-68</v>
      </c>
      <c r="G208" s="296">
        <v>-51</v>
      </c>
      <c r="H208" s="247"/>
      <c r="I208" s="296"/>
      <c r="J208" s="247"/>
      <c r="K208" s="247">
        <v>-119</v>
      </c>
      <c r="L208" s="247"/>
      <c r="M208" s="293">
        <f t="shared" si="9"/>
        <v>-119</v>
      </c>
      <c r="N208" s="262"/>
      <c r="P208"/>
      <c r="Q208"/>
      <c r="R208"/>
    </row>
    <row r="209" spans="1:18" s="1" customFormat="1" ht="16" customHeight="1">
      <c r="A209" s="301"/>
      <c r="B209" s="50"/>
      <c r="C209" s="72" t="s">
        <v>968</v>
      </c>
      <c r="D209" s="72"/>
      <c r="E209" s="246"/>
      <c r="F209" s="247">
        <v>78.12</v>
      </c>
      <c r="G209" s="296">
        <v>58.59</v>
      </c>
      <c r="H209" s="247"/>
      <c r="I209" s="296"/>
      <c r="J209" s="247"/>
      <c r="K209" s="247">
        <v>136.71</v>
      </c>
      <c r="L209" s="247"/>
      <c r="M209" s="293">
        <f t="shared" si="9"/>
        <v>136.71</v>
      </c>
      <c r="N209" s="262"/>
      <c r="P209"/>
      <c r="Q209"/>
      <c r="R209"/>
    </row>
    <row r="210" spans="1:18" s="1" customFormat="1" ht="16" customHeight="1">
      <c r="A210" s="301"/>
      <c r="B210" s="50"/>
      <c r="C210" s="72" t="s">
        <v>969</v>
      </c>
      <c r="D210" s="72"/>
      <c r="E210" s="246"/>
      <c r="F210" s="247">
        <v>68</v>
      </c>
      <c r="G210" s="296"/>
      <c r="H210" s="247">
        <v>11.64</v>
      </c>
      <c r="I210" s="296"/>
      <c r="J210" s="247"/>
      <c r="K210" s="247">
        <v>68</v>
      </c>
      <c r="L210" s="247">
        <v>11.64</v>
      </c>
      <c r="M210" s="293">
        <f t="shared" si="9"/>
        <v>79.64</v>
      </c>
      <c r="N210" s="262"/>
      <c r="P210"/>
      <c r="Q210"/>
      <c r="R210"/>
    </row>
    <row r="211" spans="1:18" s="1" customFormat="1" ht="16" customHeight="1">
      <c r="A211" s="301"/>
      <c r="B211" s="50"/>
      <c r="C211" s="72"/>
      <c r="D211" s="72"/>
      <c r="E211" s="246"/>
      <c r="F211" s="247">
        <v>68</v>
      </c>
      <c r="G211" s="296"/>
      <c r="H211" s="247">
        <v>11.64</v>
      </c>
      <c r="I211" s="296"/>
      <c r="J211" s="247"/>
      <c r="K211" s="247">
        <v>68</v>
      </c>
      <c r="L211" s="247">
        <v>11.64</v>
      </c>
      <c r="M211" s="293">
        <f t="shared" si="9"/>
        <v>79.64</v>
      </c>
      <c r="N211" s="262"/>
      <c r="P211"/>
      <c r="Q211"/>
      <c r="R211"/>
    </row>
    <row r="212" spans="1:18" s="1" customFormat="1" ht="16" customHeight="1">
      <c r="A212" s="301"/>
      <c r="B212" s="302"/>
      <c r="C212" s="349"/>
      <c r="D212" s="349"/>
      <c r="E212" s="303"/>
      <c r="F212" s="271"/>
      <c r="G212" s="272"/>
      <c r="H212" s="272"/>
      <c r="I212" s="272"/>
      <c r="J212" s="272"/>
      <c r="K212" s="272"/>
      <c r="L212" s="272"/>
      <c r="M212" s="272"/>
      <c r="N212" s="356"/>
      <c r="P212"/>
      <c r="Q212"/>
      <c r="R212"/>
    </row>
    <row r="213" spans="1:18" s="1" customFormat="1" ht="16">
      <c r="A213" s="406" t="s">
        <v>415</v>
      </c>
      <c r="B213" s="404"/>
      <c r="C213" s="404"/>
      <c r="D213" s="404"/>
      <c r="E213" s="404"/>
      <c r="F213" s="256">
        <f t="shared" ref="F213:L213" si="10">SUM(F125:F211)</f>
        <v>1037.0400000000002</v>
      </c>
      <c r="G213" s="256">
        <f t="shared" si="10"/>
        <v>197.72000000000011</v>
      </c>
      <c r="H213" s="256">
        <f t="shared" si="10"/>
        <v>104.76</v>
      </c>
      <c r="I213" s="256">
        <f t="shared" si="10"/>
        <v>8.73</v>
      </c>
      <c r="J213" s="256">
        <f t="shared" si="10"/>
        <v>0</v>
      </c>
      <c r="K213" s="256">
        <f t="shared" si="10"/>
        <v>1234.7600000000002</v>
      </c>
      <c r="L213" s="256">
        <f t="shared" si="10"/>
        <v>113.49000000000001</v>
      </c>
      <c r="M213" s="256">
        <f>SUM(K213:L213)</f>
        <v>1348.2500000000002</v>
      </c>
      <c r="N213" s="257"/>
      <c r="P213"/>
      <c r="Q213"/>
      <c r="R213"/>
    </row>
    <row r="214" spans="1:18" s="1" customFormat="1" ht="16">
      <c r="A214" s="317"/>
      <c r="B214" s="318"/>
      <c r="C214" s="347"/>
      <c r="D214" s="347"/>
      <c r="E214" s="318"/>
      <c r="F214" s="256"/>
      <c r="G214" s="256"/>
      <c r="H214" s="256"/>
      <c r="I214" s="256"/>
      <c r="J214" s="256"/>
      <c r="K214" s="256"/>
      <c r="L214" s="256"/>
      <c r="M214" s="256"/>
      <c r="N214" s="257"/>
      <c r="P214"/>
      <c r="Q214"/>
      <c r="R214"/>
    </row>
    <row r="215" spans="1:18" s="1" customFormat="1" ht="19">
      <c r="A215" s="393" t="s">
        <v>171</v>
      </c>
      <c r="B215" s="393"/>
      <c r="C215" s="393"/>
      <c r="D215" s="393"/>
      <c r="E215" s="393"/>
      <c r="F215" s="90">
        <f>F122+F213</f>
        <v>9078.0799999999963</v>
      </c>
      <c r="G215" s="90"/>
      <c r="H215" s="90">
        <f>H122+H213</f>
        <v>1408.4400000000014</v>
      </c>
      <c r="I215" s="90"/>
      <c r="J215" s="90">
        <f>M118+J213</f>
        <v>13749.870000000003</v>
      </c>
      <c r="K215" s="90"/>
      <c r="L215" s="90"/>
      <c r="M215" s="332">
        <f>M118+M213</f>
        <v>15098.120000000003</v>
      </c>
      <c r="N215" s="89" t="s">
        <v>795</v>
      </c>
      <c r="P215"/>
      <c r="Q215"/>
      <c r="R215"/>
    </row>
    <row r="216" spans="1:18" s="1" customFormat="1" ht="15" customHeight="1">
      <c r="A216" s="397" t="s">
        <v>166</v>
      </c>
      <c r="B216" s="397"/>
      <c r="C216" s="397"/>
      <c r="D216" s="397"/>
      <c r="E216" s="397"/>
      <c r="F216" s="397"/>
      <c r="G216" s="397"/>
      <c r="H216" s="397"/>
      <c r="I216" s="397"/>
      <c r="J216" s="397"/>
      <c r="K216" s="313"/>
      <c r="L216" s="313"/>
      <c r="M216" s="313"/>
      <c r="N216" s="143"/>
      <c r="P216"/>
      <c r="Q216"/>
      <c r="R216"/>
    </row>
    <row r="217" spans="1:18" s="1" customFormat="1" ht="16" customHeight="1">
      <c r="A217"/>
      <c r="B217"/>
      <c r="C217"/>
      <c r="D217"/>
      <c r="F217"/>
      <c r="G217"/>
      <c r="H217" t="s">
        <v>381</v>
      </c>
      <c r="I217" s="163" t="s">
        <v>871</v>
      </c>
      <c r="J217" s="260">
        <v>45321</v>
      </c>
      <c r="K217" s="314"/>
      <c r="L217" s="314"/>
      <c r="M217" s="314"/>
      <c r="N217"/>
      <c r="P217"/>
      <c r="Q217"/>
      <c r="R217"/>
    </row>
    <row r="218" spans="1:18" s="1" customFormat="1">
      <c r="A218"/>
      <c r="B218"/>
      <c r="C218"/>
      <c r="D218"/>
      <c r="E218"/>
      <c r="F218"/>
      <c r="G218"/>
      <c r="H218" s="12"/>
      <c r="I218" s="12"/>
      <c r="J218" s="12"/>
      <c r="K218" s="275"/>
      <c r="L218" s="275"/>
      <c r="M218" s="12"/>
      <c r="N218"/>
      <c r="P218"/>
      <c r="Q218"/>
      <c r="R218"/>
    </row>
    <row r="219" spans="1:18" s="1" customFormat="1">
      <c r="A219"/>
      <c r="B219"/>
      <c r="C219"/>
      <c r="D219"/>
      <c r="E219"/>
      <c r="F219" s="315" t="s">
        <v>766</v>
      </c>
      <c r="G219" s="275">
        <f>G118+G213+I118+I213</f>
        <v>4611.6000000000004</v>
      </c>
      <c r="H219" s="315" t="s">
        <v>767</v>
      </c>
      <c r="I219" s="275">
        <f>M118+M213-G219</f>
        <v>10486.520000000002</v>
      </c>
      <c r="J219"/>
      <c r="K219" s="275"/>
      <c r="L219" s="275"/>
      <c r="M219" s="275"/>
      <c r="N219"/>
      <c r="P219"/>
      <c r="Q219"/>
      <c r="R219"/>
    </row>
    <row r="221" spans="1:18" s="1" customFormat="1">
      <c r="A221"/>
      <c r="B221"/>
      <c r="C221"/>
      <c r="D221"/>
      <c r="E221"/>
      <c r="F221"/>
      <c r="G221"/>
      <c r="H221"/>
      <c r="I221" s="275">
        <f>G219+I219</f>
        <v>15098.120000000003</v>
      </c>
      <c r="J221"/>
      <c r="K221" s="275"/>
      <c r="L221" s="275"/>
      <c r="M221"/>
      <c r="N221"/>
      <c r="P221"/>
      <c r="Q221"/>
      <c r="R221"/>
    </row>
    <row r="224" spans="1:18">
      <c r="I224" s="275"/>
    </row>
  </sheetData>
  <mergeCells count="7">
    <mergeCell ref="A216:J216"/>
    <mergeCell ref="C121:E121"/>
    <mergeCell ref="A122:E122"/>
    <mergeCell ref="A123:E123"/>
    <mergeCell ref="A124:E124"/>
    <mergeCell ref="A213:E213"/>
    <mergeCell ref="A215:E215"/>
  </mergeCells>
  <conditionalFormatting sqref="B130 D130">
    <cfRule type="duplicateValues" dxfId="1608" priority="160"/>
    <cfRule type="duplicateValues" dxfId="1607" priority="161"/>
  </conditionalFormatting>
  <conditionalFormatting sqref="B130">
    <cfRule type="duplicateValues" dxfId="1606" priority="159"/>
  </conditionalFormatting>
  <conditionalFormatting sqref="B131">
    <cfRule type="duplicateValues" dxfId="1605" priority="174"/>
  </conditionalFormatting>
  <conditionalFormatting sqref="B132">
    <cfRule type="duplicateValues" dxfId="1604" priority="171"/>
  </conditionalFormatting>
  <conditionalFormatting sqref="B133">
    <cfRule type="duplicateValues" dxfId="1603" priority="166"/>
  </conditionalFormatting>
  <conditionalFormatting sqref="B134">
    <cfRule type="duplicateValues" dxfId="1602" priority="163"/>
  </conditionalFormatting>
  <conditionalFormatting sqref="B139 D139">
    <cfRule type="duplicateValues" dxfId="1601" priority="142"/>
    <cfRule type="duplicateValues" dxfId="1600" priority="143"/>
  </conditionalFormatting>
  <conditionalFormatting sqref="B139">
    <cfRule type="duplicateValues" dxfId="1599" priority="141"/>
  </conditionalFormatting>
  <conditionalFormatting sqref="B140">
    <cfRule type="duplicateValues" dxfId="1598" priority="156"/>
  </conditionalFormatting>
  <conditionalFormatting sqref="B141 D141">
    <cfRule type="duplicateValues" dxfId="1597" priority="154"/>
  </conditionalFormatting>
  <conditionalFormatting sqref="B141">
    <cfRule type="duplicateValues" dxfId="1596" priority="153"/>
  </conditionalFormatting>
  <conditionalFormatting sqref="B142">
    <cfRule type="duplicateValues" dxfId="1595" priority="118"/>
  </conditionalFormatting>
  <conditionalFormatting sqref="B147 D147">
    <cfRule type="duplicateValues" dxfId="1594" priority="122"/>
    <cfRule type="duplicateValues" dxfId="1593" priority="123"/>
  </conditionalFormatting>
  <conditionalFormatting sqref="B147">
    <cfRule type="duplicateValues" dxfId="1592" priority="121"/>
  </conditionalFormatting>
  <conditionalFormatting sqref="B148">
    <cfRule type="duplicateValues" dxfId="1591" priority="136"/>
  </conditionalFormatting>
  <conditionalFormatting sqref="B149:B162 D149:D162">
    <cfRule type="duplicateValues" dxfId="1590" priority="134"/>
  </conditionalFormatting>
  <conditionalFormatting sqref="B149:B162">
    <cfRule type="duplicateValues" dxfId="1589" priority="133"/>
  </conditionalFormatting>
  <conditionalFormatting sqref="B163">
    <cfRule type="duplicateValues" dxfId="1588" priority="81"/>
  </conditionalFormatting>
  <conditionalFormatting sqref="B164">
    <cfRule type="duplicateValues" dxfId="1587" priority="78"/>
  </conditionalFormatting>
  <conditionalFormatting sqref="B165">
    <cfRule type="duplicateValues" dxfId="1586" priority="89"/>
  </conditionalFormatting>
  <conditionalFormatting sqref="B166 D166">
    <cfRule type="duplicateValues" dxfId="1585" priority="88"/>
  </conditionalFormatting>
  <conditionalFormatting sqref="B166">
    <cfRule type="duplicateValues" dxfId="1584" priority="86"/>
  </conditionalFormatting>
  <conditionalFormatting sqref="B171 D171">
    <cfRule type="duplicateValues" dxfId="1583" priority="95"/>
    <cfRule type="duplicateValues" dxfId="1582" priority="96"/>
  </conditionalFormatting>
  <conditionalFormatting sqref="B171">
    <cfRule type="duplicateValues" dxfId="1581" priority="94"/>
  </conditionalFormatting>
  <conditionalFormatting sqref="B172">
    <cfRule type="duplicateValues" dxfId="1580" priority="109"/>
  </conditionalFormatting>
  <conditionalFormatting sqref="B173 D173">
    <cfRule type="duplicateValues" dxfId="1579" priority="107"/>
  </conditionalFormatting>
  <conditionalFormatting sqref="B173">
    <cfRule type="duplicateValues" dxfId="1578" priority="106"/>
  </conditionalFormatting>
  <conditionalFormatting sqref="B174 D174:E174">
    <cfRule type="duplicateValues" dxfId="1577" priority="105"/>
  </conditionalFormatting>
  <conditionalFormatting sqref="B174">
    <cfRule type="duplicateValues" dxfId="1576" priority="101"/>
  </conditionalFormatting>
  <conditionalFormatting sqref="B175">
    <cfRule type="duplicateValues" dxfId="1575" priority="98"/>
  </conditionalFormatting>
  <conditionalFormatting sqref="B176 D176:E176">
    <cfRule type="duplicateValues" dxfId="1574" priority="132"/>
  </conditionalFormatting>
  <conditionalFormatting sqref="B176">
    <cfRule type="duplicateValues" dxfId="1573" priority="128"/>
  </conditionalFormatting>
  <conditionalFormatting sqref="B177">
    <cfRule type="duplicateValues" dxfId="1572" priority="42"/>
  </conditionalFormatting>
  <conditionalFormatting sqref="B178 D178:E178">
    <cfRule type="duplicateValues" dxfId="1571" priority="52"/>
  </conditionalFormatting>
  <conditionalFormatting sqref="B178">
    <cfRule type="duplicateValues" dxfId="1570" priority="48"/>
  </conditionalFormatting>
  <conditionalFormatting sqref="B179 D179">
    <cfRule type="duplicateValues" dxfId="1569" priority="47"/>
  </conditionalFormatting>
  <conditionalFormatting sqref="B179">
    <cfRule type="duplicateValues" dxfId="1568" priority="45"/>
  </conditionalFormatting>
  <conditionalFormatting sqref="B184">
    <cfRule type="duplicateValues" dxfId="1567" priority="53"/>
  </conditionalFormatting>
  <conditionalFormatting sqref="B185 D185">
    <cfRule type="duplicateValues" dxfId="1566" priority="69"/>
  </conditionalFormatting>
  <conditionalFormatting sqref="B185">
    <cfRule type="duplicateValues" dxfId="1565" priority="68"/>
  </conditionalFormatting>
  <conditionalFormatting sqref="B186">
    <cfRule type="duplicateValues" dxfId="1564" priority="65"/>
  </conditionalFormatting>
  <conditionalFormatting sqref="B187 D187:E187">
    <cfRule type="duplicateValues" dxfId="1563" priority="64"/>
  </conditionalFormatting>
  <conditionalFormatting sqref="B187">
    <cfRule type="duplicateValues" dxfId="1562" priority="60"/>
  </conditionalFormatting>
  <conditionalFormatting sqref="B188">
    <cfRule type="duplicateValues" dxfId="1561" priority="57"/>
  </conditionalFormatting>
  <conditionalFormatting sqref="B189 D189">
    <cfRule type="duplicateValues" dxfId="1560" priority="127"/>
  </conditionalFormatting>
  <conditionalFormatting sqref="B189">
    <cfRule type="duplicateValues" dxfId="1559" priority="125"/>
  </conditionalFormatting>
  <conditionalFormatting sqref="B190">
    <cfRule type="duplicateValues" dxfId="1558" priority="148"/>
  </conditionalFormatting>
  <conditionalFormatting sqref="B191">
    <cfRule type="duplicateValues" dxfId="1557" priority="15"/>
  </conditionalFormatting>
  <conditionalFormatting sqref="B195">
    <cfRule type="duplicateValues" dxfId="1556" priority="18"/>
  </conditionalFormatting>
  <conditionalFormatting sqref="B196 D196">
    <cfRule type="duplicateValues" dxfId="1555" priority="31"/>
  </conditionalFormatting>
  <conditionalFormatting sqref="B196">
    <cfRule type="duplicateValues" dxfId="1554" priority="30"/>
  </conditionalFormatting>
  <conditionalFormatting sqref="B197">
    <cfRule type="duplicateValues" dxfId="1553" priority="27"/>
  </conditionalFormatting>
  <conditionalFormatting sqref="B198 D198:E198">
    <cfRule type="duplicateValues" dxfId="1552" priority="26"/>
  </conditionalFormatting>
  <conditionalFormatting sqref="B198">
    <cfRule type="duplicateValues" dxfId="1551" priority="22"/>
  </conditionalFormatting>
  <conditionalFormatting sqref="B199">
    <cfRule type="duplicateValues" dxfId="1550" priority="145"/>
  </conditionalFormatting>
  <conditionalFormatting sqref="B204">
    <cfRule type="duplicateValues" dxfId="1549" priority="177"/>
  </conditionalFormatting>
  <conditionalFormatting sqref="B205 D205">
    <cfRule type="duplicateValues" dxfId="1548" priority="199"/>
  </conditionalFormatting>
  <conditionalFormatting sqref="B205">
    <cfRule type="duplicateValues" dxfId="1547" priority="198"/>
  </conditionalFormatting>
  <conditionalFormatting sqref="B206">
    <cfRule type="duplicateValues" dxfId="1546" priority="189"/>
  </conditionalFormatting>
  <conditionalFormatting sqref="B207:B210">
    <cfRule type="duplicateValues" dxfId="1545" priority="184"/>
  </conditionalFormatting>
  <conditionalFormatting sqref="B211">
    <cfRule type="duplicateValues" dxfId="1544" priority="181"/>
  </conditionalFormatting>
  <conditionalFormatting sqref="B131:D131">
    <cfRule type="duplicateValues" dxfId="1543" priority="175"/>
  </conditionalFormatting>
  <conditionalFormatting sqref="B132:D132">
    <cfRule type="duplicateValues" dxfId="1542" priority="172"/>
  </conditionalFormatting>
  <conditionalFormatting sqref="B134:D134">
    <cfRule type="duplicateValues" dxfId="1541" priority="165"/>
  </conditionalFormatting>
  <conditionalFormatting sqref="B140:D140">
    <cfRule type="duplicateValues" dxfId="1540" priority="157"/>
  </conditionalFormatting>
  <conditionalFormatting sqref="B142:D142">
    <cfRule type="duplicateValues" dxfId="1539" priority="120"/>
  </conditionalFormatting>
  <conditionalFormatting sqref="B148:D148">
    <cfRule type="duplicateValues" dxfId="1538" priority="137"/>
  </conditionalFormatting>
  <conditionalFormatting sqref="B164:D164">
    <cfRule type="duplicateValues" dxfId="1537" priority="80"/>
  </conditionalFormatting>
  <conditionalFormatting sqref="B172:D172">
    <cfRule type="duplicateValues" dxfId="1536" priority="110"/>
  </conditionalFormatting>
  <conditionalFormatting sqref="B175:D175">
    <cfRule type="duplicateValues" dxfId="1535" priority="100"/>
  </conditionalFormatting>
  <conditionalFormatting sqref="B177:D177">
    <cfRule type="duplicateValues" dxfId="1534" priority="44"/>
  </conditionalFormatting>
  <conditionalFormatting sqref="B184:D184">
    <cfRule type="duplicateValues" dxfId="1533" priority="54"/>
    <cfRule type="duplicateValues" dxfId="1532" priority="55"/>
  </conditionalFormatting>
  <conditionalFormatting sqref="B186:D186">
    <cfRule type="duplicateValues" dxfId="1531" priority="66"/>
  </conditionalFormatting>
  <conditionalFormatting sqref="B188:D188">
    <cfRule type="duplicateValues" dxfId="1530" priority="59"/>
  </conditionalFormatting>
  <conditionalFormatting sqref="B191:D191">
    <cfRule type="duplicateValues" dxfId="1529" priority="17"/>
  </conditionalFormatting>
  <conditionalFormatting sqref="B195:D195">
    <cfRule type="duplicateValues" dxfId="1528" priority="19"/>
    <cfRule type="duplicateValues" dxfId="1527" priority="20"/>
  </conditionalFormatting>
  <conditionalFormatting sqref="B197:D197">
    <cfRule type="duplicateValues" dxfId="1526" priority="28"/>
  </conditionalFormatting>
  <conditionalFormatting sqref="B199:D199">
    <cfRule type="duplicateValues" dxfId="1525" priority="147"/>
  </conditionalFormatting>
  <conditionalFormatting sqref="B204:D204">
    <cfRule type="duplicateValues" dxfId="1524" priority="178"/>
    <cfRule type="duplicateValues" dxfId="1523" priority="179"/>
  </conditionalFormatting>
  <conditionalFormatting sqref="B206:D206">
    <cfRule type="duplicateValues" dxfId="1522" priority="196"/>
  </conditionalFormatting>
  <conditionalFormatting sqref="B211:D211">
    <cfRule type="duplicateValues" dxfId="1521" priority="183"/>
  </conditionalFormatting>
  <conditionalFormatting sqref="B133:E133">
    <cfRule type="duplicateValues" dxfId="1520" priority="170"/>
  </conditionalFormatting>
  <conditionalFormatting sqref="B163:E163">
    <cfRule type="duplicateValues" dxfId="1519" priority="85"/>
  </conditionalFormatting>
  <conditionalFormatting sqref="B165:E165">
    <cfRule type="duplicateValues" dxfId="1518" priority="93"/>
  </conditionalFormatting>
  <conditionalFormatting sqref="B190:E190">
    <cfRule type="duplicateValues" dxfId="1517" priority="152"/>
  </conditionalFormatting>
  <conditionalFormatting sqref="C135">
    <cfRule type="duplicateValues" dxfId="1516" priority="139"/>
    <cfRule type="duplicateValues" dxfId="1515" priority="140"/>
  </conditionalFormatting>
  <conditionalFormatting sqref="C141">
    <cfRule type="duplicateValues" dxfId="1514" priority="116"/>
    <cfRule type="duplicateValues" dxfId="1513" priority="117"/>
  </conditionalFormatting>
  <conditionalFormatting sqref="C143">
    <cfRule type="duplicateValues" dxfId="1512" priority="114"/>
    <cfRule type="duplicateValues" dxfId="1511" priority="115"/>
  </conditionalFormatting>
  <conditionalFormatting sqref="C149:C162">
    <cfRule type="duplicateValues" dxfId="1510" priority="112"/>
    <cfRule type="duplicateValues" dxfId="1509" priority="113"/>
  </conditionalFormatting>
  <conditionalFormatting sqref="C166:C167">
    <cfRule type="duplicateValues" dxfId="1508" priority="75"/>
    <cfRule type="duplicateValues" dxfId="1507" priority="76"/>
    <cfRule type="duplicateValues" dxfId="1506" priority="77"/>
  </conditionalFormatting>
  <conditionalFormatting sqref="C173:C174">
    <cfRule type="duplicateValues" dxfId="1505" priority="73"/>
    <cfRule type="duplicateValues" dxfId="1504" priority="74"/>
  </conditionalFormatting>
  <conditionalFormatting sqref="C176">
    <cfRule type="duplicateValues" dxfId="1503" priority="71"/>
    <cfRule type="duplicateValues" dxfId="1502" priority="72"/>
  </conditionalFormatting>
  <conditionalFormatting sqref="C178:C179">
    <cfRule type="duplicateValues" dxfId="1501" priority="40"/>
    <cfRule type="duplicateValues" dxfId="1500" priority="41"/>
  </conditionalFormatting>
  <conditionalFormatting sqref="C185">
    <cfRule type="duplicateValues" dxfId="1499" priority="37"/>
    <cfRule type="duplicateValues" dxfId="1498" priority="38"/>
    <cfRule type="duplicateValues" dxfId="1497" priority="39"/>
  </conditionalFormatting>
  <conditionalFormatting sqref="C187">
    <cfRule type="duplicateValues" dxfId="1496" priority="35"/>
    <cfRule type="duplicateValues" dxfId="1495" priority="36"/>
  </conditionalFormatting>
  <conditionalFormatting sqref="C189">
    <cfRule type="duplicateValues" dxfId="1494" priority="33"/>
    <cfRule type="duplicateValues" dxfId="1493" priority="34"/>
  </conditionalFormatting>
  <conditionalFormatting sqref="C192">
    <cfRule type="duplicateValues" dxfId="1492" priority="13"/>
    <cfRule type="duplicateValues" dxfId="1491" priority="14"/>
  </conditionalFormatting>
  <conditionalFormatting sqref="C196">
    <cfRule type="duplicateValues" dxfId="1490" priority="10"/>
    <cfRule type="duplicateValues" dxfId="1489" priority="11"/>
    <cfRule type="duplicateValues" dxfId="1488" priority="12"/>
  </conditionalFormatting>
  <conditionalFormatting sqref="C198">
    <cfRule type="duplicateValues" dxfId="1487" priority="8"/>
    <cfRule type="duplicateValues" dxfId="1486" priority="9"/>
  </conditionalFormatting>
  <conditionalFormatting sqref="C200">
    <cfRule type="duplicateValues" dxfId="1485" priority="6"/>
    <cfRule type="duplicateValues" dxfId="1484" priority="7"/>
  </conditionalFormatting>
  <conditionalFormatting sqref="C205">
    <cfRule type="duplicateValues" dxfId="1483" priority="3"/>
    <cfRule type="duplicateValues" dxfId="1482" priority="4"/>
    <cfRule type="duplicateValues" dxfId="1481" priority="5"/>
  </conditionalFormatting>
  <conditionalFormatting sqref="C207">
    <cfRule type="duplicateValues" dxfId="1480" priority="1"/>
    <cfRule type="duplicateValues" dxfId="1479" priority="2"/>
  </conditionalFormatting>
  <conditionalFormatting sqref="C21:D21">
    <cfRule type="duplicateValues" dxfId="1478" priority="194"/>
  </conditionalFormatting>
  <conditionalFormatting sqref="C58:D58">
    <cfRule type="duplicateValues" dxfId="1477" priority="192"/>
  </conditionalFormatting>
  <conditionalFormatting sqref="C131:D131">
    <cfRule type="duplicateValues" dxfId="1476" priority="176"/>
  </conditionalFormatting>
  <conditionalFormatting sqref="C132:D132">
    <cfRule type="duplicateValues" dxfId="1475" priority="173"/>
  </conditionalFormatting>
  <conditionalFormatting sqref="C133:D133">
    <cfRule type="duplicateValues" dxfId="1474" priority="167"/>
    <cfRule type="duplicateValues" dxfId="1473" priority="168"/>
  </conditionalFormatting>
  <conditionalFormatting sqref="C134:D134">
    <cfRule type="duplicateValues" dxfId="1472" priority="164"/>
  </conditionalFormatting>
  <conditionalFormatting sqref="C140:D140">
    <cfRule type="duplicateValues" dxfId="1471" priority="158"/>
  </conditionalFormatting>
  <conditionalFormatting sqref="C142:D142">
    <cfRule type="duplicateValues" dxfId="1470" priority="119"/>
  </conditionalFormatting>
  <conditionalFormatting sqref="C148:D148">
    <cfRule type="duplicateValues" dxfId="1469" priority="138"/>
  </conditionalFormatting>
  <conditionalFormatting sqref="C163:D163">
    <cfRule type="duplicateValues" dxfId="1468" priority="82"/>
    <cfRule type="duplicateValues" dxfId="1467" priority="83"/>
  </conditionalFormatting>
  <conditionalFormatting sqref="C164:D164">
    <cfRule type="duplicateValues" dxfId="1466" priority="79"/>
  </conditionalFormatting>
  <conditionalFormatting sqref="C165:D165">
    <cfRule type="duplicateValues" dxfId="1465" priority="90"/>
    <cfRule type="duplicateValues" dxfId="1464" priority="91"/>
  </conditionalFormatting>
  <conditionalFormatting sqref="C172:D172">
    <cfRule type="duplicateValues" dxfId="1463" priority="111"/>
  </conditionalFormatting>
  <conditionalFormatting sqref="C175:D175">
    <cfRule type="duplicateValues" dxfId="1462" priority="99"/>
  </conditionalFormatting>
  <conditionalFormatting sqref="C177:D177">
    <cfRule type="duplicateValues" dxfId="1461" priority="43"/>
  </conditionalFormatting>
  <conditionalFormatting sqref="C184:D184">
    <cfRule type="duplicateValues" dxfId="1460" priority="56"/>
  </conditionalFormatting>
  <conditionalFormatting sqref="C186:D186">
    <cfRule type="duplicateValues" dxfId="1459" priority="67"/>
  </conditionalFormatting>
  <conditionalFormatting sqref="C188:D188">
    <cfRule type="duplicateValues" dxfId="1458" priority="58"/>
  </conditionalFormatting>
  <conditionalFormatting sqref="C190:D190">
    <cfRule type="duplicateValues" dxfId="1457" priority="149"/>
    <cfRule type="duplicateValues" dxfId="1456" priority="150"/>
  </conditionalFormatting>
  <conditionalFormatting sqref="C191:D191">
    <cfRule type="duplicateValues" dxfId="1455" priority="16"/>
  </conditionalFormatting>
  <conditionalFormatting sqref="C195:D195">
    <cfRule type="duplicateValues" dxfId="1454" priority="21"/>
  </conditionalFormatting>
  <conditionalFormatting sqref="C197:D197">
    <cfRule type="duplicateValues" dxfId="1453" priority="29"/>
  </conditionalFormatting>
  <conditionalFormatting sqref="C199:D199">
    <cfRule type="duplicateValues" dxfId="1452" priority="146"/>
  </conditionalFormatting>
  <conditionalFormatting sqref="C204:D204">
    <cfRule type="duplicateValues" dxfId="1451" priority="180"/>
  </conditionalFormatting>
  <conditionalFormatting sqref="C206:D206">
    <cfRule type="duplicateValues" dxfId="1450" priority="197"/>
  </conditionalFormatting>
  <conditionalFormatting sqref="C211:D211">
    <cfRule type="duplicateValues" dxfId="1449" priority="182"/>
  </conditionalFormatting>
  <conditionalFormatting sqref="C212:D212 D207 C208:D210">
    <cfRule type="duplicateValues" dxfId="1448" priority="186"/>
  </conditionalFormatting>
  <conditionalFormatting sqref="C212:E212 B207 D207:E207 B208:E210">
    <cfRule type="duplicateValues" dxfId="1447" priority="188"/>
  </conditionalFormatting>
  <conditionalFormatting sqref="D130">
    <cfRule type="duplicateValues" dxfId="1446" priority="162"/>
  </conditionalFormatting>
  <conditionalFormatting sqref="D139">
    <cfRule type="duplicateValues" dxfId="1445" priority="144"/>
  </conditionalFormatting>
  <conditionalFormatting sqref="D141">
    <cfRule type="duplicateValues" dxfId="1444" priority="155"/>
  </conditionalFormatting>
  <conditionalFormatting sqref="D147">
    <cfRule type="duplicateValues" dxfId="1443" priority="124"/>
  </conditionalFormatting>
  <conditionalFormatting sqref="D149:D162">
    <cfRule type="duplicateValues" dxfId="1442" priority="135"/>
  </conditionalFormatting>
  <conditionalFormatting sqref="D166">
    <cfRule type="duplicateValues" dxfId="1441" priority="87"/>
  </conditionalFormatting>
  <conditionalFormatting sqref="D171">
    <cfRule type="duplicateValues" dxfId="1440" priority="97"/>
  </conditionalFormatting>
  <conditionalFormatting sqref="D173">
    <cfRule type="duplicateValues" dxfId="1439" priority="108"/>
  </conditionalFormatting>
  <conditionalFormatting sqref="D174">
    <cfRule type="duplicateValues" dxfId="1438" priority="102"/>
    <cfRule type="duplicateValues" dxfId="1437" priority="103"/>
  </conditionalFormatting>
  <conditionalFormatting sqref="D176">
    <cfRule type="duplicateValues" dxfId="1436" priority="129"/>
    <cfRule type="duplicateValues" dxfId="1435" priority="130"/>
  </conditionalFormatting>
  <conditionalFormatting sqref="D178">
    <cfRule type="duplicateValues" dxfId="1434" priority="49"/>
    <cfRule type="duplicateValues" dxfId="1433" priority="50"/>
  </conditionalFormatting>
  <conditionalFormatting sqref="D179">
    <cfRule type="duplicateValues" dxfId="1432" priority="46"/>
  </conditionalFormatting>
  <conditionalFormatting sqref="D185">
    <cfRule type="duplicateValues" dxfId="1431" priority="70"/>
  </conditionalFormatting>
  <conditionalFormatting sqref="D187">
    <cfRule type="duplicateValues" dxfId="1430" priority="61"/>
    <cfRule type="duplicateValues" dxfId="1429" priority="62"/>
  </conditionalFormatting>
  <conditionalFormatting sqref="D189">
    <cfRule type="duplicateValues" dxfId="1428" priority="126"/>
  </conditionalFormatting>
  <conditionalFormatting sqref="D196">
    <cfRule type="duplicateValues" dxfId="1427" priority="32"/>
  </conditionalFormatting>
  <conditionalFormatting sqref="D198">
    <cfRule type="duplicateValues" dxfId="1426" priority="23"/>
    <cfRule type="duplicateValues" dxfId="1425" priority="24"/>
  </conditionalFormatting>
  <conditionalFormatting sqref="D205">
    <cfRule type="duplicateValues" dxfId="1424" priority="200"/>
  </conditionalFormatting>
  <conditionalFormatting sqref="D207 C208:D210">
    <cfRule type="duplicateValues" dxfId="1423" priority="185"/>
  </conditionalFormatting>
  <conditionalFormatting sqref="E133">
    <cfRule type="duplicateValues" dxfId="1422" priority="169"/>
  </conditionalFormatting>
  <conditionalFormatting sqref="E163">
    <cfRule type="duplicateValues" dxfId="1421" priority="84"/>
  </conditionalFormatting>
  <conditionalFormatting sqref="E165">
    <cfRule type="duplicateValues" dxfId="1420" priority="92"/>
  </conditionalFormatting>
  <conditionalFormatting sqref="E174">
    <cfRule type="duplicateValues" dxfId="1419" priority="104"/>
  </conditionalFormatting>
  <conditionalFormatting sqref="E176">
    <cfRule type="duplicateValues" dxfId="1418" priority="131"/>
  </conditionalFormatting>
  <conditionalFormatting sqref="E178">
    <cfRule type="duplicateValues" dxfId="1417" priority="51"/>
  </conditionalFormatting>
  <conditionalFormatting sqref="E187">
    <cfRule type="duplicateValues" dxfId="1416" priority="63"/>
  </conditionalFormatting>
  <conditionalFormatting sqref="E190">
    <cfRule type="duplicateValues" dxfId="1415" priority="151"/>
  </conditionalFormatting>
  <conditionalFormatting sqref="E198">
    <cfRule type="duplicateValues" dxfId="1414" priority="25"/>
  </conditionalFormatting>
  <conditionalFormatting sqref="E207:E210 E212">
    <cfRule type="duplicateValues" dxfId="1413" priority="187"/>
  </conditionalFormatting>
  <conditionalFormatting sqref="E219:E221 E223:E1048576 B219:D1048576">
    <cfRule type="duplicateValues" dxfId="1412" priority="195"/>
  </conditionalFormatting>
  <conditionalFormatting sqref="N5 N9:N63 N68:N211">
    <cfRule type="notContainsBlanks" dxfId="1411" priority="190">
      <formula>LEN(TRIM(N5))&gt;0</formula>
    </cfRule>
  </conditionalFormatting>
  <conditionalFormatting sqref="N213:N214">
    <cfRule type="notContainsBlanks" dxfId="1410" priority="191">
      <formula>LEN(TRIM(N213))&gt;0</formula>
    </cfRule>
  </conditionalFormatting>
  <conditionalFormatting sqref="N216">
    <cfRule type="notContainsBlanks" dxfId="1409" priority="193">
      <formula>LEN(TRIM(N216))&gt;0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0586-8D7C-614E-B3BF-E4C7CD5714BB}">
  <dimension ref="A1:S144"/>
  <sheetViews>
    <sheetView zoomScale="125" workbookViewId="0">
      <selection activeCell="N135" sqref="N135"/>
    </sheetView>
  </sheetViews>
  <sheetFormatPr baseColWidth="10" defaultColWidth="8.83203125" defaultRowHeight="15"/>
  <cols>
    <col min="1" max="1" width="3.6640625" customWidth="1"/>
    <col min="2" max="2" width="8.33203125" customWidth="1"/>
    <col min="3" max="3" width="18.83203125" customWidth="1"/>
    <col min="4" max="4" width="10.6640625" customWidth="1"/>
    <col min="5" max="5" width="13.5" customWidth="1"/>
    <col min="6" max="6" width="12.6640625" bestFit="1" customWidth="1"/>
    <col min="7" max="7" width="14.6640625" bestFit="1" customWidth="1"/>
    <col min="8" max="8" width="12.6640625" bestFit="1" customWidth="1"/>
    <col min="9" max="9" width="14.6640625" bestFit="1" customWidth="1"/>
    <col min="10" max="10" width="14.1640625" customWidth="1"/>
    <col min="11" max="11" width="14.1640625" style="275" customWidth="1"/>
    <col min="12" max="12" width="13.33203125" style="275" customWidth="1"/>
    <col min="13" max="13" width="14" customWidth="1"/>
    <col min="14" max="14" width="54" customWidth="1"/>
    <col min="15" max="15" width="41.5" style="1" bestFit="1" customWidth="1"/>
  </cols>
  <sheetData>
    <row r="1" spans="1:19" ht="21">
      <c r="A1" s="48" t="s">
        <v>222</v>
      </c>
      <c r="C1" s="139"/>
      <c r="D1" s="139"/>
      <c r="E1" s="17"/>
      <c r="K1" s="327" t="s">
        <v>218</v>
      </c>
      <c r="L1" s="328" t="s">
        <v>219</v>
      </c>
      <c r="M1" s="44" t="s">
        <v>220</v>
      </c>
      <c r="N1" s="44" t="s">
        <v>606</v>
      </c>
    </row>
    <row r="2" spans="1:19" ht="19">
      <c r="A2" s="92" t="s">
        <v>313</v>
      </c>
      <c r="C2" s="139"/>
      <c r="D2" s="139"/>
      <c r="E2" s="17"/>
      <c r="K2" s="329"/>
      <c r="L2" s="45">
        <v>45292</v>
      </c>
      <c r="M2" s="157">
        <v>45322</v>
      </c>
      <c r="N2" s="350" t="s">
        <v>70</v>
      </c>
    </row>
    <row r="3" spans="1:19" ht="43">
      <c r="A3" s="44" t="s">
        <v>221</v>
      </c>
      <c r="B3" s="277" t="s">
        <v>227</v>
      </c>
      <c r="C3" s="47" t="s">
        <v>0</v>
      </c>
      <c r="D3" s="47" t="s">
        <v>911</v>
      </c>
      <c r="E3" s="299" t="s">
        <v>777</v>
      </c>
      <c r="F3" s="299" t="s">
        <v>747</v>
      </c>
      <c r="G3" s="353" t="s">
        <v>764</v>
      </c>
      <c r="H3" s="299" t="s">
        <v>748</v>
      </c>
      <c r="I3" s="353" t="s">
        <v>765</v>
      </c>
      <c r="J3" s="311" t="s">
        <v>749</v>
      </c>
      <c r="K3" s="330" t="s">
        <v>750</v>
      </c>
      <c r="L3" s="330" t="s">
        <v>751</v>
      </c>
      <c r="M3" s="47" t="s">
        <v>728</v>
      </c>
      <c r="N3" s="47" t="s">
        <v>226</v>
      </c>
    </row>
    <row r="4" spans="1:19" s="3" customFormat="1">
      <c r="A4" s="43">
        <v>1</v>
      </c>
      <c r="B4" s="278" t="s">
        <v>840</v>
      </c>
      <c r="C4" s="344" t="s">
        <v>841</v>
      </c>
      <c r="D4" s="344" t="s">
        <v>912</v>
      </c>
      <c r="E4" s="52" t="s">
        <v>598</v>
      </c>
      <c r="F4" s="247">
        <v>68</v>
      </c>
      <c r="G4" s="354">
        <v>0</v>
      </c>
      <c r="H4" s="247">
        <v>11.64</v>
      </c>
      <c r="I4" s="354">
        <v>0</v>
      </c>
      <c r="J4" s="351">
        <v>79.64</v>
      </c>
      <c r="K4" s="247">
        <v>68</v>
      </c>
      <c r="L4" s="247">
        <v>11.64</v>
      </c>
      <c r="M4" s="293">
        <f>K4+L4</f>
        <v>79.64</v>
      </c>
      <c r="N4" s="355"/>
    </row>
    <row r="5" spans="1:19" ht="16" customHeight="1">
      <c r="A5" s="43">
        <v>2</v>
      </c>
      <c r="B5" s="278" t="s">
        <v>715</v>
      </c>
      <c r="C5" s="348" t="s">
        <v>842</v>
      </c>
      <c r="D5" s="361" t="s">
        <v>913</v>
      </c>
      <c r="E5" s="52" t="s">
        <v>598</v>
      </c>
      <c r="F5" s="247">
        <v>78.12</v>
      </c>
      <c r="G5" s="296">
        <v>0</v>
      </c>
      <c r="H5" s="247">
        <v>11.64</v>
      </c>
      <c r="I5" s="296">
        <v>0</v>
      </c>
      <c r="J5" s="247">
        <f>SUM(F5:I5)</f>
        <v>89.76</v>
      </c>
      <c r="K5" s="247">
        <v>68</v>
      </c>
      <c r="L5" s="247">
        <v>11.64</v>
      </c>
      <c r="M5" s="293">
        <f>K5+L5</f>
        <v>79.64</v>
      </c>
      <c r="N5" s="262" t="s">
        <v>914</v>
      </c>
    </row>
    <row r="6" spans="1:19">
      <c r="A6" s="43">
        <v>4</v>
      </c>
      <c r="B6" s="278" t="s">
        <v>620</v>
      </c>
      <c r="C6" s="344" t="s">
        <v>542</v>
      </c>
      <c r="D6" s="344" t="s">
        <v>912</v>
      </c>
      <c r="E6" s="52" t="s">
        <v>598</v>
      </c>
      <c r="F6" s="247">
        <v>68</v>
      </c>
      <c r="G6" s="352">
        <v>0</v>
      </c>
      <c r="H6" s="247">
        <v>11.64</v>
      </c>
      <c r="I6" s="296">
        <v>0</v>
      </c>
      <c r="J6" s="247">
        <f t="shared" ref="J6:J82" si="0">SUM(F6:I6)</f>
        <v>79.64</v>
      </c>
      <c r="K6" s="247">
        <v>68</v>
      </c>
      <c r="L6" s="247">
        <v>11.64</v>
      </c>
      <c r="M6" s="293">
        <f>K6+L6</f>
        <v>79.64</v>
      </c>
      <c r="N6" s="51"/>
    </row>
    <row r="7" spans="1:19">
      <c r="A7" s="43">
        <v>5</v>
      </c>
      <c r="B7" s="278" t="s">
        <v>805</v>
      </c>
      <c r="C7" s="344" t="s">
        <v>843</v>
      </c>
      <c r="D7" s="344" t="s">
        <v>912</v>
      </c>
      <c r="E7" s="52" t="s">
        <v>598</v>
      </c>
      <c r="F7" s="247">
        <v>68</v>
      </c>
      <c r="G7" s="296">
        <v>0</v>
      </c>
      <c r="H7" s="247">
        <v>11.64</v>
      </c>
      <c r="I7" s="296">
        <v>0</v>
      </c>
      <c r="J7" s="247">
        <f t="shared" si="0"/>
        <v>79.64</v>
      </c>
      <c r="K7" s="247">
        <v>68</v>
      </c>
      <c r="L7" s="247">
        <v>11.64</v>
      </c>
      <c r="M7" s="293">
        <f t="shared" ref="M7:M78" si="1">K7+L7</f>
        <v>79.64</v>
      </c>
      <c r="N7" s="262"/>
    </row>
    <row r="8" spans="1:19">
      <c r="A8" s="43">
        <v>6</v>
      </c>
      <c r="B8" s="278" t="s">
        <v>621</v>
      </c>
      <c r="C8" s="344" t="s">
        <v>561</v>
      </c>
      <c r="D8" s="344" t="s">
        <v>915</v>
      </c>
      <c r="E8" s="52" t="s">
        <v>599</v>
      </c>
      <c r="F8" s="247">
        <v>78.12</v>
      </c>
      <c r="G8" s="362">
        <v>115.6</v>
      </c>
      <c r="H8" s="247">
        <v>11.64</v>
      </c>
      <c r="I8" s="296">
        <v>20.95</v>
      </c>
      <c r="J8" s="247">
        <f t="shared" si="0"/>
        <v>226.31</v>
      </c>
      <c r="K8" s="247">
        <v>183.6</v>
      </c>
      <c r="L8" s="247">
        <v>32.590000000000003</v>
      </c>
      <c r="M8" s="293">
        <f t="shared" si="1"/>
        <v>216.19</v>
      </c>
      <c r="N8" s="51" t="s">
        <v>914</v>
      </c>
    </row>
    <row r="9" spans="1:19">
      <c r="A9" s="43">
        <v>7</v>
      </c>
      <c r="B9" s="50" t="s">
        <v>622</v>
      </c>
      <c r="C9" s="344" t="s">
        <v>192</v>
      </c>
      <c r="D9" s="344" t="s">
        <v>912</v>
      </c>
      <c r="E9" s="52" t="s">
        <v>599</v>
      </c>
      <c r="F9" s="247">
        <v>68</v>
      </c>
      <c r="G9" s="296">
        <v>115.6</v>
      </c>
      <c r="H9" s="247">
        <v>11.64</v>
      </c>
      <c r="I9" s="296">
        <v>20.95</v>
      </c>
      <c r="J9" s="247">
        <f t="shared" si="0"/>
        <v>216.19</v>
      </c>
      <c r="K9" s="247">
        <v>183.6</v>
      </c>
      <c r="L9" s="247">
        <v>32.590000000000003</v>
      </c>
      <c r="M9" s="293">
        <f t="shared" si="1"/>
        <v>216.19</v>
      </c>
      <c r="N9" s="262"/>
    </row>
    <row r="10" spans="1:19">
      <c r="A10" s="43">
        <v>9</v>
      </c>
      <c r="B10" s="50" t="s">
        <v>624</v>
      </c>
      <c r="C10" s="72" t="s">
        <v>583</v>
      </c>
      <c r="D10" s="72" t="s">
        <v>912</v>
      </c>
      <c r="E10" s="52" t="s">
        <v>598</v>
      </c>
      <c r="F10" s="247">
        <v>68</v>
      </c>
      <c r="G10" s="296">
        <v>0</v>
      </c>
      <c r="H10" s="247">
        <v>11.64</v>
      </c>
      <c r="I10" s="296">
        <v>0</v>
      </c>
      <c r="J10" s="247">
        <f t="shared" si="0"/>
        <v>79.64</v>
      </c>
      <c r="K10" s="247">
        <v>68</v>
      </c>
      <c r="L10" s="247">
        <v>11.64</v>
      </c>
      <c r="M10" s="293">
        <f t="shared" si="1"/>
        <v>79.64</v>
      </c>
      <c r="N10" s="262"/>
    </row>
    <row r="11" spans="1:19">
      <c r="A11" s="43">
        <v>10</v>
      </c>
      <c r="B11" s="50" t="s">
        <v>625</v>
      </c>
      <c r="C11" s="72" t="s">
        <v>89</v>
      </c>
      <c r="D11" s="72" t="s">
        <v>912</v>
      </c>
      <c r="E11" s="52" t="s">
        <v>598</v>
      </c>
      <c r="F11" s="247">
        <v>68</v>
      </c>
      <c r="G11" s="296">
        <v>0</v>
      </c>
      <c r="H11" s="247">
        <v>11.64</v>
      </c>
      <c r="I11" s="296">
        <v>0</v>
      </c>
      <c r="J11" s="247">
        <f t="shared" si="0"/>
        <v>79.64</v>
      </c>
      <c r="K11" s="247">
        <v>68</v>
      </c>
      <c r="L11" s="247">
        <v>11.64</v>
      </c>
      <c r="M11" s="293">
        <f t="shared" si="1"/>
        <v>79.64</v>
      </c>
      <c r="N11" s="262"/>
    </row>
    <row r="12" spans="1:19">
      <c r="A12" s="43"/>
      <c r="B12" s="50" t="s">
        <v>858</v>
      </c>
      <c r="C12" s="72" t="s">
        <v>859</v>
      </c>
      <c r="D12" s="72" t="s">
        <v>912</v>
      </c>
      <c r="E12" s="52" t="s">
        <v>598</v>
      </c>
      <c r="F12" s="247">
        <v>68</v>
      </c>
      <c r="G12" s="296">
        <v>0</v>
      </c>
      <c r="H12" s="247">
        <v>11.64</v>
      </c>
      <c r="I12" s="296">
        <v>0</v>
      </c>
      <c r="J12" s="247">
        <f t="shared" si="0"/>
        <v>79.64</v>
      </c>
      <c r="K12" s="247">
        <v>68</v>
      </c>
      <c r="L12" s="247">
        <v>11.64</v>
      </c>
      <c r="M12" s="293">
        <f t="shared" si="1"/>
        <v>79.64</v>
      </c>
      <c r="N12" s="262"/>
    </row>
    <row r="13" spans="1:19">
      <c r="A13" s="43"/>
      <c r="B13" s="50" t="s">
        <v>708</v>
      </c>
      <c r="C13" s="72" t="s">
        <v>709</v>
      </c>
      <c r="D13" s="72" t="s">
        <v>916</v>
      </c>
      <c r="E13" s="52" t="s">
        <v>598</v>
      </c>
      <c r="F13" s="247">
        <v>68</v>
      </c>
      <c r="G13" s="296">
        <v>0</v>
      </c>
      <c r="H13" s="247">
        <v>11.64</v>
      </c>
      <c r="I13" s="296">
        <v>0</v>
      </c>
      <c r="J13" s="247">
        <f t="shared" si="0"/>
        <v>79.64</v>
      </c>
      <c r="K13" s="247"/>
      <c r="L13" s="247"/>
      <c r="M13" s="293"/>
      <c r="N13" s="262" t="s">
        <v>884</v>
      </c>
    </row>
    <row r="14" spans="1:19" s="1" customFormat="1">
      <c r="A14" s="43">
        <v>12</v>
      </c>
      <c r="B14" s="50" t="s">
        <v>627</v>
      </c>
      <c r="C14" s="72" t="s">
        <v>575</v>
      </c>
      <c r="D14" s="72" t="s">
        <v>913</v>
      </c>
      <c r="E14" s="52" t="s">
        <v>598</v>
      </c>
      <c r="F14" s="247">
        <v>78.12</v>
      </c>
      <c r="G14" s="296">
        <v>0</v>
      </c>
      <c r="H14" s="247">
        <v>11.64</v>
      </c>
      <c r="I14" s="296">
        <v>0</v>
      </c>
      <c r="J14" s="247">
        <f t="shared" si="0"/>
        <v>89.76</v>
      </c>
      <c r="K14" s="247">
        <v>68</v>
      </c>
      <c r="L14" s="247">
        <v>11.64</v>
      </c>
      <c r="M14" s="293">
        <f t="shared" si="1"/>
        <v>79.64</v>
      </c>
      <c r="N14" s="262" t="s">
        <v>914</v>
      </c>
      <c r="P14"/>
      <c r="Q14"/>
      <c r="R14"/>
      <c r="S14"/>
    </row>
    <row r="15" spans="1:19" s="1" customFormat="1">
      <c r="A15" s="43">
        <v>13</v>
      </c>
      <c r="B15" s="50" t="s">
        <v>628</v>
      </c>
      <c r="C15" s="72" t="s">
        <v>139</v>
      </c>
      <c r="D15" s="72" t="s">
        <v>912</v>
      </c>
      <c r="E15" s="52" t="s">
        <v>598</v>
      </c>
      <c r="F15" s="247">
        <v>68</v>
      </c>
      <c r="G15" s="296">
        <v>0</v>
      </c>
      <c r="H15" s="247">
        <v>11.64</v>
      </c>
      <c r="I15" s="296">
        <v>0</v>
      </c>
      <c r="J15" s="247">
        <f t="shared" si="0"/>
        <v>79.64</v>
      </c>
      <c r="K15" s="247">
        <v>68</v>
      </c>
      <c r="L15" s="247">
        <v>11.64</v>
      </c>
      <c r="M15" s="293">
        <f t="shared" si="1"/>
        <v>79.64</v>
      </c>
      <c r="N15" s="262"/>
      <c r="P15"/>
      <c r="Q15"/>
      <c r="R15"/>
      <c r="S15"/>
    </row>
    <row r="16" spans="1:19" s="1" customFormat="1">
      <c r="A16" s="43">
        <v>14</v>
      </c>
      <c r="B16" s="50" t="s">
        <v>629</v>
      </c>
      <c r="C16" s="72" t="s">
        <v>170</v>
      </c>
      <c r="D16" s="72" t="s">
        <v>913</v>
      </c>
      <c r="E16" s="52" t="s">
        <v>600</v>
      </c>
      <c r="F16" s="247">
        <v>78.12</v>
      </c>
      <c r="G16" s="362">
        <v>51</v>
      </c>
      <c r="H16" s="247">
        <v>11.64</v>
      </c>
      <c r="I16" s="296">
        <v>8.74</v>
      </c>
      <c r="J16" s="247">
        <v>157.1</v>
      </c>
      <c r="K16" s="247">
        <v>119</v>
      </c>
      <c r="L16" s="247">
        <v>20.37</v>
      </c>
      <c r="M16" s="293">
        <f t="shared" si="1"/>
        <v>139.37</v>
      </c>
      <c r="N16" s="262" t="s">
        <v>914</v>
      </c>
      <c r="P16"/>
      <c r="Q16"/>
      <c r="R16"/>
      <c r="S16"/>
    </row>
    <row r="17" spans="1:19" s="1" customFormat="1">
      <c r="A17" s="43">
        <v>15</v>
      </c>
      <c r="B17" s="50" t="s">
        <v>810</v>
      </c>
      <c r="C17" s="72" t="s">
        <v>809</v>
      </c>
      <c r="D17" s="72" t="s">
        <v>912</v>
      </c>
      <c r="E17" s="52" t="s">
        <v>598</v>
      </c>
      <c r="F17" s="247">
        <v>68</v>
      </c>
      <c r="G17" s="296">
        <v>0</v>
      </c>
      <c r="H17" s="247">
        <v>11.64</v>
      </c>
      <c r="I17" s="296">
        <v>0</v>
      </c>
      <c r="J17" s="247">
        <f>SUM(F17:I17)</f>
        <v>79.64</v>
      </c>
      <c r="K17" s="247">
        <v>68</v>
      </c>
      <c r="L17" s="247">
        <v>11.64</v>
      </c>
      <c r="M17" s="293">
        <f t="shared" si="1"/>
        <v>79.64</v>
      </c>
      <c r="N17" s="262"/>
      <c r="P17"/>
      <c r="Q17"/>
      <c r="R17"/>
      <c r="S17"/>
    </row>
    <row r="18" spans="1:19" s="1" customFormat="1">
      <c r="A18" s="43">
        <v>16</v>
      </c>
      <c r="B18" s="278" t="s">
        <v>731</v>
      </c>
      <c r="C18" s="72" t="s">
        <v>730</v>
      </c>
      <c r="D18" s="72" t="s">
        <v>913</v>
      </c>
      <c r="E18" s="52" t="s">
        <v>599</v>
      </c>
      <c r="F18" s="247">
        <v>78.12</v>
      </c>
      <c r="G18" s="362">
        <v>115.6</v>
      </c>
      <c r="H18" s="247">
        <v>11.64</v>
      </c>
      <c r="I18" s="296">
        <v>20.95</v>
      </c>
      <c r="J18" s="247">
        <f t="shared" si="0"/>
        <v>226.31</v>
      </c>
      <c r="K18" s="247">
        <v>183.6</v>
      </c>
      <c r="L18" s="247">
        <v>32.590000000000003</v>
      </c>
      <c r="M18" s="293">
        <f t="shared" si="1"/>
        <v>216.19</v>
      </c>
      <c r="N18" s="262" t="s">
        <v>914</v>
      </c>
      <c r="P18"/>
      <c r="Q18"/>
      <c r="R18"/>
      <c r="S18"/>
    </row>
    <row r="19" spans="1:19" s="1" customFormat="1">
      <c r="A19" s="43"/>
      <c r="B19" s="278" t="s">
        <v>885</v>
      </c>
      <c r="C19" s="72" t="s">
        <v>886</v>
      </c>
      <c r="D19" s="72" t="s">
        <v>913</v>
      </c>
      <c r="E19" s="52" t="s">
        <v>600</v>
      </c>
      <c r="F19" s="247">
        <v>78.12</v>
      </c>
      <c r="G19" s="362">
        <v>51</v>
      </c>
      <c r="H19" s="247">
        <v>11.64</v>
      </c>
      <c r="I19" s="296">
        <v>8.74</v>
      </c>
      <c r="J19" s="247">
        <f t="shared" si="0"/>
        <v>149.5</v>
      </c>
      <c r="K19" s="247">
        <v>119</v>
      </c>
      <c r="L19" s="247">
        <v>20.37</v>
      </c>
      <c r="M19" s="293">
        <f t="shared" si="1"/>
        <v>139.37</v>
      </c>
      <c r="N19" s="262" t="s">
        <v>914</v>
      </c>
      <c r="P19"/>
      <c r="Q19"/>
      <c r="R19"/>
      <c r="S19"/>
    </row>
    <row r="20" spans="1:19">
      <c r="A20" s="43">
        <v>17</v>
      </c>
      <c r="B20" s="50" t="s">
        <v>630</v>
      </c>
      <c r="C20" s="72" t="s">
        <v>11</v>
      </c>
      <c r="D20" s="72" t="s">
        <v>912</v>
      </c>
      <c r="E20" s="52" t="s">
        <v>599</v>
      </c>
      <c r="F20" s="247">
        <v>68</v>
      </c>
      <c r="G20" s="296">
        <v>115.6</v>
      </c>
      <c r="H20" s="247">
        <v>11.64</v>
      </c>
      <c r="I20" s="296">
        <v>20.96</v>
      </c>
      <c r="J20" s="247">
        <f t="shared" si="0"/>
        <v>216.20000000000002</v>
      </c>
      <c r="K20" s="247">
        <v>183.6</v>
      </c>
      <c r="L20" s="247">
        <v>32.590000000000003</v>
      </c>
      <c r="M20" s="293">
        <f t="shared" si="1"/>
        <v>216.19</v>
      </c>
      <c r="N20" s="262"/>
    </row>
    <row r="21" spans="1:19">
      <c r="A21" s="43">
        <v>18</v>
      </c>
      <c r="B21" s="118" t="s">
        <v>631</v>
      </c>
      <c r="C21" s="72" t="s">
        <v>720</v>
      </c>
      <c r="D21" s="72" t="s">
        <v>913</v>
      </c>
      <c r="E21" s="52" t="s">
        <v>598</v>
      </c>
      <c r="F21" s="247">
        <v>78.12</v>
      </c>
      <c r="G21" s="296">
        <v>0</v>
      </c>
      <c r="H21" s="247">
        <v>11.64</v>
      </c>
      <c r="I21" s="296">
        <v>0</v>
      </c>
      <c r="J21" s="247">
        <f t="shared" si="0"/>
        <v>89.76</v>
      </c>
      <c r="K21" s="247">
        <v>68</v>
      </c>
      <c r="L21" s="247">
        <v>11.64</v>
      </c>
      <c r="M21" s="293">
        <f t="shared" si="1"/>
        <v>79.64</v>
      </c>
      <c r="N21" s="262" t="s">
        <v>914</v>
      </c>
    </row>
    <row r="22" spans="1:19">
      <c r="A22" s="43">
        <v>19</v>
      </c>
      <c r="B22" s="50" t="s">
        <v>632</v>
      </c>
      <c r="C22" s="72" t="s">
        <v>65</v>
      </c>
      <c r="D22" s="72" t="s">
        <v>913</v>
      </c>
      <c r="E22" s="52" t="s">
        <v>600</v>
      </c>
      <c r="F22" s="247">
        <v>78.12</v>
      </c>
      <c r="G22" s="362">
        <v>51</v>
      </c>
      <c r="H22" s="247">
        <v>11.64</v>
      </c>
      <c r="I22" s="296">
        <v>8.74</v>
      </c>
      <c r="J22" s="247">
        <f t="shared" si="0"/>
        <v>149.5</v>
      </c>
      <c r="K22" s="247">
        <v>119</v>
      </c>
      <c r="L22" s="247">
        <v>20.37</v>
      </c>
      <c r="M22" s="293">
        <f t="shared" si="1"/>
        <v>139.37</v>
      </c>
      <c r="N22" s="262" t="s">
        <v>914</v>
      </c>
    </row>
    <row r="23" spans="1:19">
      <c r="A23" s="43"/>
      <c r="B23" s="50" t="s">
        <v>917</v>
      </c>
      <c r="C23" s="72" t="s">
        <v>918</v>
      </c>
      <c r="D23" s="72" t="s">
        <v>913</v>
      </c>
      <c r="E23" s="52" t="s">
        <v>598</v>
      </c>
      <c r="F23" s="247">
        <v>78.12</v>
      </c>
      <c r="G23" s="296">
        <v>0</v>
      </c>
      <c r="H23" s="247">
        <v>11.64</v>
      </c>
      <c r="I23" s="296">
        <v>0</v>
      </c>
      <c r="J23" s="247">
        <f t="shared" si="0"/>
        <v>89.76</v>
      </c>
      <c r="K23" s="247"/>
      <c r="L23" s="247"/>
      <c r="M23" s="293"/>
      <c r="N23" s="262" t="s">
        <v>884</v>
      </c>
    </row>
    <row r="24" spans="1:19">
      <c r="A24" s="43">
        <v>20</v>
      </c>
      <c r="B24" s="50" t="s">
        <v>633</v>
      </c>
      <c r="C24" s="71" t="s">
        <v>80</v>
      </c>
      <c r="D24" s="71" t="s">
        <v>912</v>
      </c>
      <c r="E24" s="52" t="s">
        <v>598</v>
      </c>
      <c r="F24" s="247">
        <v>68</v>
      </c>
      <c r="G24" s="296">
        <v>0</v>
      </c>
      <c r="H24" s="247">
        <v>11.64</v>
      </c>
      <c r="I24" s="296">
        <v>0</v>
      </c>
      <c r="J24" s="247">
        <f t="shared" si="0"/>
        <v>79.64</v>
      </c>
      <c r="K24" s="247">
        <v>68</v>
      </c>
      <c r="L24" s="247">
        <v>11.64</v>
      </c>
      <c r="M24" s="293">
        <f t="shared" si="1"/>
        <v>79.64</v>
      </c>
      <c r="N24" s="262"/>
    </row>
    <row r="25" spans="1:19">
      <c r="A25" s="43"/>
      <c r="B25" s="50" t="s">
        <v>887</v>
      </c>
      <c r="C25" s="71" t="s">
        <v>888</v>
      </c>
      <c r="D25" s="71" t="s">
        <v>913</v>
      </c>
      <c r="E25" s="52" t="s">
        <v>598</v>
      </c>
      <c r="F25" s="247">
        <v>78.12</v>
      </c>
      <c r="G25" s="296">
        <v>0</v>
      </c>
      <c r="H25" s="247">
        <v>11.64</v>
      </c>
      <c r="I25" s="296">
        <v>0</v>
      </c>
      <c r="J25" s="247">
        <f t="shared" si="0"/>
        <v>89.76</v>
      </c>
      <c r="K25" s="247">
        <v>68</v>
      </c>
      <c r="L25" s="247">
        <v>11.64</v>
      </c>
      <c r="M25" s="293">
        <f t="shared" si="1"/>
        <v>79.64</v>
      </c>
      <c r="N25" s="262" t="s">
        <v>914</v>
      </c>
    </row>
    <row r="26" spans="1:19">
      <c r="A26" s="43">
        <v>21</v>
      </c>
      <c r="B26" s="43" t="s">
        <v>781</v>
      </c>
      <c r="C26" s="71" t="s">
        <v>844</v>
      </c>
      <c r="D26" s="71" t="s">
        <v>913</v>
      </c>
      <c r="E26" s="52" t="s">
        <v>600</v>
      </c>
      <c r="F26" s="247">
        <v>78.12</v>
      </c>
      <c r="G26" s="362">
        <v>51</v>
      </c>
      <c r="H26" s="247">
        <v>11.64</v>
      </c>
      <c r="I26" s="296">
        <v>8.74</v>
      </c>
      <c r="J26" s="247">
        <f>SUM(F26:I26)</f>
        <v>149.5</v>
      </c>
      <c r="K26" s="247">
        <v>119</v>
      </c>
      <c r="L26" s="247">
        <v>20.37</v>
      </c>
      <c r="M26" s="293">
        <f t="shared" si="1"/>
        <v>139.37</v>
      </c>
      <c r="N26" s="262" t="s">
        <v>914</v>
      </c>
    </row>
    <row r="27" spans="1:19">
      <c r="A27" s="43">
        <v>22</v>
      </c>
      <c r="B27" s="50" t="s">
        <v>635</v>
      </c>
      <c r="C27" s="358" t="s">
        <v>91</v>
      </c>
      <c r="D27" s="358" t="s">
        <v>912</v>
      </c>
      <c r="E27" s="52" t="s">
        <v>599</v>
      </c>
      <c r="F27" s="247">
        <v>68</v>
      </c>
      <c r="G27" s="296">
        <v>115.6</v>
      </c>
      <c r="H27" s="247">
        <v>11.64</v>
      </c>
      <c r="I27" s="296">
        <v>20.96</v>
      </c>
      <c r="J27" s="247">
        <f>SUM(F27:I27)</f>
        <v>216.20000000000002</v>
      </c>
      <c r="K27" s="247">
        <v>183.6</v>
      </c>
      <c r="L27" s="247">
        <v>32.590000000000003</v>
      </c>
      <c r="M27" s="293">
        <f t="shared" si="1"/>
        <v>216.19</v>
      </c>
      <c r="N27" s="262" t="s">
        <v>919</v>
      </c>
    </row>
    <row r="28" spans="1:19">
      <c r="A28" s="43">
        <v>23</v>
      </c>
      <c r="B28" s="50" t="s">
        <v>634</v>
      </c>
      <c r="C28" s="71" t="s">
        <v>845</v>
      </c>
      <c r="D28" s="71" t="s">
        <v>912</v>
      </c>
      <c r="E28" s="52" t="s">
        <v>598</v>
      </c>
      <c r="F28" s="247">
        <v>68</v>
      </c>
      <c r="G28" s="296">
        <v>0</v>
      </c>
      <c r="H28" s="247">
        <v>11.64</v>
      </c>
      <c r="I28" s="296">
        <v>0</v>
      </c>
      <c r="J28" s="247">
        <f>SUM(F28:I28)</f>
        <v>79.64</v>
      </c>
      <c r="K28" s="247">
        <v>68</v>
      </c>
      <c r="L28" s="247">
        <v>11.64</v>
      </c>
      <c r="M28" s="293">
        <f t="shared" si="1"/>
        <v>79.64</v>
      </c>
      <c r="N28" s="262"/>
    </row>
    <row r="29" spans="1:19">
      <c r="A29" s="43">
        <v>24</v>
      </c>
      <c r="B29" s="50" t="s">
        <v>636</v>
      </c>
      <c r="C29" s="72" t="s">
        <v>771</v>
      </c>
      <c r="D29" s="72" t="s">
        <v>915</v>
      </c>
      <c r="E29" s="52" t="s">
        <v>598</v>
      </c>
      <c r="F29" s="247">
        <v>78.12</v>
      </c>
      <c r="G29" s="296">
        <v>0</v>
      </c>
      <c r="H29" s="247">
        <v>11.64</v>
      </c>
      <c r="I29" s="296">
        <v>0</v>
      </c>
      <c r="J29" s="247">
        <f t="shared" si="0"/>
        <v>89.76</v>
      </c>
      <c r="K29" s="247">
        <v>68</v>
      </c>
      <c r="L29" s="247">
        <v>11.64</v>
      </c>
      <c r="M29" s="293">
        <f t="shared" si="1"/>
        <v>79.64</v>
      </c>
      <c r="N29" s="262" t="s">
        <v>914</v>
      </c>
    </row>
    <row r="30" spans="1:19">
      <c r="A30" s="43">
        <v>25</v>
      </c>
      <c r="B30" s="50" t="s">
        <v>637</v>
      </c>
      <c r="C30" s="72" t="s">
        <v>405</v>
      </c>
      <c r="D30" s="72" t="s">
        <v>915</v>
      </c>
      <c r="E30" s="52" t="s">
        <v>598</v>
      </c>
      <c r="F30" s="247">
        <v>78.12</v>
      </c>
      <c r="G30" s="296">
        <v>0</v>
      </c>
      <c r="H30" s="247">
        <v>11.64</v>
      </c>
      <c r="I30" s="296">
        <v>0</v>
      </c>
      <c r="J30" s="247">
        <f t="shared" si="0"/>
        <v>89.76</v>
      </c>
      <c r="K30" s="247">
        <v>68</v>
      </c>
      <c r="L30" s="247">
        <v>11.64</v>
      </c>
      <c r="M30" s="293">
        <f t="shared" si="1"/>
        <v>79.64</v>
      </c>
      <c r="N30" s="262" t="s">
        <v>914</v>
      </c>
    </row>
    <row r="31" spans="1:19">
      <c r="A31" s="43"/>
      <c r="B31" s="50" t="s">
        <v>879</v>
      </c>
      <c r="C31" s="72" t="s">
        <v>880</v>
      </c>
      <c r="D31" s="72" t="s">
        <v>912</v>
      </c>
      <c r="E31" s="52" t="s">
        <v>598</v>
      </c>
      <c r="F31" s="247">
        <v>68</v>
      </c>
      <c r="G31" s="296">
        <v>0</v>
      </c>
      <c r="H31" s="247">
        <v>11.64</v>
      </c>
      <c r="I31" s="296">
        <v>0</v>
      </c>
      <c r="J31" s="247">
        <f t="shared" si="0"/>
        <v>79.64</v>
      </c>
      <c r="K31" s="247">
        <v>68</v>
      </c>
      <c r="L31" s="247">
        <v>11.64</v>
      </c>
      <c r="M31" s="293">
        <f t="shared" si="1"/>
        <v>79.64</v>
      </c>
      <c r="N31" s="262"/>
    </row>
    <row r="32" spans="1:19">
      <c r="A32" s="43">
        <v>26</v>
      </c>
      <c r="B32" s="50" t="s">
        <v>723</v>
      </c>
      <c r="C32" s="72" t="s">
        <v>722</v>
      </c>
      <c r="D32" s="72" t="s">
        <v>912</v>
      </c>
      <c r="E32" s="52" t="s">
        <v>598</v>
      </c>
      <c r="F32" s="247">
        <v>68</v>
      </c>
      <c r="G32" s="296">
        <v>0</v>
      </c>
      <c r="H32" s="247">
        <v>11.64</v>
      </c>
      <c r="I32" s="296">
        <v>0</v>
      </c>
      <c r="J32" s="247">
        <f t="shared" si="0"/>
        <v>79.64</v>
      </c>
      <c r="K32" s="247">
        <v>68</v>
      </c>
      <c r="L32" s="247">
        <v>11.64</v>
      </c>
      <c r="M32" s="293">
        <f t="shared" si="1"/>
        <v>79.64</v>
      </c>
      <c r="N32" s="262"/>
    </row>
    <row r="33" spans="1:19">
      <c r="A33" s="43">
        <v>27</v>
      </c>
      <c r="B33" s="50" t="s">
        <v>638</v>
      </c>
      <c r="C33" s="72" t="s">
        <v>617</v>
      </c>
      <c r="D33" s="72" t="s">
        <v>912</v>
      </c>
      <c r="E33" s="52" t="s">
        <v>600</v>
      </c>
      <c r="F33" s="247">
        <v>68</v>
      </c>
      <c r="G33" s="296">
        <v>51</v>
      </c>
      <c r="H33" s="247">
        <v>11.64</v>
      </c>
      <c r="I33" s="296">
        <v>8.74</v>
      </c>
      <c r="J33" s="247">
        <f t="shared" si="0"/>
        <v>139.38</v>
      </c>
      <c r="K33" s="247">
        <v>119</v>
      </c>
      <c r="L33" s="247">
        <v>20.37</v>
      </c>
      <c r="M33" s="293">
        <f t="shared" si="1"/>
        <v>139.37</v>
      </c>
      <c r="N33" s="262"/>
    </row>
    <row r="34" spans="1:19">
      <c r="A34" s="43">
        <v>28</v>
      </c>
      <c r="B34" s="50" t="s">
        <v>639</v>
      </c>
      <c r="C34" s="72" t="s">
        <v>92</v>
      </c>
      <c r="D34" s="72" t="s">
        <v>912</v>
      </c>
      <c r="E34" s="52" t="s">
        <v>599</v>
      </c>
      <c r="F34" s="247">
        <v>68</v>
      </c>
      <c r="G34" s="296">
        <v>115.6</v>
      </c>
      <c r="H34" s="247">
        <v>11.64</v>
      </c>
      <c r="I34" s="296">
        <v>20.96</v>
      </c>
      <c r="J34" s="247">
        <f t="shared" si="0"/>
        <v>216.20000000000002</v>
      </c>
      <c r="K34" s="247">
        <v>183.6</v>
      </c>
      <c r="L34" s="247">
        <v>32.590000000000003</v>
      </c>
      <c r="M34" s="293">
        <f t="shared" si="1"/>
        <v>216.19</v>
      </c>
      <c r="N34" s="262"/>
    </row>
    <row r="35" spans="1:19">
      <c r="A35" s="43"/>
      <c r="B35" s="50" t="s">
        <v>889</v>
      </c>
      <c r="C35" s="72" t="s">
        <v>890</v>
      </c>
      <c r="D35" s="72" t="s">
        <v>912</v>
      </c>
      <c r="E35" s="52" t="s">
        <v>598</v>
      </c>
      <c r="F35" s="247">
        <v>68</v>
      </c>
      <c r="G35" s="296">
        <v>0</v>
      </c>
      <c r="H35" s="247">
        <v>11.64</v>
      </c>
      <c r="I35" s="296">
        <v>0</v>
      </c>
      <c r="J35" s="247">
        <f t="shared" si="0"/>
        <v>79.64</v>
      </c>
      <c r="K35" s="247">
        <v>68</v>
      </c>
      <c r="L35" s="247">
        <v>11.64</v>
      </c>
      <c r="M35" s="293">
        <f t="shared" si="1"/>
        <v>79.64</v>
      </c>
      <c r="N35" s="262"/>
    </row>
    <row r="36" spans="1:19">
      <c r="A36" s="43">
        <v>30</v>
      </c>
      <c r="B36" s="50" t="s">
        <v>641</v>
      </c>
      <c r="C36" s="71" t="s">
        <v>846</v>
      </c>
      <c r="D36" s="71" t="s">
        <v>912</v>
      </c>
      <c r="E36" s="52" t="s">
        <v>600</v>
      </c>
      <c r="F36" s="247">
        <v>68</v>
      </c>
      <c r="G36" s="296">
        <v>51</v>
      </c>
      <c r="H36" s="247">
        <v>11.64</v>
      </c>
      <c r="I36" s="296">
        <v>8.74</v>
      </c>
      <c r="J36" s="247">
        <f t="shared" si="0"/>
        <v>139.38</v>
      </c>
      <c r="K36" s="247">
        <v>119</v>
      </c>
      <c r="L36" s="247">
        <v>20.37</v>
      </c>
      <c r="M36" s="293">
        <f t="shared" si="1"/>
        <v>139.37</v>
      </c>
      <c r="N36" s="262"/>
      <c r="R36" t="s">
        <v>318</v>
      </c>
    </row>
    <row r="37" spans="1:19">
      <c r="A37" s="43">
        <v>31</v>
      </c>
      <c r="B37" s="50" t="s">
        <v>642</v>
      </c>
      <c r="C37" s="72" t="s">
        <v>549</v>
      </c>
      <c r="D37" s="72" t="s">
        <v>912</v>
      </c>
      <c r="E37" s="52" t="s">
        <v>599</v>
      </c>
      <c r="F37" s="247">
        <v>68</v>
      </c>
      <c r="G37" s="296">
        <v>115.6</v>
      </c>
      <c r="H37" s="247">
        <v>11.64</v>
      </c>
      <c r="I37" s="296">
        <v>20.96</v>
      </c>
      <c r="J37" s="247">
        <f t="shared" si="0"/>
        <v>216.20000000000002</v>
      </c>
      <c r="K37" s="247">
        <v>183.6</v>
      </c>
      <c r="L37" s="247">
        <v>32.590000000000003</v>
      </c>
      <c r="M37" s="293">
        <f t="shared" si="1"/>
        <v>216.19</v>
      </c>
      <c r="N37" s="262"/>
    </row>
    <row r="38" spans="1:19">
      <c r="A38" s="43">
        <v>32</v>
      </c>
      <c r="B38" s="50" t="s">
        <v>784</v>
      </c>
      <c r="C38" s="72" t="s">
        <v>785</v>
      </c>
      <c r="D38" s="72" t="s">
        <v>912</v>
      </c>
      <c r="E38" s="52" t="s">
        <v>598</v>
      </c>
      <c r="F38" s="247">
        <v>68</v>
      </c>
      <c r="G38" s="296">
        <v>0</v>
      </c>
      <c r="H38" s="247">
        <v>11.64</v>
      </c>
      <c r="I38" s="296">
        <v>0</v>
      </c>
      <c r="J38" s="247">
        <f t="shared" si="0"/>
        <v>79.64</v>
      </c>
      <c r="K38" s="247">
        <v>68</v>
      </c>
      <c r="L38" s="247">
        <v>11.64</v>
      </c>
      <c r="M38" s="293">
        <f t="shared" si="1"/>
        <v>79.64</v>
      </c>
      <c r="N38" s="262"/>
    </row>
    <row r="39" spans="1:19" s="1" customFormat="1">
      <c r="A39" s="43">
        <v>33</v>
      </c>
      <c r="B39" s="50" t="s">
        <v>644</v>
      </c>
      <c r="C39" s="72" t="s">
        <v>407</v>
      </c>
      <c r="D39" s="72" t="s">
        <v>913</v>
      </c>
      <c r="E39" s="52" t="s">
        <v>598</v>
      </c>
      <c r="F39" s="247">
        <v>78.12</v>
      </c>
      <c r="G39" s="296">
        <v>0</v>
      </c>
      <c r="H39" s="247">
        <v>11.64</v>
      </c>
      <c r="I39" s="296">
        <v>0</v>
      </c>
      <c r="J39" s="247">
        <f t="shared" si="0"/>
        <v>89.76</v>
      </c>
      <c r="K39" s="247">
        <v>68</v>
      </c>
      <c r="L39" s="247">
        <v>11.64</v>
      </c>
      <c r="M39" s="293">
        <f t="shared" si="1"/>
        <v>79.64</v>
      </c>
      <c r="N39" s="262" t="s">
        <v>914</v>
      </c>
      <c r="P39"/>
      <c r="Q39"/>
      <c r="R39"/>
      <c r="S39"/>
    </row>
    <row r="40" spans="1:19" s="1" customFormat="1">
      <c r="A40" s="43"/>
      <c r="B40" s="50" t="s">
        <v>860</v>
      </c>
      <c r="C40" s="72" t="s">
        <v>862</v>
      </c>
      <c r="D40" s="72" t="s">
        <v>912</v>
      </c>
      <c r="E40" s="52" t="s">
        <v>598</v>
      </c>
      <c r="F40" s="247">
        <v>68</v>
      </c>
      <c r="G40" s="296">
        <v>0</v>
      </c>
      <c r="H40" s="247">
        <v>11.64</v>
      </c>
      <c r="I40" s="296">
        <v>0</v>
      </c>
      <c r="J40" s="247">
        <f t="shared" si="0"/>
        <v>79.64</v>
      </c>
      <c r="K40" s="247">
        <v>68</v>
      </c>
      <c r="L40" s="247">
        <v>11.64</v>
      </c>
      <c r="M40" s="293">
        <f t="shared" si="1"/>
        <v>79.64</v>
      </c>
      <c r="N40" s="262"/>
      <c r="P40"/>
      <c r="Q40"/>
      <c r="R40"/>
      <c r="S40"/>
    </row>
    <row r="41" spans="1:19" s="1" customFormat="1">
      <c r="A41" s="43">
        <v>34</v>
      </c>
      <c r="B41" s="50" t="s">
        <v>705</v>
      </c>
      <c r="C41" s="72" t="s">
        <v>43</v>
      </c>
      <c r="D41" s="72" t="s">
        <v>915</v>
      </c>
      <c r="E41" s="52" t="s">
        <v>598</v>
      </c>
      <c r="F41" s="247">
        <v>78.12</v>
      </c>
      <c r="G41" s="296">
        <v>0</v>
      </c>
      <c r="H41" s="247">
        <v>11.64</v>
      </c>
      <c r="I41" s="296">
        <v>0</v>
      </c>
      <c r="J41" s="247">
        <f t="shared" si="0"/>
        <v>89.76</v>
      </c>
      <c r="K41" s="247">
        <v>68</v>
      </c>
      <c r="L41" s="247">
        <v>11.64</v>
      </c>
      <c r="M41" s="293">
        <f t="shared" si="1"/>
        <v>79.64</v>
      </c>
      <c r="N41" s="262" t="s">
        <v>914</v>
      </c>
      <c r="P41"/>
      <c r="Q41"/>
      <c r="R41"/>
      <c r="S41"/>
    </row>
    <row r="42" spans="1:19" s="1" customFormat="1">
      <c r="A42" s="43">
        <v>35</v>
      </c>
      <c r="B42" s="50" t="s">
        <v>706</v>
      </c>
      <c r="C42" s="71" t="s">
        <v>327</v>
      </c>
      <c r="D42" s="71" t="s">
        <v>912</v>
      </c>
      <c r="E42" s="52" t="s">
        <v>600</v>
      </c>
      <c r="F42" s="247">
        <v>68</v>
      </c>
      <c r="G42" s="296">
        <v>51</v>
      </c>
      <c r="H42" s="247">
        <v>11.64</v>
      </c>
      <c r="I42" s="296">
        <v>8.74</v>
      </c>
      <c r="J42" s="247">
        <f t="shared" si="0"/>
        <v>139.38</v>
      </c>
      <c r="K42" s="247">
        <v>119</v>
      </c>
      <c r="L42" s="247">
        <v>20.37</v>
      </c>
      <c r="M42" s="293">
        <f t="shared" si="1"/>
        <v>139.37</v>
      </c>
      <c r="N42" s="262"/>
      <c r="P42"/>
      <c r="Q42"/>
      <c r="R42"/>
      <c r="S42"/>
    </row>
    <row r="43" spans="1:19" s="1" customFormat="1">
      <c r="A43" s="43"/>
      <c r="B43" s="50" t="s">
        <v>920</v>
      </c>
      <c r="C43" s="71" t="s">
        <v>921</v>
      </c>
      <c r="D43" s="71" t="s">
        <v>913</v>
      </c>
      <c r="E43" s="52" t="s">
        <v>598</v>
      </c>
      <c r="F43" s="247">
        <v>78.12</v>
      </c>
      <c r="G43" s="296">
        <v>0</v>
      </c>
      <c r="H43" s="247">
        <v>11.64</v>
      </c>
      <c r="I43" s="296">
        <v>0</v>
      </c>
      <c r="J43" s="247">
        <f t="shared" si="0"/>
        <v>89.76</v>
      </c>
      <c r="K43" s="247"/>
      <c r="L43" s="247"/>
      <c r="M43" s="293"/>
      <c r="N43" s="262" t="s">
        <v>884</v>
      </c>
      <c r="P43"/>
      <c r="Q43"/>
      <c r="R43"/>
      <c r="S43"/>
    </row>
    <row r="44" spans="1:19" s="1" customFormat="1">
      <c r="A44" s="43">
        <v>36</v>
      </c>
      <c r="B44" s="50" t="s">
        <v>645</v>
      </c>
      <c r="C44" s="72" t="s">
        <v>358</v>
      </c>
      <c r="D44" s="72" t="s">
        <v>912</v>
      </c>
      <c r="E44" s="52" t="s">
        <v>599</v>
      </c>
      <c r="F44" s="247">
        <v>68</v>
      </c>
      <c r="G44" s="296">
        <v>115.6</v>
      </c>
      <c r="H44" s="247">
        <v>11.64</v>
      </c>
      <c r="I44" s="296">
        <v>20.96</v>
      </c>
      <c r="J44" s="247">
        <f>SUM(F44:I44)</f>
        <v>216.20000000000002</v>
      </c>
      <c r="K44" s="247">
        <v>183.6</v>
      </c>
      <c r="L44" s="247">
        <v>32.590000000000003</v>
      </c>
      <c r="M44" s="293">
        <f t="shared" si="1"/>
        <v>216.19</v>
      </c>
      <c r="N44" s="262"/>
      <c r="P44"/>
      <c r="Q44"/>
      <c r="R44"/>
      <c r="S44"/>
    </row>
    <row r="45" spans="1:19" s="1" customFormat="1">
      <c r="A45" s="43">
        <v>37</v>
      </c>
      <c r="B45" s="50" t="s">
        <v>646</v>
      </c>
      <c r="C45" s="72" t="s">
        <v>551</v>
      </c>
      <c r="D45" s="72" t="s">
        <v>913</v>
      </c>
      <c r="E45" s="52" t="s">
        <v>598</v>
      </c>
      <c r="F45" s="247">
        <v>78.12</v>
      </c>
      <c r="G45" s="296">
        <v>0</v>
      </c>
      <c r="H45" s="247">
        <v>11.64</v>
      </c>
      <c r="I45" s="296">
        <v>0</v>
      </c>
      <c r="J45" s="247">
        <f t="shared" si="0"/>
        <v>89.76</v>
      </c>
      <c r="K45" s="247">
        <v>68</v>
      </c>
      <c r="L45" s="247">
        <v>11.64</v>
      </c>
      <c r="M45" s="293">
        <f t="shared" si="1"/>
        <v>79.64</v>
      </c>
      <c r="N45" s="262" t="s">
        <v>914</v>
      </c>
      <c r="P45"/>
      <c r="Q45"/>
      <c r="R45"/>
      <c r="S45"/>
    </row>
    <row r="46" spans="1:19" s="1" customFormat="1">
      <c r="A46" s="43">
        <v>39</v>
      </c>
      <c r="B46" s="50" t="s">
        <v>648</v>
      </c>
      <c r="C46" s="72" t="s">
        <v>23</v>
      </c>
      <c r="D46" s="72" t="s">
        <v>912</v>
      </c>
      <c r="E46" s="52" t="s">
        <v>598</v>
      </c>
      <c r="F46" s="247">
        <v>68</v>
      </c>
      <c r="G46" s="296">
        <v>0</v>
      </c>
      <c r="H46" s="247">
        <v>11.64</v>
      </c>
      <c r="I46" s="296">
        <v>0</v>
      </c>
      <c r="J46" s="247">
        <f t="shared" si="0"/>
        <v>79.64</v>
      </c>
      <c r="K46" s="247">
        <v>68</v>
      </c>
      <c r="L46" s="247">
        <v>11.64</v>
      </c>
      <c r="M46" s="293">
        <f t="shared" si="1"/>
        <v>79.64</v>
      </c>
      <c r="N46" s="262"/>
      <c r="P46"/>
      <c r="Q46"/>
      <c r="R46"/>
      <c r="S46"/>
    </row>
    <row r="47" spans="1:19" s="1" customFormat="1">
      <c r="A47" s="43">
        <v>40</v>
      </c>
      <c r="B47" s="50" t="s">
        <v>649</v>
      </c>
      <c r="C47" s="72" t="s">
        <v>93</v>
      </c>
      <c r="D47" s="72" t="s">
        <v>912</v>
      </c>
      <c r="E47" s="52" t="s">
        <v>599</v>
      </c>
      <c r="F47" s="247">
        <v>68</v>
      </c>
      <c r="G47" s="296">
        <v>115.6</v>
      </c>
      <c r="H47" s="247">
        <v>11.64</v>
      </c>
      <c r="I47" s="296">
        <v>20.96</v>
      </c>
      <c r="J47" s="247">
        <f>SUM(F47:I47)</f>
        <v>216.20000000000002</v>
      </c>
      <c r="K47" s="247">
        <v>183.6</v>
      </c>
      <c r="L47" s="247">
        <v>32.590000000000003</v>
      </c>
      <c r="M47" s="293">
        <f t="shared" si="1"/>
        <v>216.19</v>
      </c>
      <c r="N47" s="262"/>
      <c r="P47"/>
      <c r="Q47"/>
      <c r="R47"/>
      <c r="S47"/>
    </row>
    <row r="48" spans="1:19" s="1" customFormat="1">
      <c r="A48" s="43">
        <v>41</v>
      </c>
      <c r="B48" s="50" t="s">
        <v>650</v>
      </c>
      <c r="C48" s="72" t="s">
        <v>183</v>
      </c>
      <c r="D48" s="72" t="s">
        <v>912</v>
      </c>
      <c r="E48" s="52" t="s">
        <v>600</v>
      </c>
      <c r="F48" s="247">
        <v>68</v>
      </c>
      <c r="G48" s="362"/>
      <c r="H48" s="247">
        <v>11.64</v>
      </c>
      <c r="I48" s="362"/>
      <c r="J48" s="247">
        <f t="shared" si="0"/>
        <v>79.64</v>
      </c>
      <c r="K48" s="247">
        <v>68</v>
      </c>
      <c r="L48" s="247">
        <v>11.64</v>
      </c>
      <c r="M48" s="293">
        <f t="shared" si="1"/>
        <v>79.64</v>
      </c>
      <c r="N48" s="262" t="s">
        <v>922</v>
      </c>
      <c r="P48"/>
      <c r="Q48"/>
      <c r="R48"/>
      <c r="S48"/>
    </row>
    <row r="49" spans="1:19" s="1" customFormat="1">
      <c r="A49" s="43">
        <v>42</v>
      </c>
      <c r="B49" s="50" t="s">
        <v>651</v>
      </c>
      <c r="C49" s="71" t="s">
        <v>453</v>
      </c>
      <c r="D49" s="71" t="s">
        <v>915</v>
      </c>
      <c r="E49" s="52" t="s">
        <v>599</v>
      </c>
      <c r="F49" s="247">
        <v>78.12</v>
      </c>
      <c r="G49" s="362">
        <v>115.6</v>
      </c>
      <c r="H49" s="247">
        <v>11.64</v>
      </c>
      <c r="I49" s="296">
        <v>20.96</v>
      </c>
      <c r="J49" s="247">
        <v>212.85</v>
      </c>
      <c r="K49" s="247">
        <v>183.6</v>
      </c>
      <c r="L49" s="247">
        <v>32.590000000000003</v>
      </c>
      <c r="M49" s="293">
        <f t="shared" si="1"/>
        <v>216.19</v>
      </c>
      <c r="N49" s="262" t="s">
        <v>914</v>
      </c>
      <c r="P49"/>
      <c r="Q49"/>
      <c r="R49"/>
      <c r="S49"/>
    </row>
    <row r="50" spans="1:19" s="1" customFormat="1">
      <c r="A50" s="43"/>
      <c r="B50" s="50" t="s">
        <v>864</v>
      </c>
      <c r="C50" s="71" t="s">
        <v>865</v>
      </c>
      <c r="D50" s="71" t="s">
        <v>916</v>
      </c>
      <c r="E50" s="52" t="s">
        <v>866</v>
      </c>
      <c r="F50" s="247">
        <v>68</v>
      </c>
      <c r="G50" s="296">
        <v>0</v>
      </c>
      <c r="H50" s="247">
        <v>11.64</v>
      </c>
      <c r="I50" s="296">
        <v>0</v>
      </c>
      <c r="J50" s="247">
        <f t="shared" si="0"/>
        <v>79.64</v>
      </c>
      <c r="K50" s="247">
        <v>68</v>
      </c>
      <c r="L50" s="247">
        <v>11.64</v>
      </c>
      <c r="M50" s="293">
        <f t="shared" si="1"/>
        <v>79.64</v>
      </c>
      <c r="N50" s="262"/>
      <c r="P50"/>
      <c r="Q50"/>
      <c r="R50"/>
      <c r="S50"/>
    </row>
    <row r="51" spans="1:19" s="1" customFormat="1">
      <c r="A51" s="43">
        <v>43</v>
      </c>
      <c r="B51" s="50" t="s">
        <v>652</v>
      </c>
      <c r="C51" s="72" t="s">
        <v>134</v>
      </c>
      <c r="D51" s="72" t="s">
        <v>912</v>
      </c>
      <c r="E51" s="52" t="s">
        <v>598</v>
      </c>
      <c r="F51" s="247">
        <v>68</v>
      </c>
      <c r="G51" s="296">
        <v>0</v>
      </c>
      <c r="H51" s="247">
        <v>11.64</v>
      </c>
      <c r="I51" s="296">
        <v>0</v>
      </c>
      <c r="J51" s="247">
        <f t="shared" si="0"/>
        <v>79.64</v>
      </c>
      <c r="K51" s="247">
        <v>68</v>
      </c>
      <c r="L51" s="247">
        <v>11.64</v>
      </c>
      <c r="M51" s="293">
        <f t="shared" si="1"/>
        <v>79.64</v>
      </c>
      <c r="N51" s="262"/>
      <c r="P51"/>
      <c r="Q51"/>
      <c r="R51"/>
      <c r="S51"/>
    </row>
    <row r="52" spans="1:19" s="1" customFormat="1">
      <c r="A52" s="43"/>
      <c r="B52" s="50" t="s">
        <v>891</v>
      </c>
      <c r="C52" s="72" t="s">
        <v>892</v>
      </c>
      <c r="D52" s="72" t="s">
        <v>915</v>
      </c>
      <c r="E52" s="52" t="s">
        <v>598</v>
      </c>
      <c r="F52" s="247">
        <v>78.12</v>
      </c>
      <c r="G52" s="296">
        <v>0</v>
      </c>
      <c r="H52" s="247">
        <v>11.64</v>
      </c>
      <c r="I52" s="296">
        <v>0</v>
      </c>
      <c r="J52" s="247">
        <f t="shared" si="0"/>
        <v>89.76</v>
      </c>
      <c r="K52" s="247"/>
      <c r="L52" s="247"/>
      <c r="M52" s="293"/>
      <c r="N52" s="262" t="s">
        <v>884</v>
      </c>
      <c r="P52"/>
      <c r="Q52"/>
      <c r="R52"/>
      <c r="S52"/>
    </row>
    <row r="53" spans="1:19" s="1" customFormat="1">
      <c r="A53" s="43">
        <v>44</v>
      </c>
      <c r="B53" s="50" t="s">
        <v>653</v>
      </c>
      <c r="C53" s="72" t="s">
        <v>59</v>
      </c>
      <c r="D53" s="72" t="s">
        <v>913</v>
      </c>
      <c r="E53" s="52" t="s">
        <v>598</v>
      </c>
      <c r="F53" s="247">
        <v>78.12</v>
      </c>
      <c r="G53" s="296">
        <v>0</v>
      </c>
      <c r="H53" s="247">
        <v>11.64</v>
      </c>
      <c r="I53" s="296">
        <v>0</v>
      </c>
      <c r="J53" s="247">
        <f t="shared" si="0"/>
        <v>89.76</v>
      </c>
      <c r="K53" s="247">
        <v>68</v>
      </c>
      <c r="L53" s="247">
        <v>11.64</v>
      </c>
      <c r="M53" s="293">
        <f t="shared" si="1"/>
        <v>79.64</v>
      </c>
      <c r="N53" s="262" t="s">
        <v>914</v>
      </c>
      <c r="P53"/>
      <c r="Q53"/>
      <c r="R53"/>
      <c r="S53"/>
    </row>
    <row r="54" spans="1:19" s="1" customFormat="1">
      <c r="A54" s="43">
        <v>45</v>
      </c>
      <c r="B54" s="50" t="s">
        <v>654</v>
      </c>
      <c r="C54" s="72" t="s">
        <v>563</v>
      </c>
      <c r="D54" s="72" t="s">
        <v>912</v>
      </c>
      <c r="E54" s="52" t="s">
        <v>599</v>
      </c>
      <c r="F54" s="247">
        <v>68</v>
      </c>
      <c r="G54" s="296">
        <v>115.6</v>
      </c>
      <c r="H54" s="247">
        <v>11.64</v>
      </c>
      <c r="I54" s="296">
        <v>20.96</v>
      </c>
      <c r="J54" s="247">
        <f>SUM(F54:I54)</f>
        <v>216.20000000000002</v>
      </c>
      <c r="K54" s="247">
        <v>183.6</v>
      </c>
      <c r="L54" s="247">
        <v>32.590000000000003</v>
      </c>
      <c r="M54" s="293">
        <f t="shared" si="1"/>
        <v>216.19</v>
      </c>
      <c r="N54" s="262"/>
      <c r="P54"/>
      <c r="Q54"/>
      <c r="R54"/>
      <c r="S54"/>
    </row>
    <row r="55" spans="1:19" s="1" customFormat="1">
      <c r="A55" s="43"/>
      <c r="B55" s="50" t="s">
        <v>893</v>
      </c>
      <c r="C55" s="72" t="s">
        <v>894</v>
      </c>
      <c r="D55" s="72" t="s">
        <v>913</v>
      </c>
      <c r="E55" s="52" t="s">
        <v>598</v>
      </c>
      <c r="F55" s="247">
        <v>78.12</v>
      </c>
      <c r="G55" s="296">
        <v>0</v>
      </c>
      <c r="H55" s="247">
        <v>11.64</v>
      </c>
      <c r="I55" s="296">
        <v>0</v>
      </c>
      <c r="J55" s="247">
        <f>SUM(F55:I55)</f>
        <v>89.76</v>
      </c>
      <c r="K55" s="247">
        <v>68</v>
      </c>
      <c r="L55" s="247">
        <v>11.64</v>
      </c>
      <c r="M55" s="293">
        <f t="shared" si="1"/>
        <v>79.64</v>
      </c>
      <c r="N55" s="262" t="s">
        <v>914</v>
      </c>
      <c r="P55"/>
      <c r="Q55"/>
      <c r="R55"/>
      <c r="S55"/>
    </row>
    <row r="56" spans="1:19" s="1" customFormat="1">
      <c r="A56" s="43">
        <v>46</v>
      </c>
      <c r="B56" s="50" t="s">
        <v>655</v>
      </c>
      <c r="C56" s="71" t="s">
        <v>847</v>
      </c>
      <c r="D56" s="71" t="s">
        <v>916</v>
      </c>
      <c r="E56" s="52" t="s">
        <v>600</v>
      </c>
      <c r="F56" s="247">
        <v>68</v>
      </c>
      <c r="G56" s="296">
        <v>51</v>
      </c>
      <c r="H56" s="247">
        <v>11.64</v>
      </c>
      <c r="I56" s="296">
        <v>8.74</v>
      </c>
      <c r="J56" s="247">
        <f>SUM(F56:I56)</f>
        <v>139.38</v>
      </c>
      <c r="K56" s="247">
        <v>119</v>
      </c>
      <c r="L56" s="247">
        <v>20.37</v>
      </c>
      <c r="M56" s="293">
        <f t="shared" si="1"/>
        <v>139.37</v>
      </c>
      <c r="N56" s="262"/>
      <c r="P56"/>
      <c r="Q56"/>
      <c r="R56"/>
      <c r="S56"/>
    </row>
    <row r="57" spans="1:19" s="1" customFormat="1" ht="16" customHeight="1">
      <c r="A57" s="43">
        <v>47</v>
      </c>
      <c r="B57" s="118" t="s">
        <v>656</v>
      </c>
      <c r="C57" s="72" t="s">
        <v>306</v>
      </c>
      <c r="D57" s="72" t="s">
        <v>912</v>
      </c>
      <c r="E57" s="52" t="s">
        <v>598</v>
      </c>
      <c r="F57" s="247">
        <v>68</v>
      </c>
      <c r="G57" s="296">
        <v>0</v>
      </c>
      <c r="H57" s="247">
        <v>11.64</v>
      </c>
      <c r="I57" s="296">
        <v>0</v>
      </c>
      <c r="J57" s="247">
        <f t="shared" si="0"/>
        <v>79.64</v>
      </c>
      <c r="K57" s="247">
        <v>68</v>
      </c>
      <c r="L57" s="247">
        <v>11.64</v>
      </c>
      <c r="M57" s="293">
        <f t="shared" si="1"/>
        <v>79.64</v>
      </c>
      <c r="N57" s="262"/>
      <c r="P57"/>
      <c r="Q57"/>
      <c r="R57"/>
      <c r="S57"/>
    </row>
    <row r="58" spans="1:19" s="1" customFormat="1">
      <c r="A58" s="43">
        <v>48</v>
      </c>
      <c r="B58" s="50" t="s">
        <v>657</v>
      </c>
      <c r="C58" s="72" t="s">
        <v>203</v>
      </c>
      <c r="D58" s="72" t="s">
        <v>912</v>
      </c>
      <c r="E58" s="52" t="s">
        <v>598</v>
      </c>
      <c r="F58" s="247">
        <v>68</v>
      </c>
      <c r="G58" s="296">
        <v>0</v>
      </c>
      <c r="H58" s="247">
        <v>11.64</v>
      </c>
      <c r="I58" s="296">
        <v>0</v>
      </c>
      <c r="J58" s="247">
        <f t="shared" si="0"/>
        <v>79.64</v>
      </c>
      <c r="K58" s="247">
        <v>68</v>
      </c>
      <c r="L58" s="247">
        <v>11.64</v>
      </c>
      <c r="M58" s="293">
        <f t="shared" si="1"/>
        <v>79.64</v>
      </c>
      <c r="N58" s="262"/>
      <c r="P58"/>
      <c r="Q58"/>
      <c r="R58"/>
      <c r="S58"/>
    </row>
    <row r="59" spans="1:19">
      <c r="A59" s="43">
        <v>50</v>
      </c>
      <c r="B59" s="50" t="s">
        <v>659</v>
      </c>
      <c r="C59" s="71" t="s">
        <v>848</v>
      </c>
      <c r="D59" s="71" t="s">
        <v>916</v>
      </c>
      <c r="E59" s="52" t="s">
        <v>599</v>
      </c>
      <c r="F59" s="247">
        <v>68</v>
      </c>
      <c r="G59" s="296">
        <v>115.6</v>
      </c>
      <c r="H59" s="247">
        <v>11.64</v>
      </c>
      <c r="I59" s="296">
        <v>20.96</v>
      </c>
      <c r="J59" s="247">
        <f>SUM(F59:I59)</f>
        <v>216.20000000000002</v>
      </c>
      <c r="K59" s="247">
        <v>183.6</v>
      </c>
      <c r="L59" s="247">
        <v>32.590000000000003</v>
      </c>
      <c r="M59" s="293">
        <f t="shared" si="1"/>
        <v>216.19</v>
      </c>
      <c r="N59" s="262"/>
    </row>
    <row r="60" spans="1:19">
      <c r="A60" s="43">
        <v>51</v>
      </c>
      <c r="B60" s="50" t="s">
        <v>660</v>
      </c>
      <c r="C60" s="72" t="s">
        <v>123</v>
      </c>
      <c r="D60" s="72" t="s">
        <v>912</v>
      </c>
      <c r="E60" s="52" t="s">
        <v>599</v>
      </c>
      <c r="F60" s="247">
        <v>68</v>
      </c>
      <c r="G60" s="296">
        <v>115.6</v>
      </c>
      <c r="H60" s="247">
        <v>11.64</v>
      </c>
      <c r="I60" s="296">
        <v>20.96</v>
      </c>
      <c r="J60" s="247">
        <f>SUM(F60:I60)</f>
        <v>216.20000000000002</v>
      </c>
      <c r="K60" s="247">
        <v>183.6</v>
      </c>
      <c r="L60" s="247">
        <v>32.590000000000003</v>
      </c>
      <c r="M60" s="293">
        <f t="shared" si="1"/>
        <v>216.19</v>
      </c>
      <c r="N60" s="262"/>
    </row>
    <row r="61" spans="1:19">
      <c r="A61" s="43">
        <v>52</v>
      </c>
      <c r="B61" s="50" t="s">
        <v>661</v>
      </c>
      <c r="C61" s="71" t="s">
        <v>346</v>
      </c>
      <c r="D61" s="71" t="s">
        <v>912</v>
      </c>
      <c r="E61" s="52" t="s">
        <v>599</v>
      </c>
      <c r="F61" s="247">
        <v>68</v>
      </c>
      <c r="G61" s="296">
        <v>115.6</v>
      </c>
      <c r="H61" s="247">
        <v>11.64</v>
      </c>
      <c r="I61" s="296">
        <v>20.96</v>
      </c>
      <c r="J61" s="247">
        <f>SUM(F61:I61)</f>
        <v>216.20000000000002</v>
      </c>
      <c r="K61" s="247">
        <v>183.6</v>
      </c>
      <c r="L61" s="247">
        <v>32.590000000000003</v>
      </c>
      <c r="M61" s="293">
        <f t="shared" si="1"/>
        <v>216.19</v>
      </c>
      <c r="N61" s="262"/>
    </row>
    <row r="62" spans="1:19">
      <c r="A62" s="43"/>
      <c r="B62" s="50" t="s">
        <v>895</v>
      </c>
      <c r="C62" s="71" t="s">
        <v>896</v>
      </c>
      <c r="D62" s="71" t="s">
        <v>913</v>
      </c>
      <c r="E62" s="52" t="s">
        <v>598</v>
      </c>
      <c r="F62" s="247">
        <v>78.12</v>
      </c>
      <c r="G62" s="296">
        <v>0</v>
      </c>
      <c r="H62" s="247">
        <v>11.64</v>
      </c>
      <c r="I62" s="296">
        <v>0</v>
      </c>
      <c r="J62" s="247">
        <f>SUM(F62:I62)</f>
        <v>89.76</v>
      </c>
      <c r="K62" s="247">
        <v>68</v>
      </c>
      <c r="L62" s="247">
        <v>11.64</v>
      </c>
      <c r="M62" s="293">
        <f t="shared" si="1"/>
        <v>79.64</v>
      </c>
      <c r="N62" s="262" t="s">
        <v>914</v>
      </c>
    </row>
    <row r="63" spans="1:19">
      <c r="A63" s="43">
        <v>53</v>
      </c>
      <c r="B63" s="278" t="s">
        <v>742</v>
      </c>
      <c r="C63" s="72" t="s">
        <v>737</v>
      </c>
      <c r="D63" s="72" t="s">
        <v>912</v>
      </c>
      <c r="E63" s="52" t="s">
        <v>598</v>
      </c>
      <c r="F63" s="247">
        <v>68</v>
      </c>
      <c r="G63" s="296">
        <v>0</v>
      </c>
      <c r="H63" s="247">
        <v>11.64</v>
      </c>
      <c r="I63" s="296">
        <v>0</v>
      </c>
      <c r="J63" s="247">
        <f t="shared" si="0"/>
        <v>79.64</v>
      </c>
      <c r="K63" s="247">
        <v>68</v>
      </c>
      <c r="L63" s="247">
        <v>11.64</v>
      </c>
      <c r="M63" s="293">
        <f t="shared" si="1"/>
        <v>79.64</v>
      </c>
      <c r="N63" s="53"/>
    </row>
    <row r="64" spans="1:19">
      <c r="A64" s="43"/>
      <c r="B64" s="278" t="s">
        <v>742</v>
      </c>
      <c r="C64" s="72" t="s">
        <v>897</v>
      </c>
      <c r="D64" s="72" t="s">
        <v>912</v>
      </c>
      <c r="E64" s="52" t="s">
        <v>599</v>
      </c>
      <c r="F64" s="247">
        <v>68</v>
      </c>
      <c r="G64" s="296">
        <v>115.6</v>
      </c>
      <c r="H64" s="247">
        <v>11.64</v>
      </c>
      <c r="I64" s="296">
        <v>20.96</v>
      </c>
      <c r="J64" s="247">
        <f>SUM(F64:I64)</f>
        <v>216.20000000000002</v>
      </c>
      <c r="K64" s="247">
        <v>183.6</v>
      </c>
      <c r="L64" s="247">
        <v>32.590000000000003</v>
      </c>
      <c r="M64" s="293">
        <f t="shared" si="1"/>
        <v>216.19</v>
      </c>
      <c r="N64" s="53"/>
    </row>
    <row r="65" spans="1:19">
      <c r="A65" s="43"/>
      <c r="B65" s="278" t="s">
        <v>923</v>
      </c>
      <c r="C65" s="72" t="s">
        <v>924</v>
      </c>
      <c r="D65" s="72" t="s">
        <v>915</v>
      </c>
      <c r="E65" s="52" t="s">
        <v>598</v>
      </c>
      <c r="F65" s="247">
        <v>78.12</v>
      </c>
      <c r="G65" s="296">
        <v>0</v>
      </c>
      <c r="H65" s="247">
        <v>11.64</v>
      </c>
      <c r="I65" s="296">
        <v>0</v>
      </c>
      <c r="J65" s="247">
        <f>SUM(F65:I65)</f>
        <v>89.76</v>
      </c>
      <c r="K65" s="247"/>
      <c r="L65" s="247"/>
      <c r="M65" s="293"/>
      <c r="N65" s="53" t="s">
        <v>884</v>
      </c>
    </row>
    <row r="66" spans="1:19">
      <c r="A66" s="43"/>
      <c r="B66" s="278" t="s">
        <v>898</v>
      </c>
      <c r="C66" s="72" t="s">
        <v>899</v>
      </c>
      <c r="D66" s="72" t="s">
        <v>912</v>
      </c>
      <c r="E66" s="52" t="s">
        <v>599</v>
      </c>
      <c r="F66" s="247">
        <v>68</v>
      </c>
      <c r="G66" s="296">
        <v>115.6</v>
      </c>
      <c r="H66" s="247">
        <v>11.64</v>
      </c>
      <c r="I66" s="296">
        <v>20.96</v>
      </c>
      <c r="J66" s="247">
        <f>SUM(F66:I66)</f>
        <v>216.20000000000002</v>
      </c>
      <c r="K66" s="247">
        <v>183.6</v>
      </c>
      <c r="L66" s="247">
        <v>32.590000000000003</v>
      </c>
      <c r="M66" s="293">
        <f>SUM(K66:L66)</f>
        <v>216.19</v>
      </c>
      <c r="N66" s="53"/>
    </row>
    <row r="67" spans="1:19" s="42" customFormat="1" ht="16" customHeight="1">
      <c r="A67" s="43">
        <v>56</v>
      </c>
      <c r="B67" s="50" t="s">
        <v>664</v>
      </c>
      <c r="C67" s="72" t="s">
        <v>601</v>
      </c>
      <c r="D67" s="72" t="s">
        <v>912</v>
      </c>
      <c r="E67" s="52" t="s">
        <v>598</v>
      </c>
      <c r="F67" s="247">
        <v>68</v>
      </c>
      <c r="G67" s="296">
        <v>0</v>
      </c>
      <c r="H67" s="247">
        <v>11.64</v>
      </c>
      <c r="I67" s="296">
        <v>0</v>
      </c>
      <c r="J67" s="247">
        <f t="shared" si="0"/>
        <v>79.64</v>
      </c>
      <c r="K67" s="247">
        <v>68</v>
      </c>
      <c r="L67" s="247">
        <v>11.64</v>
      </c>
      <c r="M67" s="293">
        <f t="shared" si="1"/>
        <v>79.64</v>
      </c>
      <c r="N67" s="262"/>
      <c r="O67" s="1"/>
    </row>
    <row r="68" spans="1:19" s="42" customFormat="1">
      <c r="A68" s="43">
        <v>57</v>
      </c>
      <c r="B68" s="50" t="s">
        <v>665</v>
      </c>
      <c r="C68" s="72" t="s">
        <v>378</v>
      </c>
      <c r="D68" s="72" t="s">
        <v>912</v>
      </c>
      <c r="E68" s="52" t="s">
        <v>600</v>
      </c>
      <c r="F68" s="247">
        <v>68</v>
      </c>
      <c r="G68" s="296">
        <v>51</v>
      </c>
      <c r="H68" s="247">
        <v>11.64</v>
      </c>
      <c r="I68" s="296">
        <v>8.74</v>
      </c>
      <c r="J68" s="247">
        <f>SUM(F68:I68)</f>
        <v>139.38</v>
      </c>
      <c r="K68" s="247">
        <v>119</v>
      </c>
      <c r="L68" s="247">
        <v>20.37</v>
      </c>
      <c r="M68" s="293">
        <f t="shared" si="1"/>
        <v>139.37</v>
      </c>
      <c r="N68" s="262"/>
      <c r="O68" s="1"/>
    </row>
    <row r="69" spans="1:19" s="42" customFormat="1">
      <c r="A69" s="43">
        <v>58</v>
      </c>
      <c r="B69" s="50" t="s">
        <v>413</v>
      </c>
      <c r="C69" s="72" t="s">
        <v>196</v>
      </c>
      <c r="D69" s="359" t="s">
        <v>913</v>
      </c>
      <c r="E69" s="151" t="s">
        <v>598</v>
      </c>
      <c r="F69" s="247">
        <v>78.12</v>
      </c>
      <c r="G69" s="296">
        <v>0</v>
      </c>
      <c r="H69" s="247">
        <v>11.64</v>
      </c>
      <c r="I69" s="296">
        <v>0</v>
      </c>
      <c r="J69" s="247">
        <f t="shared" si="0"/>
        <v>89.76</v>
      </c>
      <c r="K69" s="247">
        <v>68</v>
      </c>
      <c r="L69" s="247">
        <v>11.64</v>
      </c>
      <c r="M69" s="293">
        <f t="shared" si="1"/>
        <v>79.64</v>
      </c>
      <c r="N69" s="262" t="s">
        <v>914</v>
      </c>
      <c r="O69" s="1"/>
    </row>
    <row r="70" spans="1:19">
      <c r="A70" s="43">
        <v>59</v>
      </c>
      <c r="B70" s="50" t="s">
        <v>666</v>
      </c>
      <c r="C70" s="72" t="s">
        <v>215</v>
      </c>
      <c r="D70" s="72" t="s">
        <v>913</v>
      </c>
      <c r="E70" s="52" t="s">
        <v>598</v>
      </c>
      <c r="F70" s="247">
        <v>78.12</v>
      </c>
      <c r="G70" s="296">
        <v>0</v>
      </c>
      <c r="H70" s="247">
        <v>11.64</v>
      </c>
      <c r="I70" s="296">
        <v>0</v>
      </c>
      <c r="J70" s="247">
        <f t="shared" si="0"/>
        <v>89.76</v>
      </c>
      <c r="K70" s="247">
        <v>68</v>
      </c>
      <c r="L70" s="247">
        <v>11.64</v>
      </c>
      <c r="M70" s="293">
        <f t="shared" si="1"/>
        <v>79.64</v>
      </c>
      <c r="N70" s="264" t="s">
        <v>914</v>
      </c>
    </row>
    <row r="71" spans="1:19">
      <c r="A71" s="43"/>
      <c r="B71" s="50" t="s">
        <v>900</v>
      </c>
      <c r="C71" s="72" t="s">
        <v>901</v>
      </c>
      <c r="D71" s="72"/>
      <c r="E71" s="52" t="s">
        <v>598</v>
      </c>
      <c r="F71" s="247"/>
      <c r="G71" s="296">
        <v>0</v>
      </c>
      <c r="H71" s="247"/>
      <c r="I71" s="296">
        <v>0</v>
      </c>
      <c r="J71" s="247"/>
      <c r="K71" s="247">
        <v>68</v>
      </c>
      <c r="L71" s="247">
        <v>11.64</v>
      </c>
      <c r="M71" s="293">
        <f t="shared" si="1"/>
        <v>79.64</v>
      </c>
      <c r="N71" s="264" t="s">
        <v>925</v>
      </c>
    </row>
    <row r="72" spans="1:19">
      <c r="A72" s="43">
        <v>60</v>
      </c>
      <c r="B72" s="50" t="s">
        <v>667</v>
      </c>
      <c r="C72" s="72" t="s">
        <v>586</v>
      </c>
      <c r="D72" s="72" t="s">
        <v>913</v>
      </c>
      <c r="E72" s="52" t="s">
        <v>598</v>
      </c>
      <c r="F72" s="247">
        <v>78.12</v>
      </c>
      <c r="G72" s="296">
        <v>0</v>
      </c>
      <c r="H72" s="247">
        <v>11.64</v>
      </c>
      <c r="I72" s="296">
        <v>0</v>
      </c>
      <c r="J72" s="247">
        <f t="shared" si="0"/>
        <v>89.76</v>
      </c>
      <c r="K72" s="247">
        <v>68</v>
      </c>
      <c r="L72" s="247">
        <v>11.64</v>
      </c>
      <c r="M72" s="293">
        <f t="shared" si="1"/>
        <v>79.64</v>
      </c>
      <c r="N72" s="264"/>
    </row>
    <row r="73" spans="1:19">
      <c r="A73" s="43">
        <v>62</v>
      </c>
      <c r="B73" s="50" t="s">
        <v>669</v>
      </c>
      <c r="C73" s="72" t="s">
        <v>83</v>
      </c>
      <c r="D73" s="72" t="s">
        <v>912</v>
      </c>
      <c r="E73" s="52" t="s">
        <v>598</v>
      </c>
      <c r="F73" s="247">
        <v>68</v>
      </c>
      <c r="G73" s="296">
        <v>0</v>
      </c>
      <c r="H73" s="247">
        <v>11.64</v>
      </c>
      <c r="I73" s="296">
        <v>0</v>
      </c>
      <c r="J73" s="247">
        <f t="shared" si="0"/>
        <v>79.64</v>
      </c>
      <c r="K73" s="247">
        <v>68</v>
      </c>
      <c r="L73" s="247">
        <v>11.64</v>
      </c>
      <c r="M73" s="293">
        <f t="shared" si="1"/>
        <v>79.64</v>
      </c>
      <c r="N73" s="262"/>
    </row>
    <row r="74" spans="1:19">
      <c r="A74" s="43">
        <v>64</v>
      </c>
      <c r="B74" s="50" t="s">
        <v>707</v>
      </c>
      <c r="C74" s="71" t="s">
        <v>458</v>
      </c>
      <c r="D74" s="71" t="s">
        <v>912</v>
      </c>
      <c r="E74" s="52" t="s">
        <v>598</v>
      </c>
      <c r="F74" s="247">
        <v>68</v>
      </c>
      <c r="G74" s="296">
        <v>0</v>
      </c>
      <c r="H74" s="247">
        <v>11.64</v>
      </c>
      <c r="I74" s="296">
        <v>0</v>
      </c>
      <c r="J74" s="247">
        <f t="shared" si="0"/>
        <v>79.64</v>
      </c>
      <c r="K74" s="247">
        <v>68</v>
      </c>
      <c r="L74" s="247">
        <v>11.64</v>
      </c>
      <c r="M74" s="293">
        <f t="shared" si="1"/>
        <v>79.64</v>
      </c>
      <c r="N74" s="262"/>
    </row>
    <row r="75" spans="1:19">
      <c r="A75" s="43"/>
      <c r="B75" s="50" t="s">
        <v>902</v>
      </c>
      <c r="C75" s="71" t="s">
        <v>903</v>
      </c>
      <c r="D75" s="71" t="s">
        <v>912</v>
      </c>
      <c r="E75" s="52" t="s">
        <v>599</v>
      </c>
      <c r="F75" s="247">
        <v>68</v>
      </c>
      <c r="G75" s="296">
        <v>115.6</v>
      </c>
      <c r="H75" s="247">
        <v>11.64</v>
      </c>
      <c r="I75" s="296">
        <v>20.96</v>
      </c>
      <c r="J75" s="247">
        <f t="shared" si="0"/>
        <v>216.20000000000002</v>
      </c>
      <c r="K75" s="247">
        <v>183.6</v>
      </c>
      <c r="L75" s="247">
        <v>32.590000000000003</v>
      </c>
      <c r="M75" s="293">
        <f t="shared" si="1"/>
        <v>216.19</v>
      </c>
      <c r="N75" s="262"/>
    </row>
    <row r="76" spans="1:19" s="1" customFormat="1">
      <c r="A76" s="43">
        <v>65</v>
      </c>
      <c r="B76" s="278" t="s">
        <v>743</v>
      </c>
      <c r="C76" s="72" t="s">
        <v>738</v>
      </c>
      <c r="D76" s="72" t="s">
        <v>912</v>
      </c>
      <c r="E76" s="52" t="s">
        <v>598</v>
      </c>
      <c r="F76" s="247">
        <v>68</v>
      </c>
      <c r="G76" s="296">
        <v>0</v>
      </c>
      <c r="H76" s="247">
        <v>11.64</v>
      </c>
      <c r="I76" s="296">
        <v>0</v>
      </c>
      <c r="J76" s="247">
        <f t="shared" si="0"/>
        <v>79.64</v>
      </c>
      <c r="K76" s="247">
        <v>68</v>
      </c>
      <c r="L76" s="247">
        <v>11.64</v>
      </c>
      <c r="M76" s="293">
        <f t="shared" si="1"/>
        <v>79.64</v>
      </c>
      <c r="N76" s="262"/>
      <c r="P76"/>
      <c r="Q76"/>
      <c r="R76"/>
      <c r="S76"/>
    </row>
    <row r="77" spans="1:19" s="1" customFormat="1">
      <c r="A77" s="43">
        <v>66</v>
      </c>
      <c r="B77" s="50" t="s">
        <v>670</v>
      </c>
      <c r="C77" s="72" t="s">
        <v>428</v>
      </c>
      <c r="D77" s="72" t="s">
        <v>913</v>
      </c>
      <c r="E77" s="52" t="s">
        <v>598</v>
      </c>
      <c r="F77" s="247">
        <v>78.12</v>
      </c>
      <c r="G77" s="296">
        <v>0</v>
      </c>
      <c r="H77" s="247">
        <v>11.64</v>
      </c>
      <c r="I77" s="296">
        <v>0</v>
      </c>
      <c r="J77" s="247">
        <f t="shared" si="0"/>
        <v>89.76</v>
      </c>
      <c r="K77" s="247">
        <v>68</v>
      </c>
      <c r="L77" s="247">
        <v>11.64</v>
      </c>
      <c r="M77" s="293">
        <f t="shared" si="1"/>
        <v>79.64</v>
      </c>
      <c r="N77" s="262" t="s">
        <v>914</v>
      </c>
      <c r="P77"/>
      <c r="Q77"/>
      <c r="R77"/>
      <c r="S77"/>
    </row>
    <row r="78" spans="1:19" s="1" customFormat="1">
      <c r="A78" s="43">
        <v>67</v>
      </c>
      <c r="B78" s="278" t="s">
        <v>744</v>
      </c>
      <c r="C78" s="72" t="s">
        <v>523</v>
      </c>
      <c r="D78" s="72" t="s">
        <v>913</v>
      </c>
      <c r="E78" s="52" t="s">
        <v>598</v>
      </c>
      <c r="F78" s="247">
        <v>78.12</v>
      </c>
      <c r="G78" s="362">
        <v>0</v>
      </c>
      <c r="H78" s="247">
        <v>11.64</v>
      </c>
      <c r="I78" s="362">
        <v>0</v>
      </c>
      <c r="J78" s="247">
        <f t="shared" si="0"/>
        <v>89.76</v>
      </c>
      <c r="K78" s="247">
        <v>68</v>
      </c>
      <c r="L78" s="247">
        <v>11.64</v>
      </c>
      <c r="M78" s="293">
        <f t="shared" si="1"/>
        <v>79.64</v>
      </c>
      <c r="N78" s="262" t="s">
        <v>926</v>
      </c>
      <c r="P78"/>
      <c r="Q78"/>
      <c r="R78"/>
      <c r="S78"/>
    </row>
    <row r="79" spans="1:19" s="1" customFormat="1" ht="16" customHeight="1">
      <c r="A79" s="43">
        <v>68</v>
      </c>
      <c r="B79" s="50" t="s">
        <v>671</v>
      </c>
      <c r="C79" s="71" t="s">
        <v>927</v>
      </c>
      <c r="D79" s="71" t="s">
        <v>913</v>
      </c>
      <c r="E79" s="52" t="s">
        <v>600</v>
      </c>
      <c r="F79" s="247">
        <v>78.12</v>
      </c>
      <c r="G79" s="362">
        <v>51</v>
      </c>
      <c r="H79" s="247">
        <v>11.64</v>
      </c>
      <c r="I79" s="296">
        <v>8.74</v>
      </c>
      <c r="J79" s="247">
        <f t="shared" si="0"/>
        <v>149.5</v>
      </c>
      <c r="K79" s="247">
        <v>119</v>
      </c>
      <c r="L79" s="247">
        <v>20.37</v>
      </c>
      <c r="M79" s="293">
        <f>K79+L79</f>
        <v>139.37</v>
      </c>
      <c r="N79" s="262" t="s">
        <v>914</v>
      </c>
      <c r="P79"/>
      <c r="Q79"/>
      <c r="R79"/>
      <c r="S79"/>
    </row>
    <row r="80" spans="1:19" s="1" customFormat="1">
      <c r="A80" s="43">
        <v>69</v>
      </c>
      <c r="B80" s="50" t="s">
        <v>672</v>
      </c>
      <c r="C80" s="363" t="s">
        <v>857</v>
      </c>
      <c r="D80" s="71" t="s">
        <v>913</v>
      </c>
      <c r="E80" s="52" t="s">
        <v>599</v>
      </c>
      <c r="F80" s="247">
        <v>78.12</v>
      </c>
      <c r="G80" s="362">
        <v>115.6</v>
      </c>
      <c r="H80" s="247">
        <v>11.64</v>
      </c>
      <c r="I80" s="296">
        <v>20.96</v>
      </c>
      <c r="J80" s="247">
        <f t="shared" si="0"/>
        <v>226.32000000000002</v>
      </c>
      <c r="K80" s="247">
        <v>183.6</v>
      </c>
      <c r="L80" s="247">
        <v>32.590000000000003</v>
      </c>
      <c r="M80" s="293">
        <f>K80+L80</f>
        <v>216.19</v>
      </c>
      <c r="N80" s="262" t="s">
        <v>914</v>
      </c>
      <c r="P80"/>
      <c r="Q80"/>
      <c r="R80"/>
      <c r="S80"/>
    </row>
    <row r="81" spans="1:19" s="1" customFormat="1">
      <c r="A81" s="43">
        <v>70</v>
      </c>
      <c r="B81" s="50" t="s">
        <v>673</v>
      </c>
      <c r="C81" s="71" t="s">
        <v>850</v>
      </c>
      <c r="D81" s="71" t="s">
        <v>912</v>
      </c>
      <c r="E81" s="52" t="s">
        <v>600</v>
      </c>
      <c r="F81" s="247">
        <v>68</v>
      </c>
      <c r="G81" s="296">
        <v>51</v>
      </c>
      <c r="H81" s="247">
        <v>11.64</v>
      </c>
      <c r="I81" s="296">
        <v>8.74</v>
      </c>
      <c r="J81" s="247">
        <f t="shared" si="0"/>
        <v>139.38</v>
      </c>
      <c r="K81" s="247">
        <v>119</v>
      </c>
      <c r="L81" s="247">
        <v>20.37</v>
      </c>
      <c r="M81" s="293">
        <f>K81+L81</f>
        <v>139.37</v>
      </c>
      <c r="N81" s="262"/>
      <c r="P81"/>
      <c r="Q81"/>
      <c r="R81"/>
      <c r="S81"/>
    </row>
    <row r="82" spans="1:19" s="1" customFormat="1">
      <c r="A82" s="43">
        <v>72</v>
      </c>
      <c r="B82" s="50" t="s">
        <v>674</v>
      </c>
      <c r="C82" s="72" t="s">
        <v>369</v>
      </c>
      <c r="D82" s="72" t="s">
        <v>915</v>
      </c>
      <c r="E82" s="52" t="s">
        <v>600</v>
      </c>
      <c r="F82" s="247">
        <v>78.12</v>
      </c>
      <c r="G82" s="362">
        <v>51</v>
      </c>
      <c r="H82" s="247">
        <v>11.64</v>
      </c>
      <c r="I82" s="362">
        <v>8.74</v>
      </c>
      <c r="J82" s="247">
        <f t="shared" si="0"/>
        <v>149.5</v>
      </c>
      <c r="K82" s="247">
        <v>119</v>
      </c>
      <c r="L82" s="247">
        <v>20.37</v>
      </c>
      <c r="M82" s="293">
        <f>K82+L82</f>
        <v>139.37</v>
      </c>
      <c r="N82" s="262" t="s">
        <v>914</v>
      </c>
      <c r="P82"/>
      <c r="Q82"/>
      <c r="R82"/>
      <c r="S82"/>
    </row>
    <row r="83" spans="1:19" s="1" customFormat="1">
      <c r="A83" s="43"/>
      <c r="B83" s="50" t="s">
        <v>675</v>
      </c>
      <c r="C83" s="72" t="s">
        <v>587</v>
      </c>
      <c r="D83" s="72" t="s">
        <v>912</v>
      </c>
      <c r="E83" s="52" t="s">
        <v>600</v>
      </c>
      <c r="F83" s="247">
        <v>68</v>
      </c>
      <c r="G83" s="296"/>
      <c r="H83" s="247">
        <v>11.64</v>
      </c>
      <c r="I83" s="296"/>
      <c r="J83" s="247"/>
      <c r="K83" s="247"/>
      <c r="L83" s="247"/>
      <c r="M83" s="293"/>
      <c r="N83" s="262" t="s">
        <v>884</v>
      </c>
      <c r="P83"/>
      <c r="Q83"/>
      <c r="R83"/>
      <c r="S83"/>
    </row>
    <row r="84" spans="1:19" s="1" customFormat="1">
      <c r="A84" s="43">
        <v>74</v>
      </c>
      <c r="B84" s="43" t="s">
        <v>753</v>
      </c>
      <c r="C84" s="72" t="s">
        <v>752</v>
      </c>
      <c r="D84" s="72" t="s">
        <v>912</v>
      </c>
      <c r="E84" s="52" t="s">
        <v>598</v>
      </c>
      <c r="F84" s="247">
        <v>68</v>
      </c>
      <c r="G84" s="296">
        <v>0</v>
      </c>
      <c r="H84" s="247">
        <v>11.64</v>
      </c>
      <c r="I84" s="296">
        <v>0</v>
      </c>
      <c r="J84" s="247">
        <f t="shared" ref="J84:J115" si="2">SUM(F84:I84)</f>
        <v>79.64</v>
      </c>
      <c r="K84" s="247">
        <v>68</v>
      </c>
      <c r="L84" s="247">
        <v>11.64</v>
      </c>
      <c r="M84" s="293">
        <f t="shared" ref="M84:M115" si="3">K84+L84</f>
        <v>79.64</v>
      </c>
      <c r="N84" s="262"/>
      <c r="P84"/>
      <c r="Q84"/>
      <c r="R84"/>
      <c r="S84"/>
    </row>
    <row r="85" spans="1:19" s="1" customFormat="1">
      <c r="A85" s="43">
        <v>75</v>
      </c>
      <c r="B85" s="50" t="s">
        <v>676</v>
      </c>
      <c r="C85" s="72" t="s">
        <v>557</v>
      </c>
      <c r="D85" s="72" t="s">
        <v>912</v>
      </c>
      <c r="E85" s="52" t="s">
        <v>598</v>
      </c>
      <c r="F85" s="247">
        <v>68</v>
      </c>
      <c r="G85" s="296">
        <v>0</v>
      </c>
      <c r="H85" s="247">
        <v>11.64</v>
      </c>
      <c r="I85" s="296">
        <v>0</v>
      </c>
      <c r="J85" s="247">
        <f t="shared" si="2"/>
        <v>79.64</v>
      </c>
      <c r="K85" s="247">
        <v>68</v>
      </c>
      <c r="L85" s="247">
        <v>11.64</v>
      </c>
      <c r="M85" s="293">
        <f t="shared" si="3"/>
        <v>79.64</v>
      </c>
      <c r="N85" s="262"/>
      <c r="P85"/>
      <c r="Q85"/>
      <c r="R85"/>
      <c r="S85"/>
    </row>
    <row r="86" spans="1:19" s="1" customFormat="1">
      <c r="A86" s="43">
        <v>76</v>
      </c>
      <c r="B86" s="50" t="s">
        <v>677</v>
      </c>
      <c r="C86" s="71" t="s">
        <v>851</v>
      </c>
      <c r="D86" s="71" t="s">
        <v>913</v>
      </c>
      <c r="E86" s="52" t="s">
        <v>598</v>
      </c>
      <c r="F86" s="247">
        <v>78.12</v>
      </c>
      <c r="G86" s="296">
        <v>0</v>
      </c>
      <c r="H86" s="247">
        <v>11.64</v>
      </c>
      <c r="I86" s="296">
        <v>0</v>
      </c>
      <c r="J86" s="247">
        <f t="shared" si="2"/>
        <v>89.76</v>
      </c>
      <c r="K86" s="247">
        <v>68</v>
      </c>
      <c r="L86" s="247">
        <v>11.64</v>
      </c>
      <c r="M86" s="293">
        <f t="shared" si="3"/>
        <v>79.64</v>
      </c>
      <c r="N86" s="262" t="s">
        <v>914</v>
      </c>
      <c r="P86"/>
      <c r="Q86"/>
      <c r="R86"/>
      <c r="S86"/>
    </row>
    <row r="87" spans="1:19" s="1" customFormat="1">
      <c r="A87" s="43">
        <v>77</v>
      </c>
      <c r="B87" s="50" t="s">
        <v>678</v>
      </c>
      <c r="C87" s="72" t="s">
        <v>341</v>
      </c>
      <c r="D87" s="72" t="s">
        <v>916</v>
      </c>
      <c r="E87" s="52" t="s">
        <v>600</v>
      </c>
      <c r="F87" s="247">
        <v>68</v>
      </c>
      <c r="G87" s="296">
        <v>51</v>
      </c>
      <c r="H87" s="247">
        <v>11.64</v>
      </c>
      <c r="I87" s="296">
        <v>8.74</v>
      </c>
      <c r="J87" s="247">
        <f t="shared" si="2"/>
        <v>139.38</v>
      </c>
      <c r="K87" s="247">
        <v>119</v>
      </c>
      <c r="L87" s="247">
        <v>20.37</v>
      </c>
      <c r="M87" s="293">
        <f t="shared" si="3"/>
        <v>139.37</v>
      </c>
      <c r="N87" s="262"/>
      <c r="P87"/>
      <c r="Q87"/>
      <c r="R87"/>
      <c r="S87"/>
    </row>
    <row r="88" spans="1:19" s="1" customFormat="1">
      <c r="A88" s="43">
        <v>78</v>
      </c>
      <c r="B88" s="50" t="s">
        <v>679</v>
      </c>
      <c r="C88" s="72" t="s">
        <v>32</v>
      </c>
      <c r="D88" s="72" t="s">
        <v>912</v>
      </c>
      <c r="E88" s="52" t="s">
        <v>599</v>
      </c>
      <c r="F88" s="247">
        <v>68</v>
      </c>
      <c r="G88" s="296">
        <v>115.6</v>
      </c>
      <c r="H88" s="247">
        <v>11.64</v>
      </c>
      <c r="I88" s="296">
        <v>20.96</v>
      </c>
      <c r="J88" s="247">
        <f t="shared" si="2"/>
        <v>216.20000000000002</v>
      </c>
      <c r="K88" s="247">
        <v>183.6</v>
      </c>
      <c r="L88" s="247">
        <v>32.590000000000003</v>
      </c>
      <c r="M88" s="293">
        <f t="shared" si="3"/>
        <v>216.19</v>
      </c>
      <c r="N88" s="262"/>
      <c r="P88"/>
      <c r="Q88"/>
      <c r="R88"/>
      <c r="S88"/>
    </row>
    <row r="89" spans="1:19" s="1" customFormat="1">
      <c r="A89" s="43"/>
      <c r="B89" s="50" t="s">
        <v>680</v>
      </c>
      <c r="C89" s="72" t="s">
        <v>137</v>
      </c>
      <c r="D89" s="72" t="s">
        <v>912</v>
      </c>
      <c r="E89" s="52" t="s">
        <v>598</v>
      </c>
      <c r="F89" s="247">
        <v>68</v>
      </c>
      <c r="G89" s="296">
        <v>0</v>
      </c>
      <c r="H89" s="247">
        <v>11.64</v>
      </c>
      <c r="I89" s="296">
        <v>0</v>
      </c>
      <c r="J89" s="247">
        <f t="shared" si="2"/>
        <v>79.64</v>
      </c>
      <c r="K89" s="247"/>
      <c r="L89" s="247"/>
      <c r="M89" s="293"/>
      <c r="N89" s="262" t="s">
        <v>884</v>
      </c>
      <c r="P89"/>
      <c r="Q89"/>
      <c r="R89"/>
      <c r="S89"/>
    </row>
    <row r="90" spans="1:19" s="1" customFormat="1">
      <c r="A90" s="43"/>
      <c r="B90" s="50" t="s">
        <v>714</v>
      </c>
      <c r="C90" s="72" t="s">
        <v>713</v>
      </c>
      <c r="D90" s="72" t="s">
        <v>913</v>
      </c>
      <c r="E90" s="52" t="s">
        <v>928</v>
      </c>
      <c r="F90" s="247">
        <v>78.12</v>
      </c>
      <c r="G90" s="296">
        <v>0</v>
      </c>
      <c r="H90" s="247">
        <v>11.64</v>
      </c>
      <c r="I90" s="296">
        <v>0</v>
      </c>
      <c r="J90" s="247">
        <f t="shared" si="2"/>
        <v>89.76</v>
      </c>
      <c r="K90" s="247"/>
      <c r="L90" s="247"/>
      <c r="M90" s="293"/>
      <c r="N90" s="262" t="s">
        <v>884</v>
      </c>
      <c r="P90"/>
      <c r="Q90"/>
      <c r="R90"/>
      <c r="S90"/>
    </row>
    <row r="91" spans="1:19" s="1" customFormat="1">
      <c r="A91" s="43">
        <v>80</v>
      </c>
      <c r="B91" s="50" t="s">
        <v>681</v>
      </c>
      <c r="C91" s="71" t="s">
        <v>362</v>
      </c>
      <c r="D91" s="71" t="s">
        <v>916</v>
      </c>
      <c r="E91" s="52" t="s">
        <v>600</v>
      </c>
      <c r="F91" s="247">
        <v>68</v>
      </c>
      <c r="G91" s="296">
        <v>51</v>
      </c>
      <c r="H91" s="247">
        <v>11.64</v>
      </c>
      <c r="I91" s="296">
        <v>8.74</v>
      </c>
      <c r="J91" s="247">
        <f t="shared" si="2"/>
        <v>139.38</v>
      </c>
      <c r="K91" s="247">
        <v>119</v>
      </c>
      <c r="L91" s="247">
        <v>20.37</v>
      </c>
      <c r="M91" s="293">
        <f t="shared" si="3"/>
        <v>139.37</v>
      </c>
      <c r="N91" s="262"/>
      <c r="P91"/>
      <c r="Q91"/>
      <c r="R91"/>
      <c r="S91"/>
    </row>
    <row r="92" spans="1:19" s="1" customFormat="1">
      <c r="A92" s="43">
        <v>82</v>
      </c>
      <c r="B92" s="50" t="s">
        <v>683</v>
      </c>
      <c r="C92" s="72" t="s">
        <v>126</v>
      </c>
      <c r="D92" s="72" t="s">
        <v>913</v>
      </c>
      <c r="E92" s="52" t="s">
        <v>600</v>
      </c>
      <c r="F92" s="247">
        <v>78.12</v>
      </c>
      <c r="G92" s="362">
        <v>51</v>
      </c>
      <c r="H92" s="247">
        <v>11.64</v>
      </c>
      <c r="I92" s="362">
        <v>8.74</v>
      </c>
      <c r="J92" s="247">
        <f t="shared" si="2"/>
        <v>149.5</v>
      </c>
      <c r="K92" s="247">
        <v>119</v>
      </c>
      <c r="L92" s="247">
        <v>20.37</v>
      </c>
      <c r="M92" s="293">
        <f t="shared" si="3"/>
        <v>139.37</v>
      </c>
      <c r="N92" s="262" t="s">
        <v>914</v>
      </c>
      <c r="P92"/>
      <c r="Q92"/>
      <c r="R92"/>
      <c r="S92"/>
    </row>
    <row r="93" spans="1:19" s="1" customFormat="1" ht="17" customHeight="1">
      <c r="A93" s="43">
        <v>83</v>
      </c>
      <c r="B93" s="50" t="s">
        <v>684</v>
      </c>
      <c r="C93" s="72" t="s">
        <v>35</v>
      </c>
      <c r="D93" s="72" t="s">
        <v>916</v>
      </c>
      <c r="E93" s="52" t="s">
        <v>598</v>
      </c>
      <c r="F93" s="247">
        <v>68</v>
      </c>
      <c r="G93" s="296">
        <v>0</v>
      </c>
      <c r="H93" s="247">
        <v>11.64</v>
      </c>
      <c r="I93" s="296">
        <v>0</v>
      </c>
      <c r="J93" s="247">
        <f t="shared" si="2"/>
        <v>79.64</v>
      </c>
      <c r="K93" s="247">
        <v>68</v>
      </c>
      <c r="L93" s="247">
        <v>11.64</v>
      </c>
      <c r="M93" s="293">
        <f t="shared" si="3"/>
        <v>79.64</v>
      </c>
      <c r="N93" s="266"/>
      <c r="P93"/>
      <c r="Q93"/>
      <c r="R93"/>
      <c r="S93"/>
    </row>
    <row r="94" spans="1:19" s="1" customFormat="1">
      <c r="A94" s="43">
        <v>84</v>
      </c>
      <c r="B94" s="50" t="s">
        <v>685</v>
      </c>
      <c r="C94" s="72" t="s">
        <v>433</v>
      </c>
      <c r="D94" s="72" t="s">
        <v>912</v>
      </c>
      <c r="E94" s="52" t="s">
        <v>598</v>
      </c>
      <c r="F94" s="247">
        <v>68</v>
      </c>
      <c r="G94" s="296">
        <v>0</v>
      </c>
      <c r="H94" s="247">
        <v>11.64</v>
      </c>
      <c r="I94" s="296">
        <v>0</v>
      </c>
      <c r="J94" s="247">
        <f t="shared" si="2"/>
        <v>79.64</v>
      </c>
      <c r="K94" s="247">
        <v>68</v>
      </c>
      <c r="L94" s="247">
        <v>11.64</v>
      </c>
      <c r="M94" s="293">
        <f t="shared" si="3"/>
        <v>79.64</v>
      </c>
      <c r="N94" s="262"/>
      <c r="P94"/>
      <c r="Q94"/>
      <c r="R94"/>
      <c r="S94"/>
    </row>
    <row r="95" spans="1:19" s="1" customFormat="1">
      <c r="A95" s="43">
        <v>85</v>
      </c>
      <c r="B95" s="50" t="s">
        <v>686</v>
      </c>
      <c r="C95" s="72" t="s">
        <v>339</v>
      </c>
      <c r="D95" s="72" t="s">
        <v>912</v>
      </c>
      <c r="E95" s="52" t="s">
        <v>600</v>
      </c>
      <c r="F95" s="247">
        <v>68</v>
      </c>
      <c r="G95" s="296">
        <v>51</v>
      </c>
      <c r="H95" s="247">
        <v>11.64</v>
      </c>
      <c r="I95" s="296">
        <v>8.74</v>
      </c>
      <c r="J95" s="247">
        <f t="shared" si="2"/>
        <v>139.38</v>
      </c>
      <c r="K95" s="247">
        <v>119</v>
      </c>
      <c r="L95" s="247">
        <v>20.37</v>
      </c>
      <c r="M95" s="293">
        <f t="shared" si="3"/>
        <v>139.37</v>
      </c>
      <c r="N95" s="262"/>
      <c r="P95"/>
      <c r="Q95"/>
      <c r="R95"/>
      <c r="S95"/>
    </row>
    <row r="96" spans="1:19" s="1" customFormat="1">
      <c r="A96" s="43">
        <v>86</v>
      </c>
      <c r="B96" s="50" t="s">
        <v>687</v>
      </c>
      <c r="C96" s="72" t="s">
        <v>50</v>
      </c>
      <c r="D96" s="72" t="s">
        <v>912</v>
      </c>
      <c r="E96" s="52" t="s">
        <v>598</v>
      </c>
      <c r="F96" s="247">
        <v>68</v>
      </c>
      <c r="G96" s="296">
        <v>0</v>
      </c>
      <c r="H96" s="247">
        <v>11.64</v>
      </c>
      <c r="I96" s="296">
        <v>0</v>
      </c>
      <c r="J96" s="247">
        <f t="shared" si="2"/>
        <v>79.64</v>
      </c>
      <c r="K96" s="247">
        <v>68</v>
      </c>
      <c r="L96" s="247">
        <v>11.64</v>
      </c>
      <c r="M96" s="293">
        <f t="shared" si="3"/>
        <v>79.64</v>
      </c>
      <c r="N96" s="262"/>
      <c r="P96"/>
      <c r="Q96"/>
      <c r="R96"/>
      <c r="S96"/>
    </row>
    <row r="97" spans="1:19" s="1" customFormat="1">
      <c r="A97" s="43">
        <v>87</v>
      </c>
      <c r="B97" s="50" t="s">
        <v>688</v>
      </c>
      <c r="C97" s="72" t="s">
        <v>85</v>
      </c>
      <c r="D97" s="72" t="s">
        <v>912</v>
      </c>
      <c r="E97" s="52" t="s">
        <v>598</v>
      </c>
      <c r="F97" s="247">
        <v>68</v>
      </c>
      <c r="G97" s="296">
        <v>0</v>
      </c>
      <c r="H97" s="247">
        <v>11.64</v>
      </c>
      <c r="I97" s="296">
        <v>0</v>
      </c>
      <c r="J97" s="247">
        <f t="shared" si="2"/>
        <v>79.64</v>
      </c>
      <c r="K97" s="247">
        <v>68</v>
      </c>
      <c r="L97" s="247">
        <v>11.64</v>
      </c>
      <c r="M97" s="293">
        <f t="shared" si="3"/>
        <v>79.64</v>
      </c>
      <c r="N97" s="262"/>
      <c r="P97"/>
      <c r="Q97"/>
      <c r="R97"/>
      <c r="S97"/>
    </row>
    <row r="98" spans="1:19" s="1" customFormat="1">
      <c r="A98" s="43">
        <v>88</v>
      </c>
      <c r="B98" s="50" t="s">
        <v>689</v>
      </c>
      <c r="C98" s="72" t="s">
        <v>128</v>
      </c>
      <c r="D98" s="72" t="s">
        <v>912</v>
      </c>
      <c r="E98" s="52" t="s">
        <v>598</v>
      </c>
      <c r="F98" s="247">
        <v>68</v>
      </c>
      <c r="G98" s="296">
        <v>0</v>
      </c>
      <c r="H98" s="247">
        <v>11.64</v>
      </c>
      <c r="I98" s="296">
        <v>0</v>
      </c>
      <c r="J98" s="247">
        <f t="shared" si="2"/>
        <v>79.64</v>
      </c>
      <c r="K98" s="247">
        <v>68</v>
      </c>
      <c r="L98" s="247">
        <v>11.64</v>
      </c>
      <c r="M98" s="293">
        <f t="shared" si="3"/>
        <v>79.64</v>
      </c>
      <c r="N98" s="262"/>
      <c r="P98"/>
      <c r="Q98"/>
      <c r="R98"/>
      <c r="S98"/>
    </row>
    <row r="99" spans="1:19" s="1" customFormat="1">
      <c r="A99" s="43">
        <v>89</v>
      </c>
      <c r="B99" s="50" t="s">
        <v>690</v>
      </c>
      <c r="C99" s="71" t="s">
        <v>336</v>
      </c>
      <c r="D99" s="71" t="s">
        <v>912</v>
      </c>
      <c r="E99" s="52" t="s">
        <v>598</v>
      </c>
      <c r="F99" s="247">
        <v>68</v>
      </c>
      <c r="G99" s="296">
        <v>0</v>
      </c>
      <c r="H99" s="247">
        <v>11.64</v>
      </c>
      <c r="I99" s="296">
        <v>0</v>
      </c>
      <c r="J99" s="247">
        <f t="shared" si="2"/>
        <v>79.64</v>
      </c>
      <c r="K99" s="247">
        <v>68</v>
      </c>
      <c r="L99" s="247">
        <v>11.64</v>
      </c>
      <c r="M99" s="293">
        <f t="shared" si="3"/>
        <v>79.64</v>
      </c>
      <c r="N99" s="262"/>
      <c r="P99"/>
      <c r="Q99"/>
      <c r="R99"/>
      <c r="S99"/>
    </row>
    <row r="100" spans="1:19">
      <c r="A100" s="43">
        <v>29</v>
      </c>
      <c r="B100" s="50" t="s">
        <v>640</v>
      </c>
      <c r="C100" s="72" t="s">
        <v>873</v>
      </c>
      <c r="D100" s="72" t="s">
        <v>912</v>
      </c>
      <c r="E100" s="52" t="s">
        <v>598</v>
      </c>
      <c r="F100" s="247">
        <v>68</v>
      </c>
      <c r="G100" s="296">
        <v>0</v>
      </c>
      <c r="H100" s="247">
        <v>11.64</v>
      </c>
      <c r="I100" s="296">
        <v>0</v>
      </c>
      <c r="J100" s="247">
        <f t="shared" si="2"/>
        <v>79.64</v>
      </c>
      <c r="K100" s="247">
        <v>68</v>
      </c>
      <c r="L100" s="247">
        <v>11.64</v>
      </c>
      <c r="M100" s="293">
        <f t="shared" si="3"/>
        <v>79.64</v>
      </c>
      <c r="N100" s="262"/>
    </row>
    <row r="101" spans="1:19" s="1" customFormat="1">
      <c r="A101" s="43">
        <v>90</v>
      </c>
      <c r="B101" s="50" t="s">
        <v>691</v>
      </c>
      <c r="C101" s="71" t="s">
        <v>333</v>
      </c>
      <c r="D101" s="71" t="s">
        <v>912</v>
      </c>
      <c r="E101" s="52" t="s">
        <v>598</v>
      </c>
      <c r="F101" s="247">
        <v>68</v>
      </c>
      <c r="G101" s="296">
        <v>0</v>
      </c>
      <c r="H101" s="247">
        <v>11.64</v>
      </c>
      <c r="I101" s="296">
        <v>0</v>
      </c>
      <c r="J101" s="247">
        <f>SUM(F101:I101)</f>
        <v>79.64</v>
      </c>
      <c r="K101" s="321">
        <v>68</v>
      </c>
      <c r="L101" s="321">
        <v>11.64</v>
      </c>
      <c r="M101" s="293">
        <f t="shared" si="3"/>
        <v>79.64</v>
      </c>
      <c r="N101" s="262"/>
      <c r="P101"/>
      <c r="Q101"/>
      <c r="R101"/>
      <c r="S101"/>
    </row>
    <row r="102" spans="1:19" s="1" customFormat="1">
      <c r="A102" s="43">
        <v>91</v>
      </c>
      <c r="B102" s="50" t="s">
        <v>692</v>
      </c>
      <c r="C102" s="72" t="s">
        <v>46</v>
      </c>
      <c r="D102" s="72" t="s">
        <v>913</v>
      </c>
      <c r="E102" s="52" t="s">
        <v>598</v>
      </c>
      <c r="F102" s="247">
        <v>78.12</v>
      </c>
      <c r="G102" s="296">
        <v>0</v>
      </c>
      <c r="H102" s="247">
        <v>11.64</v>
      </c>
      <c r="I102" s="296">
        <v>0</v>
      </c>
      <c r="J102" s="247">
        <f t="shared" si="2"/>
        <v>89.76</v>
      </c>
      <c r="K102" s="321">
        <v>68</v>
      </c>
      <c r="L102" s="321">
        <v>11.64</v>
      </c>
      <c r="M102" s="293">
        <f t="shared" si="3"/>
        <v>79.64</v>
      </c>
      <c r="N102" s="262" t="s">
        <v>914</v>
      </c>
      <c r="P102"/>
      <c r="Q102"/>
      <c r="R102"/>
      <c r="S102"/>
    </row>
    <row r="103" spans="1:19" s="1" customFormat="1">
      <c r="A103" s="43">
        <v>92</v>
      </c>
      <c r="B103" s="50" t="s">
        <v>693</v>
      </c>
      <c r="C103" s="71" t="s">
        <v>852</v>
      </c>
      <c r="D103" s="71" t="s">
        <v>912</v>
      </c>
      <c r="E103" s="52" t="s">
        <v>600</v>
      </c>
      <c r="F103" s="247">
        <v>68</v>
      </c>
      <c r="G103" s="296">
        <v>51</v>
      </c>
      <c r="H103" s="247">
        <v>11.64</v>
      </c>
      <c r="I103" s="296">
        <v>8.74</v>
      </c>
      <c r="J103" s="247">
        <f t="shared" si="2"/>
        <v>139.38</v>
      </c>
      <c r="K103" s="247">
        <v>119</v>
      </c>
      <c r="L103" s="247">
        <v>20.37</v>
      </c>
      <c r="M103" s="293">
        <f>K103+L103</f>
        <v>139.37</v>
      </c>
      <c r="N103" s="262"/>
      <c r="P103"/>
      <c r="Q103"/>
      <c r="R103"/>
      <c r="S103"/>
    </row>
    <row r="104" spans="1:19" s="1" customFormat="1">
      <c r="A104" s="43">
        <v>93</v>
      </c>
      <c r="B104" s="50" t="s">
        <v>694</v>
      </c>
      <c r="C104" s="72" t="s">
        <v>200</v>
      </c>
      <c r="D104" s="72" t="s">
        <v>912</v>
      </c>
      <c r="E104" s="52" t="s">
        <v>600</v>
      </c>
      <c r="F104" s="247">
        <v>68</v>
      </c>
      <c r="G104" s="296">
        <v>51</v>
      </c>
      <c r="H104" s="247">
        <v>11.64</v>
      </c>
      <c r="I104" s="296">
        <v>8.74</v>
      </c>
      <c r="J104" s="247">
        <f t="shared" si="2"/>
        <v>139.38</v>
      </c>
      <c r="K104" s="247">
        <v>119</v>
      </c>
      <c r="L104" s="247">
        <v>20.37</v>
      </c>
      <c r="M104" s="293">
        <f t="shared" si="3"/>
        <v>139.37</v>
      </c>
      <c r="N104" s="262"/>
      <c r="P104"/>
      <c r="Q104"/>
      <c r="R104"/>
      <c r="S104"/>
    </row>
    <row r="105" spans="1:19" s="1" customFormat="1">
      <c r="A105" s="43">
        <v>94</v>
      </c>
      <c r="B105" s="50" t="s">
        <v>695</v>
      </c>
      <c r="C105" s="72" t="s">
        <v>434</v>
      </c>
      <c r="D105" s="72" t="s">
        <v>913</v>
      </c>
      <c r="E105" s="52" t="s">
        <v>598</v>
      </c>
      <c r="F105" s="247">
        <v>78.12</v>
      </c>
      <c r="G105" s="296">
        <v>0</v>
      </c>
      <c r="H105" s="247">
        <v>11.64</v>
      </c>
      <c r="I105" s="296">
        <v>0</v>
      </c>
      <c r="J105" s="247">
        <f t="shared" si="2"/>
        <v>89.76</v>
      </c>
      <c r="K105" s="247">
        <v>68</v>
      </c>
      <c r="L105" s="247">
        <v>11.64</v>
      </c>
      <c r="M105" s="293">
        <f t="shared" si="3"/>
        <v>79.64</v>
      </c>
      <c r="N105" s="262" t="s">
        <v>914</v>
      </c>
      <c r="P105"/>
      <c r="Q105"/>
      <c r="R105"/>
      <c r="S105"/>
    </row>
    <row r="106" spans="1:19" s="1" customFormat="1">
      <c r="A106" s="43">
        <v>95</v>
      </c>
      <c r="B106" s="278" t="s">
        <v>745</v>
      </c>
      <c r="C106" s="72" t="s">
        <v>337</v>
      </c>
      <c r="D106" s="72" t="s">
        <v>912</v>
      </c>
      <c r="E106" s="52" t="s">
        <v>598</v>
      </c>
      <c r="F106" s="247">
        <v>68</v>
      </c>
      <c r="G106" s="296">
        <v>0</v>
      </c>
      <c r="H106" s="247">
        <v>11.64</v>
      </c>
      <c r="I106" s="296">
        <v>0</v>
      </c>
      <c r="J106" s="247">
        <f t="shared" si="2"/>
        <v>79.64</v>
      </c>
      <c r="K106" s="247">
        <v>68</v>
      </c>
      <c r="L106" s="247">
        <v>11.64</v>
      </c>
      <c r="M106" s="293">
        <f t="shared" si="3"/>
        <v>79.64</v>
      </c>
      <c r="N106" s="262"/>
      <c r="P106"/>
      <c r="Q106"/>
      <c r="R106"/>
      <c r="S106"/>
    </row>
    <row r="107" spans="1:19" s="1" customFormat="1">
      <c r="A107" s="43">
        <v>96</v>
      </c>
      <c r="B107" s="50" t="s">
        <v>696</v>
      </c>
      <c r="C107" s="72" t="s">
        <v>524</v>
      </c>
      <c r="D107" s="72" t="s">
        <v>913</v>
      </c>
      <c r="E107" s="52" t="s">
        <v>600</v>
      </c>
      <c r="F107" s="247">
        <v>78.12</v>
      </c>
      <c r="G107" s="296">
        <v>51</v>
      </c>
      <c r="H107" s="247">
        <v>11.64</v>
      </c>
      <c r="I107" s="296">
        <v>8.74</v>
      </c>
      <c r="J107" s="247">
        <f t="shared" si="2"/>
        <v>149.5</v>
      </c>
      <c r="K107" s="247">
        <v>119</v>
      </c>
      <c r="L107" s="247">
        <v>20.37</v>
      </c>
      <c r="M107" s="293">
        <f t="shared" si="3"/>
        <v>139.37</v>
      </c>
      <c r="N107" s="262" t="s">
        <v>929</v>
      </c>
      <c r="P107"/>
      <c r="Q107"/>
      <c r="R107"/>
      <c r="S107"/>
    </row>
    <row r="108" spans="1:19" s="1" customFormat="1">
      <c r="A108" s="43">
        <v>97</v>
      </c>
      <c r="B108" s="50" t="s">
        <v>697</v>
      </c>
      <c r="C108" s="72" t="s">
        <v>558</v>
      </c>
      <c r="D108" s="72" t="s">
        <v>912</v>
      </c>
      <c r="E108" s="52" t="s">
        <v>599</v>
      </c>
      <c r="F108" s="247">
        <v>68</v>
      </c>
      <c r="G108" s="296">
        <v>115.6</v>
      </c>
      <c r="H108" s="247">
        <v>11.64</v>
      </c>
      <c r="I108" s="296">
        <v>20.96</v>
      </c>
      <c r="J108" s="247">
        <f t="shared" si="2"/>
        <v>216.20000000000002</v>
      </c>
      <c r="K108" s="247">
        <v>183.6</v>
      </c>
      <c r="L108" s="247">
        <v>32.590000000000003</v>
      </c>
      <c r="M108" s="293">
        <f t="shared" si="3"/>
        <v>216.19</v>
      </c>
      <c r="N108" s="262"/>
      <c r="P108"/>
      <c r="Q108"/>
      <c r="R108"/>
      <c r="S108"/>
    </row>
    <row r="109" spans="1:19" s="1" customFormat="1">
      <c r="A109" s="43"/>
      <c r="B109" s="50" t="s">
        <v>930</v>
      </c>
      <c r="C109" s="72" t="s">
        <v>931</v>
      </c>
      <c r="D109" s="72" t="s">
        <v>915</v>
      </c>
      <c r="E109" s="52" t="s">
        <v>600</v>
      </c>
      <c r="F109" s="247">
        <v>78.12</v>
      </c>
      <c r="G109" s="362"/>
      <c r="H109" s="247">
        <v>11.64</v>
      </c>
      <c r="I109" s="362"/>
      <c r="J109" s="247"/>
      <c r="K109" s="247"/>
      <c r="L109" s="247"/>
      <c r="M109" s="293"/>
      <c r="N109" s="262" t="s">
        <v>884</v>
      </c>
      <c r="P109"/>
      <c r="Q109"/>
      <c r="R109"/>
      <c r="S109"/>
    </row>
    <row r="110" spans="1:19">
      <c r="A110" s="43">
        <v>98</v>
      </c>
      <c r="B110" s="50" t="s">
        <v>698</v>
      </c>
      <c r="C110" s="72" t="s">
        <v>201</v>
      </c>
      <c r="D110" s="72" t="s">
        <v>912</v>
      </c>
      <c r="E110" s="52" t="s">
        <v>598</v>
      </c>
      <c r="F110" s="247">
        <v>68</v>
      </c>
      <c r="G110" s="296">
        <v>0</v>
      </c>
      <c r="H110" s="247">
        <v>11.64</v>
      </c>
      <c r="I110" s="296">
        <v>0</v>
      </c>
      <c r="J110" s="247">
        <f t="shared" si="2"/>
        <v>79.64</v>
      </c>
      <c r="K110" s="247">
        <v>68</v>
      </c>
      <c r="L110" s="247">
        <v>11.64</v>
      </c>
      <c r="M110" s="293">
        <f t="shared" si="3"/>
        <v>79.64</v>
      </c>
      <c r="N110" s="262"/>
    </row>
    <row r="111" spans="1:19">
      <c r="A111" s="43">
        <v>99</v>
      </c>
      <c r="B111" s="50" t="s">
        <v>699</v>
      </c>
      <c r="C111" s="72" t="s">
        <v>202</v>
      </c>
      <c r="D111" s="72" t="s">
        <v>913</v>
      </c>
      <c r="E111" s="52" t="s">
        <v>599</v>
      </c>
      <c r="F111" s="247">
        <v>78.12</v>
      </c>
      <c r="G111" s="362">
        <v>115.6</v>
      </c>
      <c r="H111" s="247">
        <v>11.64</v>
      </c>
      <c r="I111" s="362">
        <v>20.96</v>
      </c>
      <c r="J111" s="247">
        <f t="shared" si="2"/>
        <v>226.32000000000002</v>
      </c>
      <c r="K111" s="247">
        <v>183.6</v>
      </c>
      <c r="L111" s="247">
        <v>32.590000000000003</v>
      </c>
      <c r="M111" s="293">
        <f t="shared" si="3"/>
        <v>216.19</v>
      </c>
      <c r="N111" s="262" t="s">
        <v>914</v>
      </c>
    </row>
    <row r="112" spans="1:19">
      <c r="A112" s="43">
        <v>100</v>
      </c>
      <c r="B112" s="50" t="s">
        <v>700</v>
      </c>
      <c r="C112" s="72" t="s">
        <v>473</v>
      </c>
      <c r="D112" s="72" t="s">
        <v>913</v>
      </c>
      <c r="E112" s="52" t="s">
        <v>598</v>
      </c>
      <c r="F112" s="247">
        <v>78.12</v>
      </c>
      <c r="G112" s="296">
        <v>0</v>
      </c>
      <c r="H112" s="247">
        <v>11.64</v>
      </c>
      <c r="I112" s="296">
        <v>0</v>
      </c>
      <c r="J112" s="247">
        <f t="shared" si="2"/>
        <v>89.76</v>
      </c>
      <c r="K112" s="247">
        <v>68</v>
      </c>
      <c r="L112" s="247">
        <v>11.64</v>
      </c>
      <c r="M112" s="293">
        <f t="shared" si="3"/>
        <v>79.64</v>
      </c>
      <c r="N112" s="262" t="s">
        <v>914</v>
      </c>
    </row>
    <row r="113" spans="1:16">
      <c r="A113" s="43">
        <v>101</v>
      </c>
      <c r="B113" s="50" t="s">
        <v>701</v>
      </c>
      <c r="C113" s="72" t="s">
        <v>559</v>
      </c>
      <c r="D113" s="72" t="s">
        <v>912</v>
      </c>
      <c r="E113" s="52" t="s">
        <v>599</v>
      </c>
      <c r="F113" s="247">
        <v>68</v>
      </c>
      <c r="G113" s="352">
        <v>115.6</v>
      </c>
      <c r="H113" s="247">
        <v>11.64</v>
      </c>
      <c r="I113" s="296">
        <v>20.96</v>
      </c>
      <c r="J113" s="247">
        <f t="shared" si="2"/>
        <v>216.20000000000002</v>
      </c>
      <c r="K113" s="247">
        <v>183.6</v>
      </c>
      <c r="L113" s="247">
        <v>32.590000000000003</v>
      </c>
      <c r="M113" s="293">
        <f t="shared" si="3"/>
        <v>216.19</v>
      </c>
      <c r="N113" s="262"/>
    </row>
    <row r="114" spans="1:16">
      <c r="A114" s="43">
        <v>102</v>
      </c>
      <c r="B114" s="50" t="s">
        <v>702</v>
      </c>
      <c r="C114" s="72" t="s">
        <v>161</v>
      </c>
      <c r="D114" s="72" t="s">
        <v>912</v>
      </c>
      <c r="E114" s="52" t="s">
        <v>598</v>
      </c>
      <c r="F114" s="247">
        <v>68</v>
      </c>
      <c r="G114" s="352">
        <v>0</v>
      </c>
      <c r="H114" s="247">
        <v>11.64</v>
      </c>
      <c r="I114" s="296">
        <v>0</v>
      </c>
      <c r="J114" s="247">
        <f t="shared" si="2"/>
        <v>79.64</v>
      </c>
      <c r="K114" s="247">
        <v>68</v>
      </c>
      <c r="L114" s="247">
        <v>11.64</v>
      </c>
      <c r="M114" s="293">
        <f t="shared" si="3"/>
        <v>79.64</v>
      </c>
      <c r="N114" s="262"/>
      <c r="P114" s="12"/>
    </row>
    <row r="115" spans="1:16">
      <c r="A115" s="43">
        <v>103</v>
      </c>
      <c r="B115" s="50" t="s">
        <v>703</v>
      </c>
      <c r="C115" s="72" t="s">
        <v>86</v>
      </c>
      <c r="D115" s="72" t="s">
        <v>913</v>
      </c>
      <c r="E115" s="52" t="s">
        <v>600</v>
      </c>
      <c r="F115" s="247">
        <v>78.12</v>
      </c>
      <c r="G115" s="296">
        <v>51</v>
      </c>
      <c r="H115" s="247">
        <v>11.64</v>
      </c>
      <c r="I115" s="296">
        <v>8.74</v>
      </c>
      <c r="J115" s="247">
        <f t="shared" si="2"/>
        <v>149.5</v>
      </c>
      <c r="K115" s="247">
        <v>119</v>
      </c>
      <c r="L115" s="247">
        <v>20.37</v>
      </c>
      <c r="M115" s="293">
        <f t="shared" si="3"/>
        <v>139.37</v>
      </c>
      <c r="N115" s="262" t="s">
        <v>914</v>
      </c>
      <c r="P115" s="12"/>
    </row>
    <row r="116" spans="1:16">
      <c r="A116" s="43"/>
      <c r="B116" s="50" t="s">
        <v>704</v>
      </c>
      <c r="C116" s="72" t="s">
        <v>535</v>
      </c>
      <c r="D116" s="72"/>
      <c r="E116" s="52" t="s">
        <v>598</v>
      </c>
      <c r="F116" s="247"/>
      <c r="G116" s="296"/>
      <c r="H116" s="247"/>
      <c r="I116" s="296"/>
      <c r="J116" s="247"/>
      <c r="K116" s="272"/>
      <c r="L116" s="247"/>
      <c r="M116" s="293"/>
      <c r="N116" s="262" t="s">
        <v>884</v>
      </c>
      <c r="P116" s="12"/>
    </row>
    <row r="117" spans="1:16">
      <c r="A117" s="43"/>
      <c r="B117" s="288"/>
      <c r="C117" s="345"/>
      <c r="D117" s="345"/>
      <c r="E117" s="290"/>
      <c r="F117" s="247"/>
      <c r="G117" s="247"/>
      <c r="H117" s="247"/>
      <c r="I117" s="247"/>
      <c r="J117" s="247"/>
      <c r="K117" s="272"/>
      <c r="L117" s="247"/>
      <c r="M117" s="316"/>
      <c r="N117" s="262"/>
      <c r="P117" s="12"/>
    </row>
    <row r="118" spans="1:16" ht="16">
      <c r="A118" s="152" t="s">
        <v>403</v>
      </c>
      <c r="B118" s="153"/>
      <c r="C118" s="153"/>
      <c r="D118" s="153"/>
      <c r="E118" s="281"/>
      <c r="F118" s="312">
        <f>SUM(F6:F115)</f>
        <v>7816.7999999999965</v>
      </c>
      <c r="G118" s="312">
        <f>SUM(G6:G115)</f>
        <v>3563.1999999999989</v>
      </c>
      <c r="H118" s="312">
        <f>SUM(H6:H115)</f>
        <v>1268.7600000000011</v>
      </c>
      <c r="I118" s="312">
        <f>SUM(I6:I115)</f>
        <v>635.8900000000001</v>
      </c>
      <c r="J118" s="88">
        <f>SUM(J6:J115)</f>
        <v>13109.379999999994</v>
      </c>
      <c r="K118" s="88">
        <f>SUM(K4:K115)</f>
        <v>10567.200000000004</v>
      </c>
      <c r="L118" s="88">
        <f>SUM(L4:L115)</f>
        <v>1834.4200000000008</v>
      </c>
      <c r="M118" s="88">
        <f>SUM(M4:M115)</f>
        <v>12401.62</v>
      </c>
      <c r="N118" s="298"/>
      <c r="P118" s="12"/>
    </row>
    <row r="119" spans="1:16">
      <c r="A119" s="148"/>
      <c r="B119" s="149"/>
      <c r="C119" s="346"/>
      <c r="D119" s="360"/>
      <c r="L119" s="286"/>
      <c r="M119" s="275"/>
      <c r="N119" s="53"/>
    </row>
    <row r="120" spans="1:16">
      <c r="A120" s="43"/>
      <c r="B120" s="50"/>
      <c r="C120" s="72"/>
      <c r="D120" s="72"/>
      <c r="E120" s="54"/>
      <c r="F120" s="76"/>
      <c r="G120" s="76"/>
      <c r="H120" s="76"/>
      <c r="I120" s="76"/>
      <c r="J120" s="76"/>
      <c r="K120" s="76"/>
      <c r="L120" s="76"/>
      <c r="M120" s="76"/>
      <c r="N120" s="53"/>
    </row>
    <row r="121" spans="1:16" ht="16">
      <c r="A121" s="143"/>
      <c r="B121" s="155"/>
      <c r="C121" s="398" t="s">
        <v>616</v>
      </c>
      <c r="D121" s="399"/>
      <c r="E121" s="400"/>
      <c r="F121" s="88">
        <v>0</v>
      </c>
      <c r="G121" s="88"/>
      <c r="H121" s="88">
        <v>0</v>
      </c>
      <c r="I121" s="88"/>
      <c r="J121" s="88">
        <v>0</v>
      </c>
      <c r="K121" s="88"/>
      <c r="L121" s="88"/>
      <c r="M121" s="88"/>
      <c r="N121" s="89"/>
      <c r="P121" s="12"/>
    </row>
    <row r="122" spans="1:16" ht="16">
      <c r="A122" s="394" t="s">
        <v>171</v>
      </c>
      <c r="B122" s="395"/>
      <c r="C122" s="395"/>
      <c r="D122" s="395"/>
      <c r="E122" s="395"/>
      <c r="F122" s="88">
        <f>F118+F121</f>
        <v>7816.7999999999965</v>
      </c>
      <c r="G122" s="88"/>
      <c r="H122" s="88">
        <f>H118+H121</f>
        <v>1268.7600000000011</v>
      </c>
      <c r="I122" s="88"/>
      <c r="J122" s="88">
        <f>J118+J121</f>
        <v>13109.379999999994</v>
      </c>
      <c r="K122" s="88"/>
      <c r="L122" s="88"/>
      <c r="M122" s="88"/>
      <c r="N122" s="89"/>
      <c r="P122" s="12"/>
    </row>
    <row r="123" spans="1:16" ht="16">
      <c r="A123" s="401" t="s">
        <v>317</v>
      </c>
      <c r="B123" s="401"/>
      <c r="C123" s="401"/>
      <c r="D123" s="401"/>
      <c r="E123" s="401"/>
      <c r="F123" s="90"/>
      <c r="G123" s="90"/>
      <c r="H123" s="93"/>
      <c r="I123" s="93"/>
      <c r="J123" s="93"/>
      <c r="K123" s="93"/>
      <c r="L123" s="93"/>
      <c r="M123" s="93"/>
      <c r="N123" s="89"/>
    </row>
    <row r="124" spans="1:16" ht="16" customHeight="1">
      <c r="A124" s="405" t="s">
        <v>418</v>
      </c>
      <c r="B124" s="402"/>
      <c r="C124" s="402"/>
      <c r="D124" s="402"/>
      <c r="E124" s="403"/>
      <c r="F124" s="247"/>
      <c r="G124" s="247"/>
      <c r="H124" s="247"/>
      <c r="I124" s="247"/>
      <c r="J124" s="247"/>
      <c r="K124" s="331" t="s">
        <v>756</v>
      </c>
      <c r="L124" s="331" t="s">
        <v>757</v>
      </c>
      <c r="M124" s="247"/>
      <c r="N124" s="100"/>
    </row>
    <row r="125" spans="1:16" ht="16" customHeight="1">
      <c r="A125" s="240"/>
      <c r="B125" s="278" t="s">
        <v>898</v>
      </c>
      <c r="C125" s="72" t="s">
        <v>899</v>
      </c>
      <c r="D125" s="72" t="s">
        <v>912</v>
      </c>
      <c r="E125" s="52" t="s">
        <v>599</v>
      </c>
      <c r="F125" s="247">
        <v>67.22</v>
      </c>
      <c r="G125" s="296">
        <v>114.26</v>
      </c>
      <c r="H125" s="247">
        <v>11.2</v>
      </c>
      <c r="I125" s="296">
        <v>20.16</v>
      </c>
      <c r="J125" s="247">
        <f>SUM(F125:I125)</f>
        <v>212.84</v>
      </c>
      <c r="K125" s="247">
        <v>181.48000000000002</v>
      </c>
      <c r="L125" s="247">
        <v>31.37</v>
      </c>
      <c r="M125" s="293">
        <f>K125+L125</f>
        <v>212.85000000000002</v>
      </c>
      <c r="N125" s="262" t="s">
        <v>932</v>
      </c>
    </row>
    <row r="126" spans="1:16" ht="16" customHeight="1">
      <c r="A126" s="240"/>
      <c r="B126" s="278" t="s">
        <v>898</v>
      </c>
      <c r="C126" s="72" t="s">
        <v>899</v>
      </c>
      <c r="D126" s="72" t="s">
        <v>912</v>
      </c>
      <c r="E126" s="52" t="s">
        <v>599</v>
      </c>
      <c r="F126" s="247">
        <v>67.22</v>
      </c>
      <c r="G126" s="296">
        <v>114.26</v>
      </c>
      <c r="H126" s="247">
        <v>11.2</v>
      </c>
      <c r="I126" s="296">
        <v>20.16</v>
      </c>
      <c r="J126" s="247">
        <f>SUM(F126:I126)</f>
        <v>212.84</v>
      </c>
      <c r="K126" s="247">
        <v>181.48000000000002</v>
      </c>
      <c r="L126" s="247">
        <v>31.37</v>
      </c>
      <c r="M126" s="293">
        <f>K126+L126</f>
        <v>212.85000000000002</v>
      </c>
      <c r="N126" s="262"/>
    </row>
    <row r="127" spans="1:16" ht="16" customHeight="1">
      <c r="A127" s="240"/>
      <c r="B127" s="278" t="s">
        <v>898</v>
      </c>
      <c r="C127" s="72" t="s">
        <v>899</v>
      </c>
      <c r="D127" s="72" t="s">
        <v>912</v>
      </c>
      <c r="E127" s="52" t="s">
        <v>599</v>
      </c>
      <c r="F127" s="247">
        <v>67.22</v>
      </c>
      <c r="G127" s="296">
        <v>114.26</v>
      </c>
      <c r="H127" s="247">
        <v>11.2</v>
      </c>
      <c r="I127" s="296">
        <v>20.16</v>
      </c>
      <c r="J127" s="247">
        <f>SUM(F127:I127)</f>
        <v>212.84</v>
      </c>
      <c r="K127" s="247">
        <v>181.48000000000002</v>
      </c>
      <c r="L127" s="247">
        <v>31.37</v>
      </c>
      <c r="M127" s="293">
        <f>K127+L127</f>
        <v>212.85000000000002</v>
      </c>
      <c r="N127" s="262"/>
    </row>
    <row r="128" spans="1:16" ht="16" customHeight="1">
      <c r="A128" s="240"/>
      <c r="B128" s="278" t="s">
        <v>898</v>
      </c>
      <c r="C128" s="72" t="s">
        <v>899</v>
      </c>
      <c r="D128" s="72" t="s">
        <v>912</v>
      </c>
      <c r="E128" s="52" t="s">
        <v>599</v>
      </c>
      <c r="F128" s="247">
        <v>67.22</v>
      </c>
      <c r="G128" s="296">
        <v>114.26</v>
      </c>
      <c r="H128" s="247">
        <v>11.2</v>
      </c>
      <c r="I128" s="296">
        <v>20.16</v>
      </c>
      <c r="J128" s="247">
        <f>SUM(F128:I128)</f>
        <v>212.84</v>
      </c>
      <c r="K128" s="247">
        <v>181.48000000000002</v>
      </c>
      <c r="L128" s="247">
        <v>31.37</v>
      </c>
      <c r="M128" s="293">
        <f>K128+L128</f>
        <v>212.85000000000002</v>
      </c>
      <c r="N128" s="262"/>
    </row>
    <row r="129" spans="1:18" ht="16" customHeight="1">
      <c r="A129" s="240"/>
      <c r="B129" s="278" t="s">
        <v>898</v>
      </c>
      <c r="C129" s="72" t="s">
        <v>899</v>
      </c>
      <c r="D129" s="72" t="s">
        <v>912</v>
      </c>
      <c r="E129" s="52" t="s">
        <v>599</v>
      </c>
      <c r="F129" s="247">
        <v>67.22</v>
      </c>
      <c r="G129" s="296">
        <v>114.26</v>
      </c>
      <c r="H129" s="247">
        <v>11.2</v>
      </c>
      <c r="I129" s="296">
        <v>20.16</v>
      </c>
      <c r="J129" s="247">
        <f>SUM(F129:I129)</f>
        <v>212.84</v>
      </c>
      <c r="K129" s="247">
        <v>181.48000000000002</v>
      </c>
      <c r="L129" s="247">
        <v>31.37</v>
      </c>
      <c r="M129" s="293">
        <f>K129+L129</f>
        <v>212.85000000000002</v>
      </c>
      <c r="N129" s="262"/>
    </row>
    <row r="130" spans="1:18" ht="16" customHeight="1">
      <c r="A130" s="240"/>
      <c r="B130" s="50"/>
      <c r="C130" s="51"/>
      <c r="D130" s="51"/>
      <c r="E130" s="246"/>
      <c r="F130" s="247"/>
      <c r="G130" s="296"/>
      <c r="H130" s="247"/>
      <c r="I130" s="296"/>
      <c r="J130" s="247"/>
      <c r="K130" s="247"/>
      <c r="L130" s="247"/>
      <c r="M130" s="293"/>
      <c r="N130" s="262"/>
    </row>
    <row r="131" spans="1:18" ht="16" customHeight="1">
      <c r="A131" s="301"/>
      <c r="B131" s="50"/>
      <c r="C131" s="72"/>
      <c r="D131" s="72"/>
      <c r="E131" s="246"/>
      <c r="F131" s="247"/>
      <c r="G131" s="296"/>
      <c r="H131" s="247"/>
      <c r="I131" s="296"/>
      <c r="J131" s="247"/>
      <c r="K131" s="247"/>
      <c r="L131" s="247"/>
      <c r="M131" s="293"/>
      <c r="N131" s="262"/>
    </row>
    <row r="132" spans="1:18" ht="16" customHeight="1">
      <c r="A132" s="301"/>
      <c r="B132" s="50"/>
      <c r="C132" s="72"/>
      <c r="D132" s="72"/>
      <c r="E132" s="246"/>
      <c r="F132" s="247"/>
      <c r="G132" s="296"/>
      <c r="H132" s="247"/>
      <c r="I132" s="296"/>
      <c r="J132" s="247"/>
      <c r="K132" s="247"/>
      <c r="L132" s="247"/>
      <c r="M132" s="293"/>
      <c r="N132" s="262"/>
    </row>
    <row r="133" spans="1:18" s="1" customFormat="1" ht="16" customHeight="1">
      <c r="A133" s="301"/>
      <c r="B133" s="50"/>
      <c r="C133" s="72"/>
      <c r="D133" s="72"/>
      <c r="E133" s="246"/>
      <c r="F133" s="247"/>
      <c r="G133" s="296"/>
      <c r="H133" s="247"/>
      <c r="I133" s="296"/>
      <c r="J133" s="247"/>
      <c r="K133" s="247"/>
      <c r="L133" s="247"/>
      <c r="M133" s="293"/>
      <c r="N133" s="262"/>
      <c r="P133"/>
      <c r="Q133"/>
      <c r="R133"/>
    </row>
    <row r="134" spans="1:18" s="1" customFormat="1" ht="16" customHeight="1">
      <c r="A134" s="301"/>
      <c r="B134" s="50"/>
      <c r="C134" s="72"/>
      <c r="D134" s="72"/>
      <c r="E134" s="246"/>
      <c r="F134" s="247"/>
      <c r="G134" s="296"/>
      <c r="H134" s="247"/>
      <c r="I134" s="296"/>
      <c r="J134" s="247"/>
      <c r="K134" s="247"/>
      <c r="L134" s="247"/>
      <c r="M134" s="293"/>
      <c r="N134" s="262"/>
      <c r="P134"/>
      <c r="Q134"/>
      <c r="R134"/>
    </row>
    <row r="135" spans="1:18" s="1" customFormat="1" ht="16" customHeight="1">
      <c r="A135" s="301"/>
      <c r="B135" s="302"/>
      <c r="C135" s="349"/>
      <c r="D135" s="349"/>
      <c r="E135" s="303"/>
      <c r="F135" s="271"/>
      <c r="G135" s="272"/>
      <c r="H135" s="272"/>
      <c r="I135" s="272"/>
      <c r="J135" s="272"/>
      <c r="K135" s="272"/>
      <c r="L135" s="272"/>
      <c r="M135" s="272"/>
      <c r="N135" s="356"/>
      <c r="P135"/>
      <c r="Q135"/>
      <c r="R135"/>
    </row>
    <row r="136" spans="1:18" s="1" customFormat="1" ht="16">
      <c r="A136" s="406" t="s">
        <v>415</v>
      </c>
      <c r="B136" s="404"/>
      <c r="C136" s="404"/>
      <c r="D136" s="404"/>
      <c r="E136" s="404"/>
      <c r="F136" s="256">
        <f>SUM(F124:F132)</f>
        <v>336.1</v>
      </c>
      <c r="G136" s="256">
        <f>SUM(G125:G133)</f>
        <v>571.30000000000007</v>
      </c>
      <c r="H136" s="256">
        <f>SUM(H124:H132)</f>
        <v>56</v>
      </c>
      <c r="I136" s="256">
        <f>SUM(I125:I133)</f>
        <v>100.8</v>
      </c>
      <c r="J136" s="256">
        <f>SUM(J124:J132)</f>
        <v>1064.2</v>
      </c>
      <c r="K136" s="256">
        <f>SUM(K125:K134)</f>
        <v>907.40000000000009</v>
      </c>
      <c r="L136" s="256">
        <f>SUM(L125:L134)</f>
        <v>156.85</v>
      </c>
      <c r="M136" s="256">
        <f>SUM(K136:L136)</f>
        <v>1064.25</v>
      </c>
      <c r="N136" s="257"/>
      <c r="P136"/>
      <c r="Q136"/>
      <c r="R136"/>
    </row>
    <row r="137" spans="1:18" s="1" customFormat="1" ht="16">
      <c r="A137" s="317"/>
      <c r="B137" s="318"/>
      <c r="C137" s="347"/>
      <c r="D137" s="347"/>
      <c r="E137" s="318"/>
      <c r="F137" s="256"/>
      <c r="G137" s="256"/>
      <c r="H137" s="256"/>
      <c r="I137" s="256"/>
      <c r="J137" s="256"/>
      <c r="K137" s="256"/>
      <c r="L137" s="256"/>
      <c r="M137" s="256"/>
      <c r="N137" s="257"/>
      <c r="P137"/>
      <c r="Q137"/>
      <c r="R137"/>
    </row>
    <row r="138" spans="1:18" s="1" customFormat="1" ht="19">
      <c r="A138" s="393" t="s">
        <v>171</v>
      </c>
      <c r="B138" s="393"/>
      <c r="C138" s="393"/>
      <c r="D138" s="393"/>
      <c r="E138" s="393"/>
      <c r="F138" s="90">
        <f>F122+F136</f>
        <v>8152.8999999999969</v>
      </c>
      <c r="G138" s="90"/>
      <c r="H138" s="90">
        <f>H122+H136</f>
        <v>1324.7600000000011</v>
      </c>
      <c r="I138" s="90"/>
      <c r="J138" s="90">
        <f>M118+J136</f>
        <v>13465.820000000002</v>
      </c>
      <c r="K138" s="90"/>
      <c r="L138" s="90"/>
      <c r="M138" s="332">
        <f>M118+M136</f>
        <v>13465.87</v>
      </c>
      <c r="N138" s="89" t="s">
        <v>795</v>
      </c>
      <c r="P138"/>
      <c r="Q138"/>
      <c r="R138"/>
    </row>
    <row r="139" spans="1:18" s="1" customFormat="1" ht="15" customHeight="1">
      <c r="A139" s="397" t="s">
        <v>166</v>
      </c>
      <c r="B139" s="397"/>
      <c r="C139" s="397"/>
      <c r="D139" s="397"/>
      <c r="E139" s="397"/>
      <c r="F139" s="397"/>
      <c r="G139" s="397"/>
      <c r="H139" s="397"/>
      <c r="I139" s="397"/>
      <c r="J139" s="397"/>
      <c r="K139" s="313"/>
      <c r="L139" s="313"/>
      <c r="M139" s="313"/>
      <c r="N139" s="143"/>
      <c r="P139"/>
      <c r="Q139"/>
      <c r="R139"/>
    </row>
    <row r="140" spans="1:18" s="1" customFormat="1" ht="16" customHeight="1">
      <c r="A140"/>
      <c r="B140"/>
      <c r="C140"/>
      <c r="D140"/>
      <c r="F140"/>
      <c r="G140"/>
      <c r="H140" t="s">
        <v>381</v>
      </c>
      <c r="I140" s="163" t="s">
        <v>871</v>
      </c>
      <c r="J140" s="260">
        <v>45288</v>
      </c>
      <c r="K140" s="314"/>
      <c r="L140" s="314"/>
      <c r="M140" s="314"/>
      <c r="N140"/>
      <c r="P140"/>
      <c r="Q140"/>
      <c r="R140"/>
    </row>
    <row r="141" spans="1:18" s="1" customFormat="1">
      <c r="A141"/>
      <c r="B141"/>
      <c r="C141"/>
      <c r="D141"/>
      <c r="E141"/>
      <c r="F141"/>
      <c r="G141"/>
      <c r="H141" s="12"/>
      <c r="I141" s="12"/>
      <c r="J141" s="12"/>
      <c r="K141" s="275"/>
      <c r="L141" s="275"/>
      <c r="M141" s="12"/>
      <c r="N141"/>
      <c r="P141"/>
      <c r="Q141"/>
      <c r="R141"/>
    </row>
    <row r="142" spans="1:18" s="1" customFormat="1">
      <c r="A142"/>
      <c r="B142"/>
      <c r="C142"/>
      <c r="D142"/>
      <c r="E142"/>
      <c r="F142" s="315" t="s">
        <v>766</v>
      </c>
      <c r="G142" s="275">
        <f>G118+G136+I118+I136</f>
        <v>4871.1899999999996</v>
      </c>
      <c r="H142" s="315" t="s">
        <v>767</v>
      </c>
      <c r="I142" s="275">
        <f>M118+M136-G142</f>
        <v>8594.68</v>
      </c>
      <c r="J142"/>
      <c r="K142" s="275"/>
      <c r="L142" s="275"/>
      <c r="M142" s="275"/>
      <c r="N142"/>
      <c r="P142"/>
      <c r="Q142"/>
      <c r="R142"/>
    </row>
    <row r="144" spans="1:18" s="1" customFormat="1">
      <c r="A144"/>
      <c r="B144"/>
      <c r="C144"/>
      <c r="D144"/>
      <c r="E144"/>
      <c r="F144"/>
      <c r="G144"/>
      <c r="H144"/>
      <c r="I144" s="275">
        <f>G142+I142</f>
        <v>13465.869999999999</v>
      </c>
      <c r="J144"/>
      <c r="K144" s="275"/>
      <c r="L144" s="275"/>
      <c r="M144"/>
      <c r="N144"/>
      <c r="P144"/>
      <c r="Q144"/>
      <c r="R144"/>
    </row>
  </sheetData>
  <mergeCells count="7">
    <mergeCell ref="A139:J139"/>
    <mergeCell ref="C121:E121"/>
    <mergeCell ref="A122:E122"/>
    <mergeCell ref="A123:E123"/>
    <mergeCell ref="A124:E124"/>
    <mergeCell ref="A136:E136"/>
    <mergeCell ref="A138:E138"/>
  </mergeCells>
  <conditionalFormatting sqref="B130">
    <cfRule type="duplicateValues" dxfId="1408" priority="1"/>
  </conditionalFormatting>
  <conditionalFormatting sqref="B131">
    <cfRule type="duplicateValues" dxfId="1407" priority="22"/>
  </conditionalFormatting>
  <conditionalFormatting sqref="B132">
    <cfRule type="duplicateValues" dxfId="1406" priority="13"/>
  </conditionalFormatting>
  <conditionalFormatting sqref="B133">
    <cfRule type="duplicateValues" dxfId="1405" priority="8"/>
  </conditionalFormatting>
  <conditionalFormatting sqref="B134">
    <cfRule type="duplicateValues" dxfId="1404" priority="5"/>
  </conditionalFormatting>
  <conditionalFormatting sqref="B130:D130">
    <cfRule type="duplicateValues" dxfId="1403" priority="2"/>
    <cfRule type="duplicateValues" dxfId="1402" priority="3"/>
  </conditionalFormatting>
  <conditionalFormatting sqref="B131:D131">
    <cfRule type="duplicateValues" dxfId="1401" priority="23"/>
  </conditionalFormatting>
  <conditionalFormatting sqref="B132:D132">
    <cfRule type="duplicateValues" dxfId="1400" priority="20"/>
  </conditionalFormatting>
  <conditionalFormatting sqref="B134:D134">
    <cfRule type="duplicateValues" dxfId="1399" priority="7"/>
  </conditionalFormatting>
  <conditionalFormatting sqref="B133:E133 C135:E135">
    <cfRule type="duplicateValues" dxfId="1398" priority="12"/>
  </conditionalFormatting>
  <conditionalFormatting sqref="C21:D21">
    <cfRule type="duplicateValues" dxfId="1397" priority="18"/>
  </conditionalFormatting>
  <conditionalFormatting sqref="C57:D57">
    <cfRule type="duplicateValues" dxfId="1396" priority="16"/>
  </conditionalFormatting>
  <conditionalFormatting sqref="C130:D130">
    <cfRule type="duplicateValues" dxfId="1395" priority="4"/>
  </conditionalFormatting>
  <conditionalFormatting sqref="C131:D131">
    <cfRule type="duplicateValues" dxfId="1394" priority="24"/>
  </conditionalFormatting>
  <conditionalFormatting sqref="C132:D132">
    <cfRule type="duplicateValues" dxfId="1393" priority="21"/>
  </conditionalFormatting>
  <conditionalFormatting sqref="C133:D133 C135:D135">
    <cfRule type="duplicateValues" dxfId="1392" priority="10"/>
  </conditionalFormatting>
  <conditionalFormatting sqref="C133:D133">
    <cfRule type="duplicateValues" dxfId="1391" priority="9"/>
  </conditionalFormatting>
  <conditionalFormatting sqref="C134:D134">
    <cfRule type="duplicateValues" dxfId="1390" priority="6"/>
  </conditionalFormatting>
  <conditionalFormatting sqref="E133 E135">
    <cfRule type="duplicateValues" dxfId="1389" priority="11"/>
  </conditionalFormatting>
  <conditionalFormatting sqref="E142:E144 E146:E1048576 B142:D1048576">
    <cfRule type="duplicateValues" dxfId="1388" priority="19"/>
  </conditionalFormatting>
  <conditionalFormatting sqref="N5 N9:N62 N67:N134">
    <cfRule type="notContainsBlanks" dxfId="1387" priority="14">
      <formula>LEN(TRIM(N5))&gt;0</formula>
    </cfRule>
  </conditionalFormatting>
  <conditionalFormatting sqref="N136:N137">
    <cfRule type="notContainsBlanks" dxfId="1386" priority="15">
      <formula>LEN(TRIM(N136))&gt;0</formula>
    </cfRule>
  </conditionalFormatting>
  <conditionalFormatting sqref="N139">
    <cfRule type="notContainsBlanks" dxfId="1385" priority="17">
      <formula>LEN(TRIM(N139))&gt;0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046C-54B2-6B45-8F36-D23AF90CE0FB}">
  <dimension ref="A1:R151"/>
  <sheetViews>
    <sheetView zoomScale="130" zoomScaleNormal="130" workbookViewId="0">
      <pane ySplit="3" topLeftCell="A4" activePane="bottomLeft" state="frozen"/>
      <selection pane="bottomLeft" activeCell="I170" sqref="I170"/>
    </sheetView>
  </sheetViews>
  <sheetFormatPr baseColWidth="10" defaultColWidth="8.83203125" defaultRowHeight="15"/>
  <cols>
    <col min="1" max="1" width="3.6640625" customWidth="1"/>
    <col min="2" max="2" width="11.83203125" customWidth="1"/>
    <col min="3" max="3" width="22.3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54" customWidth="1"/>
    <col min="14" max="14" width="41.5" style="1" bestFit="1" customWidth="1"/>
  </cols>
  <sheetData>
    <row r="1" spans="1:18" ht="21">
      <c r="A1" s="48" t="s">
        <v>222</v>
      </c>
      <c r="C1" s="139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39"/>
      <c r="D2" s="17"/>
      <c r="J2" s="329"/>
      <c r="K2" s="45" t="s">
        <v>883</v>
      </c>
      <c r="L2" s="157">
        <v>45261</v>
      </c>
      <c r="M2" s="350" t="s">
        <v>70</v>
      </c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53" t="s">
        <v>764</v>
      </c>
      <c r="G3" s="299" t="s">
        <v>748</v>
      </c>
      <c r="H3" s="353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 s="3" customFormat="1">
      <c r="A4" s="43">
        <v>1</v>
      </c>
      <c r="B4" s="278" t="s">
        <v>840</v>
      </c>
      <c r="C4" s="344" t="s">
        <v>841</v>
      </c>
      <c r="D4" s="52" t="s">
        <v>598</v>
      </c>
      <c r="E4" s="247">
        <v>67.22</v>
      </c>
      <c r="F4" s="354">
        <v>0</v>
      </c>
      <c r="G4" s="247">
        <v>11.2</v>
      </c>
      <c r="H4" s="354">
        <v>0</v>
      </c>
      <c r="I4" s="351">
        <v>78.42</v>
      </c>
      <c r="J4" s="247">
        <v>67.22</v>
      </c>
      <c r="K4" s="247">
        <v>11.2</v>
      </c>
      <c r="L4" s="293">
        <f>J4+K4</f>
        <v>78.42</v>
      </c>
      <c r="M4" s="355"/>
    </row>
    <row r="5" spans="1:18" ht="16" customHeight="1">
      <c r="A5" s="43">
        <v>2</v>
      </c>
      <c r="B5" s="278" t="s">
        <v>715</v>
      </c>
      <c r="C5" s="348" t="s">
        <v>842</v>
      </c>
      <c r="D5" s="52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>SUM(E5:H5)</f>
        <v>78.42</v>
      </c>
      <c r="J5" s="247">
        <v>67.22</v>
      </c>
      <c r="K5" s="247">
        <v>11.2</v>
      </c>
      <c r="L5" s="293">
        <f>J5+K5</f>
        <v>78.42</v>
      </c>
      <c r="M5" s="262"/>
    </row>
    <row r="6" spans="1:18">
      <c r="A6" s="43">
        <v>4</v>
      </c>
      <c r="B6" s="278" t="s">
        <v>620</v>
      </c>
      <c r="C6" s="344" t="s">
        <v>542</v>
      </c>
      <c r="D6" s="52" t="s">
        <v>598</v>
      </c>
      <c r="E6" s="247">
        <v>67.22</v>
      </c>
      <c r="F6" s="352">
        <v>0</v>
      </c>
      <c r="G6" s="247">
        <v>11.2</v>
      </c>
      <c r="H6" s="296">
        <v>0</v>
      </c>
      <c r="I6" s="247">
        <f t="shared" ref="I6:I79" si="0">SUM(E6:H6)</f>
        <v>78.42</v>
      </c>
      <c r="J6" s="247">
        <v>67.22</v>
      </c>
      <c r="K6" s="247">
        <v>11.2</v>
      </c>
      <c r="L6" s="293">
        <f>J6+K6</f>
        <v>78.42</v>
      </c>
      <c r="M6" s="51"/>
    </row>
    <row r="7" spans="1:18">
      <c r="A7" s="43">
        <v>5</v>
      </c>
      <c r="B7" s="278" t="s">
        <v>805</v>
      </c>
      <c r="C7" s="344" t="s">
        <v>843</v>
      </c>
      <c r="D7" s="52" t="s">
        <v>598</v>
      </c>
      <c r="E7" s="247">
        <v>67.22</v>
      </c>
      <c r="F7" s="296">
        <v>0</v>
      </c>
      <c r="G7" s="247">
        <v>11.2</v>
      </c>
      <c r="H7" s="296">
        <v>0</v>
      </c>
      <c r="I7" s="247">
        <f t="shared" si="0"/>
        <v>78.42</v>
      </c>
      <c r="J7" s="247">
        <v>67.22</v>
      </c>
      <c r="K7" s="247">
        <v>11.2</v>
      </c>
      <c r="L7" s="293">
        <f t="shared" ref="L7:L75" si="1">J7+K7</f>
        <v>78.42</v>
      </c>
      <c r="M7" s="262"/>
    </row>
    <row r="8" spans="1:18">
      <c r="A8" s="43">
        <v>6</v>
      </c>
      <c r="B8" s="278" t="s">
        <v>621</v>
      </c>
      <c r="C8" s="344" t="s">
        <v>561</v>
      </c>
      <c r="D8" s="52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 t="shared" si="0"/>
        <v>212.84</v>
      </c>
      <c r="J8" s="247">
        <v>181.48000000000002</v>
      </c>
      <c r="K8" s="247">
        <v>31.37</v>
      </c>
      <c r="L8" s="293">
        <f t="shared" si="1"/>
        <v>212.85000000000002</v>
      </c>
      <c r="M8" s="51"/>
    </row>
    <row r="9" spans="1:18">
      <c r="A9" s="43">
        <v>7</v>
      </c>
      <c r="B9" s="50" t="s">
        <v>622</v>
      </c>
      <c r="C9" s="344" t="s">
        <v>192</v>
      </c>
      <c r="D9" s="52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262"/>
    </row>
    <row r="10" spans="1:18">
      <c r="A10" s="43">
        <v>9</v>
      </c>
      <c r="B10" s="50" t="s">
        <v>624</v>
      </c>
      <c r="C10" s="72" t="s">
        <v>583</v>
      </c>
      <c r="D10" s="52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0"/>
        <v>78.42</v>
      </c>
      <c r="J10" s="247">
        <v>67.22</v>
      </c>
      <c r="K10" s="247">
        <v>11.2</v>
      </c>
      <c r="L10" s="293">
        <f t="shared" si="1"/>
        <v>78.42</v>
      </c>
      <c r="M10" s="262"/>
    </row>
    <row r="11" spans="1:18">
      <c r="A11" s="43">
        <v>10</v>
      </c>
      <c r="B11" s="50" t="s">
        <v>625</v>
      </c>
      <c r="C11" s="72" t="s">
        <v>89</v>
      </c>
      <c r="D11" s="52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>
      <c r="A12" s="43"/>
      <c r="B12" s="50" t="s">
        <v>858</v>
      </c>
      <c r="C12" s="72" t="s">
        <v>859</v>
      </c>
      <c r="D12" s="52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</row>
    <row r="13" spans="1:18">
      <c r="A13" s="43"/>
      <c r="B13" s="50" t="s">
        <v>708</v>
      </c>
      <c r="C13" s="72" t="s">
        <v>709</v>
      </c>
      <c r="D13" s="52"/>
      <c r="E13" s="247"/>
      <c r="F13" s="296"/>
      <c r="G13" s="247"/>
      <c r="H13" s="296"/>
      <c r="I13" s="247"/>
      <c r="J13" s="247"/>
      <c r="K13" s="247"/>
      <c r="L13" s="293"/>
      <c r="M13" s="262" t="s">
        <v>884</v>
      </c>
    </row>
    <row r="14" spans="1:18" s="1" customFormat="1">
      <c r="A14" s="43">
        <v>12</v>
      </c>
      <c r="B14" s="50" t="s">
        <v>627</v>
      </c>
      <c r="C14" s="72" t="s">
        <v>575</v>
      </c>
      <c r="D14" s="52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 t="shared" si="1"/>
        <v>78.42</v>
      </c>
      <c r="M14" s="262"/>
      <c r="O14"/>
      <c r="P14"/>
      <c r="Q14"/>
      <c r="R14"/>
    </row>
    <row r="15" spans="1:18" s="1" customFormat="1">
      <c r="A15" s="43">
        <v>13</v>
      </c>
      <c r="B15" s="50" t="s">
        <v>628</v>
      </c>
      <c r="C15" s="72" t="s">
        <v>139</v>
      </c>
      <c r="D15" s="52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0"/>
        <v>78.42</v>
      </c>
      <c r="J15" s="247">
        <v>67.22</v>
      </c>
      <c r="K15" s="247">
        <v>11.2</v>
      </c>
      <c r="L15" s="293">
        <f t="shared" si="1"/>
        <v>78.42</v>
      </c>
      <c r="M15" s="262"/>
      <c r="O15"/>
      <c r="P15"/>
      <c r="Q15"/>
      <c r="R15"/>
    </row>
    <row r="16" spans="1:18" s="1" customFormat="1">
      <c r="A16" s="43">
        <v>14</v>
      </c>
      <c r="B16" s="50" t="s">
        <v>629</v>
      </c>
      <c r="C16" s="72" t="s">
        <v>170</v>
      </c>
      <c r="D16" s="52" t="s">
        <v>600</v>
      </c>
      <c r="E16" s="247">
        <v>67.22</v>
      </c>
      <c r="F16" s="296">
        <v>50.4</v>
      </c>
      <c r="G16" s="247">
        <v>11.2</v>
      </c>
      <c r="H16" s="296">
        <v>8.4</v>
      </c>
      <c r="I16" s="247">
        <f t="shared" si="0"/>
        <v>137.22</v>
      </c>
      <c r="J16" s="247">
        <v>117.63</v>
      </c>
      <c r="K16" s="247">
        <v>19.61</v>
      </c>
      <c r="L16" s="293">
        <f t="shared" si="1"/>
        <v>137.24</v>
      </c>
      <c r="M16" s="262"/>
      <c r="O16"/>
      <c r="P16"/>
      <c r="Q16"/>
      <c r="R16"/>
    </row>
    <row r="17" spans="1:18" s="1" customFormat="1">
      <c r="A17" s="43">
        <v>15</v>
      </c>
      <c r="B17" s="50" t="s">
        <v>810</v>
      </c>
      <c r="C17" s="72" t="s">
        <v>809</v>
      </c>
      <c r="D17" s="52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>SUM(E17:H17)</f>
        <v>78.42</v>
      </c>
      <c r="J17" s="247">
        <v>67.22</v>
      </c>
      <c r="K17" s="247">
        <v>11.2</v>
      </c>
      <c r="L17" s="293">
        <f t="shared" si="1"/>
        <v>78.42</v>
      </c>
      <c r="M17" s="262"/>
      <c r="O17"/>
      <c r="P17"/>
      <c r="Q17"/>
      <c r="R17"/>
    </row>
    <row r="18" spans="1:18" s="1" customFormat="1">
      <c r="A18" s="43">
        <v>16</v>
      </c>
      <c r="B18" s="278" t="s">
        <v>731</v>
      </c>
      <c r="C18" s="72" t="s">
        <v>730</v>
      </c>
      <c r="D18" s="52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0"/>
        <v>212.84</v>
      </c>
      <c r="J18" s="247">
        <v>181.48000000000002</v>
      </c>
      <c r="K18" s="247">
        <v>31.37</v>
      </c>
      <c r="L18" s="293">
        <f t="shared" si="1"/>
        <v>212.85000000000002</v>
      </c>
      <c r="M18" s="262"/>
      <c r="O18"/>
      <c r="P18"/>
      <c r="Q18"/>
      <c r="R18"/>
    </row>
    <row r="19" spans="1:18" s="1" customFormat="1">
      <c r="A19" s="43"/>
      <c r="B19" s="278" t="s">
        <v>885</v>
      </c>
      <c r="C19" s="72" t="s">
        <v>886</v>
      </c>
      <c r="D19" s="52" t="s">
        <v>600</v>
      </c>
      <c r="E19" s="247">
        <v>67.22</v>
      </c>
      <c r="F19" s="296">
        <v>50.4</v>
      </c>
      <c r="G19" s="247">
        <v>11.2</v>
      </c>
      <c r="H19" s="296">
        <v>8.4</v>
      </c>
      <c r="I19" s="247">
        <f t="shared" si="0"/>
        <v>137.22</v>
      </c>
      <c r="J19" s="247">
        <v>117.63</v>
      </c>
      <c r="K19" s="247">
        <v>19.61</v>
      </c>
      <c r="L19" s="293">
        <f t="shared" si="1"/>
        <v>137.24</v>
      </c>
      <c r="M19" s="262" t="s">
        <v>881</v>
      </c>
      <c r="O19"/>
      <c r="P19"/>
      <c r="Q19"/>
      <c r="R19"/>
    </row>
    <row r="20" spans="1:18">
      <c r="A20" s="43">
        <v>17</v>
      </c>
      <c r="B20" s="50" t="s">
        <v>630</v>
      </c>
      <c r="C20" s="72" t="s">
        <v>11</v>
      </c>
      <c r="D20" s="52" t="s">
        <v>599</v>
      </c>
      <c r="E20" s="247">
        <v>67.22</v>
      </c>
      <c r="F20" s="296">
        <v>114.26</v>
      </c>
      <c r="G20" s="247">
        <v>11.2</v>
      </c>
      <c r="H20" s="296">
        <v>20.16</v>
      </c>
      <c r="I20" s="247">
        <f t="shared" si="0"/>
        <v>212.84</v>
      </c>
      <c r="J20" s="247">
        <v>181.48000000000002</v>
      </c>
      <c r="K20" s="247">
        <v>31.37</v>
      </c>
      <c r="L20" s="293">
        <f t="shared" si="1"/>
        <v>212.85000000000002</v>
      </c>
      <c r="M20" s="262"/>
    </row>
    <row r="21" spans="1:18">
      <c r="A21" s="43">
        <v>18</v>
      </c>
      <c r="B21" s="118" t="s">
        <v>631</v>
      </c>
      <c r="C21" s="72" t="s">
        <v>720</v>
      </c>
      <c r="D21" s="52" t="s">
        <v>598</v>
      </c>
      <c r="E21" s="247">
        <v>67.22</v>
      </c>
      <c r="F21" s="296">
        <v>0</v>
      </c>
      <c r="G21" s="247">
        <v>11.2</v>
      </c>
      <c r="H21" s="296">
        <v>0</v>
      </c>
      <c r="I21" s="247">
        <f t="shared" si="0"/>
        <v>78.42</v>
      </c>
      <c r="J21" s="247">
        <v>67.22</v>
      </c>
      <c r="K21" s="247">
        <v>11.2</v>
      </c>
      <c r="L21" s="293">
        <f t="shared" si="1"/>
        <v>78.42</v>
      </c>
      <c r="M21" s="262"/>
    </row>
    <row r="22" spans="1:18">
      <c r="A22" s="43">
        <v>19</v>
      </c>
      <c r="B22" s="50" t="s">
        <v>632</v>
      </c>
      <c r="C22" s="72" t="s">
        <v>65</v>
      </c>
      <c r="D22" s="52" t="s">
        <v>600</v>
      </c>
      <c r="E22" s="247">
        <v>67.239999999999995</v>
      </c>
      <c r="F22" s="296">
        <v>50.4</v>
      </c>
      <c r="G22" s="247">
        <v>11.2</v>
      </c>
      <c r="H22" s="296">
        <v>8.4</v>
      </c>
      <c r="I22" s="247">
        <f t="shared" si="0"/>
        <v>137.23999999999998</v>
      </c>
      <c r="J22" s="247">
        <v>117.63</v>
      </c>
      <c r="K22" s="247">
        <v>19.61</v>
      </c>
      <c r="L22" s="293">
        <f t="shared" si="1"/>
        <v>137.24</v>
      </c>
      <c r="M22" s="262"/>
    </row>
    <row r="23" spans="1:18">
      <c r="A23" s="43">
        <v>20</v>
      </c>
      <c r="B23" s="50" t="s">
        <v>633</v>
      </c>
      <c r="C23" s="71" t="s">
        <v>80</v>
      </c>
      <c r="D23" s="52" t="s">
        <v>598</v>
      </c>
      <c r="E23" s="247">
        <v>67.22</v>
      </c>
      <c r="F23" s="296">
        <v>0</v>
      </c>
      <c r="G23" s="247">
        <v>11.2</v>
      </c>
      <c r="H23" s="296">
        <v>0</v>
      </c>
      <c r="I23" s="247">
        <f t="shared" si="0"/>
        <v>78.42</v>
      </c>
      <c r="J23" s="247">
        <v>67.22</v>
      </c>
      <c r="K23" s="247">
        <v>11.2</v>
      </c>
      <c r="L23" s="293">
        <f t="shared" si="1"/>
        <v>78.42</v>
      </c>
      <c r="M23" s="262"/>
    </row>
    <row r="24" spans="1:18">
      <c r="A24" s="43"/>
      <c r="B24" s="50" t="s">
        <v>887</v>
      </c>
      <c r="C24" s="71" t="s">
        <v>888</v>
      </c>
      <c r="D24" s="52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0"/>
        <v>78.42</v>
      </c>
      <c r="J24" s="247">
        <v>67.22</v>
      </c>
      <c r="K24" s="247">
        <v>11.2</v>
      </c>
      <c r="L24" s="293">
        <f t="shared" si="1"/>
        <v>78.42</v>
      </c>
      <c r="M24" s="262"/>
    </row>
    <row r="25" spans="1:18">
      <c r="A25" s="43">
        <v>21</v>
      </c>
      <c r="B25" s="43" t="s">
        <v>781</v>
      </c>
      <c r="C25" s="71" t="s">
        <v>844</v>
      </c>
      <c r="D25" s="52" t="s">
        <v>600</v>
      </c>
      <c r="E25" s="247">
        <v>67.22</v>
      </c>
      <c r="F25" s="296">
        <v>55.4</v>
      </c>
      <c r="G25" s="247">
        <v>11.2</v>
      </c>
      <c r="H25" s="296">
        <v>8.4</v>
      </c>
      <c r="I25" s="247">
        <v>137.24</v>
      </c>
      <c r="J25" s="247">
        <v>117.63</v>
      </c>
      <c r="K25" s="247">
        <v>19.61</v>
      </c>
      <c r="L25" s="293">
        <f t="shared" si="1"/>
        <v>137.24</v>
      </c>
      <c r="M25" s="262"/>
    </row>
    <row r="26" spans="1:18">
      <c r="A26" s="43">
        <v>22</v>
      </c>
      <c r="B26" s="50" t="s">
        <v>635</v>
      </c>
      <c r="C26" s="358" t="s">
        <v>91</v>
      </c>
      <c r="D26" s="52" t="s">
        <v>600</v>
      </c>
      <c r="E26" s="247">
        <v>67.22</v>
      </c>
      <c r="F26" s="296">
        <v>50.4</v>
      </c>
      <c r="G26" s="247">
        <v>11.2</v>
      </c>
      <c r="H26" s="296">
        <v>8.4</v>
      </c>
      <c r="I26" s="247">
        <f>SUM(E26:H26)</f>
        <v>137.22</v>
      </c>
      <c r="J26" s="247">
        <v>181.48000000000002</v>
      </c>
      <c r="K26" s="247">
        <v>31.37</v>
      </c>
      <c r="L26" s="293">
        <f t="shared" si="1"/>
        <v>212.85000000000002</v>
      </c>
      <c r="M26" s="262" t="s">
        <v>878</v>
      </c>
    </row>
    <row r="27" spans="1:18">
      <c r="A27" s="43">
        <v>23</v>
      </c>
      <c r="B27" s="50" t="s">
        <v>634</v>
      </c>
      <c r="C27" s="71" t="s">
        <v>845</v>
      </c>
      <c r="D27" s="52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1"/>
        <v>78.42</v>
      </c>
      <c r="M27" s="262"/>
    </row>
    <row r="28" spans="1:18">
      <c r="A28" s="43">
        <v>24</v>
      </c>
      <c r="B28" s="50" t="s">
        <v>636</v>
      </c>
      <c r="C28" s="72" t="s">
        <v>771</v>
      </c>
      <c r="D28" s="52" t="s">
        <v>598</v>
      </c>
      <c r="E28" s="247">
        <v>67.22</v>
      </c>
      <c r="F28" s="296">
        <v>0</v>
      </c>
      <c r="G28" s="247">
        <v>11.2</v>
      </c>
      <c r="H28" s="296">
        <v>0</v>
      </c>
      <c r="I28" s="247">
        <f t="shared" si="0"/>
        <v>78.42</v>
      </c>
      <c r="J28" s="247">
        <v>67.22</v>
      </c>
      <c r="K28" s="247">
        <v>11.2</v>
      </c>
      <c r="L28" s="293">
        <f t="shared" si="1"/>
        <v>78.42</v>
      </c>
      <c r="M28" s="262"/>
    </row>
    <row r="29" spans="1:18">
      <c r="A29" s="43">
        <v>25</v>
      </c>
      <c r="B29" s="50" t="s">
        <v>637</v>
      </c>
      <c r="C29" s="72" t="s">
        <v>405</v>
      </c>
      <c r="D29" s="52" t="s">
        <v>598</v>
      </c>
      <c r="E29" s="247">
        <v>67.22</v>
      </c>
      <c r="F29" s="296">
        <v>0</v>
      </c>
      <c r="G29" s="247">
        <v>11.2</v>
      </c>
      <c r="H29" s="296">
        <v>0</v>
      </c>
      <c r="I29" s="247">
        <f t="shared" si="0"/>
        <v>78.42</v>
      </c>
      <c r="J29" s="247">
        <v>67.22</v>
      </c>
      <c r="K29" s="247">
        <v>11.2</v>
      </c>
      <c r="L29" s="293">
        <f t="shared" si="1"/>
        <v>78.42</v>
      </c>
      <c r="M29" s="262"/>
    </row>
    <row r="30" spans="1:18">
      <c r="A30" s="43"/>
      <c r="B30" s="50" t="s">
        <v>879</v>
      </c>
      <c r="C30" s="72" t="s">
        <v>880</v>
      </c>
      <c r="D30" s="52" t="s">
        <v>598</v>
      </c>
      <c r="E30" s="247">
        <v>67.22</v>
      </c>
      <c r="F30" s="296">
        <v>0</v>
      </c>
      <c r="G30" s="247">
        <v>11.2</v>
      </c>
      <c r="H30" s="296">
        <v>0</v>
      </c>
      <c r="I30" s="247">
        <f t="shared" si="0"/>
        <v>78.42</v>
      </c>
      <c r="J30" s="247">
        <v>67.22</v>
      </c>
      <c r="K30" s="247">
        <v>11.2</v>
      </c>
      <c r="L30" s="293">
        <f t="shared" si="1"/>
        <v>78.42</v>
      </c>
      <c r="M30" s="262"/>
    </row>
    <row r="31" spans="1:18">
      <c r="A31" s="43">
        <v>26</v>
      </c>
      <c r="B31" s="50" t="s">
        <v>723</v>
      </c>
      <c r="C31" s="72" t="s">
        <v>722</v>
      </c>
      <c r="D31" s="52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0"/>
        <v>78.42</v>
      </c>
      <c r="J31" s="247">
        <v>67.22</v>
      </c>
      <c r="K31" s="247">
        <v>11.2</v>
      </c>
      <c r="L31" s="293">
        <f t="shared" si="1"/>
        <v>78.42</v>
      </c>
      <c r="M31" s="262"/>
    </row>
    <row r="32" spans="1:18">
      <c r="A32" s="43">
        <v>27</v>
      </c>
      <c r="B32" s="50" t="s">
        <v>638</v>
      </c>
      <c r="C32" s="72" t="s">
        <v>617</v>
      </c>
      <c r="D32" s="52" t="s">
        <v>600</v>
      </c>
      <c r="E32" s="247">
        <v>67.239999999999995</v>
      </c>
      <c r="F32" s="296">
        <v>50.4</v>
      </c>
      <c r="G32" s="247">
        <v>11.2</v>
      </c>
      <c r="H32" s="296">
        <v>8.4</v>
      </c>
      <c r="I32" s="247">
        <f t="shared" si="0"/>
        <v>137.23999999999998</v>
      </c>
      <c r="J32" s="247">
        <v>117.63</v>
      </c>
      <c r="K32" s="247">
        <v>19.61</v>
      </c>
      <c r="L32" s="293">
        <f t="shared" si="1"/>
        <v>137.24</v>
      </c>
      <c r="M32" s="262"/>
    </row>
    <row r="33" spans="1:18">
      <c r="A33" s="43">
        <v>28</v>
      </c>
      <c r="B33" s="50" t="s">
        <v>639</v>
      </c>
      <c r="C33" s="72" t="s">
        <v>92</v>
      </c>
      <c r="D33" s="52" t="s">
        <v>599</v>
      </c>
      <c r="E33" s="247">
        <v>67.22</v>
      </c>
      <c r="F33" s="296">
        <v>114.26</v>
      </c>
      <c r="G33" s="247">
        <v>11.2</v>
      </c>
      <c r="H33" s="296">
        <v>20.16</v>
      </c>
      <c r="I33" s="247">
        <f t="shared" si="0"/>
        <v>212.84</v>
      </c>
      <c r="J33" s="247">
        <v>181.48000000000002</v>
      </c>
      <c r="K33" s="247">
        <v>31.37</v>
      </c>
      <c r="L33" s="293">
        <f t="shared" si="1"/>
        <v>212.85000000000002</v>
      </c>
      <c r="M33" s="262"/>
    </row>
    <row r="34" spans="1:18">
      <c r="A34" s="43"/>
      <c r="B34" s="50" t="s">
        <v>889</v>
      </c>
      <c r="C34" s="72" t="s">
        <v>890</v>
      </c>
      <c r="D34" s="52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 t="s">
        <v>881</v>
      </c>
    </row>
    <row r="35" spans="1:18">
      <c r="A35" s="43">
        <v>30</v>
      </c>
      <c r="B35" s="50" t="s">
        <v>641</v>
      </c>
      <c r="C35" s="71" t="s">
        <v>846</v>
      </c>
      <c r="D35" s="52" t="s">
        <v>600</v>
      </c>
      <c r="E35" s="247">
        <v>67.22</v>
      </c>
      <c r="F35" s="296">
        <v>50.4</v>
      </c>
      <c r="G35" s="247">
        <v>11.2</v>
      </c>
      <c r="H35" s="296">
        <v>8.4</v>
      </c>
      <c r="I35" s="247">
        <f t="shared" si="0"/>
        <v>137.22</v>
      </c>
      <c r="J35" s="247">
        <v>117.63</v>
      </c>
      <c r="K35" s="247">
        <v>19.61</v>
      </c>
      <c r="L35" s="293">
        <f t="shared" si="1"/>
        <v>137.24</v>
      </c>
      <c r="M35" s="262"/>
      <c r="Q35" t="s">
        <v>318</v>
      </c>
    </row>
    <row r="36" spans="1:18">
      <c r="A36" s="43">
        <v>31</v>
      </c>
      <c r="B36" s="50" t="s">
        <v>642</v>
      </c>
      <c r="C36" s="72" t="s">
        <v>549</v>
      </c>
      <c r="D36" s="52" t="s">
        <v>599</v>
      </c>
      <c r="E36" s="247">
        <v>67.22</v>
      </c>
      <c r="F36" s="296">
        <v>114.26</v>
      </c>
      <c r="G36" s="247">
        <v>11.2</v>
      </c>
      <c r="H36" s="296">
        <v>20.16</v>
      </c>
      <c r="I36" s="247">
        <f t="shared" si="0"/>
        <v>212.84</v>
      </c>
      <c r="J36" s="247">
        <v>181.48000000000002</v>
      </c>
      <c r="K36" s="247">
        <v>31.37</v>
      </c>
      <c r="L36" s="293">
        <f t="shared" si="1"/>
        <v>212.85000000000002</v>
      </c>
      <c r="M36" s="262"/>
    </row>
    <row r="37" spans="1:18">
      <c r="A37" s="43">
        <v>32</v>
      </c>
      <c r="B37" s="50" t="s">
        <v>784</v>
      </c>
      <c r="C37" s="72" t="s">
        <v>785</v>
      </c>
      <c r="D37" s="52" t="s">
        <v>598</v>
      </c>
      <c r="E37" s="247">
        <v>67.22</v>
      </c>
      <c r="F37" s="296">
        <v>0</v>
      </c>
      <c r="G37" s="247">
        <v>11.2</v>
      </c>
      <c r="H37" s="296">
        <v>0</v>
      </c>
      <c r="I37" s="247">
        <f t="shared" si="0"/>
        <v>78.42</v>
      </c>
      <c r="J37" s="247">
        <v>67.22</v>
      </c>
      <c r="K37" s="247">
        <v>11.2</v>
      </c>
      <c r="L37" s="293">
        <f t="shared" si="1"/>
        <v>78.42</v>
      </c>
      <c r="M37" s="262"/>
    </row>
    <row r="38" spans="1:18" s="1" customFormat="1">
      <c r="A38" s="43">
        <v>33</v>
      </c>
      <c r="B38" s="50" t="s">
        <v>644</v>
      </c>
      <c r="C38" s="72" t="s">
        <v>407</v>
      </c>
      <c r="D38" s="52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0"/>
        <v>78.42</v>
      </c>
      <c r="J38" s="247">
        <v>67.22</v>
      </c>
      <c r="K38" s="247">
        <v>11.2</v>
      </c>
      <c r="L38" s="293">
        <f t="shared" si="1"/>
        <v>78.42</v>
      </c>
      <c r="M38" s="262"/>
      <c r="O38"/>
      <c r="P38"/>
      <c r="Q38"/>
      <c r="R38"/>
    </row>
    <row r="39" spans="1:18" s="1" customFormat="1">
      <c r="A39" s="43"/>
      <c r="B39" s="50" t="s">
        <v>860</v>
      </c>
      <c r="C39" s="72" t="s">
        <v>862</v>
      </c>
      <c r="D39" s="52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0"/>
        <v>78.42</v>
      </c>
      <c r="J39" s="247">
        <v>67.22</v>
      </c>
      <c r="K39" s="247">
        <v>11.2</v>
      </c>
      <c r="L39" s="293">
        <f t="shared" si="1"/>
        <v>78.42</v>
      </c>
      <c r="M39" s="262"/>
      <c r="O39"/>
      <c r="P39"/>
      <c r="Q39"/>
      <c r="R39"/>
    </row>
    <row r="40" spans="1:18" s="1" customFormat="1">
      <c r="A40" s="43">
        <v>34</v>
      </c>
      <c r="B40" s="50" t="s">
        <v>705</v>
      </c>
      <c r="C40" s="72" t="s">
        <v>43</v>
      </c>
      <c r="D40" s="52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0"/>
        <v>78.42</v>
      </c>
      <c r="J40" s="247">
        <v>67.22</v>
      </c>
      <c r="K40" s="247">
        <v>11.2</v>
      </c>
      <c r="L40" s="293">
        <f t="shared" si="1"/>
        <v>78.42</v>
      </c>
      <c r="M40" s="262"/>
      <c r="O40"/>
      <c r="P40"/>
      <c r="Q40"/>
      <c r="R40"/>
    </row>
    <row r="41" spans="1:18" s="1" customFormat="1">
      <c r="A41" s="43">
        <v>35</v>
      </c>
      <c r="B41" s="50" t="s">
        <v>706</v>
      </c>
      <c r="C41" s="71" t="s">
        <v>327</v>
      </c>
      <c r="D41" s="52" t="s">
        <v>600</v>
      </c>
      <c r="E41" s="247">
        <v>67.22</v>
      </c>
      <c r="F41" s="296">
        <v>50.4</v>
      </c>
      <c r="G41" s="247">
        <v>11.2</v>
      </c>
      <c r="H41" s="296">
        <v>8.4</v>
      </c>
      <c r="I41" s="247">
        <f t="shared" si="0"/>
        <v>137.22</v>
      </c>
      <c r="J41" s="247">
        <v>117.63</v>
      </c>
      <c r="K41" s="247">
        <v>19.61</v>
      </c>
      <c r="L41" s="293">
        <f t="shared" si="1"/>
        <v>137.24</v>
      </c>
      <c r="M41" s="262"/>
      <c r="O41"/>
      <c r="P41"/>
      <c r="Q41"/>
      <c r="R41"/>
    </row>
    <row r="42" spans="1:18" s="1" customFormat="1">
      <c r="A42" s="43">
        <v>36</v>
      </c>
      <c r="B42" s="50" t="s">
        <v>645</v>
      </c>
      <c r="C42" s="72" t="s">
        <v>358</v>
      </c>
      <c r="D42" s="52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v>212.85</v>
      </c>
      <c r="J42" s="247">
        <v>181.48000000000002</v>
      </c>
      <c r="K42" s="247">
        <v>31.37</v>
      </c>
      <c r="L42" s="293">
        <f t="shared" si="1"/>
        <v>212.85000000000002</v>
      </c>
      <c r="M42" s="262"/>
      <c r="O42"/>
      <c r="P42"/>
      <c r="Q42"/>
      <c r="R42"/>
    </row>
    <row r="43" spans="1:18" s="1" customFormat="1">
      <c r="A43" s="43">
        <v>37</v>
      </c>
      <c r="B43" s="50" t="s">
        <v>646</v>
      </c>
      <c r="C43" s="72" t="s">
        <v>551</v>
      </c>
      <c r="D43" s="52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0"/>
        <v>78.42</v>
      </c>
      <c r="J43" s="247">
        <v>67.22</v>
      </c>
      <c r="K43" s="247">
        <v>11.2</v>
      </c>
      <c r="L43" s="293">
        <f t="shared" si="1"/>
        <v>78.42</v>
      </c>
      <c r="M43" s="262"/>
      <c r="O43"/>
      <c r="P43"/>
      <c r="Q43"/>
      <c r="R43"/>
    </row>
    <row r="44" spans="1:18" s="1" customFormat="1">
      <c r="A44" s="43">
        <v>39</v>
      </c>
      <c r="B44" s="50" t="s">
        <v>648</v>
      </c>
      <c r="C44" s="72" t="s">
        <v>23</v>
      </c>
      <c r="D44" s="52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0"/>
        <v>78.42</v>
      </c>
      <c r="J44" s="247">
        <v>67.22</v>
      </c>
      <c r="K44" s="247">
        <v>11.2</v>
      </c>
      <c r="L44" s="293">
        <f t="shared" si="1"/>
        <v>78.42</v>
      </c>
      <c r="M44" s="262"/>
      <c r="O44"/>
      <c r="P44"/>
      <c r="Q44"/>
      <c r="R44"/>
    </row>
    <row r="45" spans="1:18" s="1" customFormat="1">
      <c r="A45" s="43">
        <v>40</v>
      </c>
      <c r="B45" s="50" t="s">
        <v>649</v>
      </c>
      <c r="C45" s="72" t="s">
        <v>93</v>
      </c>
      <c r="D45" s="52" t="s">
        <v>599</v>
      </c>
      <c r="E45" s="247">
        <v>67.22</v>
      </c>
      <c r="F45" s="296">
        <v>114.26</v>
      </c>
      <c r="G45" s="247">
        <v>11.2</v>
      </c>
      <c r="H45" s="296">
        <v>20.16</v>
      </c>
      <c r="I45" s="247">
        <v>212.85</v>
      </c>
      <c r="J45" s="247">
        <v>181.48000000000002</v>
      </c>
      <c r="K45" s="247">
        <v>31.37</v>
      </c>
      <c r="L45" s="293">
        <f t="shared" si="1"/>
        <v>212.85000000000002</v>
      </c>
      <c r="M45" s="262"/>
      <c r="O45"/>
      <c r="P45"/>
      <c r="Q45"/>
      <c r="R45"/>
    </row>
    <row r="46" spans="1:18" s="1" customFormat="1">
      <c r="A46" s="43">
        <v>41</v>
      </c>
      <c r="B46" s="50" t="s">
        <v>650</v>
      </c>
      <c r="C46" s="72" t="s">
        <v>183</v>
      </c>
      <c r="D46" s="52" t="s">
        <v>598</v>
      </c>
      <c r="E46" s="247">
        <v>67.22</v>
      </c>
      <c r="F46" s="296">
        <v>0</v>
      </c>
      <c r="G46" s="247">
        <v>11.2</v>
      </c>
      <c r="H46" s="296">
        <v>0</v>
      </c>
      <c r="I46" s="247">
        <f t="shared" si="0"/>
        <v>78.42</v>
      </c>
      <c r="J46" s="247">
        <v>67.22</v>
      </c>
      <c r="K46" s="247">
        <v>11.2</v>
      </c>
      <c r="L46" s="293">
        <f t="shared" si="1"/>
        <v>78.42</v>
      </c>
      <c r="M46" s="262"/>
      <c r="O46"/>
      <c r="P46"/>
      <c r="Q46"/>
      <c r="R46"/>
    </row>
    <row r="47" spans="1:18" s="1" customFormat="1">
      <c r="A47" s="43">
        <v>42</v>
      </c>
      <c r="B47" s="50" t="s">
        <v>651</v>
      </c>
      <c r="C47" s="71" t="s">
        <v>453</v>
      </c>
      <c r="D47" s="52" t="s">
        <v>599</v>
      </c>
      <c r="E47" s="247">
        <v>67.22</v>
      </c>
      <c r="F47" s="296">
        <v>114.26</v>
      </c>
      <c r="G47" s="247">
        <v>11.2</v>
      </c>
      <c r="H47" s="296">
        <v>20.16</v>
      </c>
      <c r="I47" s="247">
        <v>212.85</v>
      </c>
      <c r="J47" s="247">
        <v>181.48000000000002</v>
      </c>
      <c r="K47" s="247">
        <v>31.37</v>
      </c>
      <c r="L47" s="293">
        <f t="shared" si="1"/>
        <v>212.85000000000002</v>
      </c>
      <c r="M47" s="262"/>
      <c r="O47"/>
      <c r="P47"/>
      <c r="Q47"/>
      <c r="R47"/>
    </row>
    <row r="48" spans="1:18" s="1" customFormat="1">
      <c r="A48" s="43"/>
      <c r="B48" s="50" t="s">
        <v>864</v>
      </c>
      <c r="C48" s="71" t="s">
        <v>865</v>
      </c>
      <c r="D48" s="52" t="s">
        <v>866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0"/>
        <v>78.42</v>
      </c>
      <c r="J48" s="247">
        <v>67.22</v>
      </c>
      <c r="K48" s="247">
        <v>11.2</v>
      </c>
      <c r="L48" s="293">
        <f t="shared" si="1"/>
        <v>78.42</v>
      </c>
      <c r="M48" s="262"/>
      <c r="O48"/>
      <c r="P48"/>
      <c r="Q48"/>
      <c r="R48"/>
    </row>
    <row r="49" spans="1:18" s="1" customFormat="1">
      <c r="A49" s="43">
        <v>43</v>
      </c>
      <c r="B49" s="50" t="s">
        <v>652</v>
      </c>
      <c r="C49" s="72" t="s">
        <v>134</v>
      </c>
      <c r="D49" s="52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0"/>
        <v>78.42</v>
      </c>
      <c r="J49" s="247">
        <v>67.22</v>
      </c>
      <c r="K49" s="247">
        <v>11.2</v>
      </c>
      <c r="L49" s="293">
        <f t="shared" si="1"/>
        <v>78.42</v>
      </c>
      <c r="M49" s="262"/>
      <c r="O49"/>
      <c r="P49"/>
      <c r="Q49"/>
      <c r="R49"/>
    </row>
    <row r="50" spans="1:18" s="1" customFormat="1">
      <c r="A50" s="43"/>
      <c r="B50" s="50" t="s">
        <v>891</v>
      </c>
      <c r="C50" s="72" t="s">
        <v>892</v>
      </c>
      <c r="D50" s="52" t="s">
        <v>598</v>
      </c>
      <c r="E50" s="247"/>
      <c r="F50" s="296"/>
      <c r="G50" s="247"/>
      <c r="H50" s="296"/>
      <c r="I50" s="247"/>
      <c r="J50" s="247"/>
      <c r="K50" s="247"/>
      <c r="L50" s="293"/>
      <c r="M50" s="262" t="s">
        <v>884</v>
      </c>
      <c r="O50"/>
      <c r="P50"/>
      <c r="Q50"/>
      <c r="R50"/>
    </row>
    <row r="51" spans="1:18" s="1" customFormat="1">
      <c r="A51" s="43">
        <v>44</v>
      </c>
      <c r="B51" s="50" t="s">
        <v>653</v>
      </c>
      <c r="C51" s="72" t="s">
        <v>59</v>
      </c>
      <c r="D51" s="52" t="s">
        <v>598</v>
      </c>
      <c r="E51" s="247">
        <v>67.22</v>
      </c>
      <c r="F51" s="296">
        <v>0</v>
      </c>
      <c r="G51" s="247">
        <v>11.2</v>
      </c>
      <c r="H51" s="296">
        <v>0</v>
      </c>
      <c r="I51" s="247">
        <f t="shared" si="0"/>
        <v>78.42</v>
      </c>
      <c r="J51" s="247">
        <v>67.22</v>
      </c>
      <c r="K51" s="247">
        <v>11.2</v>
      </c>
      <c r="L51" s="293">
        <f t="shared" si="1"/>
        <v>78.42</v>
      </c>
      <c r="M51" s="262"/>
      <c r="O51"/>
      <c r="P51"/>
      <c r="Q51"/>
      <c r="R51"/>
    </row>
    <row r="52" spans="1:18" s="1" customFormat="1">
      <c r="A52" s="43">
        <v>45</v>
      </c>
      <c r="B52" s="50" t="s">
        <v>654</v>
      </c>
      <c r="C52" s="72" t="s">
        <v>563</v>
      </c>
      <c r="D52" s="52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v>212.85</v>
      </c>
      <c r="J52" s="247">
        <v>181.48000000000002</v>
      </c>
      <c r="K52" s="247">
        <v>31.37</v>
      </c>
      <c r="L52" s="293">
        <f t="shared" si="1"/>
        <v>212.85000000000002</v>
      </c>
      <c r="M52" s="262"/>
      <c r="O52"/>
      <c r="P52"/>
      <c r="Q52"/>
      <c r="R52"/>
    </row>
    <row r="53" spans="1:18" s="1" customFormat="1">
      <c r="A53" s="43"/>
      <c r="B53" s="50" t="s">
        <v>893</v>
      </c>
      <c r="C53" s="72" t="s">
        <v>894</v>
      </c>
      <c r="D53" s="52" t="s">
        <v>598</v>
      </c>
      <c r="E53" s="247">
        <v>67.22</v>
      </c>
      <c r="F53" s="296">
        <v>0</v>
      </c>
      <c r="G53" s="247">
        <v>11.2</v>
      </c>
      <c r="H53" s="296">
        <v>0</v>
      </c>
      <c r="I53" s="247">
        <f>SUM(E53:H53)</f>
        <v>78.42</v>
      </c>
      <c r="J53" s="247">
        <v>67.22</v>
      </c>
      <c r="K53" s="247">
        <v>11.2</v>
      </c>
      <c r="L53" s="293">
        <f t="shared" si="1"/>
        <v>78.42</v>
      </c>
      <c r="M53" s="262" t="s">
        <v>881</v>
      </c>
      <c r="O53"/>
      <c r="P53"/>
      <c r="Q53"/>
      <c r="R53"/>
    </row>
    <row r="54" spans="1:18" s="1" customFormat="1">
      <c r="A54" s="43">
        <v>46</v>
      </c>
      <c r="B54" s="50" t="s">
        <v>655</v>
      </c>
      <c r="C54" s="71" t="s">
        <v>847</v>
      </c>
      <c r="D54" s="52" t="s">
        <v>600</v>
      </c>
      <c r="E54" s="247">
        <v>67.22</v>
      </c>
      <c r="F54" s="296">
        <v>50.4</v>
      </c>
      <c r="G54" s="247">
        <v>11.2</v>
      </c>
      <c r="H54" s="296">
        <v>8.4</v>
      </c>
      <c r="I54" s="247">
        <v>137.24</v>
      </c>
      <c r="J54" s="247">
        <v>117.63</v>
      </c>
      <c r="K54" s="247">
        <v>19.61</v>
      </c>
      <c r="L54" s="293">
        <f t="shared" si="1"/>
        <v>137.24</v>
      </c>
      <c r="M54" s="262"/>
      <c r="O54"/>
      <c r="P54"/>
      <c r="Q54"/>
      <c r="R54"/>
    </row>
    <row r="55" spans="1:18" s="1" customFormat="1" ht="16" customHeight="1">
      <c r="A55" s="43">
        <v>47</v>
      </c>
      <c r="B55" s="118" t="s">
        <v>656</v>
      </c>
      <c r="C55" s="72" t="s">
        <v>306</v>
      </c>
      <c r="D55" s="52" t="s">
        <v>598</v>
      </c>
      <c r="E55" s="247">
        <v>67.22</v>
      </c>
      <c r="F55" s="296">
        <v>0</v>
      </c>
      <c r="G55" s="247">
        <v>11.2</v>
      </c>
      <c r="H55" s="296">
        <v>0</v>
      </c>
      <c r="I55" s="247">
        <f t="shared" si="0"/>
        <v>78.42</v>
      </c>
      <c r="J55" s="247">
        <v>67.22</v>
      </c>
      <c r="K55" s="247">
        <v>11.2</v>
      </c>
      <c r="L55" s="293">
        <f t="shared" si="1"/>
        <v>78.42</v>
      </c>
      <c r="M55" s="262"/>
      <c r="O55"/>
      <c r="P55"/>
      <c r="Q55"/>
      <c r="R55"/>
    </row>
    <row r="56" spans="1:18" s="1" customFormat="1">
      <c r="A56" s="43">
        <v>48</v>
      </c>
      <c r="B56" s="50" t="s">
        <v>657</v>
      </c>
      <c r="C56" s="72" t="s">
        <v>203</v>
      </c>
      <c r="D56" s="52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0"/>
        <v>78.42</v>
      </c>
      <c r="J56" s="247">
        <v>67.22</v>
      </c>
      <c r="K56" s="247">
        <v>11.2</v>
      </c>
      <c r="L56" s="293">
        <f t="shared" si="1"/>
        <v>78.42</v>
      </c>
      <c r="M56" s="262"/>
      <c r="O56"/>
      <c r="P56"/>
      <c r="Q56"/>
      <c r="R56"/>
    </row>
    <row r="57" spans="1:18">
      <c r="A57" s="43">
        <v>50</v>
      </c>
      <c r="B57" s="50" t="s">
        <v>659</v>
      </c>
      <c r="C57" s="71" t="s">
        <v>848</v>
      </c>
      <c r="D57" s="52" t="s">
        <v>599</v>
      </c>
      <c r="E57" s="247">
        <v>67.22</v>
      </c>
      <c r="F57" s="296">
        <v>114.26</v>
      </c>
      <c r="G57" s="247">
        <v>11.2</v>
      </c>
      <c r="H57" s="296">
        <v>20.16</v>
      </c>
      <c r="I57" s="247">
        <v>212.85</v>
      </c>
      <c r="J57" s="247">
        <v>181.48000000000002</v>
      </c>
      <c r="K57" s="247">
        <v>31.37</v>
      </c>
      <c r="L57" s="293">
        <f t="shared" si="1"/>
        <v>212.85000000000002</v>
      </c>
      <c r="M57" s="262"/>
    </row>
    <row r="58" spans="1:18">
      <c r="A58" s="43">
        <v>51</v>
      </c>
      <c r="B58" s="50" t="s">
        <v>660</v>
      </c>
      <c r="C58" s="72" t="s">
        <v>123</v>
      </c>
      <c r="D58" s="52" t="s">
        <v>599</v>
      </c>
      <c r="E58" s="247">
        <v>67.22</v>
      </c>
      <c r="F58" s="296">
        <v>114.26</v>
      </c>
      <c r="G58" s="247">
        <v>11.2</v>
      </c>
      <c r="H58" s="296">
        <v>20.16</v>
      </c>
      <c r="I58" s="247">
        <v>212.85</v>
      </c>
      <c r="J58" s="247">
        <v>181.48000000000002</v>
      </c>
      <c r="K58" s="247">
        <v>31.37</v>
      </c>
      <c r="L58" s="293">
        <f t="shared" si="1"/>
        <v>212.85000000000002</v>
      </c>
      <c r="M58" s="262"/>
    </row>
    <row r="59" spans="1:18">
      <c r="A59" s="43">
        <v>52</v>
      </c>
      <c r="B59" s="50" t="s">
        <v>661</v>
      </c>
      <c r="C59" s="71" t="s">
        <v>346</v>
      </c>
      <c r="D59" s="52" t="s">
        <v>599</v>
      </c>
      <c r="E59" s="247">
        <v>67.22</v>
      </c>
      <c r="F59" s="296">
        <v>114.26</v>
      </c>
      <c r="G59" s="247">
        <v>11.2</v>
      </c>
      <c r="H59" s="296">
        <v>20.16</v>
      </c>
      <c r="I59" s="247">
        <v>212.85</v>
      </c>
      <c r="J59" s="247">
        <v>181.48000000000002</v>
      </c>
      <c r="K59" s="247">
        <v>31.37</v>
      </c>
      <c r="L59" s="293">
        <f t="shared" si="1"/>
        <v>212.85000000000002</v>
      </c>
      <c r="M59" s="262"/>
    </row>
    <row r="60" spans="1:18">
      <c r="A60" s="43"/>
      <c r="B60" s="50" t="s">
        <v>895</v>
      </c>
      <c r="C60" s="71" t="s">
        <v>896</v>
      </c>
      <c r="D60" s="52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>SUM(E60:H60)</f>
        <v>78.42</v>
      </c>
      <c r="J60" s="247">
        <v>67.22</v>
      </c>
      <c r="K60" s="247">
        <v>11.2</v>
      </c>
      <c r="L60" s="293">
        <f t="shared" si="1"/>
        <v>78.42</v>
      </c>
      <c r="M60" s="262" t="s">
        <v>881</v>
      </c>
    </row>
    <row r="61" spans="1:18">
      <c r="A61" s="43">
        <v>53</v>
      </c>
      <c r="B61" s="278" t="s">
        <v>742</v>
      </c>
      <c r="C61" s="72" t="s">
        <v>737</v>
      </c>
      <c r="D61" s="52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53"/>
    </row>
    <row r="62" spans="1:18">
      <c r="A62" s="43"/>
      <c r="B62" s="278" t="s">
        <v>933</v>
      </c>
      <c r="C62" s="72" t="s">
        <v>897</v>
      </c>
      <c r="D62" s="52" t="s">
        <v>599</v>
      </c>
      <c r="E62" s="247">
        <v>67.22</v>
      </c>
      <c r="F62" s="296">
        <v>114.26</v>
      </c>
      <c r="G62" s="247">
        <v>11.2</v>
      </c>
      <c r="H62" s="296">
        <v>20.16</v>
      </c>
      <c r="I62" s="247">
        <v>212.85</v>
      </c>
      <c r="J62" s="247">
        <v>181.48</v>
      </c>
      <c r="K62" s="247">
        <v>31.37</v>
      </c>
      <c r="L62" s="293">
        <f t="shared" si="1"/>
        <v>212.85</v>
      </c>
      <c r="M62" s="53"/>
    </row>
    <row r="63" spans="1:18">
      <c r="A63" s="43"/>
      <c r="B63" s="278" t="s">
        <v>898</v>
      </c>
      <c r="C63" s="72" t="s">
        <v>899</v>
      </c>
      <c r="D63" s="52" t="s">
        <v>599</v>
      </c>
      <c r="E63" s="247"/>
      <c r="F63" s="296"/>
      <c r="G63" s="247"/>
      <c r="H63" s="296"/>
      <c r="I63" s="247"/>
      <c r="J63" s="247"/>
      <c r="K63" s="247"/>
      <c r="L63" s="293"/>
      <c r="M63" s="53" t="s">
        <v>884</v>
      </c>
    </row>
    <row r="64" spans="1:18" s="42" customFormat="1" ht="16" customHeight="1">
      <c r="A64" s="43">
        <v>56</v>
      </c>
      <c r="B64" s="50" t="s">
        <v>664</v>
      </c>
      <c r="C64" s="72" t="s">
        <v>601</v>
      </c>
      <c r="D64" s="52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  <c r="N64" s="1"/>
    </row>
    <row r="65" spans="1:18" s="42" customFormat="1">
      <c r="A65" s="43">
        <v>57</v>
      </c>
      <c r="B65" s="50" t="s">
        <v>665</v>
      </c>
      <c r="C65" s="72" t="s">
        <v>378</v>
      </c>
      <c r="D65" s="52" t="s">
        <v>600</v>
      </c>
      <c r="E65" s="247">
        <v>67.22</v>
      </c>
      <c r="F65" s="296">
        <v>50.4</v>
      </c>
      <c r="G65" s="247">
        <v>11.2</v>
      </c>
      <c r="H65" s="296">
        <v>8.4</v>
      </c>
      <c r="I65" s="247">
        <v>137.24</v>
      </c>
      <c r="J65" s="247">
        <v>117.63</v>
      </c>
      <c r="K65" s="247">
        <v>19.61</v>
      </c>
      <c r="L65" s="293">
        <f t="shared" si="1"/>
        <v>137.24</v>
      </c>
      <c r="M65" s="262"/>
      <c r="N65" s="1"/>
    </row>
    <row r="66" spans="1:18" s="42" customFormat="1">
      <c r="A66" s="43">
        <v>58</v>
      </c>
      <c r="B66" s="50" t="s">
        <v>413</v>
      </c>
      <c r="C66" s="72" t="s">
        <v>196</v>
      </c>
      <c r="D66" s="151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0"/>
        <v>78.42</v>
      </c>
      <c r="J66" s="247">
        <v>67.22</v>
      </c>
      <c r="K66" s="247">
        <v>11.2</v>
      </c>
      <c r="L66" s="293">
        <f t="shared" si="1"/>
        <v>78.42</v>
      </c>
      <c r="M66" s="262"/>
      <c r="N66" s="1"/>
    </row>
    <row r="67" spans="1:18">
      <c r="A67" s="43">
        <v>59</v>
      </c>
      <c r="B67" s="50" t="s">
        <v>666</v>
      </c>
      <c r="C67" s="72" t="s">
        <v>215</v>
      </c>
      <c r="D67" s="52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0"/>
        <v>78.42</v>
      </c>
      <c r="J67" s="247">
        <v>67.22</v>
      </c>
      <c r="K67" s="247">
        <v>11.2</v>
      </c>
      <c r="L67" s="293">
        <f t="shared" si="1"/>
        <v>78.42</v>
      </c>
      <c r="M67" s="264"/>
    </row>
    <row r="68" spans="1:18">
      <c r="A68" s="43"/>
      <c r="B68" s="50" t="s">
        <v>900</v>
      </c>
      <c r="C68" s="72" t="s">
        <v>901</v>
      </c>
      <c r="D68" s="52" t="s">
        <v>598</v>
      </c>
      <c r="E68" s="247">
        <v>67.22</v>
      </c>
      <c r="F68" s="296">
        <v>0</v>
      </c>
      <c r="G68" s="247">
        <v>11.2</v>
      </c>
      <c r="H68" s="296">
        <v>0</v>
      </c>
      <c r="I68" s="247">
        <v>78.42</v>
      </c>
      <c r="J68" s="247">
        <v>67.22</v>
      </c>
      <c r="K68" s="247">
        <v>11.2</v>
      </c>
      <c r="L68" s="293">
        <f t="shared" si="1"/>
        <v>78.42</v>
      </c>
      <c r="M68" s="264"/>
    </row>
    <row r="69" spans="1:18">
      <c r="A69" s="43">
        <v>60</v>
      </c>
      <c r="B69" s="50" t="s">
        <v>667</v>
      </c>
      <c r="C69" s="72" t="s">
        <v>586</v>
      </c>
      <c r="D69" s="52" t="s">
        <v>598</v>
      </c>
      <c r="E69" s="247">
        <v>67.22</v>
      </c>
      <c r="F69" s="296">
        <v>0</v>
      </c>
      <c r="G69" s="247">
        <v>11.2</v>
      </c>
      <c r="H69" s="296">
        <v>0</v>
      </c>
      <c r="I69" s="247">
        <f t="shared" si="0"/>
        <v>78.42</v>
      </c>
      <c r="J69" s="247">
        <v>67.22</v>
      </c>
      <c r="K69" s="247">
        <v>11.2</v>
      </c>
      <c r="L69" s="293">
        <f t="shared" si="1"/>
        <v>78.42</v>
      </c>
      <c r="M69" s="264"/>
    </row>
    <row r="70" spans="1:18">
      <c r="A70" s="43">
        <v>62</v>
      </c>
      <c r="B70" s="50" t="s">
        <v>669</v>
      </c>
      <c r="C70" s="72" t="s">
        <v>83</v>
      </c>
      <c r="D70" s="52" t="s">
        <v>598</v>
      </c>
      <c r="E70" s="247">
        <v>67.22</v>
      </c>
      <c r="F70" s="296">
        <v>0</v>
      </c>
      <c r="G70" s="247">
        <v>11.2</v>
      </c>
      <c r="H70" s="296">
        <v>0</v>
      </c>
      <c r="I70" s="247">
        <f t="shared" si="0"/>
        <v>78.42</v>
      </c>
      <c r="J70" s="247">
        <v>67.22</v>
      </c>
      <c r="K70" s="247">
        <v>11.2</v>
      </c>
      <c r="L70" s="293">
        <f t="shared" si="1"/>
        <v>78.42</v>
      </c>
      <c r="M70" s="262"/>
    </row>
    <row r="71" spans="1:18">
      <c r="A71" s="43">
        <v>64</v>
      </c>
      <c r="B71" s="50" t="s">
        <v>707</v>
      </c>
      <c r="C71" s="71" t="s">
        <v>458</v>
      </c>
      <c r="D71" s="52" t="s">
        <v>598</v>
      </c>
      <c r="E71" s="247">
        <v>67.22</v>
      </c>
      <c r="F71" s="296">
        <v>0</v>
      </c>
      <c r="G71" s="247">
        <v>11.2</v>
      </c>
      <c r="H71" s="296">
        <v>0</v>
      </c>
      <c r="I71" s="247">
        <f t="shared" si="0"/>
        <v>78.42</v>
      </c>
      <c r="J71" s="247">
        <v>67.22</v>
      </c>
      <c r="K71" s="247">
        <v>11.2</v>
      </c>
      <c r="L71" s="293">
        <f t="shared" si="1"/>
        <v>78.42</v>
      </c>
      <c r="M71" s="262"/>
    </row>
    <row r="72" spans="1:18">
      <c r="A72" s="43"/>
      <c r="B72" s="50" t="s">
        <v>902</v>
      </c>
      <c r="C72" s="71" t="s">
        <v>903</v>
      </c>
      <c r="D72" s="52" t="s">
        <v>599</v>
      </c>
      <c r="E72" s="247">
        <v>67.22</v>
      </c>
      <c r="F72" s="296">
        <v>114.26</v>
      </c>
      <c r="G72" s="247">
        <v>11.2</v>
      </c>
      <c r="H72" s="296">
        <v>20.16</v>
      </c>
      <c r="I72" s="247">
        <f t="shared" si="0"/>
        <v>212.84</v>
      </c>
      <c r="J72" s="247">
        <v>181.48</v>
      </c>
      <c r="K72" s="247">
        <v>31.37</v>
      </c>
      <c r="L72" s="293">
        <f t="shared" si="1"/>
        <v>212.85</v>
      </c>
      <c r="M72" s="262"/>
    </row>
    <row r="73" spans="1:18" s="1" customFormat="1">
      <c r="A73" s="43">
        <v>65</v>
      </c>
      <c r="B73" s="278" t="s">
        <v>743</v>
      </c>
      <c r="C73" s="72" t="s">
        <v>738</v>
      </c>
      <c r="D73" s="52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0"/>
        <v>78.42</v>
      </c>
      <c r="J73" s="247">
        <v>67.22</v>
      </c>
      <c r="K73" s="247">
        <v>11.2</v>
      </c>
      <c r="L73" s="293">
        <f t="shared" si="1"/>
        <v>78.42</v>
      </c>
      <c r="M73" s="262"/>
      <c r="O73"/>
      <c r="P73"/>
      <c r="Q73"/>
      <c r="R73"/>
    </row>
    <row r="74" spans="1:18" s="1" customFormat="1">
      <c r="A74" s="43">
        <v>66</v>
      </c>
      <c r="B74" s="50" t="s">
        <v>670</v>
      </c>
      <c r="C74" s="72" t="s">
        <v>428</v>
      </c>
      <c r="D74" s="52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 t="shared" si="0"/>
        <v>78.42</v>
      </c>
      <c r="J74" s="247">
        <v>67.22</v>
      </c>
      <c r="K74" s="247">
        <v>11.2</v>
      </c>
      <c r="L74" s="293">
        <f t="shared" si="1"/>
        <v>78.42</v>
      </c>
      <c r="M74" s="262"/>
      <c r="O74"/>
      <c r="P74"/>
      <c r="Q74"/>
      <c r="R74"/>
    </row>
    <row r="75" spans="1:18" s="1" customFormat="1">
      <c r="A75" s="43">
        <v>67</v>
      </c>
      <c r="B75" s="278" t="s">
        <v>744</v>
      </c>
      <c r="C75" s="72" t="s">
        <v>523</v>
      </c>
      <c r="D75" s="52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0"/>
        <v>78.42</v>
      </c>
      <c r="J75" s="247">
        <v>67.22</v>
      </c>
      <c r="K75" s="247">
        <v>11.2</v>
      </c>
      <c r="L75" s="293">
        <f t="shared" si="1"/>
        <v>78.42</v>
      </c>
      <c r="M75" s="262"/>
      <c r="O75"/>
      <c r="P75"/>
      <c r="Q75"/>
      <c r="R75"/>
    </row>
    <row r="76" spans="1:18" s="1" customFormat="1" ht="16" customHeight="1">
      <c r="A76" s="43">
        <v>68</v>
      </c>
      <c r="B76" s="50" t="s">
        <v>671</v>
      </c>
      <c r="C76" s="71" t="s">
        <v>849</v>
      </c>
      <c r="D76" s="52" t="s">
        <v>600</v>
      </c>
      <c r="E76" s="247">
        <v>67.239999999999995</v>
      </c>
      <c r="F76" s="296">
        <v>50.4</v>
      </c>
      <c r="G76" s="247">
        <v>11.2</v>
      </c>
      <c r="H76" s="296">
        <v>8.4</v>
      </c>
      <c r="I76" s="247">
        <f t="shared" si="0"/>
        <v>137.23999999999998</v>
      </c>
      <c r="J76" s="247">
        <v>117.63</v>
      </c>
      <c r="K76" s="247">
        <v>19.61</v>
      </c>
      <c r="L76" s="293">
        <f>J76+K76</f>
        <v>137.24</v>
      </c>
      <c r="M76" s="262"/>
      <c r="O76"/>
      <c r="P76"/>
      <c r="Q76"/>
      <c r="R76"/>
    </row>
    <row r="77" spans="1:18" s="1" customFormat="1">
      <c r="A77" s="43">
        <v>69</v>
      </c>
      <c r="B77" s="50" t="s">
        <v>672</v>
      </c>
      <c r="C77" s="71" t="s">
        <v>857</v>
      </c>
      <c r="D77" s="52" t="s">
        <v>599</v>
      </c>
      <c r="E77" s="247">
        <v>67.22</v>
      </c>
      <c r="F77" s="296">
        <v>114.26</v>
      </c>
      <c r="G77" s="247">
        <v>11.2</v>
      </c>
      <c r="H77" s="296">
        <v>20.16</v>
      </c>
      <c r="I77" s="247">
        <f t="shared" si="0"/>
        <v>212.84</v>
      </c>
      <c r="J77" s="247">
        <v>181.48000000000002</v>
      </c>
      <c r="K77" s="247">
        <v>31.37</v>
      </c>
      <c r="L77" s="293">
        <f>J77+K77</f>
        <v>212.85000000000002</v>
      </c>
      <c r="M77" s="262"/>
      <c r="O77"/>
      <c r="P77"/>
      <c r="Q77"/>
      <c r="R77"/>
    </row>
    <row r="78" spans="1:18" s="1" customFormat="1">
      <c r="A78" s="43">
        <v>70</v>
      </c>
      <c r="B78" s="50" t="s">
        <v>673</v>
      </c>
      <c r="C78" s="71" t="s">
        <v>850</v>
      </c>
      <c r="D78" s="52" t="s">
        <v>600</v>
      </c>
      <c r="E78" s="247">
        <v>67.239999999999995</v>
      </c>
      <c r="F78" s="296">
        <v>50.4</v>
      </c>
      <c r="G78" s="247">
        <v>11.2</v>
      </c>
      <c r="H78" s="296">
        <v>8.4</v>
      </c>
      <c r="I78" s="247">
        <f t="shared" si="0"/>
        <v>137.23999999999998</v>
      </c>
      <c r="J78" s="247">
        <v>117.63</v>
      </c>
      <c r="K78" s="247">
        <v>19.61</v>
      </c>
      <c r="L78" s="293">
        <f>J78+K78</f>
        <v>137.24</v>
      </c>
      <c r="M78" s="262"/>
      <c r="O78"/>
      <c r="P78"/>
      <c r="Q78"/>
      <c r="R78"/>
    </row>
    <row r="79" spans="1:18" s="1" customFormat="1">
      <c r="A79" s="43">
        <v>72</v>
      </c>
      <c r="B79" s="50" t="s">
        <v>674</v>
      </c>
      <c r="C79" s="72" t="s">
        <v>369</v>
      </c>
      <c r="D79" s="52" t="s">
        <v>600</v>
      </c>
      <c r="E79" s="247">
        <v>67.239999999999995</v>
      </c>
      <c r="F79" s="296">
        <v>50.4</v>
      </c>
      <c r="G79" s="247">
        <v>11.2</v>
      </c>
      <c r="H79" s="296">
        <v>8.4</v>
      </c>
      <c r="I79" s="247">
        <f t="shared" si="0"/>
        <v>137.23999999999998</v>
      </c>
      <c r="J79" s="247">
        <v>117.63</v>
      </c>
      <c r="K79" s="247">
        <v>19.61</v>
      </c>
      <c r="L79" s="293">
        <f>J79+K79</f>
        <v>137.24</v>
      </c>
      <c r="M79" s="262"/>
      <c r="O79"/>
      <c r="P79"/>
      <c r="Q79"/>
      <c r="R79"/>
    </row>
    <row r="80" spans="1:18" s="1" customFormat="1">
      <c r="A80" s="43"/>
      <c r="B80" s="50" t="s">
        <v>675</v>
      </c>
      <c r="C80" s="72" t="s">
        <v>587</v>
      </c>
      <c r="D80" s="52" t="s">
        <v>600</v>
      </c>
      <c r="E80" s="247"/>
      <c r="F80" s="296"/>
      <c r="G80" s="247"/>
      <c r="H80" s="296"/>
      <c r="I80" s="247"/>
      <c r="J80" s="247"/>
      <c r="K80" s="247"/>
      <c r="L80" s="293"/>
      <c r="M80" s="262" t="s">
        <v>884</v>
      </c>
      <c r="O80"/>
      <c r="P80"/>
      <c r="Q80"/>
      <c r="R80"/>
    </row>
    <row r="81" spans="1:18" s="1" customFormat="1">
      <c r="A81" s="43">
        <v>74</v>
      </c>
      <c r="B81" s="43" t="s">
        <v>753</v>
      </c>
      <c r="C81" s="72" t="s">
        <v>752</v>
      </c>
      <c r="D81" s="52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ref="I81:I109" si="2">SUM(E81:H81)</f>
        <v>78.42</v>
      </c>
      <c r="J81" s="247">
        <v>67.22</v>
      </c>
      <c r="K81" s="247">
        <v>11.2</v>
      </c>
      <c r="L81" s="293">
        <f t="shared" ref="L81:L109" si="3">J81+K81</f>
        <v>78.42</v>
      </c>
      <c r="M81" s="262"/>
      <c r="O81"/>
      <c r="P81"/>
      <c r="Q81"/>
      <c r="R81"/>
    </row>
    <row r="82" spans="1:18" s="1" customFormat="1">
      <c r="A82" s="43">
        <v>75</v>
      </c>
      <c r="B82" s="50" t="s">
        <v>676</v>
      </c>
      <c r="C82" s="72" t="s">
        <v>557</v>
      </c>
      <c r="D82" s="52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2"/>
        <v>78.42</v>
      </c>
      <c r="J82" s="247">
        <v>67.22</v>
      </c>
      <c r="K82" s="247">
        <v>11.2</v>
      </c>
      <c r="L82" s="293">
        <f t="shared" si="3"/>
        <v>78.42</v>
      </c>
      <c r="M82" s="262"/>
      <c r="O82"/>
      <c r="P82"/>
      <c r="Q82"/>
      <c r="R82"/>
    </row>
    <row r="83" spans="1:18" s="1" customFormat="1">
      <c r="A83" s="43">
        <v>76</v>
      </c>
      <c r="B83" s="50" t="s">
        <v>677</v>
      </c>
      <c r="C83" s="71" t="s">
        <v>851</v>
      </c>
      <c r="D83" s="52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2"/>
        <v>78.42</v>
      </c>
      <c r="J83" s="247">
        <v>67.22</v>
      </c>
      <c r="K83" s="247">
        <v>11.2</v>
      </c>
      <c r="L83" s="293">
        <f t="shared" si="3"/>
        <v>78.42</v>
      </c>
      <c r="M83" s="262"/>
      <c r="O83"/>
      <c r="P83"/>
      <c r="Q83"/>
      <c r="R83"/>
    </row>
    <row r="84" spans="1:18" s="1" customFormat="1">
      <c r="A84" s="43">
        <v>77</v>
      </c>
      <c r="B84" s="50" t="s">
        <v>678</v>
      </c>
      <c r="C84" s="72" t="s">
        <v>341</v>
      </c>
      <c r="D84" s="52" t="s">
        <v>600</v>
      </c>
      <c r="E84" s="247">
        <v>67.239999999999995</v>
      </c>
      <c r="F84" s="296">
        <v>50.4</v>
      </c>
      <c r="G84" s="247">
        <v>11.2</v>
      </c>
      <c r="H84" s="296">
        <v>8.4</v>
      </c>
      <c r="I84" s="247">
        <f t="shared" si="2"/>
        <v>137.23999999999998</v>
      </c>
      <c r="J84" s="247">
        <v>117.63</v>
      </c>
      <c r="K84" s="247">
        <v>19.61</v>
      </c>
      <c r="L84" s="293">
        <f t="shared" si="3"/>
        <v>137.24</v>
      </c>
      <c r="M84" s="262"/>
      <c r="O84"/>
      <c r="P84"/>
      <c r="Q84"/>
      <c r="R84"/>
    </row>
    <row r="85" spans="1:18" s="1" customFormat="1">
      <c r="A85" s="43">
        <v>78</v>
      </c>
      <c r="B85" s="50" t="s">
        <v>679</v>
      </c>
      <c r="C85" s="72" t="s">
        <v>32</v>
      </c>
      <c r="D85" s="52" t="s">
        <v>599</v>
      </c>
      <c r="E85" s="247">
        <v>67.22</v>
      </c>
      <c r="F85" s="296">
        <v>114.26</v>
      </c>
      <c r="G85" s="247">
        <v>11.2</v>
      </c>
      <c r="H85" s="296">
        <v>20.16</v>
      </c>
      <c r="I85" s="247">
        <f t="shared" si="2"/>
        <v>212.84</v>
      </c>
      <c r="J85" s="247">
        <v>181.48000000000002</v>
      </c>
      <c r="K85" s="247">
        <v>31.37</v>
      </c>
      <c r="L85" s="293">
        <f t="shared" si="3"/>
        <v>212.85000000000002</v>
      </c>
      <c r="M85" s="262"/>
      <c r="O85"/>
      <c r="P85"/>
      <c r="Q85"/>
      <c r="R85"/>
    </row>
    <row r="86" spans="1:18" s="1" customFormat="1">
      <c r="A86" s="43">
        <v>80</v>
      </c>
      <c r="B86" s="50" t="s">
        <v>681</v>
      </c>
      <c r="C86" s="71" t="s">
        <v>362</v>
      </c>
      <c r="D86" s="52" t="s">
        <v>600</v>
      </c>
      <c r="E86" s="247">
        <v>67.239999999999995</v>
      </c>
      <c r="F86" s="296">
        <v>50.4</v>
      </c>
      <c r="G86" s="247">
        <v>11.2</v>
      </c>
      <c r="H86" s="296">
        <v>8.4</v>
      </c>
      <c r="I86" s="247">
        <f t="shared" si="2"/>
        <v>137.23999999999998</v>
      </c>
      <c r="J86" s="247">
        <v>117.63</v>
      </c>
      <c r="K86" s="247">
        <v>19.61</v>
      </c>
      <c r="L86" s="293">
        <f t="shared" si="3"/>
        <v>137.24</v>
      </c>
      <c r="M86" s="262"/>
      <c r="O86"/>
      <c r="P86"/>
      <c r="Q86"/>
      <c r="R86"/>
    </row>
    <row r="87" spans="1:18" s="1" customFormat="1">
      <c r="A87" s="43">
        <v>82</v>
      </c>
      <c r="B87" s="50" t="s">
        <v>683</v>
      </c>
      <c r="C87" s="72" t="s">
        <v>126</v>
      </c>
      <c r="D87" s="52" t="s">
        <v>600</v>
      </c>
      <c r="E87" s="247">
        <v>67.239999999999995</v>
      </c>
      <c r="F87" s="296">
        <v>50.4</v>
      </c>
      <c r="G87" s="247">
        <v>11.2</v>
      </c>
      <c r="H87" s="296">
        <v>8.4</v>
      </c>
      <c r="I87" s="247">
        <f t="shared" si="2"/>
        <v>137.23999999999998</v>
      </c>
      <c r="J87" s="247">
        <v>117.63</v>
      </c>
      <c r="K87" s="247">
        <v>19.61</v>
      </c>
      <c r="L87" s="293">
        <f t="shared" si="3"/>
        <v>137.24</v>
      </c>
      <c r="M87" s="262"/>
      <c r="O87"/>
      <c r="P87"/>
      <c r="Q87"/>
      <c r="R87"/>
    </row>
    <row r="88" spans="1:18" s="1" customFormat="1" ht="17" customHeight="1">
      <c r="A88" s="43">
        <v>83</v>
      </c>
      <c r="B88" s="50" t="s">
        <v>684</v>
      </c>
      <c r="C88" s="72" t="s">
        <v>35</v>
      </c>
      <c r="D88" s="52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2"/>
        <v>78.42</v>
      </c>
      <c r="J88" s="247">
        <v>67.22</v>
      </c>
      <c r="K88" s="247">
        <v>11.2</v>
      </c>
      <c r="L88" s="293">
        <f t="shared" si="3"/>
        <v>78.42</v>
      </c>
      <c r="M88" s="266"/>
      <c r="O88"/>
      <c r="P88"/>
      <c r="Q88"/>
      <c r="R88"/>
    </row>
    <row r="89" spans="1:18" s="1" customFormat="1">
      <c r="A89" s="43">
        <v>84</v>
      </c>
      <c r="B89" s="50" t="s">
        <v>685</v>
      </c>
      <c r="C89" s="72" t="s">
        <v>433</v>
      </c>
      <c r="D89" s="52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2"/>
        <v>78.42</v>
      </c>
      <c r="J89" s="247">
        <v>67.22</v>
      </c>
      <c r="K89" s="247">
        <v>11.2</v>
      </c>
      <c r="L89" s="293">
        <f t="shared" si="3"/>
        <v>78.42</v>
      </c>
      <c r="M89" s="262"/>
      <c r="O89"/>
      <c r="P89"/>
      <c r="Q89"/>
      <c r="R89"/>
    </row>
    <row r="90" spans="1:18" s="1" customFormat="1">
      <c r="A90" s="43">
        <v>85</v>
      </c>
      <c r="B90" s="50" t="s">
        <v>686</v>
      </c>
      <c r="C90" s="72" t="s">
        <v>339</v>
      </c>
      <c r="D90" s="52" t="s">
        <v>600</v>
      </c>
      <c r="E90" s="247">
        <v>67.239999999999995</v>
      </c>
      <c r="F90" s="296">
        <v>50.4</v>
      </c>
      <c r="G90" s="247">
        <v>11.2</v>
      </c>
      <c r="H90" s="296">
        <v>8.4</v>
      </c>
      <c r="I90" s="247">
        <f t="shared" si="2"/>
        <v>137.23999999999998</v>
      </c>
      <c r="J90" s="247">
        <v>117.63</v>
      </c>
      <c r="K90" s="247">
        <v>19.61</v>
      </c>
      <c r="L90" s="293">
        <f t="shared" si="3"/>
        <v>137.24</v>
      </c>
      <c r="M90" s="262"/>
      <c r="O90"/>
      <c r="P90"/>
      <c r="Q90"/>
      <c r="R90"/>
    </row>
    <row r="91" spans="1:18" s="1" customFormat="1">
      <c r="A91" s="43">
        <v>86</v>
      </c>
      <c r="B91" s="50" t="s">
        <v>687</v>
      </c>
      <c r="C91" s="72" t="s">
        <v>50</v>
      </c>
      <c r="D91" s="52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247">
        <f t="shared" si="2"/>
        <v>78.42</v>
      </c>
      <c r="J91" s="247">
        <v>67.22</v>
      </c>
      <c r="K91" s="247">
        <v>11.2</v>
      </c>
      <c r="L91" s="293">
        <f t="shared" si="3"/>
        <v>78.42</v>
      </c>
      <c r="M91" s="262"/>
      <c r="O91"/>
      <c r="P91"/>
      <c r="Q91"/>
      <c r="R91"/>
    </row>
    <row r="92" spans="1:18" s="1" customFormat="1">
      <c r="A92" s="43">
        <v>87</v>
      </c>
      <c r="B92" s="50" t="s">
        <v>688</v>
      </c>
      <c r="C92" s="72" t="s">
        <v>85</v>
      </c>
      <c r="D92" s="52" t="s">
        <v>598</v>
      </c>
      <c r="E92" s="247">
        <v>67.22</v>
      </c>
      <c r="F92" s="296">
        <v>0</v>
      </c>
      <c r="G92" s="247">
        <v>11.2</v>
      </c>
      <c r="H92" s="296">
        <v>0</v>
      </c>
      <c r="I92" s="247">
        <f t="shared" si="2"/>
        <v>78.42</v>
      </c>
      <c r="J92" s="247">
        <v>67.22</v>
      </c>
      <c r="K92" s="247">
        <v>11.2</v>
      </c>
      <c r="L92" s="293">
        <f t="shared" si="3"/>
        <v>78.42</v>
      </c>
      <c r="M92" s="262"/>
      <c r="O92"/>
      <c r="P92"/>
      <c r="Q92"/>
      <c r="R92"/>
    </row>
    <row r="93" spans="1:18" s="1" customFormat="1">
      <c r="A93" s="43">
        <v>88</v>
      </c>
      <c r="B93" s="50" t="s">
        <v>689</v>
      </c>
      <c r="C93" s="72" t="s">
        <v>128</v>
      </c>
      <c r="D93" s="52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2"/>
        <v>78.42</v>
      </c>
      <c r="J93" s="247">
        <v>67.22</v>
      </c>
      <c r="K93" s="247">
        <v>11.2</v>
      </c>
      <c r="L93" s="293">
        <f t="shared" si="3"/>
        <v>78.42</v>
      </c>
      <c r="M93" s="262"/>
      <c r="O93"/>
      <c r="P93"/>
      <c r="Q93"/>
      <c r="R93"/>
    </row>
    <row r="94" spans="1:18" s="1" customFormat="1">
      <c r="A94" s="43">
        <v>89</v>
      </c>
      <c r="B94" s="50" t="s">
        <v>690</v>
      </c>
      <c r="C94" s="71" t="s">
        <v>336</v>
      </c>
      <c r="D94" s="52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2"/>
        <v>78.42</v>
      </c>
      <c r="J94" s="247">
        <v>67.22</v>
      </c>
      <c r="K94" s="247">
        <v>11.2</v>
      </c>
      <c r="L94" s="293">
        <f t="shared" si="3"/>
        <v>78.42</v>
      </c>
      <c r="M94" s="262"/>
      <c r="O94"/>
      <c r="P94"/>
      <c r="Q94"/>
      <c r="R94"/>
    </row>
    <row r="95" spans="1:18">
      <c r="A95" s="43">
        <v>29</v>
      </c>
      <c r="B95" s="50" t="s">
        <v>640</v>
      </c>
      <c r="C95" s="72" t="s">
        <v>873</v>
      </c>
      <c r="D95" s="52" t="s">
        <v>598</v>
      </c>
      <c r="E95" s="247">
        <v>67.22</v>
      </c>
      <c r="F95" s="296">
        <v>0</v>
      </c>
      <c r="G95" s="247">
        <v>11.2</v>
      </c>
      <c r="H95" s="296">
        <v>0</v>
      </c>
      <c r="I95" s="247">
        <f t="shared" si="2"/>
        <v>78.42</v>
      </c>
      <c r="J95" s="247">
        <v>67.22</v>
      </c>
      <c r="K95" s="247">
        <v>11.2</v>
      </c>
      <c r="L95" s="293">
        <f t="shared" si="3"/>
        <v>78.42</v>
      </c>
      <c r="M95" s="262"/>
    </row>
    <row r="96" spans="1:18" s="1" customFormat="1">
      <c r="A96" s="43">
        <v>90</v>
      </c>
      <c r="B96" s="50" t="s">
        <v>691</v>
      </c>
      <c r="C96" s="71" t="s">
        <v>333</v>
      </c>
      <c r="D96" s="52" t="s">
        <v>598</v>
      </c>
      <c r="E96" s="247">
        <v>67.22</v>
      </c>
      <c r="F96" s="296">
        <v>0</v>
      </c>
      <c r="G96" s="247">
        <v>11.2</v>
      </c>
      <c r="H96" s="296">
        <v>0</v>
      </c>
      <c r="I96" s="247">
        <f>SUM(E96:H96)</f>
        <v>78.42</v>
      </c>
      <c r="J96" s="321">
        <v>67.22</v>
      </c>
      <c r="K96" s="321">
        <v>11.2</v>
      </c>
      <c r="L96" s="293">
        <f t="shared" si="3"/>
        <v>78.42</v>
      </c>
      <c r="M96" s="262"/>
      <c r="O96"/>
      <c r="P96"/>
      <c r="Q96"/>
      <c r="R96"/>
    </row>
    <row r="97" spans="1:18" s="1" customFormat="1">
      <c r="A97" s="43">
        <v>91</v>
      </c>
      <c r="B97" s="50" t="s">
        <v>692</v>
      </c>
      <c r="C97" s="72" t="s">
        <v>46</v>
      </c>
      <c r="D97" s="52" t="s">
        <v>598</v>
      </c>
      <c r="E97" s="247">
        <v>67.22</v>
      </c>
      <c r="F97" s="296">
        <v>0</v>
      </c>
      <c r="G97" s="247">
        <v>11.2</v>
      </c>
      <c r="H97" s="296">
        <v>0</v>
      </c>
      <c r="I97" s="247">
        <f t="shared" si="2"/>
        <v>78.42</v>
      </c>
      <c r="J97" s="321">
        <v>67.22</v>
      </c>
      <c r="K97" s="321">
        <v>11.2</v>
      </c>
      <c r="L97" s="293">
        <f t="shared" si="3"/>
        <v>78.42</v>
      </c>
      <c r="M97" s="262"/>
      <c r="O97"/>
      <c r="P97"/>
      <c r="Q97"/>
      <c r="R97"/>
    </row>
    <row r="98" spans="1:18" s="1" customFormat="1">
      <c r="A98" s="43">
        <v>92</v>
      </c>
      <c r="B98" s="50" t="s">
        <v>693</v>
      </c>
      <c r="C98" s="71" t="s">
        <v>852</v>
      </c>
      <c r="D98" s="52" t="s">
        <v>600</v>
      </c>
      <c r="E98" s="247">
        <v>67.239999999999995</v>
      </c>
      <c r="F98" s="296">
        <v>50.4</v>
      </c>
      <c r="G98" s="247">
        <v>11.2</v>
      </c>
      <c r="H98" s="296">
        <v>8.4</v>
      </c>
      <c r="I98" s="247">
        <f t="shared" si="2"/>
        <v>137.23999999999998</v>
      </c>
      <c r="J98" s="247">
        <v>117.63</v>
      </c>
      <c r="K98" s="247">
        <v>19.61</v>
      </c>
      <c r="L98" s="293">
        <f>J98+K98</f>
        <v>137.24</v>
      </c>
      <c r="M98" s="262"/>
      <c r="O98"/>
      <c r="P98"/>
      <c r="Q98"/>
      <c r="R98"/>
    </row>
    <row r="99" spans="1:18" s="1" customFormat="1">
      <c r="A99" s="43">
        <v>93</v>
      </c>
      <c r="B99" s="50" t="s">
        <v>694</v>
      </c>
      <c r="C99" s="72" t="s">
        <v>200</v>
      </c>
      <c r="D99" s="52" t="s">
        <v>600</v>
      </c>
      <c r="E99" s="247">
        <v>67.239999999999995</v>
      </c>
      <c r="F99" s="296">
        <v>50.4</v>
      </c>
      <c r="G99" s="247">
        <v>11.2</v>
      </c>
      <c r="H99" s="296">
        <v>8.4</v>
      </c>
      <c r="I99" s="247">
        <f t="shared" si="2"/>
        <v>137.23999999999998</v>
      </c>
      <c r="J99" s="247">
        <v>117.63</v>
      </c>
      <c r="K99" s="247">
        <v>19.61</v>
      </c>
      <c r="L99" s="293">
        <f t="shared" si="3"/>
        <v>137.24</v>
      </c>
      <c r="M99" s="262"/>
      <c r="O99"/>
      <c r="P99"/>
      <c r="Q99"/>
      <c r="R99"/>
    </row>
    <row r="100" spans="1:18" s="1" customFormat="1">
      <c r="A100" s="43">
        <v>94</v>
      </c>
      <c r="B100" s="50" t="s">
        <v>695</v>
      </c>
      <c r="C100" s="72" t="s">
        <v>434</v>
      </c>
      <c r="D100" s="52" t="s">
        <v>598</v>
      </c>
      <c r="E100" s="247">
        <v>67.22</v>
      </c>
      <c r="F100" s="296">
        <v>0</v>
      </c>
      <c r="G100" s="247">
        <v>11.2</v>
      </c>
      <c r="H100" s="296">
        <v>0</v>
      </c>
      <c r="I100" s="247">
        <f t="shared" si="2"/>
        <v>78.42</v>
      </c>
      <c r="J100" s="247">
        <v>67.22</v>
      </c>
      <c r="K100" s="247">
        <v>11.2</v>
      </c>
      <c r="L100" s="293">
        <f t="shared" si="3"/>
        <v>78.42</v>
      </c>
      <c r="M100" s="262"/>
      <c r="O100"/>
      <c r="P100"/>
      <c r="Q100"/>
      <c r="R100"/>
    </row>
    <row r="101" spans="1:18" s="1" customFormat="1">
      <c r="A101" s="43">
        <v>95</v>
      </c>
      <c r="B101" s="278" t="s">
        <v>745</v>
      </c>
      <c r="C101" s="72" t="s">
        <v>337</v>
      </c>
      <c r="D101" s="52" t="s">
        <v>598</v>
      </c>
      <c r="E101" s="247">
        <v>67.22</v>
      </c>
      <c r="F101" s="296">
        <v>0</v>
      </c>
      <c r="G101" s="247">
        <v>11.2</v>
      </c>
      <c r="H101" s="296">
        <v>0</v>
      </c>
      <c r="I101" s="247">
        <f t="shared" si="2"/>
        <v>78.42</v>
      </c>
      <c r="J101" s="247">
        <v>67.22</v>
      </c>
      <c r="K101" s="247">
        <v>11.2</v>
      </c>
      <c r="L101" s="293">
        <f t="shared" si="3"/>
        <v>78.42</v>
      </c>
      <c r="M101" s="262"/>
      <c r="O101"/>
      <c r="P101"/>
      <c r="Q101"/>
      <c r="R101"/>
    </row>
    <row r="102" spans="1:18" s="1" customFormat="1">
      <c r="A102" s="43">
        <v>96</v>
      </c>
      <c r="B102" s="50" t="s">
        <v>696</v>
      </c>
      <c r="C102" s="72" t="s">
        <v>524</v>
      </c>
      <c r="D102" s="52" t="s">
        <v>599</v>
      </c>
      <c r="E102" s="247">
        <v>67.22</v>
      </c>
      <c r="F102" s="296">
        <v>114.26</v>
      </c>
      <c r="G102" s="247">
        <v>11.2</v>
      </c>
      <c r="H102" s="296">
        <v>20.16</v>
      </c>
      <c r="I102" s="247">
        <f t="shared" si="2"/>
        <v>212.84</v>
      </c>
      <c r="J102" s="247">
        <v>181.48000000000002</v>
      </c>
      <c r="K102" s="247">
        <v>31.37</v>
      </c>
      <c r="L102" s="293">
        <f t="shared" si="3"/>
        <v>212.85000000000002</v>
      </c>
      <c r="M102" s="262"/>
      <c r="O102"/>
      <c r="P102"/>
      <c r="Q102"/>
      <c r="R102"/>
    </row>
    <row r="103" spans="1:18" s="1" customFormat="1">
      <c r="A103" s="43">
        <v>97</v>
      </c>
      <c r="B103" s="50" t="s">
        <v>697</v>
      </c>
      <c r="C103" s="72" t="s">
        <v>558</v>
      </c>
      <c r="D103" s="52" t="s">
        <v>599</v>
      </c>
      <c r="E103" s="247">
        <v>67.22</v>
      </c>
      <c r="F103" s="296">
        <v>114.26</v>
      </c>
      <c r="G103" s="247">
        <v>11.2</v>
      </c>
      <c r="H103" s="296">
        <v>20.16</v>
      </c>
      <c r="I103" s="247">
        <f t="shared" si="2"/>
        <v>212.84</v>
      </c>
      <c r="J103" s="247">
        <v>181.48000000000002</v>
      </c>
      <c r="K103" s="247">
        <v>31.37</v>
      </c>
      <c r="L103" s="293">
        <f t="shared" si="3"/>
        <v>212.85000000000002</v>
      </c>
      <c r="M103" s="262"/>
      <c r="O103"/>
      <c r="P103"/>
      <c r="Q103"/>
      <c r="R103"/>
    </row>
    <row r="104" spans="1:18">
      <c r="A104" s="43">
        <v>98</v>
      </c>
      <c r="B104" s="50" t="s">
        <v>698</v>
      </c>
      <c r="C104" s="72" t="s">
        <v>201</v>
      </c>
      <c r="D104" s="52" t="s">
        <v>598</v>
      </c>
      <c r="E104" s="247">
        <v>67.22</v>
      </c>
      <c r="F104" s="296">
        <v>0</v>
      </c>
      <c r="G104" s="247">
        <v>11.2</v>
      </c>
      <c r="H104" s="296">
        <v>0</v>
      </c>
      <c r="I104" s="247">
        <f t="shared" si="2"/>
        <v>78.42</v>
      </c>
      <c r="J104" s="247">
        <v>67.22</v>
      </c>
      <c r="K104" s="247">
        <v>11.2</v>
      </c>
      <c r="L104" s="293">
        <f t="shared" si="3"/>
        <v>78.42</v>
      </c>
      <c r="M104" s="262"/>
    </row>
    <row r="105" spans="1:18">
      <c r="A105" s="43">
        <v>99</v>
      </c>
      <c r="B105" s="50" t="s">
        <v>699</v>
      </c>
      <c r="C105" s="72" t="s">
        <v>202</v>
      </c>
      <c r="D105" s="52" t="s">
        <v>599</v>
      </c>
      <c r="E105" s="247">
        <v>67.22</v>
      </c>
      <c r="F105" s="296">
        <f>57.13*2</f>
        <v>114.26</v>
      </c>
      <c r="G105" s="247">
        <v>11.2</v>
      </c>
      <c r="H105" s="296">
        <f>10.08*2</f>
        <v>20.16</v>
      </c>
      <c r="I105" s="247">
        <f t="shared" si="2"/>
        <v>212.84</v>
      </c>
      <c r="J105" s="247">
        <v>181.48</v>
      </c>
      <c r="K105" s="247">
        <v>31.37</v>
      </c>
      <c r="L105" s="293">
        <f t="shared" si="3"/>
        <v>212.85</v>
      </c>
      <c r="M105" s="262"/>
    </row>
    <row r="106" spans="1:18">
      <c r="A106" s="43">
        <v>100</v>
      </c>
      <c r="B106" s="50" t="s">
        <v>700</v>
      </c>
      <c r="C106" s="72" t="s">
        <v>473</v>
      </c>
      <c r="D106" s="52" t="s">
        <v>598</v>
      </c>
      <c r="E106" s="247">
        <v>67.22</v>
      </c>
      <c r="F106" s="296">
        <v>0</v>
      </c>
      <c r="G106" s="247">
        <v>11.2</v>
      </c>
      <c r="H106" s="296">
        <v>0</v>
      </c>
      <c r="I106" s="247">
        <f t="shared" si="2"/>
        <v>78.42</v>
      </c>
      <c r="J106" s="247">
        <v>67.22</v>
      </c>
      <c r="K106" s="247">
        <v>11.2</v>
      </c>
      <c r="L106" s="293">
        <f t="shared" si="3"/>
        <v>78.42</v>
      </c>
      <c r="M106" s="262"/>
    </row>
    <row r="107" spans="1:18">
      <c r="A107" s="43">
        <v>101</v>
      </c>
      <c r="B107" s="50" t="s">
        <v>701</v>
      </c>
      <c r="C107" s="72" t="s">
        <v>559</v>
      </c>
      <c r="D107" s="52" t="s">
        <v>599</v>
      </c>
      <c r="E107" s="321">
        <v>67.22</v>
      </c>
      <c r="F107" s="352">
        <v>114.26</v>
      </c>
      <c r="G107" s="321">
        <v>11.2</v>
      </c>
      <c r="H107" s="296">
        <v>20.16</v>
      </c>
      <c r="I107" s="247">
        <f t="shared" si="2"/>
        <v>212.84</v>
      </c>
      <c r="J107" s="247">
        <v>181.48000000000002</v>
      </c>
      <c r="K107" s="247">
        <v>31.37</v>
      </c>
      <c r="L107" s="293">
        <f t="shared" si="3"/>
        <v>212.85000000000002</v>
      </c>
      <c r="M107" s="262"/>
    </row>
    <row r="108" spans="1:18">
      <c r="A108" s="43">
        <v>102</v>
      </c>
      <c r="B108" s="50" t="s">
        <v>702</v>
      </c>
      <c r="C108" s="72" t="s">
        <v>161</v>
      </c>
      <c r="D108" s="52" t="s">
        <v>598</v>
      </c>
      <c r="E108" s="321">
        <v>67.22</v>
      </c>
      <c r="F108" s="352">
        <v>0</v>
      </c>
      <c r="G108" s="321">
        <v>11.2</v>
      </c>
      <c r="H108" s="296">
        <v>0</v>
      </c>
      <c r="I108" s="247">
        <f t="shared" si="2"/>
        <v>78.42</v>
      </c>
      <c r="J108" s="247">
        <v>67.22</v>
      </c>
      <c r="K108" s="247">
        <v>11.2</v>
      </c>
      <c r="L108" s="293">
        <f t="shared" si="3"/>
        <v>78.42</v>
      </c>
      <c r="M108" s="262"/>
      <c r="O108" s="12"/>
    </row>
    <row r="109" spans="1:18">
      <c r="A109" s="43">
        <v>103</v>
      </c>
      <c r="B109" s="50" t="s">
        <v>703</v>
      </c>
      <c r="C109" s="72" t="s">
        <v>86</v>
      </c>
      <c r="D109" s="52" t="s">
        <v>600</v>
      </c>
      <c r="E109" s="247">
        <v>67.239999999999995</v>
      </c>
      <c r="F109" s="296">
        <v>50.4</v>
      </c>
      <c r="G109" s="247">
        <v>11.2</v>
      </c>
      <c r="H109" s="296">
        <v>8.4</v>
      </c>
      <c r="I109" s="247">
        <f t="shared" si="2"/>
        <v>137.23999999999998</v>
      </c>
      <c r="J109" s="247">
        <v>117.63</v>
      </c>
      <c r="K109" s="247">
        <v>19.61</v>
      </c>
      <c r="L109" s="293">
        <f t="shared" si="3"/>
        <v>137.24</v>
      </c>
      <c r="M109" s="262"/>
      <c r="O109" s="12"/>
    </row>
    <row r="110" spans="1:18">
      <c r="A110" s="43"/>
      <c r="B110" s="50" t="s">
        <v>704</v>
      </c>
      <c r="C110" s="72" t="s">
        <v>535</v>
      </c>
      <c r="D110" s="52" t="s">
        <v>598</v>
      </c>
      <c r="E110" s="247"/>
      <c r="F110" s="296"/>
      <c r="G110" s="247"/>
      <c r="H110" s="296"/>
      <c r="I110" s="247"/>
      <c r="J110" s="272"/>
      <c r="K110" s="247"/>
      <c r="L110" s="293"/>
      <c r="M110" s="262" t="s">
        <v>884</v>
      </c>
      <c r="O110" s="12"/>
    </row>
    <row r="111" spans="1:18">
      <c r="A111" s="43"/>
      <c r="B111" s="288"/>
      <c r="C111" s="345"/>
      <c r="D111" s="290"/>
      <c r="E111" s="247"/>
      <c r="F111" s="247"/>
      <c r="G111" s="247"/>
      <c r="H111" s="247"/>
      <c r="I111" s="247"/>
      <c r="J111" s="272"/>
      <c r="K111" s="247"/>
      <c r="L111" s="316"/>
      <c r="M111" s="262"/>
      <c r="O111" s="12"/>
    </row>
    <row r="112" spans="1:18" ht="16">
      <c r="A112" s="152" t="s">
        <v>403</v>
      </c>
      <c r="B112" s="153"/>
      <c r="C112" s="153"/>
      <c r="D112" s="281"/>
      <c r="E112" s="312">
        <f>SUM(E4:E109)</f>
        <v>6856.68</v>
      </c>
      <c r="F112" s="312">
        <f t="shared" ref="F112:K112" si="4">SUM(F4:F109)</f>
        <v>3412.4600000000028</v>
      </c>
      <c r="G112" s="312">
        <f t="shared" si="4"/>
        <v>1142.4000000000021</v>
      </c>
      <c r="H112" s="312">
        <f t="shared" si="4"/>
        <v>591.35999999999979</v>
      </c>
      <c r="I112" s="312">
        <f t="shared" si="4"/>
        <v>11998.040000000005</v>
      </c>
      <c r="J112" s="312">
        <f t="shared" si="4"/>
        <v>10327.949999999988</v>
      </c>
      <c r="K112" s="312">
        <f t="shared" si="4"/>
        <v>1745.93</v>
      </c>
      <c r="L112" s="312">
        <f>SUM(L4:L109)</f>
        <v>12073.880000000006</v>
      </c>
      <c r="M112" s="298"/>
      <c r="O112" s="12"/>
    </row>
    <row r="113" spans="1:15">
      <c r="A113" s="148"/>
      <c r="B113" s="149"/>
      <c r="C113" s="346"/>
      <c r="K113" s="286"/>
      <c r="L113" s="275"/>
      <c r="M113" s="53"/>
    </row>
    <row r="114" spans="1:15">
      <c r="A114" s="43"/>
      <c r="B114" s="50"/>
      <c r="C114" s="72"/>
      <c r="D114" s="54"/>
      <c r="E114" s="76"/>
      <c r="F114" s="76"/>
      <c r="G114" s="76"/>
      <c r="H114" s="76"/>
      <c r="I114" s="76"/>
      <c r="J114" s="76"/>
      <c r="K114" s="76"/>
      <c r="L114" s="76"/>
      <c r="M114" s="53"/>
    </row>
    <row r="115" spans="1:15" ht="16">
      <c r="A115" s="143"/>
      <c r="B115" s="155"/>
      <c r="C115" s="398" t="s">
        <v>616</v>
      </c>
      <c r="D115" s="400"/>
      <c r="E115" s="88">
        <v>0</v>
      </c>
      <c r="F115" s="88"/>
      <c r="G115" s="88">
        <v>0</v>
      </c>
      <c r="H115" s="88"/>
      <c r="I115" s="88">
        <v>0</v>
      </c>
      <c r="J115" s="88"/>
      <c r="K115" s="88"/>
      <c r="L115" s="88"/>
      <c r="M115" s="89"/>
      <c r="O115" s="12"/>
    </row>
    <row r="116" spans="1:15" ht="16">
      <c r="A116" s="394" t="s">
        <v>171</v>
      </c>
      <c r="B116" s="395"/>
      <c r="C116" s="395"/>
      <c r="D116" s="395"/>
      <c r="E116" s="88">
        <f>E112+E115</f>
        <v>6856.68</v>
      </c>
      <c r="F116" s="88"/>
      <c r="G116" s="88">
        <f>G112+G115</f>
        <v>1142.4000000000021</v>
      </c>
      <c r="H116" s="88"/>
      <c r="I116" s="88">
        <f>I112+I115</f>
        <v>11998.040000000005</v>
      </c>
      <c r="J116" s="88"/>
      <c r="K116" s="88"/>
      <c r="L116" s="88"/>
      <c r="M116" s="89"/>
      <c r="O116" s="12"/>
    </row>
    <row r="117" spans="1:15" ht="16">
      <c r="A117" s="401" t="s">
        <v>317</v>
      </c>
      <c r="B117" s="401"/>
      <c r="C117" s="401"/>
      <c r="D117" s="401"/>
      <c r="E117" s="90"/>
      <c r="F117" s="90"/>
      <c r="G117" s="93"/>
      <c r="H117" s="93"/>
      <c r="I117" s="93"/>
      <c r="J117" s="93"/>
      <c r="K117" s="93"/>
      <c r="L117" s="93"/>
      <c r="M117" s="89"/>
    </row>
    <row r="118" spans="1:15" ht="16" customHeight="1">
      <c r="A118" s="405" t="s">
        <v>418</v>
      </c>
      <c r="B118" s="402"/>
      <c r="C118" s="402"/>
      <c r="D118" s="403"/>
      <c r="E118" s="247"/>
      <c r="F118" s="247"/>
      <c r="G118" s="247"/>
      <c r="H118" s="247"/>
      <c r="I118" s="247"/>
      <c r="J118" s="331" t="s">
        <v>756</v>
      </c>
      <c r="K118" s="331" t="s">
        <v>757</v>
      </c>
      <c r="L118" s="247"/>
      <c r="M118" s="100"/>
    </row>
    <row r="119" spans="1:15" ht="16" customHeight="1">
      <c r="A119" s="240"/>
      <c r="B119" s="50"/>
      <c r="C119" s="72" t="s">
        <v>886</v>
      </c>
      <c r="D119" s="52" t="s">
        <v>600</v>
      </c>
      <c r="E119" s="247">
        <v>67.22</v>
      </c>
      <c r="F119" s="296">
        <v>50.4</v>
      </c>
      <c r="G119" s="247">
        <v>11.2</v>
      </c>
      <c r="H119" s="296">
        <v>8.4</v>
      </c>
      <c r="I119" s="247">
        <f>SUM(E119:H119)</f>
        <v>137.22</v>
      </c>
      <c r="J119" s="247">
        <v>117.63</v>
      </c>
      <c r="K119" s="247">
        <v>19.61</v>
      </c>
      <c r="L119" s="293" t="s">
        <v>904</v>
      </c>
      <c r="M119" s="262"/>
    </row>
    <row r="120" spans="1:15" ht="16" customHeight="1">
      <c r="A120" s="240"/>
      <c r="B120" s="50"/>
      <c r="C120" s="72" t="s">
        <v>886</v>
      </c>
      <c r="D120" s="52" t="s">
        <v>600</v>
      </c>
      <c r="E120" s="247">
        <v>67.22</v>
      </c>
      <c r="F120" s="296">
        <v>50.4</v>
      </c>
      <c r="G120" s="247">
        <v>11.2</v>
      </c>
      <c r="H120" s="296">
        <v>8.4</v>
      </c>
      <c r="I120" s="247">
        <f>SUM(E120:H120)</f>
        <v>137.22</v>
      </c>
      <c r="J120" s="247">
        <v>117.63</v>
      </c>
      <c r="K120" s="247">
        <v>19.61</v>
      </c>
      <c r="L120" s="293"/>
      <c r="M120" s="262"/>
    </row>
    <row r="121" spans="1:15" ht="16" customHeight="1">
      <c r="A121" s="240"/>
      <c r="B121" s="50"/>
      <c r="C121" s="344" t="s">
        <v>905</v>
      </c>
      <c r="D121" s="52"/>
      <c r="E121" s="247">
        <v>201.66</v>
      </c>
      <c r="F121" s="296"/>
      <c r="G121" s="247">
        <v>33.6</v>
      </c>
      <c r="H121" s="296"/>
      <c r="I121" s="247"/>
      <c r="J121" s="247">
        <v>201.66</v>
      </c>
      <c r="K121" s="247">
        <v>33.6</v>
      </c>
      <c r="L121" s="293" t="s">
        <v>904</v>
      </c>
      <c r="M121" s="262"/>
    </row>
    <row r="122" spans="1:15" ht="16" customHeight="1">
      <c r="A122" s="240"/>
      <c r="B122" s="50"/>
      <c r="C122" s="72" t="s">
        <v>906</v>
      </c>
      <c r="D122" s="52"/>
      <c r="E122" s="247">
        <v>-67.22</v>
      </c>
      <c r="F122" s="296"/>
      <c r="G122" s="247">
        <v>-11.2</v>
      </c>
      <c r="H122" s="296"/>
      <c r="I122" s="247"/>
      <c r="J122" s="247">
        <v>-67.22</v>
      </c>
      <c r="K122" s="247">
        <v>-11.2</v>
      </c>
      <c r="L122" s="293" t="s">
        <v>907</v>
      </c>
      <c r="M122" s="262"/>
    </row>
    <row r="123" spans="1:15" ht="16" customHeight="1">
      <c r="A123" s="240"/>
      <c r="B123" s="50"/>
      <c r="C123" s="72" t="s">
        <v>906</v>
      </c>
      <c r="D123" s="52" t="s">
        <v>600</v>
      </c>
      <c r="E123" s="247">
        <v>67.22</v>
      </c>
      <c r="F123" s="296">
        <v>55.4</v>
      </c>
      <c r="G123" s="247">
        <v>11.2</v>
      </c>
      <c r="H123" s="296">
        <v>8.4</v>
      </c>
      <c r="I123" s="247">
        <v>137.24</v>
      </c>
      <c r="J123" s="247">
        <v>117.63</v>
      </c>
      <c r="K123" s="247">
        <v>19.61</v>
      </c>
      <c r="L123" s="293" t="s">
        <v>907</v>
      </c>
      <c r="M123" s="262"/>
    </row>
    <row r="124" spans="1:15" ht="16" customHeight="1">
      <c r="A124" s="240"/>
      <c r="B124" s="50"/>
      <c r="C124" s="71" t="s">
        <v>890</v>
      </c>
      <c r="D124" s="52"/>
      <c r="E124" s="247">
        <v>67.22</v>
      </c>
      <c r="F124" s="296"/>
      <c r="G124" s="247">
        <v>11.2</v>
      </c>
      <c r="H124" s="296"/>
      <c r="I124" s="247"/>
      <c r="J124" s="247">
        <v>67.22</v>
      </c>
      <c r="K124" s="247">
        <v>11.2</v>
      </c>
      <c r="L124" s="293" t="s">
        <v>908</v>
      </c>
      <c r="M124" s="262"/>
    </row>
    <row r="125" spans="1:15" ht="16" customHeight="1">
      <c r="A125" s="240"/>
      <c r="B125" s="50"/>
      <c r="C125" s="51" t="s">
        <v>894</v>
      </c>
      <c r="D125" s="246"/>
      <c r="E125" s="247">
        <v>134.44</v>
      </c>
      <c r="F125" s="296"/>
      <c r="G125" s="247">
        <v>22.4</v>
      </c>
      <c r="H125" s="296"/>
      <c r="I125" s="247"/>
      <c r="J125" s="247">
        <v>134.44</v>
      </c>
      <c r="K125" s="247">
        <v>22.4</v>
      </c>
      <c r="L125" s="293" t="s">
        <v>904</v>
      </c>
      <c r="M125" s="262"/>
    </row>
    <row r="126" spans="1:15" ht="16" customHeight="1">
      <c r="A126" s="301"/>
      <c r="B126" s="50"/>
      <c r="C126" s="72" t="s">
        <v>896</v>
      </c>
      <c r="D126" s="246"/>
      <c r="E126" s="247">
        <v>67.22</v>
      </c>
      <c r="F126" s="296"/>
      <c r="G126" s="247">
        <v>11.2</v>
      </c>
      <c r="H126" s="296"/>
      <c r="I126" s="247"/>
      <c r="J126" s="247">
        <v>67.22</v>
      </c>
      <c r="K126" s="247">
        <v>11.2</v>
      </c>
      <c r="L126" s="293" t="s">
        <v>908</v>
      </c>
      <c r="M126" s="262"/>
    </row>
    <row r="127" spans="1:15" ht="16" customHeight="1">
      <c r="A127" s="301"/>
      <c r="B127" s="50"/>
      <c r="C127" s="72" t="s">
        <v>897</v>
      </c>
      <c r="D127" s="52" t="s">
        <v>599</v>
      </c>
      <c r="E127" s="247">
        <v>67.22</v>
      </c>
      <c r="F127" s="296">
        <v>114.26</v>
      </c>
      <c r="G127" s="247">
        <v>11.2</v>
      </c>
      <c r="H127" s="296">
        <v>20.16</v>
      </c>
      <c r="I127" s="247">
        <v>212.85</v>
      </c>
      <c r="J127" s="247">
        <v>181.48</v>
      </c>
      <c r="K127" s="247">
        <v>31.37</v>
      </c>
      <c r="L127" s="293"/>
      <c r="M127" s="262"/>
    </row>
    <row r="128" spans="1:15" ht="16" customHeight="1">
      <c r="A128" s="301"/>
      <c r="B128" s="50"/>
      <c r="C128" s="72" t="s">
        <v>897</v>
      </c>
      <c r="D128" s="52" t="s">
        <v>599</v>
      </c>
      <c r="E128" s="247">
        <v>67.22</v>
      </c>
      <c r="F128" s="296">
        <v>114.26</v>
      </c>
      <c r="G128" s="247">
        <v>11.2</v>
      </c>
      <c r="H128" s="296">
        <v>20.16</v>
      </c>
      <c r="I128" s="247">
        <v>212.85</v>
      </c>
      <c r="J128" s="247">
        <v>181.48</v>
      </c>
      <c r="K128" s="247">
        <v>31.37</v>
      </c>
      <c r="L128" s="293"/>
      <c r="M128" s="262"/>
    </row>
    <row r="129" spans="1:17" ht="16" customHeight="1">
      <c r="A129" s="301"/>
      <c r="B129" s="50"/>
      <c r="C129" s="72" t="s">
        <v>897</v>
      </c>
      <c r="D129" s="52" t="s">
        <v>599</v>
      </c>
      <c r="E129" s="247">
        <v>67.22</v>
      </c>
      <c r="F129" s="296">
        <v>114.26</v>
      </c>
      <c r="G129" s="247">
        <v>11.2</v>
      </c>
      <c r="H129" s="296">
        <v>20.16</v>
      </c>
      <c r="I129" s="247">
        <v>212.85</v>
      </c>
      <c r="J129" s="247">
        <v>181.48</v>
      </c>
      <c r="K129" s="247">
        <v>31.37</v>
      </c>
      <c r="L129" s="293" t="s">
        <v>909</v>
      </c>
      <c r="M129" s="262"/>
    </row>
    <row r="130" spans="1:17" s="1" customFormat="1" ht="16" customHeight="1">
      <c r="A130" s="301"/>
      <c r="B130" s="50"/>
      <c r="C130" s="72" t="s">
        <v>910</v>
      </c>
      <c r="D130" s="246"/>
      <c r="E130" s="247">
        <v>201.66</v>
      </c>
      <c r="F130" s="296"/>
      <c r="G130" s="247">
        <v>33.6</v>
      </c>
      <c r="H130" s="296"/>
      <c r="I130" s="247"/>
      <c r="J130" s="247">
        <v>201.66</v>
      </c>
      <c r="K130" s="247">
        <v>33.6</v>
      </c>
      <c r="L130" s="293" t="s">
        <v>909</v>
      </c>
      <c r="M130" s="262"/>
      <c r="O130"/>
      <c r="P130"/>
      <c r="Q130"/>
    </row>
    <row r="131" spans="1:17" s="1" customFormat="1" ht="16" customHeight="1">
      <c r="A131" s="301"/>
      <c r="B131" s="50"/>
      <c r="C131" s="72" t="s">
        <v>903</v>
      </c>
      <c r="D131" s="52" t="s">
        <v>599</v>
      </c>
      <c r="E131" s="247">
        <v>67.22</v>
      </c>
      <c r="F131" s="296">
        <v>114.26</v>
      </c>
      <c r="G131" s="247">
        <v>11.2</v>
      </c>
      <c r="H131" s="296">
        <v>20.16</v>
      </c>
      <c r="I131" s="247">
        <f>SUM(E131:H131)</f>
        <v>212.84</v>
      </c>
      <c r="J131" s="247">
        <v>181.48</v>
      </c>
      <c r="K131" s="247">
        <v>31.37</v>
      </c>
      <c r="L131" s="293"/>
      <c r="M131" s="262"/>
      <c r="O131"/>
      <c r="P131"/>
      <c r="Q131"/>
    </row>
    <row r="132" spans="1:17" s="1" customFormat="1" ht="16" customHeight="1">
      <c r="A132" s="301"/>
      <c r="B132" s="50"/>
      <c r="C132" s="72" t="s">
        <v>903</v>
      </c>
      <c r="D132" s="52" t="s">
        <v>599</v>
      </c>
      <c r="E132" s="247">
        <v>67.22</v>
      </c>
      <c r="F132" s="296">
        <v>114.26</v>
      </c>
      <c r="G132" s="247">
        <v>11.2</v>
      </c>
      <c r="H132" s="296">
        <v>20.16</v>
      </c>
      <c r="I132" s="247">
        <f>SUM(E132:H132)</f>
        <v>212.84</v>
      </c>
      <c r="J132" s="247">
        <v>181.48</v>
      </c>
      <c r="K132" s="247">
        <v>31.37</v>
      </c>
      <c r="L132" s="293"/>
      <c r="M132" s="262"/>
      <c r="O132"/>
      <c r="P132"/>
      <c r="Q132"/>
    </row>
    <row r="133" spans="1:17" s="1" customFormat="1" ht="16" customHeight="1">
      <c r="A133" s="301"/>
      <c r="B133" s="50"/>
      <c r="C133" s="72" t="s">
        <v>903</v>
      </c>
      <c r="D133" s="52" t="s">
        <v>599</v>
      </c>
      <c r="E133" s="247">
        <v>67.22</v>
      </c>
      <c r="F133" s="296">
        <v>114.26</v>
      </c>
      <c r="G133" s="247">
        <v>11.2</v>
      </c>
      <c r="H133" s="296">
        <v>20.16</v>
      </c>
      <c r="I133" s="247">
        <f>SUM(E133:H133)</f>
        <v>212.84</v>
      </c>
      <c r="J133" s="247">
        <v>181.48</v>
      </c>
      <c r="K133" s="247">
        <v>31.37</v>
      </c>
      <c r="L133" s="293" t="s">
        <v>909</v>
      </c>
      <c r="M133" s="262"/>
      <c r="O133"/>
      <c r="P133"/>
      <c r="Q133"/>
    </row>
    <row r="134" spans="1:17" s="1" customFormat="1" ht="16" customHeight="1">
      <c r="A134" s="301"/>
      <c r="B134" s="302"/>
      <c r="C134" s="349"/>
      <c r="D134" s="303"/>
      <c r="E134" s="271"/>
      <c r="F134" s="272"/>
      <c r="G134" s="272"/>
      <c r="H134" s="272"/>
      <c r="I134" s="272"/>
      <c r="J134" s="272"/>
      <c r="K134" s="272"/>
      <c r="L134" s="272"/>
      <c r="M134" s="356"/>
      <c r="O134"/>
      <c r="P134"/>
      <c r="Q134"/>
    </row>
    <row r="135" spans="1:17" s="1" customFormat="1" ht="16">
      <c r="A135" s="406" t="s">
        <v>415</v>
      </c>
      <c r="B135" s="404"/>
      <c r="C135" s="404"/>
      <c r="D135" s="404"/>
      <c r="E135" s="256">
        <f t="shared" ref="E135:K135" si="5">SUM(E119:E133)</f>
        <v>1209.96</v>
      </c>
      <c r="F135" s="256">
        <f t="shared" si="5"/>
        <v>841.76</v>
      </c>
      <c r="G135" s="256">
        <f t="shared" si="5"/>
        <v>201.59999999999997</v>
      </c>
      <c r="H135" s="256">
        <f t="shared" si="5"/>
        <v>146.16</v>
      </c>
      <c r="I135" s="256">
        <f t="shared" si="5"/>
        <v>1688.7499999999998</v>
      </c>
      <c r="J135" s="256">
        <f t="shared" si="5"/>
        <v>2046.7500000000002</v>
      </c>
      <c r="K135" s="256">
        <f t="shared" si="5"/>
        <v>347.84999999999997</v>
      </c>
      <c r="L135" s="256">
        <f>SUM(J135:K135)</f>
        <v>2394.6000000000004</v>
      </c>
      <c r="M135" s="257"/>
      <c r="O135"/>
      <c r="P135"/>
      <c r="Q135"/>
    </row>
    <row r="136" spans="1:17" s="1" customFormat="1" ht="16">
      <c r="A136" s="317"/>
      <c r="B136" s="318"/>
      <c r="C136" s="347"/>
      <c r="D136" s="318"/>
      <c r="E136" s="256"/>
      <c r="F136" s="256"/>
      <c r="G136" s="256"/>
      <c r="H136" s="256"/>
      <c r="I136" s="256"/>
      <c r="J136" s="256"/>
      <c r="K136" s="256"/>
      <c r="L136" s="256"/>
      <c r="M136" s="257"/>
      <c r="O136"/>
      <c r="P136"/>
      <c r="Q136"/>
    </row>
    <row r="137" spans="1:17" s="1" customFormat="1" ht="19">
      <c r="A137" s="393" t="s">
        <v>171</v>
      </c>
      <c r="B137" s="393"/>
      <c r="C137" s="393"/>
      <c r="D137" s="393"/>
      <c r="E137" s="90">
        <f>E116+E135</f>
        <v>8066.64</v>
      </c>
      <c r="F137" s="90"/>
      <c r="G137" s="90">
        <f>G116+G135</f>
        <v>1344.000000000002</v>
      </c>
      <c r="H137" s="90"/>
      <c r="I137" s="90">
        <f>L112+I135</f>
        <v>13762.630000000006</v>
      </c>
      <c r="J137" s="90"/>
      <c r="K137" s="90"/>
      <c r="L137" s="332">
        <f>L112+L135</f>
        <v>14468.480000000007</v>
      </c>
      <c r="M137" s="89" t="s">
        <v>795</v>
      </c>
      <c r="O137"/>
      <c r="P137"/>
      <c r="Q137"/>
    </row>
    <row r="138" spans="1:17" s="1" customFormat="1" ht="15" customHeight="1">
      <c r="A138" s="397" t="s">
        <v>166</v>
      </c>
      <c r="B138" s="397"/>
      <c r="C138" s="397"/>
      <c r="D138" s="397"/>
      <c r="E138" s="397"/>
      <c r="F138" s="397"/>
      <c r="G138" s="397"/>
      <c r="H138" s="397"/>
      <c r="I138" s="397"/>
      <c r="J138" s="313"/>
      <c r="K138" s="313"/>
      <c r="L138" s="313"/>
      <c r="M138" s="143"/>
      <c r="O138"/>
      <c r="P138"/>
      <c r="Q138"/>
    </row>
    <row r="139" spans="1:17" s="1" customFormat="1" ht="16" customHeight="1">
      <c r="A139"/>
      <c r="B139"/>
      <c r="C139"/>
      <c r="E139"/>
      <c r="F139"/>
      <c r="G139" t="s">
        <v>381</v>
      </c>
      <c r="H139" s="163" t="s">
        <v>871</v>
      </c>
      <c r="I139" s="260">
        <v>45288</v>
      </c>
      <c r="J139" s="314"/>
      <c r="K139" s="314"/>
      <c r="L139" s="314"/>
      <c r="M139"/>
      <c r="O139"/>
      <c r="P139"/>
      <c r="Q139"/>
    </row>
    <row r="140" spans="1:17" s="1" customFormat="1">
      <c r="A140"/>
      <c r="B140"/>
      <c r="C140"/>
      <c r="D140"/>
      <c r="E140"/>
      <c r="F140"/>
      <c r="G140" s="12"/>
      <c r="H140" s="12"/>
      <c r="I140" s="12"/>
      <c r="J140" s="275"/>
      <c r="K140" s="275"/>
      <c r="L140" s="12"/>
      <c r="M140"/>
      <c r="O140"/>
      <c r="P140"/>
      <c r="Q140"/>
    </row>
    <row r="141" spans="1:17" s="1" customFormat="1">
      <c r="A141"/>
      <c r="B141"/>
      <c r="C141"/>
      <c r="D141"/>
      <c r="E141" s="315" t="s">
        <v>766</v>
      </c>
      <c r="F141" s="275">
        <f>F112+F135+H112+H135</f>
        <v>4991.7400000000025</v>
      </c>
      <c r="G141" s="315" t="s">
        <v>767</v>
      </c>
      <c r="H141" s="275">
        <f>L112+L135-F141</f>
        <v>9476.7400000000052</v>
      </c>
      <c r="I141"/>
      <c r="J141" s="275"/>
      <c r="K141" s="275"/>
      <c r="L141" s="275"/>
      <c r="M141"/>
      <c r="O141"/>
      <c r="P141"/>
      <c r="Q141"/>
    </row>
    <row r="142" spans="1:17">
      <c r="L142" s="275"/>
    </row>
    <row r="143" spans="1:17" s="1" customFormat="1">
      <c r="A143"/>
      <c r="B143"/>
      <c r="C143"/>
      <c r="D143"/>
      <c r="E143"/>
      <c r="G143"/>
      <c r="H143" s="275">
        <f>F141+H141</f>
        <v>14468.480000000007</v>
      </c>
      <c r="I143"/>
      <c r="J143" s="275"/>
      <c r="K143" s="275"/>
      <c r="L143"/>
      <c r="M143"/>
      <c r="O143"/>
      <c r="P143"/>
      <c r="Q143"/>
    </row>
    <row r="146" spans="3:9">
      <c r="F146">
        <v>4003.8</v>
      </c>
    </row>
    <row r="148" spans="3:9">
      <c r="C148" t="s">
        <v>936</v>
      </c>
      <c r="D148" s="364" t="s">
        <v>934</v>
      </c>
      <c r="E148" s="364">
        <v>20506</v>
      </c>
      <c r="F148" s="365">
        <f>F141-F146</f>
        <v>987.94000000000233</v>
      </c>
      <c r="G148" s="364"/>
      <c r="H148" s="275"/>
      <c r="I148" s="275"/>
    </row>
    <row r="149" spans="3:9">
      <c r="D149" s="364" t="s">
        <v>935</v>
      </c>
      <c r="E149" s="364">
        <v>55120</v>
      </c>
      <c r="F149" s="364"/>
      <c r="G149" s="364">
        <v>987.94</v>
      </c>
      <c r="I149" s="275"/>
    </row>
    <row r="151" spans="3:9">
      <c r="F151" s="275"/>
      <c r="I151" s="275"/>
    </row>
  </sheetData>
  <mergeCells count="7">
    <mergeCell ref="A138:I138"/>
    <mergeCell ref="C115:D115"/>
    <mergeCell ref="A116:D116"/>
    <mergeCell ref="A117:D117"/>
    <mergeCell ref="A118:D118"/>
    <mergeCell ref="A135:D135"/>
    <mergeCell ref="A137:D137"/>
  </mergeCells>
  <conditionalFormatting sqref="B125">
    <cfRule type="duplicateValues" dxfId="1384" priority="5"/>
  </conditionalFormatting>
  <conditionalFormatting sqref="B126:B128">
    <cfRule type="duplicateValues" dxfId="1383" priority="27"/>
  </conditionalFormatting>
  <conditionalFormatting sqref="B129">
    <cfRule type="duplicateValues" dxfId="1382" priority="17"/>
  </conditionalFormatting>
  <conditionalFormatting sqref="B130:B132">
    <cfRule type="duplicateValues" dxfId="1381" priority="12"/>
  </conditionalFormatting>
  <conditionalFormatting sqref="B133">
    <cfRule type="duplicateValues" dxfId="1380" priority="9"/>
  </conditionalFormatting>
  <conditionalFormatting sqref="B125:C125">
    <cfRule type="duplicateValues" dxfId="1379" priority="6"/>
    <cfRule type="duplicateValues" dxfId="1378" priority="7"/>
  </conditionalFormatting>
  <conditionalFormatting sqref="B126:C126 B127:B128">
    <cfRule type="duplicateValues" dxfId="1377" priority="28"/>
  </conditionalFormatting>
  <conditionalFormatting sqref="B129:C129">
    <cfRule type="duplicateValues" dxfId="1376" priority="25"/>
  </conditionalFormatting>
  <conditionalFormatting sqref="B133:C133">
    <cfRule type="duplicateValues" dxfId="1375" priority="11"/>
  </conditionalFormatting>
  <conditionalFormatting sqref="B130:D130 C134:D134 B131:B132">
    <cfRule type="duplicateValues" dxfId="1374" priority="16"/>
  </conditionalFormatting>
  <conditionalFormatting sqref="C21">
    <cfRule type="duplicateValues" dxfId="1373" priority="23"/>
  </conditionalFormatting>
  <conditionalFormatting sqref="C55">
    <cfRule type="duplicateValues" dxfId="1372" priority="21"/>
  </conditionalFormatting>
  <conditionalFormatting sqref="C125">
    <cfRule type="duplicateValues" dxfId="1371" priority="8"/>
  </conditionalFormatting>
  <conditionalFormatting sqref="C126">
    <cfRule type="duplicateValues" dxfId="1370" priority="29"/>
  </conditionalFormatting>
  <conditionalFormatting sqref="C127">
    <cfRule type="duplicateValues" dxfId="1369" priority="3"/>
  </conditionalFormatting>
  <conditionalFormatting sqref="C127:C129">
    <cfRule type="duplicateValues" dxfId="1368" priority="26"/>
  </conditionalFormatting>
  <conditionalFormatting sqref="C128">
    <cfRule type="duplicateValues" dxfId="1367" priority="4"/>
  </conditionalFormatting>
  <conditionalFormatting sqref="C130 C134">
    <cfRule type="duplicateValues" dxfId="1366" priority="14"/>
  </conditionalFormatting>
  <conditionalFormatting sqref="C130">
    <cfRule type="duplicateValues" dxfId="1365" priority="13"/>
  </conditionalFormatting>
  <conditionalFormatting sqref="C131">
    <cfRule type="duplicateValues" dxfId="1364" priority="2"/>
  </conditionalFormatting>
  <conditionalFormatting sqref="C131:C133">
    <cfRule type="duplicateValues" dxfId="1363" priority="662"/>
  </conditionalFormatting>
  <conditionalFormatting sqref="C132">
    <cfRule type="duplicateValues" dxfId="1362" priority="1"/>
  </conditionalFormatting>
  <conditionalFormatting sqref="D130 D134">
    <cfRule type="duplicateValues" dxfId="1361" priority="15"/>
  </conditionalFormatting>
  <conditionalFormatting sqref="D141:D143 D145:D147 D150:D1048576 B141:C1048576">
    <cfRule type="duplicateValues" dxfId="1360" priority="24"/>
  </conditionalFormatting>
  <conditionalFormatting sqref="M5 M9:M60 M64:M133">
    <cfRule type="notContainsBlanks" dxfId="1359" priority="18">
      <formula>LEN(TRIM(M5))&gt;0</formula>
    </cfRule>
  </conditionalFormatting>
  <conditionalFormatting sqref="M135:M136">
    <cfRule type="notContainsBlanks" dxfId="1358" priority="19">
      <formula>LEN(TRIM(M135))&gt;0</formula>
    </cfRule>
  </conditionalFormatting>
  <conditionalFormatting sqref="M138">
    <cfRule type="notContainsBlanks" dxfId="1357" priority="22">
      <formula>LEN(TRIM(M138))&gt;0</formula>
    </cfRule>
  </conditionalFormatting>
  <pageMargins left="0.7" right="0.7" top="0.75" bottom="0.75" header="0.3" footer="0.3"/>
  <pageSetup orientation="portrait" horizontalDpi="0" verticalDpi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45AB-E0A6-1247-95F2-3F19CBE49DA6}">
  <dimension ref="A1:R126"/>
  <sheetViews>
    <sheetView topLeftCell="A75" zoomScale="135" workbookViewId="0">
      <selection activeCell="C23" sqref="C23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22.3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54" customWidth="1"/>
    <col min="14" max="14" width="41.5" style="1" bestFit="1" customWidth="1"/>
  </cols>
  <sheetData>
    <row r="1" spans="1:18" ht="21">
      <c r="A1" s="48" t="s">
        <v>222</v>
      </c>
      <c r="C1" s="139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39"/>
      <c r="D2" s="17"/>
      <c r="J2" s="329"/>
      <c r="K2" s="45" t="s">
        <v>876</v>
      </c>
      <c r="L2" s="157">
        <v>45231</v>
      </c>
      <c r="M2" s="350" t="s">
        <v>70</v>
      </c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53" t="s">
        <v>764</v>
      </c>
      <c r="G3" s="299" t="s">
        <v>748</v>
      </c>
      <c r="H3" s="353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 s="3" customFormat="1">
      <c r="A4" s="43">
        <v>1</v>
      </c>
      <c r="B4" s="278" t="s">
        <v>840</v>
      </c>
      <c r="C4" s="344" t="s">
        <v>841</v>
      </c>
      <c r="D4" s="52" t="s">
        <v>598</v>
      </c>
      <c r="E4" s="247">
        <v>67.22</v>
      </c>
      <c r="F4" s="354">
        <v>0</v>
      </c>
      <c r="G4" s="247">
        <v>11.2</v>
      </c>
      <c r="H4" s="354">
        <v>0</v>
      </c>
      <c r="I4" s="351">
        <v>78.42</v>
      </c>
      <c r="J4" s="247">
        <v>67.22</v>
      </c>
      <c r="K4" s="247">
        <v>11.2</v>
      </c>
      <c r="L4" s="293">
        <f>J4+K4</f>
        <v>78.42</v>
      </c>
      <c r="M4" s="355"/>
    </row>
    <row r="5" spans="1:18" ht="16" customHeight="1">
      <c r="A5" s="43">
        <v>2</v>
      </c>
      <c r="B5" s="278" t="s">
        <v>715</v>
      </c>
      <c r="C5" s="348" t="s">
        <v>842</v>
      </c>
      <c r="D5" s="52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>SUM(E5:H5)</f>
        <v>78.42</v>
      </c>
      <c r="J5" s="247">
        <v>67.22</v>
      </c>
      <c r="K5" s="247">
        <v>11.2</v>
      </c>
      <c r="L5" s="293">
        <f>J5+K5</f>
        <v>78.42</v>
      </c>
      <c r="M5" s="262"/>
    </row>
    <row r="6" spans="1:18">
      <c r="A6" s="43">
        <v>4</v>
      </c>
      <c r="B6" s="278" t="s">
        <v>620</v>
      </c>
      <c r="C6" s="344" t="s">
        <v>542</v>
      </c>
      <c r="D6" s="52" t="s">
        <v>598</v>
      </c>
      <c r="E6" s="247">
        <v>67.22</v>
      </c>
      <c r="F6" s="352">
        <v>0</v>
      </c>
      <c r="G6" s="247">
        <v>11.2</v>
      </c>
      <c r="H6" s="296">
        <v>0</v>
      </c>
      <c r="I6" s="247">
        <f t="shared" ref="I6:I69" si="0">SUM(E6:H6)</f>
        <v>78.42</v>
      </c>
      <c r="J6" s="247">
        <v>67.22</v>
      </c>
      <c r="K6" s="247">
        <v>11.2</v>
      </c>
      <c r="L6" s="293">
        <f>J6+K6</f>
        <v>78.42</v>
      </c>
      <c r="M6" s="51"/>
    </row>
    <row r="7" spans="1:18">
      <c r="A7" s="43">
        <v>5</v>
      </c>
      <c r="B7" s="278" t="s">
        <v>805</v>
      </c>
      <c r="C7" s="344" t="s">
        <v>843</v>
      </c>
      <c r="D7" s="52" t="s">
        <v>598</v>
      </c>
      <c r="E7" s="247">
        <v>67.22</v>
      </c>
      <c r="F7" s="296">
        <v>0</v>
      </c>
      <c r="G7" s="247">
        <v>11.2</v>
      </c>
      <c r="H7" s="296">
        <v>0</v>
      </c>
      <c r="I7" s="247">
        <f t="shared" si="0"/>
        <v>78.42</v>
      </c>
      <c r="J7" s="247">
        <v>67.22</v>
      </c>
      <c r="K7" s="247">
        <v>11.2</v>
      </c>
      <c r="L7" s="293">
        <f t="shared" ref="L7:L65" si="1">J7+K7</f>
        <v>78.42</v>
      </c>
      <c r="M7" s="262"/>
    </row>
    <row r="8" spans="1:18">
      <c r="A8" s="43">
        <v>6</v>
      </c>
      <c r="B8" s="278" t="s">
        <v>621</v>
      </c>
      <c r="C8" s="344" t="s">
        <v>561</v>
      </c>
      <c r="D8" s="52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 t="shared" si="0"/>
        <v>212.84</v>
      </c>
      <c r="J8" s="247">
        <v>181.48000000000002</v>
      </c>
      <c r="K8" s="247">
        <v>31.37</v>
      </c>
      <c r="L8" s="293">
        <f t="shared" si="1"/>
        <v>212.85000000000002</v>
      </c>
      <c r="M8" s="51"/>
    </row>
    <row r="9" spans="1:18">
      <c r="A9" s="43">
        <v>7</v>
      </c>
      <c r="B9" s="50" t="s">
        <v>622</v>
      </c>
      <c r="C9" s="344" t="s">
        <v>192</v>
      </c>
      <c r="D9" s="52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262"/>
    </row>
    <row r="10" spans="1:18">
      <c r="A10" s="43">
        <v>9</v>
      </c>
      <c r="B10" s="50" t="s">
        <v>624</v>
      </c>
      <c r="C10" s="72" t="s">
        <v>583</v>
      </c>
      <c r="D10" s="52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0"/>
        <v>78.42</v>
      </c>
      <c r="J10" s="247">
        <v>67.22</v>
      </c>
      <c r="K10" s="247">
        <v>11.2</v>
      </c>
      <c r="L10" s="293">
        <f t="shared" si="1"/>
        <v>78.42</v>
      </c>
      <c r="M10" s="262"/>
    </row>
    <row r="11" spans="1:18">
      <c r="A11" s="43">
        <v>10</v>
      </c>
      <c r="B11" s="50" t="s">
        <v>625</v>
      </c>
      <c r="C11" s="72" t="s">
        <v>89</v>
      </c>
      <c r="D11" s="52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>
      <c r="A12" s="43"/>
      <c r="B12" s="50" t="s">
        <v>858</v>
      </c>
      <c r="C12" s="72" t="s">
        <v>859</v>
      </c>
      <c r="D12" s="52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</row>
    <row r="13" spans="1:18" s="1" customFormat="1">
      <c r="A13" s="43">
        <v>12</v>
      </c>
      <c r="B13" s="50" t="s">
        <v>627</v>
      </c>
      <c r="C13" s="72" t="s">
        <v>575</v>
      </c>
      <c r="D13" s="52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0"/>
        <v>78.42</v>
      </c>
      <c r="J13" s="247">
        <v>67.22</v>
      </c>
      <c r="K13" s="247">
        <v>11.2</v>
      </c>
      <c r="L13" s="293">
        <f t="shared" si="1"/>
        <v>78.42</v>
      </c>
      <c r="M13" s="262"/>
      <c r="O13"/>
      <c r="P13"/>
      <c r="Q13"/>
      <c r="R13"/>
    </row>
    <row r="14" spans="1:18" s="1" customFormat="1">
      <c r="A14" s="43">
        <v>13</v>
      </c>
      <c r="B14" s="50" t="s">
        <v>628</v>
      </c>
      <c r="C14" s="72" t="s">
        <v>139</v>
      </c>
      <c r="D14" s="52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 t="shared" si="1"/>
        <v>78.42</v>
      </c>
      <c r="M14" s="262"/>
      <c r="O14"/>
      <c r="P14"/>
      <c r="Q14"/>
      <c r="R14"/>
    </row>
    <row r="15" spans="1:18" s="1" customFormat="1">
      <c r="A15" s="43">
        <v>14</v>
      </c>
      <c r="B15" s="50" t="s">
        <v>629</v>
      </c>
      <c r="C15" s="72" t="s">
        <v>170</v>
      </c>
      <c r="D15" s="52" t="s">
        <v>600</v>
      </c>
      <c r="E15" s="247">
        <v>67.22</v>
      </c>
      <c r="F15" s="296">
        <v>50.4</v>
      </c>
      <c r="G15" s="247">
        <v>11.2</v>
      </c>
      <c r="H15" s="296">
        <v>8.4</v>
      </c>
      <c r="I15" s="247">
        <f t="shared" si="0"/>
        <v>137.22</v>
      </c>
      <c r="J15" s="247">
        <v>117.63</v>
      </c>
      <c r="K15" s="247">
        <v>19.61</v>
      </c>
      <c r="L15" s="293">
        <f t="shared" si="1"/>
        <v>137.24</v>
      </c>
      <c r="M15" s="262"/>
      <c r="O15"/>
      <c r="P15"/>
      <c r="Q15"/>
      <c r="R15"/>
    </row>
    <row r="16" spans="1:18" s="1" customFormat="1">
      <c r="A16" s="43">
        <v>15</v>
      </c>
      <c r="B16" s="50" t="s">
        <v>810</v>
      </c>
      <c r="C16" s="72" t="s">
        <v>809</v>
      </c>
      <c r="D16" s="52" t="s">
        <v>598</v>
      </c>
      <c r="E16" s="247">
        <v>67.22</v>
      </c>
      <c r="F16" s="296">
        <v>0</v>
      </c>
      <c r="G16" s="247">
        <v>11.2</v>
      </c>
      <c r="H16" s="296">
        <v>0</v>
      </c>
      <c r="I16" s="247">
        <f>SUM(E16:H16)</f>
        <v>78.42</v>
      </c>
      <c r="J16" s="247">
        <v>67.22</v>
      </c>
      <c r="K16" s="247">
        <v>11.2</v>
      </c>
      <c r="L16" s="293">
        <f t="shared" si="1"/>
        <v>78.42</v>
      </c>
      <c r="M16" s="262"/>
      <c r="O16"/>
      <c r="P16"/>
      <c r="Q16"/>
      <c r="R16"/>
    </row>
    <row r="17" spans="1:18" s="1" customFormat="1">
      <c r="A17" s="43">
        <v>16</v>
      </c>
      <c r="B17" s="278" t="s">
        <v>731</v>
      </c>
      <c r="C17" s="72" t="s">
        <v>730</v>
      </c>
      <c r="D17" s="52" t="s">
        <v>599</v>
      </c>
      <c r="E17" s="247">
        <v>67.22</v>
      </c>
      <c r="F17" s="296">
        <v>114.26</v>
      </c>
      <c r="G17" s="247">
        <v>11.2</v>
      </c>
      <c r="H17" s="296">
        <v>20.16</v>
      </c>
      <c r="I17" s="247">
        <f t="shared" si="0"/>
        <v>212.84</v>
      </c>
      <c r="J17" s="247">
        <v>181.48000000000002</v>
      </c>
      <c r="K17" s="247">
        <v>31.37</v>
      </c>
      <c r="L17" s="293">
        <f t="shared" si="1"/>
        <v>212.85000000000002</v>
      </c>
      <c r="M17" s="262"/>
      <c r="O17"/>
      <c r="P17"/>
      <c r="Q17"/>
      <c r="R17"/>
    </row>
    <row r="18" spans="1:18">
      <c r="A18" s="43">
        <v>17</v>
      </c>
      <c r="B18" s="50" t="s">
        <v>630</v>
      </c>
      <c r="C18" s="72" t="s">
        <v>11</v>
      </c>
      <c r="D18" s="52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0"/>
        <v>212.84</v>
      </c>
      <c r="J18" s="247">
        <v>181.48000000000002</v>
      </c>
      <c r="K18" s="247">
        <v>31.37</v>
      </c>
      <c r="L18" s="293">
        <f t="shared" si="1"/>
        <v>212.85000000000002</v>
      </c>
      <c r="M18" s="262"/>
    </row>
    <row r="19" spans="1:18">
      <c r="A19" s="43">
        <v>18</v>
      </c>
      <c r="B19" s="118" t="s">
        <v>631</v>
      </c>
      <c r="C19" s="72" t="s">
        <v>720</v>
      </c>
      <c r="D19" s="52" t="s">
        <v>598</v>
      </c>
      <c r="E19" s="247">
        <v>67.22</v>
      </c>
      <c r="F19" s="296">
        <v>0</v>
      </c>
      <c r="G19" s="247">
        <v>11.2</v>
      </c>
      <c r="H19" s="296">
        <v>0</v>
      </c>
      <c r="I19" s="247">
        <f t="shared" si="0"/>
        <v>78.42</v>
      </c>
      <c r="J19" s="247">
        <v>67.22</v>
      </c>
      <c r="K19" s="247">
        <v>11.2</v>
      </c>
      <c r="L19" s="293">
        <f t="shared" si="1"/>
        <v>78.42</v>
      </c>
      <c r="M19" s="262"/>
    </row>
    <row r="20" spans="1:18">
      <c r="A20" s="43">
        <v>19</v>
      </c>
      <c r="B20" s="50" t="s">
        <v>632</v>
      </c>
      <c r="C20" s="72" t="s">
        <v>65</v>
      </c>
      <c r="D20" s="52" t="s">
        <v>600</v>
      </c>
      <c r="E20" s="247">
        <v>67.239999999999995</v>
      </c>
      <c r="F20" s="296">
        <v>50.4</v>
      </c>
      <c r="G20" s="247">
        <v>11.2</v>
      </c>
      <c r="H20" s="296">
        <v>8.4</v>
      </c>
      <c r="I20" s="247">
        <f t="shared" si="0"/>
        <v>137.23999999999998</v>
      </c>
      <c r="J20" s="247">
        <v>117.63</v>
      </c>
      <c r="K20" s="247">
        <v>19.61</v>
      </c>
      <c r="L20" s="293">
        <f t="shared" si="1"/>
        <v>137.24</v>
      </c>
      <c r="M20" s="262"/>
    </row>
    <row r="21" spans="1:18">
      <c r="A21" s="43">
        <v>20</v>
      </c>
      <c r="B21" s="50" t="s">
        <v>633</v>
      </c>
      <c r="C21" s="71" t="s">
        <v>80</v>
      </c>
      <c r="D21" s="52" t="s">
        <v>598</v>
      </c>
      <c r="E21" s="247">
        <v>67.22</v>
      </c>
      <c r="F21" s="296">
        <v>0</v>
      </c>
      <c r="G21" s="247">
        <v>11.2</v>
      </c>
      <c r="H21" s="296">
        <v>0</v>
      </c>
      <c r="I21" s="247">
        <f t="shared" si="0"/>
        <v>78.42</v>
      </c>
      <c r="J21" s="247">
        <v>67.22</v>
      </c>
      <c r="K21" s="247">
        <v>11.2</v>
      </c>
      <c r="L21" s="293">
        <f t="shared" si="1"/>
        <v>78.42</v>
      </c>
      <c r="M21" s="262"/>
    </row>
    <row r="22" spans="1:18">
      <c r="A22" s="43">
        <v>21</v>
      </c>
      <c r="B22" s="43" t="s">
        <v>781</v>
      </c>
      <c r="C22" s="357" t="s">
        <v>844</v>
      </c>
      <c r="D22" s="52" t="s">
        <v>598</v>
      </c>
      <c r="E22" s="247">
        <v>67.239999999999995</v>
      </c>
      <c r="F22" s="296">
        <v>55.4</v>
      </c>
      <c r="G22" s="247">
        <v>11.2</v>
      </c>
      <c r="H22" s="296">
        <v>8.4</v>
      </c>
      <c r="I22" s="247">
        <v>137.24</v>
      </c>
      <c r="J22" s="247">
        <v>67.22</v>
      </c>
      <c r="K22" s="247">
        <v>11.2</v>
      </c>
      <c r="L22" s="293">
        <f t="shared" si="1"/>
        <v>78.42</v>
      </c>
      <c r="M22" s="262" t="s">
        <v>877</v>
      </c>
    </row>
    <row r="23" spans="1:18">
      <c r="A23" s="43">
        <v>22</v>
      </c>
      <c r="B23" s="50" t="s">
        <v>635</v>
      </c>
      <c r="C23" s="358" t="s">
        <v>91</v>
      </c>
      <c r="D23" s="52" t="s">
        <v>600</v>
      </c>
      <c r="E23" s="247">
        <v>67.22</v>
      </c>
      <c r="F23" s="296">
        <v>50.4</v>
      </c>
      <c r="G23" s="247">
        <v>11.2</v>
      </c>
      <c r="H23" s="296">
        <v>8.4</v>
      </c>
      <c r="I23" s="247">
        <f>SUM(E23:H23)</f>
        <v>137.22</v>
      </c>
      <c r="J23" s="247">
        <v>181.48000000000002</v>
      </c>
      <c r="K23" s="247">
        <v>31.37</v>
      </c>
      <c r="L23" s="293">
        <f t="shared" si="1"/>
        <v>212.85000000000002</v>
      </c>
      <c r="M23" s="262" t="s">
        <v>878</v>
      </c>
    </row>
    <row r="24" spans="1:18">
      <c r="A24" s="43">
        <v>23</v>
      </c>
      <c r="B24" s="50" t="s">
        <v>634</v>
      </c>
      <c r="C24" s="71" t="s">
        <v>845</v>
      </c>
      <c r="D24" s="52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0"/>
        <v>78.42</v>
      </c>
      <c r="J24" s="247">
        <v>67.22</v>
      </c>
      <c r="K24" s="247">
        <v>11.2</v>
      </c>
      <c r="L24" s="293">
        <f t="shared" si="1"/>
        <v>78.42</v>
      </c>
      <c r="M24" s="262"/>
    </row>
    <row r="25" spans="1:18">
      <c r="A25" s="43">
        <v>24</v>
      </c>
      <c r="B25" s="50" t="s">
        <v>636</v>
      </c>
      <c r="C25" s="72" t="s">
        <v>771</v>
      </c>
      <c r="D25" s="52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1"/>
        <v>78.42</v>
      </c>
      <c r="M25" s="262"/>
    </row>
    <row r="26" spans="1:18">
      <c r="A26" s="43">
        <v>25</v>
      </c>
      <c r="B26" s="50" t="s">
        <v>637</v>
      </c>
      <c r="C26" s="72" t="s">
        <v>405</v>
      </c>
      <c r="D26" s="52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1"/>
        <v>78.42</v>
      </c>
      <c r="M26" s="262"/>
    </row>
    <row r="27" spans="1:18">
      <c r="A27" s="43"/>
      <c r="B27" s="50" t="s">
        <v>879</v>
      </c>
      <c r="C27" s="72" t="s">
        <v>880</v>
      </c>
      <c r="D27" s="52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1"/>
        <v>78.42</v>
      </c>
      <c r="M27" s="262" t="s">
        <v>881</v>
      </c>
    </row>
    <row r="28" spans="1:18">
      <c r="A28" s="43">
        <v>26</v>
      </c>
      <c r="B28" s="50" t="s">
        <v>723</v>
      </c>
      <c r="C28" s="72" t="s">
        <v>722</v>
      </c>
      <c r="D28" s="52" t="s">
        <v>598</v>
      </c>
      <c r="E28" s="247">
        <v>67.22</v>
      </c>
      <c r="F28" s="296">
        <v>0</v>
      </c>
      <c r="G28" s="247">
        <v>11.2</v>
      </c>
      <c r="H28" s="296">
        <v>0</v>
      </c>
      <c r="I28" s="247">
        <f t="shared" si="0"/>
        <v>78.42</v>
      </c>
      <c r="J28" s="247">
        <v>67.22</v>
      </c>
      <c r="K28" s="247">
        <v>11.2</v>
      </c>
      <c r="L28" s="293">
        <f t="shared" si="1"/>
        <v>78.42</v>
      </c>
      <c r="M28" s="262"/>
    </row>
    <row r="29" spans="1:18">
      <c r="A29" s="43">
        <v>27</v>
      </c>
      <c r="B29" s="50" t="s">
        <v>638</v>
      </c>
      <c r="C29" s="72" t="s">
        <v>617</v>
      </c>
      <c r="D29" s="52" t="s">
        <v>600</v>
      </c>
      <c r="E29" s="247">
        <v>67.239999999999995</v>
      </c>
      <c r="F29" s="296">
        <v>50.4</v>
      </c>
      <c r="G29" s="247">
        <v>11.2</v>
      </c>
      <c r="H29" s="296">
        <v>8.4</v>
      </c>
      <c r="I29" s="247">
        <f t="shared" si="0"/>
        <v>137.23999999999998</v>
      </c>
      <c r="J29" s="247">
        <v>117.63</v>
      </c>
      <c r="K29" s="247">
        <v>19.61</v>
      </c>
      <c r="L29" s="293">
        <f t="shared" si="1"/>
        <v>137.24</v>
      </c>
      <c r="M29" s="262"/>
    </row>
    <row r="30" spans="1:18">
      <c r="A30" s="43">
        <v>28</v>
      </c>
      <c r="B30" s="50" t="s">
        <v>639</v>
      </c>
      <c r="C30" s="72" t="s">
        <v>92</v>
      </c>
      <c r="D30" s="52" t="s">
        <v>599</v>
      </c>
      <c r="E30" s="247">
        <v>67.22</v>
      </c>
      <c r="F30" s="296">
        <v>114.26</v>
      </c>
      <c r="G30" s="247">
        <v>11.2</v>
      </c>
      <c r="H30" s="296">
        <v>20.16</v>
      </c>
      <c r="I30" s="247">
        <f t="shared" si="0"/>
        <v>212.84</v>
      </c>
      <c r="J30" s="247">
        <v>181.48000000000002</v>
      </c>
      <c r="K30" s="247">
        <v>31.37</v>
      </c>
      <c r="L30" s="293">
        <f t="shared" si="1"/>
        <v>212.85000000000002</v>
      </c>
      <c r="M30" s="262"/>
    </row>
    <row r="31" spans="1:18">
      <c r="A31" s="43">
        <v>30</v>
      </c>
      <c r="B31" s="50" t="s">
        <v>641</v>
      </c>
      <c r="C31" s="71" t="s">
        <v>846</v>
      </c>
      <c r="D31" s="52" t="s">
        <v>600</v>
      </c>
      <c r="E31" s="247">
        <v>67.22</v>
      </c>
      <c r="F31" s="296">
        <v>50.4</v>
      </c>
      <c r="G31" s="247">
        <v>11.2</v>
      </c>
      <c r="H31" s="296">
        <v>8.4</v>
      </c>
      <c r="I31" s="247">
        <f t="shared" si="0"/>
        <v>137.22</v>
      </c>
      <c r="J31" s="247">
        <v>117.63</v>
      </c>
      <c r="K31" s="247">
        <v>19.61</v>
      </c>
      <c r="L31" s="293">
        <f t="shared" si="1"/>
        <v>137.24</v>
      </c>
      <c r="M31" s="262"/>
      <c r="Q31" t="s">
        <v>318</v>
      </c>
    </row>
    <row r="32" spans="1:18">
      <c r="A32" s="43">
        <v>31</v>
      </c>
      <c r="B32" s="50" t="s">
        <v>642</v>
      </c>
      <c r="C32" s="72" t="s">
        <v>549</v>
      </c>
      <c r="D32" s="52" t="s">
        <v>599</v>
      </c>
      <c r="E32" s="247">
        <v>67.22</v>
      </c>
      <c r="F32" s="296">
        <v>114.26</v>
      </c>
      <c r="G32" s="247">
        <v>11.2</v>
      </c>
      <c r="H32" s="296">
        <v>20.16</v>
      </c>
      <c r="I32" s="247">
        <f t="shared" si="0"/>
        <v>212.84</v>
      </c>
      <c r="J32" s="247">
        <v>181.48000000000002</v>
      </c>
      <c r="K32" s="247">
        <v>31.37</v>
      </c>
      <c r="L32" s="293">
        <f t="shared" si="1"/>
        <v>212.85000000000002</v>
      </c>
      <c r="M32" s="262"/>
    </row>
    <row r="33" spans="1:18">
      <c r="A33" s="43">
        <v>32</v>
      </c>
      <c r="B33" s="50" t="s">
        <v>784</v>
      </c>
      <c r="C33" s="72" t="s">
        <v>785</v>
      </c>
      <c r="D33" s="52" t="s">
        <v>598</v>
      </c>
      <c r="E33" s="247">
        <v>67.22</v>
      </c>
      <c r="F33" s="296">
        <v>0</v>
      </c>
      <c r="G33" s="247">
        <v>11.2</v>
      </c>
      <c r="H33" s="296">
        <v>0</v>
      </c>
      <c r="I33" s="247">
        <f t="shared" si="0"/>
        <v>78.42</v>
      </c>
      <c r="J33" s="247">
        <v>67.22</v>
      </c>
      <c r="K33" s="247">
        <v>11.2</v>
      </c>
      <c r="L33" s="293">
        <f t="shared" si="1"/>
        <v>78.42</v>
      </c>
      <c r="M33" s="262"/>
    </row>
    <row r="34" spans="1:18" s="1" customFormat="1">
      <c r="A34" s="43">
        <v>33</v>
      </c>
      <c r="B34" s="50" t="s">
        <v>644</v>
      </c>
      <c r="C34" s="72" t="s">
        <v>407</v>
      </c>
      <c r="D34" s="52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/>
      <c r="O34"/>
      <c r="P34"/>
      <c r="Q34"/>
      <c r="R34"/>
    </row>
    <row r="35" spans="1:18" s="1" customFormat="1">
      <c r="A35" s="43"/>
      <c r="B35" s="50" t="s">
        <v>860</v>
      </c>
      <c r="C35" s="72" t="s">
        <v>862</v>
      </c>
      <c r="D35" s="52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0"/>
        <v>78.42</v>
      </c>
      <c r="J35" s="247">
        <v>67.22</v>
      </c>
      <c r="K35" s="247">
        <v>11.2</v>
      </c>
      <c r="L35" s="293">
        <f t="shared" si="1"/>
        <v>78.42</v>
      </c>
      <c r="M35" s="262"/>
      <c r="O35"/>
      <c r="P35"/>
      <c r="Q35"/>
      <c r="R35"/>
    </row>
    <row r="36" spans="1:18" s="1" customFormat="1">
      <c r="A36" s="43">
        <v>34</v>
      </c>
      <c r="B36" s="50" t="s">
        <v>705</v>
      </c>
      <c r="C36" s="72" t="s">
        <v>43</v>
      </c>
      <c r="D36" s="52" t="s">
        <v>598</v>
      </c>
      <c r="E36" s="247">
        <v>67.22</v>
      </c>
      <c r="F36" s="296">
        <v>0</v>
      </c>
      <c r="G36" s="247">
        <v>11.2</v>
      </c>
      <c r="H36" s="296">
        <v>0</v>
      </c>
      <c r="I36" s="247">
        <f t="shared" si="0"/>
        <v>78.42</v>
      </c>
      <c r="J36" s="247">
        <v>67.22</v>
      </c>
      <c r="K36" s="247">
        <v>11.2</v>
      </c>
      <c r="L36" s="293">
        <f t="shared" si="1"/>
        <v>78.42</v>
      </c>
      <c r="M36" s="262"/>
      <c r="O36"/>
      <c r="P36"/>
      <c r="Q36"/>
      <c r="R36"/>
    </row>
    <row r="37" spans="1:18" s="1" customFormat="1">
      <c r="A37" s="43">
        <v>35</v>
      </c>
      <c r="B37" s="50" t="s">
        <v>706</v>
      </c>
      <c r="C37" s="357" t="s">
        <v>327</v>
      </c>
      <c r="D37" s="52" t="s">
        <v>600</v>
      </c>
      <c r="E37" s="247">
        <v>67.22</v>
      </c>
      <c r="F37" s="296">
        <v>50.4</v>
      </c>
      <c r="G37" s="247">
        <v>11.2</v>
      </c>
      <c r="H37" s="296">
        <v>8.4</v>
      </c>
      <c r="I37" s="247">
        <f t="shared" si="0"/>
        <v>137.22</v>
      </c>
      <c r="J37" s="247">
        <v>117.63</v>
      </c>
      <c r="K37" s="247">
        <v>19.61</v>
      </c>
      <c r="L37" s="293">
        <f t="shared" si="1"/>
        <v>137.24</v>
      </c>
      <c r="M37" s="262"/>
      <c r="O37"/>
      <c r="P37"/>
      <c r="Q37"/>
      <c r="R37"/>
    </row>
    <row r="38" spans="1:18" s="1" customFormat="1">
      <c r="A38" s="43">
        <v>36</v>
      </c>
      <c r="B38" s="50" t="s">
        <v>645</v>
      </c>
      <c r="C38" s="358" t="s">
        <v>358</v>
      </c>
      <c r="D38" s="52" t="s">
        <v>599</v>
      </c>
      <c r="E38" s="247">
        <v>67.22</v>
      </c>
      <c r="F38" s="296">
        <v>114.26</v>
      </c>
      <c r="G38" s="247">
        <v>11.2</v>
      </c>
      <c r="H38" s="296">
        <v>20.16</v>
      </c>
      <c r="I38" s="247">
        <v>212.85</v>
      </c>
      <c r="J38" s="247">
        <v>181.48000000000002</v>
      </c>
      <c r="K38" s="247">
        <v>31.37</v>
      </c>
      <c r="L38" s="293">
        <f t="shared" si="1"/>
        <v>212.85000000000002</v>
      </c>
      <c r="M38" s="262"/>
      <c r="O38"/>
      <c r="P38"/>
      <c r="Q38"/>
      <c r="R38"/>
    </row>
    <row r="39" spans="1:18" s="1" customFormat="1">
      <c r="A39" s="43">
        <v>37</v>
      </c>
      <c r="B39" s="50" t="s">
        <v>646</v>
      </c>
      <c r="C39" s="72" t="s">
        <v>551</v>
      </c>
      <c r="D39" s="52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0"/>
        <v>78.42</v>
      </c>
      <c r="J39" s="247">
        <v>67.22</v>
      </c>
      <c r="K39" s="247">
        <v>11.2</v>
      </c>
      <c r="L39" s="293">
        <f t="shared" si="1"/>
        <v>78.42</v>
      </c>
      <c r="M39" s="262"/>
      <c r="O39"/>
      <c r="P39"/>
      <c r="Q39"/>
      <c r="R39"/>
    </row>
    <row r="40" spans="1:18" s="1" customFormat="1">
      <c r="A40" s="43">
        <v>39</v>
      </c>
      <c r="B40" s="50" t="s">
        <v>648</v>
      </c>
      <c r="C40" s="72" t="s">
        <v>23</v>
      </c>
      <c r="D40" s="52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0"/>
        <v>78.42</v>
      </c>
      <c r="J40" s="247">
        <v>67.22</v>
      </c>
      <c r="K40" s="247">
        <v>11.2</v>
      </c>
      <c r="L40" s="293">
        <f t="shared" si="1"/>
        <v>78.42</v>
      </c>
      <c r="M40" s="262"/>
      <c r="O40"/>
      <c r="P40"/>
      <c r="Q40"/>
      <c r="R40"/>
    </row>
    <row r="41" spans="1:18" s="1" customFormat="1">
      <c r="A41" s="43">
        <v>40</v>
      </c>
      <c r="B41" s="50" t="s">
        <v>649</v>
      </c>
      <c r="C41" s="358" t="s">
        <v>93</v>
      </c>
      <c r="D41" s="52" t="s">
        <v>599</v>
      </c>
      <c r="E41" s="247">
        <v>67.22</v>
      </c>
      <c r="F41" s="296">
        <v>114.26</v>
      </c>
      <c r="G41" s="247">
        <v>11.2</v>
      </c>
      <c r="H41" s="296">
        <v>20.16</v>
      </c>
      <c r="I41" s="247">
        <v>212.85</v>
      </c>
      <c r="J41" s="247">
        <v>181.48000000000002</v>
      </c>
      <c r="K41" s="247">
        <v>31.37</v>
      </c>
      <c r="L41" s="293">
        <f t="shared" si="1"/>
        <v>212.85000000000002</v>
      </c>
      <c r="M41" s="262"/>
      <c r="O41"/>
      <c r="P41"/>
      <c r="Q41"/>
      <c r="R41"/>
    </row>
    <row r="42" spans="1:18" s="1" customFormat="1">
      <c r="A42" s="43">
        <v>41</v>
      </c>
      <c r="B42" s="50" t="s">
        <v>650</v>
      </c>
      <c r="C42" s="72" t="s">
        <v>183</v>
      </c>
      <c r="D42" s="52" t="s">
        <v>598</v>
      </c>
      <c r="E42" s="247">
        <v>67.22</v>
      </c>
      <c r="F42" s="296">
        <v>0</v>
      </c>
      <c r="G42" s="247">
        <v>11.2</v>
      </c>
      <c r="H42" s="296">
        <v>0</v>
      </c>
      <c r="I42" s="247">
        <f t="shared" si="0"/>
        <v>78.42</v>
      </c>
      <c r="J42" s="247">
        <v>67.22</v>
      </c>
      <c r="K42" s="247">
        <v>11.2</v>
      </c>
      <c r="L42" s="293">
        <f t="shared" si="1"/>
        <v>78.42</v>
      </c>
      <c r="M42" s="262"/>
      <c r="O42"/>
      <c r="P42"/>
      <c r="Q42"/>
      <c r="R42"/>
    </row>
    <row r="43" spans="1:18" s="1" customFormat="1">
      <c r="A43" s="43">
        <v>42</v>
      </c>
      <c r="B43" s="50" t="s">
        <v>651</v>
      </c>
      <c r="C43" s="357" t="s">
        <v>453</v>
      </c>
      <c r="D43" s="52" t="s">
        <v>599</v>
      </c>
      <c r="E43" s="247">
        <v>67.22</v>
      </c>
      <c r="F43" s="296">
        <v>114.26</v>
      </c>
      <c r="G43" s="247">
        <v>11.2</v>
      </c>
      <c r="H43" s="296">
        <v>20.16</v>
      </c>
      <c r="I43" s="247">
        <v>212.85</v>
      </c>
      <c r="J43" s="247">
        <v>181.48000000000002</v>
      </c>
      <c r="K43" s="247">
        <v>31.37</v>
      </c>
      <c r="L43" s="293">
        <f t="shared" si="1"/>
        <v>212.85000000000002</v>
      </c>
      <c r="M43" s="262"/>
      <c r="O43"/>
      <c r="P43"/>
      <c r="Q43"/>
      <c r="R43"/>
    </row>
    <row r="44" spans="1:18" s="1" customFormat="1">
      <c r="A44" s="43"/>
      <c r="B44" s="50" t="s">
        <v>864</v>
      </c>
      <c r="C44" s="71" t="s">
        <v>865</v>
      </c>
      <c r="D44" s="52" t="s">
        <v>866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0"/>
        <v>78.42</v>
      </c>
      <c r="J44" s="247">
        <v>67.22</v>
      </c>
      <c r="K44" s="247">
        <v>11.2</v>
      </c>
      <c r="L44" s="293">
        <f t="shared" si="1"/>
        <v>78.42</v>
      </c>
      <c r="M44" s="262" t="s">
        <v>406</v>
      </c>
      <c r="O44"/>
      <c r="P44"/>
      <c r="Q44"/>
      <c r="R44"/>
    </row>
    <row r="45" spans="1:18" s="1" customFormat="1">
      <c r="A45" s="43">
        <v>43</v>
      </c>
      <c r="B45" s="50" t="s">
        <v>652</v>
      </c>
      <c r="C45" s="72" t="s">
        <v>134</v>
      </c>
      <c r="D45" s="52" t="s">
        <v>598</v>
      </c>
      <c r="E45" s="247">
        <v>67.22</v>
      </c>
      <c r="F45" s="296">
        <v>0</v>
      </c>
      <c r="G45" s="247">
        <v>11.2</v>
      </c>
      <c r="H45" s="296">
        <v>0</v>
      </c>
      <c r="I45" s="247">
        <f t="shared" si="0"/>
        <v>78.42</v>
      </c>
      <c r="J45" s="247">
        <v>67.22</v>
      </c>
      <c r="K45" s="247">
        <v>11.2</v>
      </c>
      <c r="L45" s="293">
        <f t="shared" si="1"/>
        <v>78.42</v>
      </c>
      <c r="M45" s="262"/>
      <c r="O45"/>
      <c r="P45"/>
      <c r="Q45"/>
      <c r="R45"/>
    </row>
    <row r="46" spans="1:18" s="1" customFormat="1">
      <c r="A46" s="43">
        <v>44</v>
      </c>
      <c r="B46" s="50" t="s">
        <v>653</v>
      </c>
      <c r="C46" s="72" t="s">
        <v>59</v>
      </c>
      <c r="D46" s="52" t="s">
        <v>598</v>
      </c>
      <c r="E46" s="247">
        <v>67.22</v>
      </c>
      <c r="F46" s="296">
        <v>0</v>
      </c>
      <c r="G46" s="247">
        <v>11.2</v>
      </c>
      <c r="H46" s="296">
        <v>0</v>
      </c>
      <c r="I46" s="247">
        <f t="shared" si="0"/>
        <v>78.42</v>
      </c>
      <c r="J46" s="247">
        <v>67.22</v>
      </c>
      <c r="K46" s="247">
        <v>11.2</v>
      </c>
      <c r="L46" s="293">
        <f t="shared" si="1"/>
        <v>78.42</v>
      </c>
      <c r="M46" s="262"/>
      <c r="O46"/>
      <c r="P46"/>
      <c r="Q46"/>
      <c r="R46"/>
    </row>
    <row r="47" spans="1:18" s="1" customFormat="1">
      <c r="A47" s="43">
        <v>45</v>
      </c>
      <c r="B47" s="50" t="s">
        <v>654</v>
      </c>
      <c r="C47" s="358" t="s">
        <v>563</v>
      </c>
      <c r="D47" s="52" t="s">
        <v>599</v>
      </c>
      <c r="E47" s="247">
        <v>67.22</v>
      </c>
      <c r="F47" s="296">
        <v>114.26</v>
      </c>
      <c r="G47" s="247">
        <v>11.2</v>
      </c>
      <c r="H47" s="296">
        <v>20.16</v>
      </c>
      <c r="I47" s="247">
        <v>212.85</v>
      </c>
      <c r="J47" s="247">
        <v>181.48000000000002</v>
      </c>
      <c r="K47" s="247">
        <v>31.37</v>
      </c>
      <c r="L47" s="293">
        <f t="shared" si="1"/>
        <v>212.85000000000002</v>
      </c>
      <c r="M47" s="262"/>
      <c r="O47"/>
      <c r="P47"/>
      <c r="Q47"/>
      <c r="R47"/>
    </row>
    <row r="48" spans="1:18" s="1" customFormat="1">
      <c r="A48" s="43">
        <v>46</v>
      </c>
      <c r="B48" s="50" t="s">
        <v>655</v>
      </c>
      <c r="C48" s="357" t="s">
        <v>847</v>
      </c>
      <c r="D48" s="52" t="s">
        <v>600</v>
      </c>
      <c r="E48" s="247">
        <v>67.22</v>
      </c>
      <c r="F48" s="296">
        <v>50.4</v>
      </c>
      <c r="G48" s="247">
        <v>11.2</v>
      </c>
      <c r="H48" s="296">
        <v>8.4</v>
      </c>
      <c r="I48" s="247">
        <v>137.24</v>
      </c>
      <c r="J48" s="247">
        <v>117.63</v>
      </c>
      <c r="K48" s="247">
        <v>19.61</v>
      </c>
      <c r="L48" s="293">
        <f t="shared" si="1"/>
        <v>137.24</v>
      </c>
      <c r="M48" s="262"/>
      <c r="O48"/>
      <c r="P48"/>
      <c r="Q48"/>
      <c r="R48"/>
    </row>
    <row r="49" spans="1:18" s="1" customFormat="1" ht="16" customHeight="1">
      <c r="A49" s="43">
        <v>47</v>
      </c>
      <c r="B49" s="118" t="s">
        <v>656</v>
      </c>
      <c r="C49" s="72" t="s">
        <v>306</v>
      </c>
      <c r="D49" s="52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0"/>
        <v>78.42</v>
      </c>
      <c r="J49" s="247">
        <v>67.22</v>
      </c>
      <c r="K49" s="247">
        <v>11.2</v>
      </c>
      <c r="L49" s="293">
        <f t="shared" si="1"/>
        <v>78.42</v>
      </c>
      <c r="M49" s="262"/>
      <c r="O49"/>
      <c r="P49"/>
      <c r="Q49"/>
      <c r="R49"/>
    </row>
    <row r="50" spans="1:18" s="1" customFormat="1">
      <c r="A50" s="43">
        <v>48</v>
      </c>
      <c r="B50" s="50" t="s">
        <v>657</v>
      </c>
      <c r="C50" s="72" t="s">
        <v>203</v>
      </c>
      <c r="D50" s="52" t="s">
        <v>598</v>
      </c>
      <c r="E50" s="247">
        <v>67.22</v>
      </c>
      <c r="F50" s="296">
        <v>0</v>
      </c>
      <c r="G50" s="247">
        <v>11.2</v>
      </c>
      <c r="H50" s="296">
        <v>0</v>
      </c>
      <c r="I50" s="247">
        <f t="shared" si="0"/>
        <v>78.42</v>
      </c>
      <c r="J50" s="247">
        <v>67.22</v>
      </c>
      <c r="K50" s="247">
        <v>11.2</v>
      </c>
      <c r="L50" s="293">
        <f t="shared" si="1"/>
        <v>78.42</v>
      </c>
      <c r="M50" s="262"/>
      <c r="O50"/>
      <c r="P50"/>
      <c r="Q50"/>
      <c r="R50"/>
    </row>
    <row r="51" spans="1:18">
      <c r="A51" s="43">
        <v>49</v>
      </c>
      <c r="B51" s="118" t="s">
        <v>658</v>
      </c>
      <c r="C51" s="72" t="s">
        <v>308</v>
      </c>
      <c r="D51" s="52" t="s">
        <v>598</v>
      </c>
      <c r="E51" s="247">
        <v>67.22</v>
      </c>
      <c r="F51" s="296">
        <v>0</v>
      </c>
      <c r="G51" s="247">
        <v>11.2</v>
      </c>
      <c r="H51" s="296">
        <v>0</v>
      </c>
      <c r="I51" s="247">
        <f t="shared" si="0"/>
        <v>78.42</v>
      </c>
      <c r="J51" s="247">
        <v>67.22</v>
      </c>
      <c r="K51" s="247">
        <v>11.2</v>
      </c>
      <c r="L51" s="293">
        <f t="shared" si="1"/>
        <v>78.42</v>
      </c>
      <c r="M51" s="262"/>
    </row>
    <row r="52" spans="1:18">
      <c r="A52" s="43">
        <v>50</v>
      </c>
      <c r="B52" s="50" t="s">
        <v>659</v>
      </c>
      <c r="C52" s="357" t="s">
        <v>848</v>
      </c>
      <c r="D52" s="52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v>212.85</v>
      </c>
      <c r="J52" s="247">
        <v>181.48000000000002</v>
      </c>
      <c r="K52" s="247">
        <v>31.37</v>
      </c>
      <c r="L52" s="293">
        <f t="shared" si="1"/>
        <v>212.85000000000002</v>
      </c>
      <c r="M52" s="262"/>
    </row>
    <row r="53" spans="1:18">
      <c r="A53" s="43">
        <v>51</v>
      </c>
      <c r="B53" s="50" t="s">
        <v>660</v>
      </c>
      <c r="C53" s="358" t="s">
        <v>123</v>
      </c>
      <c r="D53" s="52" t="s">
        <v>599</v>
      </c>
      <c r="E53" s="247">
        <v>67.22</v>
      </c>
      <c r="F53" s="296">
        <v>114.26</v>
      </c>
      <c r="G53" s="247">
        <v>11.2</v>
      </c>
      <c r="H53" s="296">
        <v>20.16</v>
      </c>
      <c r="I53" s="247">
        <v>212.85</v>
      </c>
      <c r="J53" s="247">
        <v>181.48000000000002</v>
      </c>
      <c r="K53" s="247">
        <v>31.37</v>
      </c>
      <c r="L53" s="293">
        <f t="shared" si="1"/>
        <v>212.85000000000002</v>
      </c>
      <c r="M53" s="262"/>
    </row>
    <row r="54" spans="1:18">
      <c r="A54" s="43">
        <v>52</v>
      </c>
      <c r="B54" s="50" t="s">
        <v>661</v>
      </c>
      <c r="C54" s="357" t="s">
        <v>346</v>
      </c>
      <c r="D54" s="52" t="s">
        <v>599</v>
      </c>
      <c r="E54" s="247">
        <v>67.22</v>
      </c>
      <c r="F54" s="296">
        <v>114.26</v>
      </c>
      <c r="G54" s="247">
        <v>11.2</v>
      </c>
      <c r="H54" s="296">
        <v>20.16</v>
      </c>
      <c r="I54" s="247">
        <v>212.85</v>
      </c>
      <c r="J54" s="247">
        <v>181.48000000000002</v>
      </c>
      <c r="K54" s="247">
        <v>31.37</v>
      </c>
      <c r="L54" s="293">
        <f t="shared" si="1"/>
        <v>212.85000000000002</v>
      </c>
      <c r="M54" s="262"/>
    </row>
    <row r="55" spans="1:18">
      <c r="A55" s="43">
        <v>53</v>
      </c>
      <c r="B55" s="278" t="s">
        <v>742</v>
      </c>
      <c r="C55" s="72" t="s">
        <v>737</v>
      </c>
      <c r="D55" s="52" t="s">
        <v>598</v>
      </c>
      <c r="E55" s="247">
        <v>67.22</v>
      </c>
      <c r="F55" s="296">
        <v>0</v>
      </c>
      <c r="G55" s="247">
        <v>11.2</v>
      </c>
      <c r="H55" s="296">
        <v>0</v>
      </c>
      <c r="I55" s="247">
        <f t="shared" si="0"/>
        <v>78.42</v>
      </c>
      <c r="J55" s="247">
        <v>67.22</v>
      </c>
      <c r="K55" s="247">
        <v>11.2</v>
      </c>
      <c r="L55" s="293">
        <f t="shared" si="1"/>
        <v>78.42</v>
      </c>
      <c r="M55" s="53"/>
    </row>
    <row r="56" spans="1:18" s="42" customFormat="1" ht="16" customHeight="1">
      <c r="A56" s="43">
        <v>56</v>
      </c>
      <c r="B56" s="50" t="s">
        <v>664</v>
      </c>
      <c r="C56" s="72" t="s">
        <v>601</v>
      </c>
      <c r="D56" s="52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0"/>
        <v>78.42</v>
      </c>
      <c r="J56" s="247">
        <v>67.22</v>
      </c>
      <c r="K56" s="247">
        <v>11.2</v>
      </c>
      <c r="L56" s="293">
        <f t="shared" si="1"/>
        <v>78.42</v>
      </c>
      <c r="M56" s="262"/>
      <c r="N56" s="1"/>
    </row>
    <row r="57" spans="1:18" s="42" customFormat="1">
      <c r="A57" s="43">
        <v>57</v>
      </c>
      <c r="B57" s="50" t="s">
        <v>665</v>
      </c>
      <c r="C57" s="358" t="s">
        <v>378</v>
      </c>
      <c r="D57" s="52" t="s">
        <v>600</v>
      </c>
      <c r="E57" s="247">
        <v>67.22</v>
      </c>
      <c r="F57" s="296">
        <v>50.4</v>
      </c>
      <c r="G57" s="247">
        <v>11.2</v>
      </c>
      <c r="H57" s="296">
        <v>8.4</v>
      </c>
      <c r="I57" s="247">
        <v>137.24</v>
      </c>
      <c r="J57" s="247">
        <v>117.63</v>
      </c>
      <c r="K57" s="247">
        <v>19.61</v>
      </c>
      <c r="L57" s="293">
        <f t="shared" si="1"/>
        <v>137.24</v>
      </c>
      <c r="M57" s="262"/>
      <c r="N57" s="1"/>
    </row>
    <row r="58" spans="1:18" s="42" customFormat="1">
      <c r="A58" s="43">
        <v>58</v>
      </c>
      <c r="B58" s="50" t="s">
        <v>413</v>
      </c>
      <c r="C58" s="72" t="s">
        <v>196</v>
      </c>
      <c r="D58" s="151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0"/>
        <v>78.42</v>
      </c>
      <c r="J58" s="247">
        <v>67.22</v>
      </c>
      <c r="K58" s="247">
        <v>11.2</v>
      </c>
      <c r="L58" s="293">
        <f t="shared" si="1"/>
        <v>78.42</v>
      </c>
      <c r="M58" s="262"/>
      <c r="N58" s="1"/>
    </row>
    <row r="59" spans="1:18">
      <c r="A59" s="43">
        <v>59</v>
      </c>
      <c r="B59" s="50" t="s">
        <v>666</v>
      </c>
      <c r="C59" s="72" t="s">
        <v>215</v>
      </c>
      <c r="D59" s="52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0"/>
        <v>78.42</v>
      </c>
      <c r="J59" s="247">
        <v>67.22</v>
      </c>
      <c r="K59" s="247">
        <v>11.2</v>
      </c>
      <c r="L59" s="293">
        <f t="shared" si="1"/>
        <v>78.42</v>
      </c>
      <c r="M59" s="264"/>
    </row>
    <row r="60" spans="1:18">
      <c r="A60" s="43">
        <v>60</v>
      </c>
      <c r="B60" s="50" t="s">
        <v>667</v>
      </c>
      <c r="C60" s="72" t="s">
        <v>586</v>
      </c>
      <c r="D60" s="52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0"/>
        <v>78.42</v>
      </c>
      <c r="J60" s="247">
        <v>67.22</v>
      </c>
      <c r="K60" s="247">
        <v>11.2</v>
      </c>
      <c r="L60" s="293">
        <f t="shared" si="1"/>
        <v>78.42</v>
      </c>
      <c r="M60" s="264"/>
    </row>
    <row r="61" spans="1:18">
      <c r="A61" s="43">
        <v>62</v>
      </c>
      <c r="B61" s="50" t="s">
        <v>669</v>
      </c>
      <c r="C61" s="72" t="s">
        <v>83</v>
      </c>
      <c r="D61" s="52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262"/>
    </row>
    <row r="62" spans="1:18">
      <c r="A62" s="43">
        <v>64</v>
      </c>
      <c r="B62" s="50" t="s">
        <v>707</v>
      </c>
      <c r="C62" s="71" t="s">
        <v>458</v>
      </c>
      <c r="D62" s="52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0"/>
        <v>78.42</v>
      </c>
      <c r="J62" s="247">
        <v>67.22</v>
      </c>
      <c r="K62" s="247">
        <v>11.2</v>
      </c>
      <c r="L62" s="293">
        <f t="shared" si="1"/>
        <v>78.42</v>
      </c>
      <c r="M62" s="262"/>
    </row>
    <row r="63" spans="1:18" s="1" customFormat="1">
      <c r="A63" s="43">
        <v>65</v>
      </c>
      <c r="B63" s="278" t="s">
        <v>743</v>
      </c>
      <c r="C63" s="72" t="s">
        <v>738</v>
      </c>
      <c r="D63" s="52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0"/>
        <v>78.42</v>
      </c>
      <c r="J63" s="247">
        <v>67.22</v>
      </c>
      <c r="K63" s="247">
        <v>11.2</v>
      </c>
      <c r="L63" s="293">
        <f t="shared" si="1"/>
        <v>78.42</v>
      </c>
      <c r="M63" s="262"/>
      <c r="O63"/>
      <c r="P63"/>
      <c r="Q63"/>
      <c r="R63"/>
    </row>
    <row r="64" spans="1:18" s="1" customFormat="1">
      <c r="A64" s="43">
        <v>66</v>
      </c>
      <c r="B64" s="50" t="s">
        <v>670</v>
      </c>
      <c r="C64" s="72" t="s">
        <v>428</v>
      </c>
      <c r="D64" s="52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  <c r="O64"/>
      <c r="P64"/>
      <c r="Q64"/>
      <c r="R64"/>
    </row>
    <row r="65" spans="1:18" s="1" customFormat="1">
      <c r="A65" s="43">
        <v>67</v>
      </c>
      <c r="B65" s="278" t="s">
        <v>744</v>
      </c>
      <c r="C65" s="72" t="s">
        <v>523</v>
      </c>
      <c r="D65" s="52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0"/>
        <v>78.42</v>
      </c>
      <c r="J65" s="247">
        <v>67.22</v>
      </c>
      <c r="K65" s="247">
        <v>11.2</v>
      </c>
      <c r="L65" s="293">
        <f t="shared" si="1"/>
        <v>78.42</v>
      </c>
      <c r="M65" s="262"/>
      <c r="O65"/>
      <c r="P65"/>
      <c r="Q65"/>
      <c r="R65"/>
    </row>
    <row r="66" spans="1:18" s="1" customFormat="1" ht="16" customHeight="1">
      <c r="A66" s="43">
        <v>68</v>
      </c>
      <c r="B66" s="50" t="s">
        <v>671</v>
      </c>
      <c r="C66" s="357" t="s">
        <v>849</v>
      </c>
      <c r="D66" s="52" t="s">
        <v>600</v>
      </c>
      <c r="E66" s="247">
        <v>67.239999999999995</v>
      </c>
      <c r="F66" s="296">
        <v>50.4</v>
      </c>
      <c r="G66" s="247">
        <v>11.2</v>
      </c>
      <c r="H66" s="296">
        <v>8.4</v>
      </c>
      <c r="I66" s="247">
        <f t="shared" si="0"/>
        <v>137.23999999999998</v>
      </c>
      <c r="J66" s="247">
        <v>117.63</v>
      </c>
      <c r="K66" s="247">
        <v>19.61</v>
      </c>
      <c r="L66" s="293">
        <f>J66+K66</f>
        <v>137.24</v>
      </c>
      <c r="M66" s="262"/>
      <c r="O66"/>
      <c r="P66"/>
      <c r="Q66"/>
      <c r="R66"/>
    </row>
    <row r="67" spans="1:18" s="1" customFormat="1">
      <c r="A67" s="43">
        <v>69</v>
      </c>
      <c r="B67" s="50" t="s">
        <v>672</v>
      </c>
      <c r="C67" s="71" t="s">
        <v>857</v>
      </c>
      <c r="D67" s="52" t="s">
        <v>599</v>
      </c>
      <c r="E67" s="247">
        <v>67.22</v>
      </c>
      <c r="F67" s="296">
        <v>114.26</v>
      </c>
      <c r="G67" s="247">
        <v>11.2</v>
      </c>
      <c r="H67" s="296">
        <v>20.16</v>
      </c>
      <c r="I67" s="247">
        <f t="shared" si="0"/>
        <v>212.84</v>
      </c>
      <c r="J67" s="247">
        <v>181.48000000000002</v>
      </c>
      <c r="K67" s="247">
        <v>31.37</v>
      </c>
      <c r="L67" s="293">
        <f>J67+K67</f>
        <v>212.85000000000002</v>
      </c>
      <c r="M67" s="262"/>
      <c r="O67"/>
      <c r="P67"/>
      <c r="Q67"/>
      <c r="R67"/>
    </row>
    <row r="68" spans="1:18" s="1" customFormat="1">
      <c r="A68" s="43">
        <v>70</v>
      </c>
      <c r="B68" s="50" t="s">
        <v>673</v>
      </c>
      <c r="C68" s="357" t="s">
        <v>850</v>
      </c>
      <c r="D68" s="52" t="s">
        <v>600</v>
      </c>
      <c r="E68" s="247">
        <v>67.239999999999995</v>
      </c>
      <c r="F68" s="296">
        <v>50.4</v>
      </c>
      <c r="G68" s="247">
        <v>11.2</v>
      </c>
      <c r="H68" s="296">
        <v>8.4</v>
      </c>
      <c r="I68" s="247">
        <f t="shared" si="0"/>
        <v>137.23999999999998</v>
      </c>
      <c r="J68" s="247">
        <v>117.63</v>
      </c>
      <c r="K68" s="247">
        <v>19.61</v>
      </c>
      <c r="L68" s="293">
        <f>J68+K68</f>
        <v>137.24</v>
      </c>
      <c r="M68" s="262"/>
      <c r="O68"/>
      <c r="P68"/>
      <c r="Q68"/>
      <c r="R68"/>
    </row>
    <row r="69" spans="1:18" s="1" customFormat="1">
      <c r="A69" s="43">
        <v>72</v>
      </c>
      <c r="B69" s="50" t="s">
        <v>674</v>
      </c>
      <c r="C69" s="358" t="s">
        <v>369</v>
      </c>
      <c r="D69" s="52" t="s">
        <v>600</v>
      </c>
      <c r="E69" s="247">
        <v>67.239999999999995</v>
      </c>
      <c r="F69" s="296">
        <v>50.4</v>
      </c>
      <c r="G69" s="247">
        <v>11.2</v>
      </c>
      <c r="H69" s="296">
        <v>8.4</v>
      </c>
      <c r="I69" s="247">
        <f t="shared" si="0"/>
        <v>137.23999999999998</v>
      </c>
      <c r="J69" s="247">
        <v>117.63</v>
      </c>
      <c r="K69" s="247">
        <v>19.61</v>
      </c>
      <c r="L69" s="293">
        <f>J69+K69</f>
        <v>137.24</v>
      </c>
      <c r="M69" s="262"/>
      <c r="O69"/>
      <c r="P69"/>
      <c r="Q69"/>
      <c r="R69"/>
    </row>
    <row r="70" spans="1:18" s="1" customFormat="1">
      <c r="A70" s="43">
        <v>74</v>
      </c>
      <c r="B70" s="43" t="s">
        <v>753</v>
      </c>
      <c r="C70" s="72" t="s">
        <v>752</v>
      </c>
      <c r="D70" s="52" t="s">
        <v>598</v>
      </c>
      <c r="E70" s="247">
        <v>67.22</v>
      </c>
      <c r="F70" s="296">
        <v>0</v>
      </c>
      <c r="G70" s="247">
        <v>11.2</v>
      </c>
      <c r="H70" s="296">
        <v>0</v>
      </c>
      <c r="I70" s="247">
        <f t="shared" ref="I70:I98" si="2">SUM(E70:H70)</f>
        <v>78.42</v>
      </c>
      <c r="J70" s="247">
        <v>67.22</v>
      </c>
      <c r="K70" s="247">
        <v>11.2</v>
      </c>
      <c r="L70" s="293">
        <f t="shared" ref="L70:L98" si="3">J70+K70</f>
        <v>78.42</v>
      </c>
      <c r="M70" s="262"/>
      <c r="O70"/>
      <c r="P70"/>
      <c r="Q70"/>
      <c r="R70"/>
    </row>
    <row r="71" spans="1:18" s="1" customFormat="1">
      <c r="A71" s="43">
        <v>75</v>
      </c>
      <c r="B71" s="50" t="s">
        <v>676</v>
      </c>
      <c r="C71" s="72" t="s">
        <v>557</v>
      </c>
      <c r="D71" s="52" t="s">
        <v>598</v>
      </c>
      <c r="E71" s="247">
        <v>67.22</v>
      </c>
      <c r="F71" s="296">
        <v>0</v>
      </c>
      <c r="G71" s="247">
        <v>11.2</v>
      </c>
      <c r="H71" s="296">
        <v>0</v>
      </c>
      <c r="I71" s="247">
        <f t="shared" si="2"/>
        <v>78.42</v>
      </c>
      <c r="J71" s="247">
        <v>67.22</v>
      </c>
      <c r="K71" s="247">
        <v>11.2</v>
      </c>
      <c r="L71" s="293">
        <f t="shared" si="3"/>
        <v>78.42</v>
      </c>
      <c r="M71" s="262"/>
      <c r="O71"/>
      <c r="P71"/>
      <c r="Q71"/>
      <c r="R71"/>
    </row>
    <row r="72" spans="1:18" s="1" customFormat="1">
      <c r="A72" s="43">
        <v>76</v>
      </c>
      <c r="B72" s="50" t="s">
        <v>677</v>
      </c>
      <c r="C72" s="71" t="s">
        <v>851</v>
      </c>
      <c r="D72" s="52" t="s">
        <v>598</v>
      </c>
      <c r="E72" s="247">
        <v>67.22</v>
      </c>
      <c r="F72" s="296">
        <v>0</v>
      </c>
      <c r="G72" s="247">
        <v>11.2</v>
      </c>
      <c r="H72" s="296">
        <v>0</v>
      </c>
      <c r="I72" s="247">
        <f t="shared" si="2"/>
        <v>78.42</v>
      </c>
      <c r="J72" s="247">
        <v>67.22</v>
      </c>
      <c r="K72" s="247">
        <v>11.2</v>
      </c>
      <c r="L72" s="293">
        <f t="shared" si="3"/>
        <v>78.42</v>
      </c>
      <c r="M72" s="262"/>
      <c r="O72"/>
      <c r="P72"/>
      <c r="Q72"/>
      <c r="R72"/>
    </row>
    <row r="73" spans="1:18" s="1" customFormat="1">
      <c r="A73" s="43">
        <v>77</v>
      </c>
      <c r="B73" s="50" t="s">
        <v>678</v>
      </c>
      <c r="C73" s="358" t="s">
        <v>341</v>
      </c>
      <c r="D73" s="52" t="s">
        <v>600</v>
      </c>
      <c r="E73" s="247">
        <v>67.239999999999995</v>
      </c>
      <c r="F73" s="296">
        <v>50.4</v>
      </c>
      <c r="G73" s="247">
        <v>11.2</v>
      </c>
      <c r="H73" s="296">
        <v>8.4</v>
      </c>
      <c r="I73" s="247">
        <f t="shared" si="2"/>
        <v>137.23999999999998</v>
      </c>
      <c r="J73" s="247">
        <v>117.63</v>
      </c>
      <c r="K73" s="247">
        <v>19.61</v>
      </c>
      <c r="L73" s="293">
        <f t="shared" si="3"/>
        <v>137.24</v>
      </c>
      <c r="M73" s="262"/>
      <c r="O73"/>
      <c r="P73"/>
      <c r="Q73"/>
      <c r="R73"/>
    </row>
    <row r="74" spans="1:18" s="1" customFormat="1">
      <c r="A74" s="43">
        <v>78</v>
      </c>
      <c r="B74" s="50" t="s">
        <v>679</v>
      </c>
      <c r="C74" s="358" t="s">
        <v>32</v>
      </c>
      <c r="D74" s="52" t="s">
        <v>599</v>
      </c>
      <c r="E74" s="247">
        <v>67.22</v>
      </c>
      <c r="F74" s="296">
        <v>114.26</v>
      </c>
      <c r="G74" s="247">
        <v>11.2</v>
      </c>
      <c r="H74" s="296">
        <v>20.16</v>
      </c>
      <c r="I74" s="247">
        <f t="shared" si="2"/>
        <v>212.84</v>
      </c>
      <c r="J74" s="247">
        <v>181.48000000000002</v>
      </c>
      <c r="K74" s="247">
        <v>31.37</v>
      </c>
      <c r="L74" s="293">
        <f t="shared" si="3"/>
        <v>212.85000000000002</v>
      </c>
      <c r="M74" s="262"/>
      <c r="O74"/>
      <c r="P74"/>
      <c r="Q74"/>
      <c r="R74"/>
    </row>
    <row r="75" spans="1:18" s="1" customFormat="1">
      <c r="A75" s="43">
        <v>80</v>
      </c>
      <c r="B75" s="50" t="s">
        <v>681</v>
      </c>
      <c r="C75" s="357" t="s">
        <v>362</v>
      </c>
      <c r="D75" s="52" t="s">
        <v>600</v>
      </c>
      <c r="E75" s="247">
        <v>67.239999999999995</v>
      </c>
      <c r="F75" s="296">
        <v>50.4</v>
      </c>
      <c r="G75" s="247">
        <v>11.2</v>
      </c>
      <c r="H75" s="296">
        <v>8.4</v>
      </c>
      <c r="I75" s="247">
        <f t="shared" si="2"/>
        <v>137.23999999999998</v>
      </c>
      <c r="J75" s="247">
        <v>117.63</v>
      </c>
      <c r="K75" s="247">
        <v>19.61</v>
      </c>
      <c r="L75" s="293">
        <f t="shared" si="3"/>
        <v>137.24</v>
      </c>
      <c r="M75" s="262"/>
      <c r="O75"/>
      <c r="P75"/>
      <c r="Q75"/>
      <c r="R75"/>
    </row>
    <row r="76" spans="1:18" s="1" customFormat="1">
      <c r="A76" s="43">
        <v>82</v>
      </c>
      <c r="B76" s="50" t="s">
        <v>683</v>
      </c>
      <c r="C76" s="358" t="s">
        <v>126</v>
      </c>
      <c r="D76" s="52" t="s">
        <v>600</v>
      </c>
      <c r="E76" s="247">
        <v>67.239999999999995</v>
      </c>
      <c r="F76" s="296">
        <v>50.4</v>
      </c>
      <c r="G76" s="247">
        <v>11.2</v>
      </c>
      <c r="H76" s="296">
        <v>8.4</v>
      </c>
      <c r="I76" s="247">
        <f t="shared" si="2"/>
        <v>137.23999999999998</v>
      </c>
      <c r="J76" s="247">
        <v>117.63</v>
      </c>
      <c r="K76" s="247">
        <v>19.61</v>
      </c>
      <c r="L76" s="293">
        <f t="shared" si="3"/>
        <v>137.24</v>
      </c>
      <c r="M76" s="262"/>
      <c r="O76"/>
      <c r="P76"/>
      <c r="Q76"/>
      <c r="R76"/>
    </row>
    <row r="77" spans="1:18" s="1" customFormat="1" ht="17" customHeight="1">
      <c r="A77" s="43">
        <v>83</v>
      </c>
      <c r="B77" s="50" t="s">
        <v>684</v>
      </c>
      <c r="C77" s="72" t="s">
        <v>35</v>
      </c>
      <c r="D77" s="52" t="s">
        <v>598</v>
      </c>
      <c r="E77" s="247">
        <v>67.22</v>
      </c>
      <c r="F77" s="296">
        <v>0</v>
      </c>
      <c r="G77" s="247">
        <v>11.2</v>
      </c>
      <c r="H77" s="296">
        <v>0</v>
      </c>
      <c r="I77" s="247">
        <f t="shared" si="2"/>
        <v>78.42</v>
      </c>
      <c r="J77" s="247">
        <v>67.22</v>
      </c>
      <c r="K77" s="247">
        <v>11.2</v>
      </c>
      <c r="L77" s="293">
        <f t="shared" si="3"/>
        <v>78.42</v>
      </c>
      <c r="M77" s="266"/>
      <c r="O77"/>
      <c r="P77"/>
      <c r="Q77"/>
      <c r="R77"/>
    </row>
    <row r="78" spans="1:18" s="1" customFormat="1">
      <c r="A78" s="43">
        <v>84</v>
      </c>
      <c r="B78" s="50" t="s">
        <v>685</v>
      </c>
      <c r="C78" s="72" t="s">
        <v>433</v>
      </c>
      <c r="D78" s="52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2"/>
        <v>78.42</v>
      </c>
      <c r="J78" s="247">
        <v>67.22</v>
      </c>
      <c r="K78" s="247">
        <v>11.2</v>
      </c>
      <c r="L78" s="293">
        <f t="shared" si="3"/>
        <v>78.42</v>
      </c>
      <c r="M78" s="262"/>
      <c r="O78"/>
      <c r="P78"/>
      <c r="Q78"/>
      <c r="R78"/>
    </row>
    <row r="79" spans="1:18" s="1" customFormat="1">
      <c r="A79" s="43">
        <v>85</v>
      </c>
      <c r="B79" s="50" t="s">
        <v>686</v>
      </c>
      <c r="C79" s="358" t="s">
        <v>339</v>
      </c>
      <c r="D79" s="52" t="s">
        <v>600</v>
      </c>
      <c r="E79" s="247">
        <v>67.239999999999995</v>
      </c>
      <c r="F79" s="296">
        <v>50.4</v>
      </c>
      <c r="G79" s="247">
        <v>11.2</v>
      </c>
      <c r="H79" s="296">
        <v>8.4</v>
      </c>
      <c r="I79" s="247">
        <f t="shared" si="2"/>
        <v>137.23999999999998</v>
      </c>
      <c r="J79" s="247">
        <v>117.63</v>
      </c>
      <c r="K79" s="247">
        <v>19.61</v>
      </c>
      <c r="L79" s="293">
        <f t="shared" si="3"/>
        <v>137.24</v>
      </c>
      <c r="M79" s="262"/>
      <c r="O79"/>
      <c r="P79"/>
      <c r="Q79"/>
      <c r="R79"/>
    </row>
    <row r="80" spans="1:18" s="1" customFormat="1">
      <c r="A80" s="43">
        <v>86</v>
      </c>
      <c r="B80" s="50" t="s">
        <v>687</v>
      </c>
      <c r="C80" s="72" t="s">
        <v>50</v>
      </c>
      <c r="D80" s="52" t="s">
        <v>598</v>
      </c>
      <c r="E80" s="247">
        <v>67.22</v>
      </c>
      <c r="F80" s="296">
        <v>0</v>
      </c>
      <c r="G80" s="247">
        <v>11.2</v>
      </c>
      <c r="H80" s="296">
        <v>0</v>
      </c>
      <c r="I80" s="247">
        <f t="shared" si="2"/>
        <v>78.42</v>
      </c>
      <c r="J80" s="247">
        <v>67.22</v>
      </c>
      <c r="K80" s="247">
        <v>11.2</v>
      </c>
      <c r="L80" s="293">
        <f t="shared" si="3"/>
        <v>78.42</v>
      </c>
      <c r="M80" s="262"/>
      <c r="O80"/>
      <c r="P80"/>
      <c r="Q80"/>
      <c r="R80"/>
    </row>
    <row r="81" spans="1:18" s="1" customFormat="1">
      <c r="A81" s="43">
        <v>87</v>
      </c>
      <c r="B81" s="50" t="s">
        <v>688</v>
      </c>
      <c r="C81" s="72" t="s">
        <v>85</v>
      </c>
      <c r="D81" s="52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2"/>
        <v>78.42</v>
      </c>
      <c r="J81" s="247">
        <v>67.22</v>
      </c>
      <c r="K81" s="247">
        <v>11.2</v>
      </c>
      <c r="L81" s="293">
        <f t="shared" si="3"/>
        <v>78.42</v>
      </c>
      <c r="M81" s="262"/>
      <c r="O81"/>
      <c r="P81"/>
      <c r="Q81"/>
      <c r="R81"/>
    </row>
    <row r="82" spans="1:18" s="1" customFormat="1">
      <c r="A82" s="43">
        <v>88</v>
      </c>
      <c r="B82" s="50" t="s">
        <v>689</v>
      </c>
      <c r="C82" s="72" t="s">
        <v>128</v>
      </c>
      <c r="D82" s="52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2"/>
        <v>78.42</v>
      </c>
      <c r="J82" s="247">
        <v>67.22</v>
      </c>
      <c r="K82" s="247">
        <v>11.2</v>
      </c>
      <c r="L82" s="293">
        <f t="shared" si="3"/>
        <v>78.42</v>
      </c>
      <c r="M82" s="262"/>
      <c r="O82"/>
      <c r="P82"/>
      <c r="Q82"/>
      <c r="R82"/>
    </row>
    <row r="83" spans="1:18" s="1" customFormat="1">
      <c r="A83" s="43">
        <v>89</v>
      </c>
      <c r="B83" s="50" t="s">
        <v>690</v>
      </c>
      <c r="C83" s="71" t="s">
        <v>336</v>
      </c>
      <c r="D83" s="52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2"/>
        <v>78.42</v>
      </c>
      <c r="J83" s="247">
        <v>67.22</v>
      </c>
      <c r="K83" s="247">
        <v>11.2</v>
      </c>
      <c r="L83" s="293">
        <f t="shared" si="3"/>
        <v>78.42</v>
      </c>
      <c r="M83" s="262"/>
      <c r="O83"/>
      <c r="P83"/>
      <c r="Q83"/>
      <c r="R83"/>
    </row>
    <row r="84" spans="1:18">
      <c r="A84" s="43">
        <v>29</v>
      </c>
      <c r="B84" s="50" t="s">
        <v>640</v>
      </c>
      <c r="C84" s="72" t="s">
        <v>873</v>
      </c>
      <c r="D84" s="52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2"/>
        <v>78.42</v>
      </c>
      <c r="J84" s="247">
        <v>67.22</v>
      </c>
      <c r="K84" s="247">
        <v>11.2</v>
      </c>
      <c r="L84" s="293">
        <f t="shared" si="3"/>
        <v>78.42</v>
      </c>
      <c r="M84" s="262"/>
    </row>
    <row r="85" spans="1:18" s="1" customFormat="1">
      <c r="A85" s="43">
        <v>90</v>
      </c>
      <c r="B85" s="50" t="s">
        <v>691</v>
      </c>
      <c r="C85" s="71" t="s">
        <v>333</v>
      </c>
      <c r="D85" s="52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>SUM(E85:H85)</f>
        <v>78.42</v>
      </c>
      <c r="J85" s="321">
        <v>67.22</v>
      </c>
      <c r="K85" s="321">
        <v>11.2</v>
      </c>
      <c r="L85" s="293">
        <f t="shared" si="3"/>
        <v>78.42</v>
      </c>
      <c r="M85" s="262"/>
      <c r="O85"/>
      <c r="P85"/>
      <c r="Q85"/>
      <c r="R85"/>
    </row>
    <row r="86" spans="1:18" s="1" customFormat="1">
      <c r="A86" s="43">
        <v>91</v>
      </c>
      <c r="B86" s="50" t="s">
        <v>692</v>
      </c>
      <c r="C86" s="72" t="s">
        <v>46</v>
      </c>
      <c r="D86" s="52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2"/>
        <v>78.42</v>
      </c>
      <c r="J86" s="321">
        <v>67.22</v>
      </c>
      <c r="K86" s="321">
        <v>11.2</v>
      </c>
      <c r="L86" s="293">
        <f t="shared" si="3"/>
        <v>78.42</v>
      </c>
      <c r="M86" s="262"/>
      <c r="O86"/>
      <c r="P86"/>
      <c r="Q86"/>
      <c r="R86"/>
    </row>
    <row r="87" spans="1:18" s="1" customFormat="1">
      <c r="A87" s="43">
        <v>92</v>
      </c>
      <c r="B87" s="50" t="s">
        <v>693</v>
      </c>
      <c r="C87" s="357" t="s">
        <v>852</v>
      </c>
      <c r="D87" s="52" t="s">
        <v>600</v>
      </c>
      <c r="E87" s="247">
        <v>67.239999999999995</v>
      </c>
      <c r="F87" s="296">
        <v>50.4</v>
      </c>
      <c r="G87" s="247">
        <v>11.2</v>
      </c>
      <c r="H87" s="296">
        <v>8.4</v>
      </c>
      <c r="I87" s="247">
        <f t="shared" si="2"/>
        <v>137.23999999999998</v>
      </c>
      <c r="J87" s="247">
        <v>117.63</v>
      </c>
      <c r="K87" s="247">
        <v>19.61</v>
      </c>
      <c r="L87" s="293">
        <f>J87+K87</f>
        <v>137.24</v>
      </c>
      <c r="M87" s="262"/>
      <c r="O87"/>
      <c r="P87"/>
      <c r="Q87"/>
      <c r="R87"/>
    </row>
    <row r="88" spans="1:18" s="1" customFormat="1">
      <c r="A88" s="43">
        <v>93</v>
      </c>
      <c r="B88" s="50" t="s">
        <v>694</v>
      </c>
      <c r="C88" s="358" t="s">
        <v>200</v>
      </c>
      <c r="D88" s="52" t="s">
        <v>600</v>
      </c>
      <c r="E88" s="247">
        <v>67.239999999999995</v>
      </c>
      <c r="F88" s="296">
        <v>50.4</v>
      </c>
      <c r="G88" s="247">
        <v>11.2</v>
      </c>
      <c r="H88" s="296">
        <v>8.4</v>
      </c>
      <c r="I88" s="247">
        <f t="shared" si="2"/>
        <v>137.23999999999998</v>
      </c>
      <c r="J88" s="247">
        <v>117.63</v>
      </c>
      <c r="K88" s="247">
        <v>19.61</v>
      </c>
      <c r="L88" s="293">
        <f t="shared" si="3"/>
        <v>137.24</v>
      </c>
      <c r="M88" s="262"/>
      <c r="O88"/>
      <c r="P88"/>
      <c r="Q88"/>
      <c r="R88"/>
    </row>
    <row r="89" spans="1:18" s="1" customFormat="1">
      <c r="A89" s="43">
        <v>94</v>
      </c>
      <c r="B89" s="50" t="s">
        <v>695</v>
      </c>
      <c r="C89" s="72" t="s">
        <v>434</v>
      </c>
      <c r="D89" s="52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2"/>
        <v>78.42</v>
      </c>
      <c r="J89" s="247">
        <v>67.22</v>
      </c>
      <c r="K89" s="247">
        <v>11.2</v>
      </c>
      <c r="L89" s="293">
        <f t="shared" si="3"/>
        <v>78.42</v>
      </c>
      <c r="M89" s="262"/>
      <c r="O89"/>
      <c r="P89"/>
      <c r="Q89"/>
      <c r="R89"/>
    </row>
    <row r="90" spans="1:18" s="1" customFormat="1">
      <c r="A90" s="43">
        <v>95</v>
      </c>
      <c r="B90" s="278" t="s">
        <v>745</v>
      </c>
      <c r="C90" s="72" t="s">
        <v>337</v>
      </c>
      <c r="D90" s="52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247">
        <f t="shared" si="2"/>
        <v>78.42</v>
      </c>
      <c r="J90" s="247">
        <v>67.22</v>
      </c>
      <c r="K90" s="247">
        <v>11.2</v>
      </c>
      <c r="L90" s="293">
        <f t="shared" si="3"/>
        <v>78.42</v>
      </c>
      <c r="M90" s="262"/>
      <c r="O90"/>
      <c r="P90"/>
      <c r="Q90"/>
      <c r="R90"/>
    </row>
    <row r="91" spans="1:18" s="1" customFormat="1">
      <c r="A91" s="43">
        <v>96</v>
      </c>
      <c r="B91" s="50" t="s">
        <v>696</v>
      </c>
      <c r="C91" s="358" t="s">
        <v>524</v>
      </c>
      <c r="D91" s="52" t="s">
        <v>599</v>
      </c>
      <c r="E91" s="247">
        <v>67.22</v>
      </c>
      <c r="F91" s="296">
        <v>114.26</v>
      </c>
      <c r="G91" s="247">
        <v>11.2</v>
      </c>
      <c r="H91" s="296">
        <v>20.16</v>
      </c>
      <c r="I91" s="247">
        <f t="shared" si="2"/>
        <v>212.84</v>
      </c>
      <c r="J91" s="247">
        <v>181.48000000000002</v>
      </c>
      <c r="K91" s="247">
        <v>31.37</v>
      </c>
      <c r="L91" s="293">
        <f t="shared" si="3"/>
        <v>212.85000000000002</v>
      </c>
      <c r="M91" s="262"/>
      <c r="O91"/>
      <c r="P91"/>
      <c r="Q91"/>
      <c r="R91"/>
    </row>
    <row r="92" spans="1:18" s="1" customFormat="1">
      <c r="A92" s="43">
        <v>97</v>
      </c>
      <c r="B92" s="50" t="s">
        <v>697</v>
      </c>
      <c r="C92" s="358" t="s">
        <v>558</v>
      </c>
      <c r="D92" s="52" t="s">
        <v>599</v>
      </c>
      <c r="E92" s="247">
        <v>67.22</v>
      </c>
      <c r="F92" s="296">
        <v>114.26</v>
      </c>
      <c r="G92" s="247">
        <v>11.2</v>
      </c>
      <c r="H92" s="296">
        <v>20.16</v>
      </c>
      <c r="I92" s="247">
        <f t="shared" si="2"/>
        <v>212.84</v>
      </c>
      <c r="J92" s="247">
        <v>181.48000000000002</v>
      </c>
      <c r="K92" s="247">
        <v>31.37</v>
      </c>
      <c r="L92" s="293">
        <f t="shared" si="3"/>
        <v>212.85000000000002</v>
      </c>
      <c r="M92" s="262"/>
      <c r="O92"/>
      <c r="P92"/>
      <c r="Q92"/>
      <c r="R92"/>
    </row>
    <row r="93" spans="1:18">
      <c r="A93" s="43">
        <v>98</v>
      </c>
      <c r="B93" s="50" t="s">
        <v>698</v>
      </c>
      <c r="C93" s="72" t="s">
        <v>201</v>
      </c>
      <c r="D93" s="52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2"/>
        <v>78.42</v>
      </c>
      <c r="J93" s="247">
        <v>67.22</v>
      </c>
      <c r="K93" s="247">
        <v>11.2</v>
      </c>
      <c r="L93" s="293">
        <f t="shared" si="3"/>
        <v>78.42</v>
      </c>
      <c r="M93" s="262"/>
    </row>
    <row r="94" spans="1:18">
      <c r="A94" s="43">
        <v>99</v>
      </c>
      <c r="B94" s="50" t="s">
        <v>699</v>
      </c>
      <c r="C94" s="358" t="s">
        <v>202</v>
      </c>
      <c r="D94" s="52" t="s">
        <v>599</v>
      </c>
      <c r="E94" s="247">
        <v>67.22</v>
      </c>
      <c r="F94" s="296">
        <f>57.13*2</f>
        <v>114.26</v>
      </c>
      <c r="G94" s="247">
        <v>11.2</v>
      </c>
      <c r="H94" s="296">
        <f>10.08*2</f>
        <v>20.16</v>
      </c>
      <c r="I94" s="247">
        <f t="shared" si="2"/>
        <v>212.84</v>
      </c>
      <c r="J94" s="247">
        <v>181.48</v>
      </c>
      <c r="K94" s="247">
        <v>31.37</v>
      </c>
      <c r="L94" s="293">
        <f t="shared" si="3"/>
        <v>212.85</v>
      </c>
      <c r="M94" s="262"/>
    </row>
    <row r="95" spans="1:18">
      <c r="A95" s="43">
        <v>100</v>
      </c>
      <c r="B95" s="50" t="s">
        <v>700</v>
      </c>
      <c r="C95" s="72" t="s">
        <v>473</v>
      </c>
      <c r="D95" s="52" t="s">
        <v>598</v>
      </c>
      <c r="E95" s="247">
        <v>67.22</v>
      </c>
      <c r="F95" s="296">
        <v>0</v>
      </c>
      <c r="G95" s="247">
        <v>11.2</v>
      </c>
      <c r="H95" s="296">
        <v>0</v>
      </c>
      <c r="I95" s="247">
        <f t="shared" si="2"/>
        <v>78.42</v>
      </c>
      <c r="J95" s="247">
        <v>67.22</v>
      </c>
      <c r="K95" s="247">
        <v>11.2</v>
      </c>
      <c r="L95" s="293">
        <f t="shared" si="3"/>
        <v>78.42</v>
      </c>
      <c r="M95" s="262"/>
    </row>
    <row r="96" spans="1:18">
      <c r="A96" s="43">
        <v>101</v>
      </c>
      <c r="B96" s="50" t="s">
        <v>701</v>
      </c>
      <c r="C96" s="358" t="s">
        <v>559</v>
      </c>
      <c r="D96" s="52" t="s">
        <v>599</v>
      </c>
      <c r="E96" s="321">
        <v>67.22</v>
      </c>
      <c r="F96" s="352">
        <v>114.26</v>
      </c>
      <c r="G96" s="321">
        <v>11.2</v>
      </c>
      <c r="H96" s="296">
        <v>20.16</v>
      </c>
      <c r="I96" s="247">
        <f t="shared" si="2"/>
        <v>212.84</v>
      </c>
      <c r="J96" s="247">
        <v>181.48000000000002</v>
      </c>
      <c r="K96" s="247">
        <v>31.37</v>
      </c>
      <c r="L96" s="293">
        <f t="shared" si="3"/>
        <v>212.85000000000002</v>
      </c>
      <c r="M96" s="262"/>
    </row>
    <row r="97" spans="1:15">
      <c r="A97" s="43">
        <v>102</v>
      </c>
      <c r="B97" s="50" t="s">
        <v>702</v>
      </c>
      <c r="C97" s="72" t="s">
        <v>161</v>
      </c>
      <c r="D97" s="52" t="s">
        <v>598</v>
      </c>
      <c r="E97" s="321">
        <v>67.22</v>
      </c>
      <c r="F97" s="352">
        <v>0</v>
      </c>
      <c r="G97" s="321">
        <v>11.2</v>
      </c>
      <c r="H97" s="296">
        <v>0</v>
      </c>
      <c r="I97" s="247">
        <f t="shared" si="2"/>
        <v>78.42</v>
      </c>
      <c r="J97" s="247">
        <v>67.22</v>
      </c>
      <c r="K97" s="247">
        <v>11.2</v>
      </c>
      <c r="L97" s="293">
        <f t="shared" si="3"/>
        <v>78.42</v>
      </c>
      <c r="M97" s="262"/>
      <c r="O97" s="12"/>
    </row>
    <row r="98" spans="1:15">
      <c r="A98" s="43">
        <v>103</v>
      </c>
      <c r="B98" s="50" t="s">
        <v>703</v>
      </c>
      <c r="C98" s="358" t="s">
        <v>86</v>
      </c>
      <c r="D98" s="52" t="s">
        <v>600</v>
      </c>
      <c r="E98" s="247">
        <v>67.239999999999995</v>
      </c>
      <c r="F98" s="296">
        <v>50.4</v>
      </c>
      <c r="G98" s="247">
        <v>11.2</v>
      </c>
      <c r="H98" s="296">
        <v>8.4</v>
      </c>
      <c r="I98" s="247">
        <f t="shared" si="2"/>
        <v>137.23999999999998</v>
      </c>
      <c r="J98" s="247">
        <v>117.63</v>
      </c>
      <c r="K98" s="247">
        <v>19.61</v>
      </c>
      <c r="L98" s="293">
        <f t="shared" si="3"/>
        <v>137.24</v>
      </c>
      <c r="M98" s="262"/>
      <c r="O98" s="12"/>
    </row>
    <row r="99" spans="1:15">
      <c r="A99" s="43"/>
      <c r="B99" s="288"/>
      <c r="C99" s="345"/>
      <c r="D99" s="290"/>
      <c r="E99" s="247"/>
      <c r="F99" s="247"/>
      <c r="G99" s="247"/>
      <c r="H99" s="247"/>
      <c r="I99" s="247"/>
      <c r="J99" s="272"/>
      <c r="K99" s="247"/>
      <c r="L99" s="316"/>
      <c r="M99" s="262"/>
      <c r="O99" s="12"/>
    </row>
    <row r="100" spans="1:15" ht="16">
      <c r="A100" s="152" t="s">
        <v>403</v>
      </c>
      <c r="B100" s="153"/>
      <c r="C100" s="153"/>
      <c r="D100" s="281"/>
      <c r="E100" s="312">
        <f>SUM(E6:E98)</f>
        <v>6251.7199999999984</v>
      </c>
      <c r="F100" s="312">
        <f>SUM(F6:F98)</f>
        <v>3133.5400000000022</v>
      </c>
      <c r="G100" s="312">
        <f>SUM(G6:G98)</f>
        <v>1041.6000000000017</v>
      </c>
      <c r="H100" s="312">
        <f>SUM(H6:H98)</f>
        <v>542.63999999999987</v>
      </c>
      <c r="I100" s="88">
        <f>SUM(I6:I98)</f>
        <v>10964.610000000002</v>
      </c>
      <c r="J100" s="88">
        <f>SUM(J4:J98)</f>
        <v>9528.0699999999961</v>
      </c>
      <c r="K100" s="88">
        <f>SUM(K4:K98)</f>
        <v>1610.3700000000001</v>
      </c>
      <c r="L100" s="88">
        <f>SUM(L4:L98)</f>
        <v>11138.440000000006</v>
      </c>
      <c r="M100" s="298"/>
      <c r="O100" s="12"/>
    </row>
    <row r="101" spans="1:15">
      <c r="A101" s="148"/>
      <c r="B101" s="149"/>
      <c r="C101" s="346"/>
      <c r="K101" s="286"/>
      <c r="L101" s="275"/>
      <c r="M101" s="53"/>
    </row>
    <row r="102" spans="1:15">
      <c r="A102" s="43"/>
      <c r="B102" s="50"/>
      <c r="C102" s="72"/>
      <c r="D102" s="54"/>
      <c r="E102" s="76"/>
      <c r="F102" s="76"/>
      <c r="G102" s="76"/>
      <c r="H102" s="76"/>
      <c r="I102" s="76"/>
      <c r="J102" s="76"/>
      <c r="K102" s="76"/>
      <c r="L102" s="76"/>
      <c r="M102" s="53"/>
    </row>
    <row r="103" spans="1:15" ht="16">
      <c r="A103" s="143"/>
      <c r="B103" s="155"/>
      <c r="C103" s="398" t="s">
        <v>616</v>
      </c>
      <c r="D103" s="400"/>
      <c r="E103" s="88">
        <v>0</v>
      </c>
      <c r="F103" s="88"/>
      <c r="G103" s="88">
        <v>0</v>
      </c>
      <c r="H103" s="88"/>
      <c r="I103" s="88">
        <v>0</v>
      </c>
      <c r="J103" s="88"/>
      <c r="K103" s="88"/>
      <c r="L103" s="88"/>
      <c r="M103" s="89"/>
      <c r="O103" s="12"/>
    </row>
    <row r="104" spans="1:15" ht="16">
      <c r="A104" s="394" t="s">
        <v>171</v>
      </c>
      <c r="B104" s="395"/>
      <c r="C104" s="395"/>
      <c r="D104" s="395"/>
      <c r="E104" s="88">
        <f>E100+E103</f>
        <v>6251.7199999999984</v>
      </c>
      <c r="F104" s="88"/>
      <c r="G104" s="88">
        <f>G100+G103</f>
        <v>1041.6000000000017</v>
      </c>
      <c r="H104" s="88"/>
      <c r="I104" s="88">
        <f>I100+I103</f>
        <v>10964.610000000002</v>
      </c>
      <c r="J104" s="88"/>
      <c r="K104" s="88"/>
      <c r="L104" s="88"/>
      <c r="M104" s="89"/>
      <c r="O104" s="12"/>
    </row>
    <row r="105" spans="1:15" ht="16">
      <c r="A105" s="401" t="s">
        <v>317</v>
      </c>
      <c r="B105" s="401"/>
      <c r="C105" s="401"/>
      <c r="D105" s="401"/>
      <c r="E105" s="90"/>
      <c r="F105" s="90"/>
      <c r="G105" s="93"/>
      <c r="H105" s="93"/>
      <c r="I105" s="93"/>
      <c r="J105" s="93"/>
      <c r="K105" s="93"/>
      <c r="L105" s="93"/>
      <c r="M105" s="89"/>
    </row>
    <row r="106" spans="1:15" ht="16" customHeight="1">
      <c r="A106" s="405" t="s">
        <v>418</v>
      </c>
      <c r="B106" s="402"/>
      <c r="C106" s="402"/>
      <c r="D106" s="403"/>
      <c r="E106" s="247"/>
      <c r="F106" s="247"/>
      <c r="G106" s="247"/>
      <c r="H106" s="247"/>
      <c r="I106" s="247"/>
      <c r="J106" s="331" t="s">
        <v>756</v>
      </c>
      <c r="K106" s="331" t="s">
        <v>757</v>
      </c>
      <c r="L106" s="247"/>
      <c r="M106" s="100"/>
    </row>
    <row r="107" spans="1:15" ht="16" customHeight="1">
      <c r="A107" s="240"/>
      <c r="B107" s="50"/>
      <c r="C107" s="344" t="s">
        <v>856</v>
      </c>
      <c r="D107" s="56" t="s">
        <v>598</v>
      </c>
      <c r="E107" s="247"/>
      <c r="F107" s="354"/>
      <c r="G107" s="247"/>
      <c r="H107" s="354"/>
      <c r="I107" s="351"/>
      <c r="J107" s="247">
        <v>-67.22</v>
      </c>
      <c r="K107" s="247">
        <v>-11.2</v>
      </c>
      <c r="L107" s="293"/>
      <c r="M107" s="262" t="s">
        <v>875</v>
      </c>
    </row>
    <row r="108" spans="1:15" ht="16" customHeight="1">
      <c r="A108" s="240"/>
      <c r="B108" s="50" t="s">
        <v>861</v>
      </c>
      <c r="C108" s="72" t="s">
        <v>863</v>
      </c>
      <c r="D108" s="52" t="s">
        <v>598</v>
      </c>
      <c r="E108" s="247"/>
      <c r="F108" s="296"/>
      <c r="G108" s="247"/>
      <c r="H108" s="296"/>
      <c r="I108" s="247"/>
      <c r="J108" s="247">
        <v>-67.22</v>
      </c>
      <c r="K108" s="247">
        <v>-11.2</v>
      </c>
      <c r="L108" s="293"/>
      <c r="M108" s="262" t="s">
        <v>875</v>
      </c>
    </row>
    <row r="109" spans="1:15" ht="16" customHeight="1">
      <c r="A109" s="240"/>
      <c r="B109" s="50" t="s">
        <v>879</v>
      </c>
      <c r="C109" s="72" t="s">
        <v>880</v>
      </c>
      <c r="D109" s="52" t="s">
        <v>598</v>
      </c>
      <c r="E109" s="247"/>
      <c r="F109" s="296"/>
      <c r="G109" s="247"/>
      <c r="H109" s="296"/>
      <c r="I109" s="247"/>
      <c r="J109" s="247">
        <v>201.66</v>
      </c>
      <c r="K109" s="247">
        <v>33.6</v>
      </c>
      <c r="L109" s="293"/>
      <c r="M109" s="262" t="s">
        <v>882</v>
      </c>
    </row>
    <row r="110" spans="1:15" ht="16" customHeight="1">
      <c r="A110" s="240"/>
      <c r="B110" s="50"/>
      <c r="C110" s="72"/>
      <c r="D110" s="52"/>
      <c r="E110" s="247"/>
      <c r="F110" s="296"/>
      <c r="G110" s="247"/>
      <c r="H110" s="296"/>
      <c r="I110" s="247"/>
      <c r="J110" s="247"/>
      <c r="K110" s="247"/>
      <c r="L110" s="293"/>
      <c r="M110" s="262"/>
    </row>
    <row r="111" spans="1:15" ht="16" customHeight="1">
      <c r="A111" s="240"/>
      <c r="B111" s="50"/>
      <c r="C111" s="71"/>
      <c r="D111" s="52"/>
      <c r="E111" s="247"/>
      <c r="F111" s="296"/>
      <c r="G111" s="247"/>
      <c r="H111" s="296"/>
      <c r="I111" s="247"/>
      <c r="J111" s="247"/>
      <c r="K111" s="247"/>
      <c r="L111" s="293"/>
      <c r="M111" s="262"/>
    </row>
    <row r="112" spans="1:15" ht="16" customHeight="1">
      <c r="A112" s="240"/>
      <c r="B112" s="50"/>
      <c r="C112" s="51"/>
      <c r="D112" s="246"/>
      <c r="E112" s="247"/>
      <c r="F112" s="296"/>
      <c r="G112" s="247"/>
      <c r="H112" s="296"/>
      <c r="I112" s="247"/>
      <c r="J112" s="247"/>
      <c r="K112" s="247"/>
      <c r="L112" s="293"/>
      <c r="M112" s="262"/>
    </row>
    <row r="113" spans="1:17" ht="16" customHeight="1">
      <c r="A113" s="301"/>
      <c r="B113" s="50"/>
      <c r="C113" s="72"/>
      <c r="D113" s="246"/>
      <c r="E113" s="247"/>
      <c r="F113" s="296"/>
      <c r="G113" s="247"/>
      <c r="H113" s="296"/>
      <c r="I113" s="247"/>
      <c r="J113" s="247"/>
      <c r="K113" s="247"/>
      <c r="L113" s="293"/>
      <c r="M113" s="262"/>
    </row>
    <row r="114" spans="1:17" ht="16" customHeight="1">
      <c r="A114" s="301"/>
      <c r="B114" s="50"/>
      <c r="C114" s="72"/>
      <c r="D114" s="246"/>
      <c r="E114" s="247"/>
      <c r="F114" s="296"/>
      <c r="G114" s="247"/>
      <c r="H114" s="296"/>
      <c r="I114" s="247"/>
      <c r="J114" s="247"/>
      <c r="K114" s="247"/>
      <c r="L114" s="293"/>
      <c r="M114" s="262"/>
    </row>
    <row r="115" spans="1:17" s="1" customFormat="1" ht="16" customHeight="1">
      <c r="A115" s="301"/>
      <c r="B115" s="50"/>
      <c r="C115" s="72"/>
      <c r="D115" s="246"/>
      <c r="E115" s="247"/>
      <c r="F115" s="296"/>
      <c r="G115" s="247"/>
      <c r="H115" s="296"/>
      <c r="I115" s="247"/>
      <c r="J115" s="247"/>
      <c r="K115" s="247"/>
      <c r="L115" s="293"/>
      <c r="M115" s="262"/>
      <c r="O115"/>
      <c r="P115"/>
      <c r="Q115"/>
    </row>
    <row r="116" spans="1:17" s="1" customFormat="1" ht="16" customHeight="1">
      <c r="A116" s="301"/>
      <c r="B116" s="50"/>
      <c r="C116" s="72"/>
      <c r="D116" s="246"/>
      <c r="E116" s="247"/>
      <c r="F116" s="296"/>
      <c r="G116" s="247"/>
      <c r="H116" s="296"/>
      <c r="I116" s="247"/>
      <c r="J116" s="247"/>
      <c r="K116" s="247"/>
      <c r="L116" s="293"/>
      <c r="M116" s="262"/>
      <c r="O116"/>
      <c r="P116"/>
      <c r="Q116"/>
    </row>
    <row r="117" spans="1:17" s="1" customFormat="1" ht="16" customHeight="1">
      <c r="A117" s="301"/>
      <c r="B117" s="302"/>
      <c r="C117" s="349"/>
      <c r="D117" s="303"/>
      <c r="E117" s="271"/>
      <c r="F117" s="272"/>
      <c r="G117" s="272"/>
      <c r="H117" s="272"/>
      <c r="I117" s="272"/>
      <c r="J117" s="272"/>
      <c r="K117" s="272"/>
      <c r="L117" s="272"/>
      <c r="M117" s="356"/>
      <c r="O117"/>
      <c r="P117"/>
      <c r="Q117"/>
    </row>
    <row r="118" spans="1:17" s="1" customFormat="1" ht="16">
      <c r="A118" s="406" t="s">
        <v>415</v>
      </c>
      <c r="B118" s="404"/>
      <c r="C118" s="404"/>
      <c r="D118" s="404"/>
      <c r="E118" s="256">
        <f>SUM(E106:E114)</f>
        <v>0</v>
      </c>
      <c r="F118" s="256">
        <f>SUM(F108:F115)</f>
        <v>0</v>
      </c>
      <c r="G118" s="256">
        <f>SUM(G106:G114)</f>
        <v>0</v>
      </c>
      <c r="H118" s="256">
        <f>SUM(H108:H115)</f>
        <v>0</v>
      </c>
      <c r="I118" s="256">
        <f>SUM(I106:I114)</f>
        <v>0</v>
      </c>
      <c r="J118" s="256">
        <f>SUM(J107:J116)</f>
        <v>67.22</v>
      </c>
      <c r="K118" s="256">
        <f>SUM(K107:K116)</f>
        <v>11.200000000000003</v>
      </c>
      <c r="L118" s="256">
        <f>SUM(J118:K118)</f>
        <v>78.42</v>
      </c>
      <c r="M118" s="257"/>
      <c r="O118"/>
      <c r="P118"/>
      <c r="Q118"/>
    </row>
    <row r="119" spans="1:17" s="1" customFormat="1" ht="16">
      <c r="A119" s="317"/>
      <c r="B119" s="318"/>
      <c r="C119" s="347"/>
      <c r="D119" s="318"/>
      <c r="E119" s="256"/>
      <c r="F119" s="256"/>
      <c r="G119" s="256"/>
      <c r="H119" s="256"/>
      <c r="I119" s="256"/>
      <c r="J119" s="256"/>
      <c r="K119" s="256"/>
      <c r="L119" s="256"/>
      <c r="M119" s="257"/>
      <c r="O119"/>
      <c r="P119"/>
      <c r="Q119"/>
    </row>
    <row r="120" spans="1:17" s="1" customFormat="1" ht="19">
      <c r="A120" s="393" t="s">
        <v>171</v>
      </c>
      <c r="B120" s="393"/>
      <c r="C120" s="393"/>
      <c r="D120" s="393"/>
      <c r="E120" s="90">
        <f>E104+E118</f>
        <v>6251.7199999999984</v>
      </c>
      <c r="F120" s="90"/>
      <c r="G120" s="90">
        <f>G104+G118</f>
        <v>1041.6000000000017</v>
      </c>
      <c r="H120" s="90"/>
      <c r="I120" s="90">
        <f>L100+I118</f>
        <v>11138.440000000006</v>
      </c>
      <c r="J120" s="90"/>
      <c r="K120" s="90"/>
      <c r="L120" s="332">
        <f>L100+L118</f>
        <v>11216.860000000006</v>
      </c>
      <c r="M120" s="89" t="s">
        <v>795</v>
      </c>
      <c r="O120"/>
      <c r="P120"/>
      <c r="Q120"/>
    </row>
    <row r="121" spans="1:17" s="1" customFormat="1" ht="15" customHeight="1">
      <c r="A121" s="397" t="s">
        <v>166</v>
      </c>
      <c r="B121" s="397"/>
      <c r="C121" s="397"/>
      <c r="D121" s="397"/>
      <c r="E121" s="397"/>
      <c r="F121" s="397"/>
      <c r="G121" s="397"/>
      <c r="H121" s="397"/>
      <c r="I121" s="397"/>
      <c r="J121" s="313"/>
      <c r="K121" s="313"/>
      <c r="L121" s="313"/>
      <c r="M121" s="143"/>
      <c r="O121"/>
      <c r="P121"/>
      <c r="Q121"/>
    </row>
    <row r="122" spans="1:17" s="1" customFormat="1" ht="16" customHeight="1">
      <c r="A122"/>
      <c r="B122"/>
      <c r="C122"/>
      <c r="E122"/>
      <c r="F122"/>
      <c r="G122" t="s">
        <v>381</v>
      </c>
      <c r="H122" s="163" t="s">
        <v>871</v>
      </c>
      <c r="I122" s="260">
        <v>45225</v>
      </c>
      <c r="J122" s="314"/>
      <c r="K122" s="314"/>
      <c r="L122" s="314"/>
      <c r="M122"/>
      <c r="O122"/>
      <c r="P122"/>
      <c r="Q122"/>
    </row>
    <row r="123" spans="1:17" s="1" customFormat="1">
      <c r="A123"/>
      <c r="B123"/>
      <c r="C123"/>
      <c r="D123"/>
      <c r="E123"/>
      <c r="F123"/>
      <c r="G123" s="12"/>
      <c r="H123" s="12"/>
      <c r="I123" s="12"/>
      <c r="J123" s="275"/>
      <c r="K123" s="275"/>
      <c r="L123" s="12"/>
      <c r="M123"/>
      <c r="O123"/>
      <c r="P123"/>
      <c r="Q123"/>
    </row>
    <row r="124" spans="1:17" s="1" customFormat="1">
      <c r="A124"/>
      <c r="B124"/>
      <c r="C124"/>
      <c r="D124"/>
      <c r="E124" s="315" t="s">
        <v>766</v>
      </c>
      <c r="F124" s="275">
        <f>F100+F118+H100+H118</f>
        <v>3676.1800000000021</v>
      </c>
      <c r="G124" s="315" t="s">
        <v>767</v>
      </c>
      <c r="H124" s="275">
        <f>L100+L118-F124</f>
        <v>7540.6800000000039</v>
      </c>
      <c r="I124"/>
      <c r="J124" s="275"/>
      <c r="K124" s="275"/>
      <c r="L124" s="275"/>
      <c r="M124"/>
      <c r="O124"/>
      <c r="P124"/>
      <c r="Q124"/>
    </row>
    <row r="126" spans="1:17" s="1" customFormat="1">
      <c r="A126"/>
      <c r="B126"/>
      <c r="C126"/>
      <c r="D126"/>
      <c r="E126"/>
      <c r="F126"/>
      <c r="G126"/>
      <c r="H126" s="275">
        <f>F124+H124</f>
        <v>11216.860000000006</v>
      </c>
      <c r="I126"/>
      <c r="J126" s="275"/>
      <c r="K126" s="275"/>
      <c r="L126"/>
      <c r="M126"/>
      <c r="O126"/>
      <c r="P126"/>
      <c r="Q126"/>
    </row>
  </sheetData>
  <mergeCells count="7">
    <mergeCell ref="A121:I121"/>
    <mergeCell ref="C103:D103"/>
    <mergeCell ref="A104:D104"/>
    <mergeCell ref="A105:D105"/>
    <mergeCell ref="A106:D106"/>
    <mergeCell ref="A118:D118"/>
    <mergeCell ref="A120:D120"/>
  </mergeCells>
  <conditionalFormatting sqref="B112">
    <cfRule type="duplicateValues" dxfId="1356" priority="1"/>
  </conditionalFormatting>
  <conditionalFormatting sqref="B113">
    <cfRule type="duplicateValues" dxfId="1355" priority="23"/>
  </conditionalFormatting>
  <conditionalFormatting sqref="B114">
    <cfRule type="duplicateValues" dxfId="1354" priority="13"/>
  </conditionalFormatting>
  <conditionalFormatting sqref="B115">
    <cfRule type="duplicateValues" dxfId="1353" priority="8"/>
  </conditionalFormatting>
  <conditionalFormatting sqref="B116">
    <cfRule type="duplicateValues" dxfId="1352" priority="5"/>
  </conditionalFormatting>
  <conditionalFormatting sqref="B112:C112">
    <cfRule type="duplicateValues" dxfId="1351" priority="2"/>
    <cfRule type="duplicateValues" dxfId="1350" priority="3"/>
  </conditionalFormatting>
  <conditionalFormatting sqref="B113:C113">
    <cfRule type="duplicateValues" dxfId="1349" priority="24"/>
  </conditionalFormatting>
  <conditionalFormatting sqref="B114:C114">
    <cfRule type="duplicateValues" dxfId="1348" priority="21"/>
  </conditionalFormatting>
  <conditionalFormatting sqref="B116:C116">
    <cfRule type="duplicateValues" dxfId="1347" priority="7"/>
  </conditionalFormatting>
  <conditionalFormatting sqref="B115:D115 C117:D117">
    <cfRule type="duplicateValues" dxfId="1346" priority="12"/>
  </conditionalFormatting>
  <conditionalFormatting sqref="C19">
    <cfRule type="duplicateValues" dxfId="1345" priority="19"/>
  </conditionalFormatting>
  <conditionalFormatting sqref="C49">
    <cfRule type="duplicateValues" dxfId="1344" priority="17"/>
  </conditionalFormatting>
  <conditionalFormatting sqref="C51">
    <cfRule type="duplicateValues" dxfId="1343" priority="16"/>
  </conditionalFormatting>
  <conditionalFormatting sqref="C112">
    <cfRule type="duplicateValues" dxfId="1342" priority="4"/>
  </conditionalFormatting>
  <conditionalFormatting sqref="C113">
    <cfRule type="duplicateValues" dxfId="1341" priority="25"/>
  </conditionalFormatting>
  <conditionalFormatting sqref="C114">
    <cfRule type="duplicateValues" dxfId="1340" priority="22"/>
  </conditionalFormatting>
  <conditionalFormatting sqref="C115 C117">
    <cfRule type="duplicateValues" dxfId="1339" priority="10"/>
  </conditionalFormatting>
  <conditionalFormatting sqref="C115">
    <cfRule type="duplicateValues" dxfId="1338" priority="9"/>
  </conditionalFormatting>
  <conditionalFormatting sqref="C116">
    <cfRule type="duplicateValues" dxfId="1337" priority="6"/>
  </conditionalFormatting>
  <conditionalFormatting sqref="D115 D117">
    <cfRule type="duplicateValues" dxfId="1336" priority="11"/>
  </conditionalFormatting>
  <conditionalFormatting sqref="D124:D126 D128:D1048576 B124:C1048576">
    <cfRule type="duplicateValues" dxfId="1335" priority="20"/>
  </conditionalFormatting>
  <conditionalFormatting sqref="M5 M9:M54 M56:M116">
    <cfRule type="notContainsBlanks" dxfId="1334" priority="14">
      <formula>LEN(TRIM(M5))&gt;0</formula>
    </cfRule>
  </conditionalFormatting>
  <conditionalFormatting sqref="M118:M119">
    <cfRule type="notContainsBlanks" dxfId="1333" priority="15">
      <formula>LEN(TRIM(M118))&gt;0</formula>
    </cfRule>
  </conditionalFormatting>
  <conditionalFormatting sqref="M121">
    <cfRule type="notContainsBlanks" dxfId="1332" priority="18">
      <formula>LEN(TRIM(M121))&gt;0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4EF4-F04E-954C-81FD-CF2FF4BCD6F2}">
  <dimension ref="A1:R127"/>
  <sheetViews>
    <sheetView topLeftCell="A19" zoomScaleNormal="156" workbookViewId="0">
      <selection activeCell="D22" sqref="D22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22.3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39.33203125" bestFit="1" customWidth="1"/>
    <col min="14" max="14" width="41.5" style="1" bestFit="1" customWidth="1"/>
  </cols>
  <sheetData>
    <row r="1" spans="1:18" ht="21">
      <c r="A1" s="48" t="s">
        <v>222</v>
      </c>
      <c r="C1" s="139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39"/>
      <c r="D2" s="17"/>
      <c r="J2" s="329"/>
      <c r="K2" s="45">
        <v>45200</v>
      </c>
      <c r="L2" s="157">
        <v>45230</v>
      </c>
      <c r="M2" s="350" t="s">
        <v>69</v>
      </c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53" t="s">
        <v>764</v>
      </c>
      <c r="G3" s="299" t="s">
        <v>748</v>
      </c>
      <c r="H3" s="353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 s="3" customFormat="1">
      <c r="A4" s="43">
        <v>1</v>
      </c>
      <c r="B4" s="278" t="s">
        <v>840</v>
      </c>
      <c r="C4" s="344" t="s">
        <v>841</v>
      </c>
      <c r="D4" s="52" t="s">
        <v>598</v>
      </c>
      <c r="E4" s="247">
        <v>67.22</v>
      </c>
      <c r="F4" s="354">
        <v>0</v>
      </c>
      <c r="G4" s="247">
        <v>11.2</v>
      </c>
      <c r="H4" s="354">
        <v>0</v>
      </c>
      <c r="I4" s="351">
        <v>78.42</v>
      </c>
      <c r="J4" s="247">
        <v>67.22</v>
      </c>
      <c r="K4" s="247">
        <v>11.2</v>
      </c>
      <c r="L4" s="293">
        <f>J4+K4</f>
        <v>78.42</v>
      </c>
      <c r="M4" s="355"/>
    </row>
    <row r="5" spans="1:18" s="3" customFormat="1">
      <c r="A5" s="43"/>
      <c r="B5" s="278" t="s">
        <v>855</v>
      </c>
      <c r="C5" s="344" t="s">
        <v>856</v>
      </c>
      <c r="D5" s="56" t="s">
        <v>598</v>
      </c>
      <c r="E5" s="247">
        <v>67.22</v>
      </c>
      <c r="F5" s="354">
        <v>0</v>
      </c>
      <c r="G5" s="247">
        <v>11.2</v>
      </c>
      <c r="H5" s="354">
        <v>0</v>
      </c>
      <c r="I5" s="351">
        <v>78.42</v>
      </c>
      <c r="J5" s="247">
        <v>67.22</v>
      </c>
      <c r="K5" s="247">
        <v>11.2</v>
      </c>
      <c r="L5" s="293">
        <v>78.42</v>
      </c>
      <c r="M5" s="262"/>
    </row>
    <row r="6" spans="1:18" ht="16" customHeight="1">
      <c r="A6" s="43">
        <v>2</v>
      </c>
      <c r="B6" s="278" t="s">
        <v>715</v>
      </c>
      <c r="C6" s="348" t="s">
        <v>842</v>
      </c>
      <c r="D6" s="52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>SUM(E6:H6)</f>
        <v>78.42</v>
      </c>
      <c r="J6" s="247">
        <v>67.22</v>
      </c>
      <c r="K6" s="247">
        <v>11.2</v>
      </c>
      <c r="L6" s="293">
        <f>J6+K6</f>
        <v>78.42</v>
      </c>
      <c r="M6" s="262"/>
    </row>
    <row r="7" spans="1:18">
      <c r="A7" s="43">
        <v>4</v>
      </c>
      <c r="B7" s="278" t="s">
        <v>620</v>
      </c>
      <c r="C7" s="344" t="s">
        <v>542</v>
      </c>
      <c r="D7" s="52" t="s">
        <v>598</v>
      </c>
      <c r="E7" s="247">
        <v>67.22</v>
      </c>
      <c r="F7" s="352">
        <v>0</v>
      </c>
      <c r="G7" s="247">
        <v>11.2</v>
      </c>
      <c r="H7" s="296">
        <v>0</v>
      </c>
      <c r="I7" s="247">
        <f t="shared" ref="I7:I70" si="0">SUM(E7:H7)</f>
        <v>78.42</v>
      </c>
      <c r="J7" s="247">
        <v>67.22</v>
      </c>
      <c r="K7" s="247">
        <v>11.2</v>
      </c>
      <c r="L7" s="293">
        <f>J7+K7</f>
        <v>78.42</v>
      </c>
      <c r="M7" s="51"/>
    </row>
    <row r="8" spans="1:18">
      <c r="A8" s="43">
        <v>5</v>
      </c>
      <c r="B8" s="278" t="s">
        <v>805</v>
      </c>
      <c r="C8" s="344" t="s">
        <v>843</v>
      </c>
      <c r="D8" s="52" t="s">
        <v>598</v>
      </c>
      <c r="E8" s="247">
        <v>67.22</v>
      </c>
      <c r="F8" s="296">
        <v>0</v>
      </c>
      <c r="G8" s="247">
        <v>11.2</v>
      </c>
      <c r="H8" s="296">
        <v>0</v>
      </c>
      <c r="I8" s="247">
        <f t="shared" si="0"/>
        <v>78.42</v>
      </c>
      <c r="J8" s="247">
        <v>67.22</v>
      </c>
      <c r="K8" s="247">
        <v>11.2</v>
      </c>
      <c r="L8" s="293">
        <f t="shared" ref="L8:L66" si="1">J8+K8</f>
        <v>78.42</v>
      </c>
      <c r="M8" s="262"/>
    </row>
    <row r="9" spans="1:18">
      <c r="A9" s="43">
        <v>6</v>
      </c>
      <c r="B9" s="278" t="s">
        <v>621</v>
      </c>
      <c r="C9" s="344" t="s">
        <v>561</v>
      </c>
      <c r="D9" s="52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51"/>
    </row>
    <row r="10" spans="1:18">
      <c r="A10" s="43">
        <v>7</v>
      </c>
      <c r="B10" s="50" t="s">
        <v>622</v>
      </c>
      <c r="C10" s="344" t="s">
        <v>192</v>
      </c>
      <c r="D10" s="52" t="s">
        <v>599</v>
      </c>
      <c r="E10" s="247">
        <v>67.22</v>
      </c>
      <c r="F10" s="296">
        <v>114.26</v>
      </c>
      <c r="G10" s="247">
        <v>11.2</v>
      </c>
      <c r="H10" s="296">
        <v>20.16</v>
      </c>
      <c r="I10" s="247">
        <f t="shared" si="0"/>
        <v>212.84</v>
      </c>
      <c r="J10" s="247">
        <v>181.48000000000002</v>
      </c>
      <c r="K10" s="247">
        <v>31.37</v>
      </c>
      <c r="L10" s="293">
        <f t="shared" si="1"/>
        <v>212.85000000000002</v>
      </c>
      <c r="M10" s="262"/>
    </row>
    <row r="11" spans="1:18">
      <c r="A11" s="43">
        <v>9</v>
      </c>
      <c r="B11" s="50" t="s">
        <v>624</v>
      </c>
      <c r="C11" s="72" t="s">
        <v>583</v>
      </c>
      <c r="D11" s="52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>
      <c r="A12" s="43">
        <v>10</v>
      </c>
      <c r="B12" s="50" t="s">
        <v>625</v>
      </c>
      <c r="C12" s="72" t="s">
        <v>89</v>
      </c>
      <c r="D12" s="52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</row>
    <row r="13" spans="1:18">
      <c r="A13" s="43"/>
      <c r="B13" s="50" t="s">
        <v>858</v>
      </c>
      <c r="C13" s="72" t="s">
        <v>859</v>
      </c>
      <c r="D13" s="52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0"/>
        <v>78.42</v>
      </c>
      <c r="J13" s="247">
        <v>67.22</v>
      </c>
      <c r="K13" s="247">
        <v>11.2</v>
      </c>
      <c r="L13" s="293">
        <f t="shared" si="1"/>
        <v>78.42</v>
      </c>
      <c r="M13" s="262"/>
    </row>
    <row r="14" spans="1:18" s="1" customFormat="1">
      <c r="A14" s="43">
        <v>12</v>
      </c>
      <c r="B14" s="50" t="s">
        <v>627</v>
      </c>
      <c r="C14" s="72" t="s">
        <v>575</v>
      </c>
      <c r="D14" s="52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 t="shared" si="1"/>
        <v>78.42</v>
      </c>
      <c r="M14" s="262"/>
      <c r="O14"/>
      <c r="P14"/>
      <c r="Q14"/>
      <c r="R14"/>
    </row>
    <row r="15" spans="1:18" s="1" customFormat="1">
      <c r="A15" s="43">
        <v>13</v>
      </c>
      <c r="B15" s="50" t="s">
        <v>628</v>
      </c>
      <c r="C15" s="72" t="s">
        <v>139</v>
      </c>
      <c r="D15" s="52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0"/>
        <v>78.42</v>
      </c>
      <c r="J15" s="247">
        <v>67.22</v>
      </c>
      <c r="K15" s="247">
        <v>11.2</v>
      </c>
      <c r="L15" s="293">
        <f t="shared" si="1"/>
        <v>78.42</v>
      </c>
      <c r="M15" s="262"/>
      <c r="O15"/>
      <c r="P15"/>
      <c r="Q15"/>
      <c r="R15"/>
    </row>
    <row r="16" spans="1:18" s="1" customFormat="1">
      <c r="A16" s="43">
        <v>14</v>
      </c>
      <c r="B16" s="50" t="s">
        <v>629</v>
      </c>
      <c r="C16" s="72" t="s">
        <v>170</v>
      </c>
      <c r="D16" s="52" t="s">
        <v>600</v>
      </c>
      <c r="E16" s="247">
        <v>67.239999999999995</v>
      </c>
      <c r="F16" s="296">
        <v>50.4</v>
      </c>
      <c r="G16" s="247">
        <v>11.2</v>
      </c>
      <c r="H16" s="296">
        <v>8.4</v>
      </c>
      <c r="I16" s="247">
        <f t="shared" si="0"/>
        <v>137.23999999999998</v>
      </c>
      <c r="J16" s="247">
        <v>117.63</v>
      </c>
      <c r="K16" s="247">
        <v>19.61</v>
      </c>
      <c r="L16" s="293">
        <f t="shared" si="1"/>
        <v>137.24</v>
      </c>
      <c r="M16" s="262"/>
      <c r="O16"/>
      <c r="P16"/>
      <c r="Q16"/>
      <c r="R16"/>
    </row>
    <row r="17" spans="1:18" s="1" customFormat="1">
      <c r="A17" s="43">
        <v>15</v>
      </c>
      <c r="B17" s="50" t="s">
        <v>810</v>
      </c>
      <c r="C17" s="72" t="s">
        <v>809</v>
      </c>
      <c r="D17" s="52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>SUM(E17:H17)</f>
        <v>78.42</v>
      </c>
      <c r="J17" s="247">
        <v>67.22</v>
      </c>
      <c r="K17" s="247">
        <v>11.2</v>
      </c>
      <c r="L17" s="293">
        <f t="shared" si="1"/>
        <v>78.42</v>
      </c>
      <c r="M17" s="262"/>
      <c r="O17"/>
      <c r="P17"/>
      <c r="Q17"/>
      <c r="R17"/>
    </row>
    <row r="18" spans="1:18" s="1" customFormat="1">
      <c r="A18" s="43">
        <v>16</v>
      </c>
      <c r="B18" s="278" t="s">
        <v>731</v>
      </c>
      <c r="C18" s="72" t="s">
        <v>730</v>
      </c>
      <c r="D18" s="52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0"/>
        <v>212.84</v>
      </c>
      <c r="J18" s="247">
        <v>181.48000000000002</v>
      </c>
      <c r="K18" s="247">
        <v>31.37</v>
      </c>
      <c r="L18" s="293">
        <f t="shared" si="1"/>
        <v>212.85000000000002</v>
      </c>
      <c r="M18" s="262"/>
      <c r="O18"/>
      <c r="P18"/>
      <c r="Q18"/>
      <c r="R18"/>
    </row>
    <row r="19" spans="1:18">
      <c r="A19" s="43">
        <v>17</v>
      </c>
      <c r="B19" s="50" t="s">
        <v>630</v>
      </c>
      <c r="C19" s="72" t="s">
        <v>11</v>
      </c>
      <c r="D19" s="52" t="s">
        <v>599</v>
      </c>
      <c r="E19" s="247">
        <v>67.22</v>
      </c>
      <c r="F19" s="296">
        <v>114.26</v>
      </c>
      <c r="G19" s="247">
        <v>11.2</v>
      </c>
      <c r="H19" s="296">
        <v>20.16</v>
      </c>
      <c r="I19" s="247">
        <f t="shared" si="0"/>
        <v>212.84</v>
      </c>
      <c r="J19" s="247">
        <v>181.48000000000002</v>
      </c>
      <c r="K19" s="247">
        <v>31.37</v>
      </c>
      <c r="L19" s="293">
        <f t="shared" si="1"/>
        <v>212.85000000000002</v>
      </c>
      <c r="M19" s="262"/>
    </row>
    <row r="20" spans="1:18">
      <c r="A20" s="43">
        <v>18</v>
      </c>
      <c r="B20" s="118" t="s">
        <v>631</v>
      </c>
      <c r="C20" s="72" t="s">
        <v>720</v>
      </c>
      <c r="D20" s="52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0"/>
        <v>78.42</v>
      </c>
      <c r="J20" s="247">
        <v>67.22</v>
      </c>
      <c r="K20" s="247">
        <v>11.2</v>
      </c>
      <c r="L20" s="293">
        <f t="shared" si="1"/>
        <v>78.42</v>
      </c>
      <c r="M20" s="262"/>
    </row>
    <row r="21" spans="1:18">
      <c r="A21" s="43">
        <v>19</v>
      </c>
      <c r="B21" s="50" t="s">
        <v>632</v>
      </c>
      <c r="C21" s="72" t="s">
        <v>65</v>
      </c>
      <c r="D21" s="52" t="s">
        <v>600</v>
      </c>
      <c r="E21" s="247">
        <v>67.239999999999995</v>
      </c>
      <c r="F21" s="296">
        <v>50.4</v>
      </c>
      <c r="G21" s="247">
        <v>11.2</v>
      </c>
      <c r="H21" s="296">
        <v>8.4</v>
      </c>
      <c r="I21" s="247">
        <f t="shared" si="0"/>
        <v>137.23999999999998</v>
      </c>
      <c r="J21" s="247">
        <v>117.63</v>
      </c>
      <c r="K21" s="247">
        <v>19.61</v>
      </c>
      <c r="L21" s="293">
        <f t="shared" si="1"/>
        <v>137.24</v>
      </c>
      <c r="M21" s="262"/>
    </row>
    <row r="22" spans="1:18">
      <c r="A22" s="43">
        <v>20</v>
      </c>
      <c r="B22" s="50" t="s">
        <v>633</v>
      </c>
      <c r="C22" s="71" t="s">
        <v>80</v>
      </c>
      <c r="D22" s="52" t="s">
        <v>598</v>
      </c>
      <c r="E22" s="247">
        <v>67.22</v>
      </c>
      <c r="F22" s="296">
        <v>0</v>
      </c>
      <c r="G22" s="247">
        <v>11.2</v>
      </c>
      <c r="H22" s="296">
        <v>0</v>
      </c>
      <c r="I22" s="247">
        <f t="shared" si="0"/>
        <v>78.42</v>
      </c>
      <c r="J22" s="247">
        <v>67.22</v>
      </c>
      <c r="K22" s="247">
        <v>11.2</v>
      </c>
      <c r="L22" s="293">
        <f t="shared" si="1"/>
        <v>78.42</v>
      </c>
      <c r="M22" s="262"/>
    </row>
    <row r="23" spans="1:18">
      <c r="A23" s="43">
        <v>21</v>
      </c>
      <c r="B23" s="43" t="s">
        <v>781</v>
      </c>
      <c r="C23" s="71" t="s">
        <v>844</v>
      </c>
      <c r="D23" s="52" t="s">
        <v>598</v>
      </c>
      <c r="E23" s="247">
        <v>67.239999999999995</v>
      </c>
      <c r="F23" s="296">
        <v>0</v>
      </c>
      <c r="G23" s="247">
        <v>11.2</v>
      </c>
      <c r="H23" s="296">
        <v>0</v>
      </c>
      <c r="I23" s="247">
        <f>SUM(E23:H23)</f>
        <v>78.44</v>
      </c>
      <c r="J23" s="247">
        <v>67.22</v>
      </c>
      <c r="K23" s="247">
        <v>11.2</v>
      </c>
      <c r="L23" s="293">
        <f t="shared" si="1"/>
        <v>78.42</v>
      </c>
      <c r="M23" s="262"/>
    </row>
    <row r="24" spans="1:18">
      <c r="A24" s="43">
        <v>22</v>
      </c>
      <c r="B24" s="50" t="s">
        <v>635</v>
      </c>
      <c r="C24" s="72" t="s">
        <v>91</v>
      </c>
      <c r="D24" s="52" t="s">
        <v>600</v>
      </c>
      <c r="E24" s="247">
        <v>67.22</v>
      </c>
      <c r="F24" s="296">
        <v>50.4</v>
      </c>
      <c r="G24" s="247">
        <v>11.2</v>
      </c>
      <c r="H24" s="296">
        <v>8.4</v>
      </c>
      <c r="I24" s="247">
        <f t="shared" si="0"/>
        <v>137.22</v>
      </c>
      <c r="J24" s="247">
        <v>181.48000000000002</v>
      </c>
      <c r="K24" s="247">
        <v>31.37</v>
      </c>
      <c r="L24" s="293">
        <f t="shared" si="1"/>
        <v>212.85000000000002</v>
      </c>
      <c r="M24" s="262" t="s">
        <v>872</v>
      </c>
    </row>
    <row r="25" spans="1:18">
      <c r="A25" s="43">
        <v>23</v>
      </c>
      <c r="B25" s="50" t="s">
        <v>634</v>
      </c>
      <c r="C25" s="71" t="s">
        <v>845</v>
      </c>
      <c r="D25" s="52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1"/>
        <v>78.42</v>
      </c>
      <c r="M25" s="262"/>
    </row>
    <row r="26" spans="1:18">
      <c r="A26" s="43">
        <v>24</v>
      </c>
      <c r="B26" s="50" t="s">
        <v>636</v>
      </c>
      <c r="C26" s="72" t="s">
        <v>771</v>
      </c>
      <c r="D26" s="52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1"/>
        <v>78.42</v>
      </c>
      <c r="M26" s="262"/>
    </row>
    <row r="27" spans="1:18">
      <c r="A27" s="43">
        <v>25</v>
      </c>
      <c r="B27" s="50" t="s">
        <v>637</v>
      </c>
      <c r="C27" s="72" t="s">
        <v>405</v>
      </c>
      <c r="D27" s="52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1"/>
        <v>78.42</v>
      </c>
      <c r="M27" s="262"/>
    </row>
    <row r="28" spans="1:18">
      <c r="A28" s="43">
        <v>26</v>
      </c>
      <c r="B28" s="50" t="s">
        <v>723</v>
      </c>
      <c r="C28" s="72" t="s">
        <v>722</v>
      </c>
      <c r="D28" s="52" t="s">
        <v>598</v>
      </c>
      <c r="E28" s="247">
        <v>67.22</v>
      </c>
      <c r="F28" s="296">
        <v>0</v>
      </c>
      <c r="G28" s="247">
        <v>11.2</v>
      </c>
      <c r="H28" s="296">
        <v>0</v>
      </c>
      <c r="I28" s="247">
        <f t="shared" si="0"/>
        <v>78.42</v>
      </c>
      <c r="J28" s="247">
        <v>67.22</v>
      </c>
      <c r="K28" s="247">
        <v>11.2</v>
      </c>
      <c r="L28" s="293">
        <f t="shared" si="1"/>
        <v>78.42</v>
      </c>
      <c r="M28" s="262"/>
    </row>
    <row r="29" spans="1:18">
      <c r="A29" s="43">
        <v>27</v>
      </c>
      <c r="B29" s="50" t="s">
        <v>638</v>
      </c>
      <c r="C29" s="72" t="s">
        <v>617</v>
      </c>
      <c r="D29" s="52" t="s">
        <v>600</v>
      </c>
      <c r="E29" s="247">
        <v>67.239999999999995</v>
      </c>
      <c r="F29" s="296">
        <v>50.4</v>
      </c>
      <c r="G29" s="247">
        <v>11.2</v>
      </c>
      <c r="H29" s="296">
        <v>8.4</v>
      </c>
      <c r="I29" s="247">
        <f t="shared" si="0"/>
        <v>137.23999999999998</v>
      </c>
      <c r="J29" s="247">
        <v>117.63</v>
      </c>
      <c r="K29" s="247">
        <v>19.61</v>
      </c>
      <c r="L29" s="293">
        <f t="shared" si="1"/>
        <v>137.24</v>
      </c>
      <c r="M29" s="262"/>
    </row>
    <row r="30" spans="1:18">
      <c r="A30" s="43">
        <v>28</v>
      </c>
      <c r="B30" s="50" t="s">
        <v>639</v>
      </c>
      <c r="C30" s="72" t="s">
        <v>92</v>
      </c>
      <c r="D30" s="52" t="s">
        <v>599</v>
      </c>
      <c r="E30" s="247">
        <v>67.22</v>
      </c>
      <c r="F30" s="296">
        <v>114.26</v>
      </c>
      <c r="G30" s="247">
        <v>11.2</v>
      </c>
      <c r="H30" s="296">
        <v>20.16</v>
      </c>
      <c r="I30" s="247">
        <f t="shared" si="0"/>
        <v>212.84</v>
      </c>
      <c r="J30" s="247">
        <v>181.48000000000002</v>
      </c>
      <c r="K30" s="247">
        <v>31.37</v>
      </c>
      <c r="L30" s="293">
        <f t="shared" si="1"/>
        <v>212.85000000000002</v>
      </c>
      <c r="M30" s="262"/>
    </row>
    <row r="31" spans="1:18">
      <c r="A31" s="43">
        <v>30</v>
      </c>
      <c r="B31" s="50" t="s">
        <v>641</v>
      </c>
      <c r="C31" s="71" t="s">
        <v>846</v>
      </c>
      <c r="D31" s="52" t="s">
        <v>600</v>
      </c>
      <c r="E31" s="247">
        <v>67.22</v>
      </c>
      <c r="F31" s="296">
        <v>50.4</v>
      </c>
      <c r="G31" s="247">
        <v>11.2</v>
      </c>
      <c r="H31" s="296">
        <v>8.4</v>
      </c>
      <c r="I31" s="247">
        <f t="shared" si="0"/>
        <v>137.22</v>
      </c>
      <c r="J31" s="247">
        <v>117.63</v>
      </c>
      <c r="K31" s="247">
        <v>19.61</v>
      </c>
      <c r="L31" s="293">
        <f t="shared" si="1"/>
        <v>137.24</v>
      </c>
      <c r="M31" s="262"/>
      <c r="Q31" t="s">
        <v>318</v>
      </c>
    </row>
    <row r="32" spans="1:18">
      <c r="A32" s="43">
        <v>31</v>
      </c>
      <c r="B32" s="50" t="s">
        <v>642</v>
      </c>
      <c r="C32" s="72" t="s">
        <v>549</v>
      </c>
      <c r="D32" s="52" t="s">
        <v>599</v>
      </c>
      <c r="E32" s="247">
        <v>67.22</v>
      </c>
      <c r="F32" s="296">
        <v>114.26</v>
      </c>
      <c r="G32" s="247">
        <v>11.2</v>
      </c>
      <c r="H32" s="296">
        <v>20.16</v>
      </c>
      <c r="I32" s="247">
        <f t="shared" si="0"/>
        <v>212.84</v>
      </c>
      <c r="J32" s="247">
        <v>181.48000000000002</v>
      </c>
      <c r="K32" s="247">
        <v>31.37</v>
      </c>
      <c r="L32" s="293">
        <f t="shared" si="1"/>
        <v>212.85000000000002</v>
      </c>
      <c r="M32" s="262"/>
    </row>
    <row r="33" spans="1:18">
      <c r="A33" s="43">
        <v>32</v>
      </c>
      <c r="B33" s="50" t="s">
        <v>784</v>
      </c>
      <c r="C33" s="72" t="s">
        <v>785</v>
      </c>
      <c r="D33" s="52" t="s">
        <v>598</v>
      </c>
      <c r="E33" s="247">
        <v>67.22</v>
      </c>
      <c r="F33" s="296">
        <v>0</v>
      </c>
      <c r="G33" s="247">
        <v>11.2</v>
      </c>
      <c r="H33" s="296">
        <v>0</v>
      </c>
      <c r="I33" s="247">
        <f t="shared" si="0"/>
        <v>78.42</v>
      </c>
      <c r="J33" s="247">
        <v>67.22</v>
      </c>
      <c r="K33" s="247">
        <v>11.2</v>
      </c>
      <c r="L33" s="293">
        <f t="shared" si="1"/>
        <v>78.42</v>
      </c>
      <c r="M33" s="262"/>
    </row>
    <row r="34" spans="1:18" s="1" customFormat="1">
      <c r="A34" s="43">
        <v>33</v>
      </c>
      <c r="B34" s="50" t="s">
        <v>644</v>
      </c>
      <c r="C34" s="72" t="s">
        <v>407</v>
      </c>
      <c r="D34" s="52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/>
      <c r="O34"/>
      <c r="P34"/>
      <c r="Q34"/>
      <c r="R34"/>
    </row>
    <row r="35" spans="1:18" s="1" customFormat="1">
      <c r="A35" s="43"/>
      <c r="B35" s="50" t="s">
        <v>860</v>
      </c>
      <c r="C35" s="72" t="s">
        <v>862</v>
      </c>
      <c r="D35" s="52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0"/>
        <v>78.42</v>
      </c>
      <c r="J35" s="247">
        <v>67.22</v>
      </c>
      <c r="K35" s="247">
        <v>11.2</v>
      </c>
      <c r="L35" s="293">
        <f t="shared" si="1"/>
        <v>78.42</v>
      </c>
      <c r="M35" s="262"/>
      <c r="O35"/>
      <c r="P35"/>
      <c r="Q35"/>
      <c r="R35"/>
    </row>
    <row r="36" spans="1:18" s="1" customFormat="1">
      <c r="A36" s="43"/>
      <c r="B36" s="50" t="s">
        <v>861</v>
      </c>
      <c r="C36" s="72" t="s">
        <v>863</v>
      </c>
      <c r="D36" s="52" t="s">
        <v>598</v>
      </c>
      <c r="E36" s="247">
        <v>67.22</v>
      </c>
      <c r="F36" s="296">
        <v>0</v>
      </c>
      <c r="G36" s="247">
        <v>11.2</v>
      </c>
      <c r="H36" s="296">
        <v>0</v>
      </c>
      <c r="I36" s="247">
        <f t="shared" si="0"/>
        <v>78.42</v>
      </c>
      <c r="J36" s="247">
        <v>67.22</v>
      </c>
      <c r="K36" s="247">
        <v>11.2</v>
      </c>
      <c r="L36" s="293">
        <f t="shared" si="1"/>
        <v>78.42</v>
      </c>
      <c r="M36" s="262"/>
      <c r="O36"/>
      <c r="P36"/>
      <c r="Q36"/>
      <c r="R36"/>
    </row>
    <row r="37" spans="1:18" s="1" customFormat="1">
      <c r="A37" s="43">
        <v>34</v>
      </c>
      <c r="B37" s="50" t="s">
        <v>705</v>
      </c>
      <c r="C37" s="72" t="s">
        <v>43</v>
      </c>
      <c r="D37" s="52" t="s">
        <v>598</v>
      </c>
      <c r="E37" s="247">
        <v>67.22</v>
      </c>
      <c r="F37" s="296">
        <v>0</v>
      </c>
      <c r="G37" s="247">
        <v>11.2</v>
      </c>
      <c r="H37" s="296">
        <v>0</v>
      </c>
      <c r="I37" s="247">
        <f t="shared" si="0"/>
        <v>78.42</v>
      </c>
      <c r="J37" s="247">
        <v>67.22</v>
      </c>
      <c r="K37" s="247">
        <v>11.2</v>
      </c>
      <c r="L37" s="293">
        <f t="shared" si="1"/>
        <v>78.42</v>
      </c>
      <c r="M37" s="262"/>
      <c r="O37"/>
      <c r="P37"/>
      <c r="Q37"/>
      <c r="R37"/>
    </row>
    <row r="38" spans="1:18" s="1" customFormat="1">
      <c r="A38" s="43">
        <v>35</v>
      </c>
      <c r="B38" s="50" t="s">
        <v>706</v>
      </c>
      <c r="C38" s="71" t="s">
        <v>327</v>
      </c>
      <c r="D38" s="52" t="s">
        <v>600</v>
      </c>
      <c r="E38" s="247">
        <v>67.239999999999995</v>
      </c>
      <c r="F38" s="296">
        <v>50.4</v>
      </c>
      <c r="G38" s="247">
        <v>11.2</v>
      </c>
      <c r="H38" s="296">
        <v>8.4</v>
      </c>
      <c r="I38" s="247">
        <f t="shared" si="0"/>
        <v>137.23999999999998</v>
      </c>
      <c r="J38" s="247">
        <v>117.63</v>
      </c>
      <c r="K38" s="247">
        <v>19.61</v>
      </c>
      <c r="L38" s="293">
        <f t="shared" si="1"/>
        <v>137.24</v>
      </c>
      <c r="M38" s="262"/>
      <c r="O38"/>
      <c r="P38"/>
      <c r="Q38"/>
      <c r="R38"/>
    </row>
    <row r="39" spans="1:18" s="1" customFormat="1">
      <c r="A39" s="43">
        <v>36</v>
      </c>
      <c r="B39" s="50" t="s">
        <v>645</v>
      </c>
      <c r="C39" s="72" t="s">
        <v>358</v>
      </c>
      <c r="D39" s="52" t="s">
        <v>599</v>
      </c>
      <c r="E39" s="247">
        <v>67.22</v>
      </c>
      <c r="F39" s="296">
        <v>114.26</v>
      </c>
      <c r="G39" s="247">
        <v>11.2</v>
      </c>
      <c r="H39" s="296">
        <v>20.16</v>
      </c>
      <c r="I39" s="247">
        <f t="shared" si="0"/>
        <v>212.84</v>
      </c>
      <c r="J39" s="247">
        <v>181.48000000000002</v>
      </c>
      <c r="K39" s="247">
        <v>31.37</v>
      </c>
      <c r="L39" s="293">
        <f t="shared" si="1"/>
        <v>212.85000000000002</v>
      </c>
      <c r="M39" s="262"/>
      <c r="O39"/>
      <c r="P39"/>
      <c r="Q39"/>
      <c r="R39"/>
    </row>
    <row r="40" spans="1:18" s="1" customFormat="1">
      <c r="A40" s="43">
        <v>37</v>
      </c>
      <c r="B40" s="50" t="s">
        <v>646</v>
      </c>
      <c r="C40" s="72" t="s">
        <v>551</v>
      </c>
      <c r="D40" s="52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0"/>
        <v>78.42</v>
      </c>
      <c r="J40" s="247">
        <v>67.22</v>
      </c>
      <c r="K40" s="247">
        <v>11.2</v>
      </c>
      <c r="L40" s="293">
        <f t="shared" si="1"/>
        <v>78.42</v>
      </c>
      <c r="M40" s="262"/>
      <c r="O40"/>
      <c r="P40"/>
      <c r="Q40"/>
      <c r="R40"/>
    </row>
    <row r="41" spans="1:18" s="1" customFormat="1">
      <c r="A41" s="43">
        <v>39</v>
      </c>
      <c r="B41" s="50" t="s">
        <v>648</v>
      </c>
      <c r="C41" s="72" t="s">
        <v>23</v>
      </c>
      <c r="D41" s="52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0"/>
        <v>78.42</v>
      </c>
      <c r="J41" s="247">
        <v>67.22</v>
      </c>
      <c r="K41" s="247">
        <v>11.2</v>
      </c>
      <c r="L41" s="293">
        <f t="shared" si="1"/>
        <v>78.42</v>
      </c>
      <c r="M41" s="262"/>
      <c r="O41"/>
      <c r="P41"/>
      <c r="Q41"/>
      <c r="R41"/>
    </row>
    <row r="42" spans="1:18" s="1" customFormat="1">
      <c r="A42" s="43">
        <v>40</v>
      </c>
      <c r="B42" s="50" t="s">
        <v>649</v>
      </c>
      <c r="C42" s="72" t="s">
        <v>93</v>
      </c>
      <c r="D42" s="52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f t="shared" si="0"/>
        <v>212.84</v>
      </c>
      <c r="J42" s="247">
        <v>181.48000000000002</v>
      </c>
      <c r="K42" s="247">
        <v>31.37</v>
      </c>
      <c r="L42" s="293">
        <f t="shared" si="1"/>
        <v>212.85000000000002</v>
      </c>
      <c r="M42" s="262"/>
      <c r="O42"/>
      <c r="P42"/>
      <c r="Q42"/>
      <c r="R42"/>
    </row>
    <row r="43" spans="1:18" s="1" customFormat="1">
      <c r="A43" s="43">
        <v>41</v>
      </c>
      <c r="B43" s="50" t="s">
        <v>650</v>
      </c>
      <c r="C43" s="72" t="s">
        <v>183</v>
      </c>
      <c r="D43" s="52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0"/>
        <v>78.42</v>
      </c>
      <c r="J43" s="247">
        <v>67.22</v>
      </c>
      <c r="K43" s="247">
        <v>11.2</v>
      </c>
      <c r="L43" s="293">
        <f t="shared" si="1"/>
        <v>78.42</v>
      </c>
      <c r="M43" s="262"/>
      <c r="O43"/>
      <c r="P43"/>
      <c r="Q43"/>
      <c r="R43"/>
    </row>
    <row r="44" spans="1:18" s="1" customFormat="1">
      <c r="A44" s="43">
        <v>42</v>
      </c>
      <c r="B44" s="50" t="s">
        <v>651</v>
      </c>
      <c r="C44" s="71" t="s">
        <v>453</v>
      </c>
      <c r="D44" s="52" t="s">
        <v>599</v>
      </c>
      <c r="E44" s="247">
        <v>67.22</v>
      </c>
      <c r="F44" s="296">
        <v>114.26</v>
      </c>
      <c r="G44" s="247">
        <v>11.2</v>
      </c>
      <c r="H44" s="296">
        <v>20.16</v>
      </c>
      <c r="I44" s="247">
        <f t="shared" si="0"/>
        <v>212.84</v>
      </c>
      <c r="J44" s="247">
        <v>181.48000000000002</v>
      </c>
      <c r="K44" s="247">
        <v>31.37</v>
      </c>
      <c r="L44" s="293">
        <f t="shared" si="1"/>
        <v>212.85000000000002</v>
      </c>
      <c r="M44" s="262"/>
      <c r="O44"/>
      <c r="P44"/>
      <c r="Q44"/>
      <c r="R44"/>
    </row>
    <row r="45" spans="1:18" s="1" customFormat="1">
      <c r="A45" s="43"/>
      <c r="B45" s="50" t="s">
        <v>864</v>
      </c>
      <c r="C45" s="71" t="s">
        <v>865</v>
      </c>
      <c r="D45" s="52" t="s">
        <v>866</v>
      </c>
      <c r="E45" s="247">
        <v>67.22</v>
      </c>
      <c r="F45" s="296">
        <v>0</v>
      </c>
      <c r="G45" s="247">
        <v>11.2</v>
      </c>
      <c r="H45" s="296">
        <v>0</v>
      </c>
      <c r="I45" s="247">
        <f t="shared" si="0"/>
        <v>78.42</v>
      </c>
      <c r="J45" s="247">
        <v>67.22</v>
      </c>
      <c r="K45" s="247">
        <v>11.2</v>
      </c>
      <c r="L45" s="293">
        <f t="shared" si="1"/>
        <v>78.42</v>
      </c>
      <c r="M45" s="262" t="s">
        <v>406</v>
      </c>
      <c r="O45"/>
      <c r="P45"/>
      <c r="Q45"/>
      <c r="R45"/>
    </row>
    <row r="46" spans="1:18" s="1" customFormat="1">
      <c r="A46" s="43">
        <v>43</v>
      </c>
      <c r="B46" s="50" t="s">
        <v>652</v>
      </c>
      <c r="C46" s="72" t="s">
        <v>134</v>
      </c>
      <c r="D46" s="52" t="s">
        <v>598</v>
      </c>
      <c r="E46" s="247">
        <v>67.22</v>
      </c>
      <c r="F46" s="296">
        <v>0</v>
      </c>
      <c r="G46" s="247">
        <v>11.2</v>
      </c>
      <c r="H46" s="296">
        <v>0</v>
      </c>
      <c r="I46" s="247">
        <f t="shared" si="0"/>
        <v>78.42</v>
      </c>
      <c r="J46" s="247">
        <v>67.22</v>
      </c>
      <c r="K46" s="247">
        <v>11.2</v>
      </c>
      <c r="L46" s="293">
        <f t="shared" si="1"/>
        <v>78.42</v>
      </c>
      <c r="M46" s="262"/>
      <c r="O46"/>
      <c r="P46"/>
      <c r="Q46"/>
      <c r="R46"/>
    </row>
    <row r="47" spans="1:18" s="1" customFormat="1">
      <c r="A47" s="43">
        <v>44</v>
      </c>
      <c r="B47" s="50" t="s">
        <v>653</v>
      </c>
      <c r="C47" s="72" t="s">
        <v>59</v>
      </c>
      <c r="D47" s="52" t="s">
        <v>598</v>
      </c>
      <c r="E47" s="247">
        <v>67.22</v>
      </c>
      <c r="F47" s="296">
        <v>0</v>
      </c>
      <c r="G47" s="247">
        <v>11.2</v>
      </c>
      <c r="H47" s="296">
        <v>0</v>
      </c>
      <c r="I47" s="247">
        <f t="shared" si="0"/>
        <v>78.42</v>
      </c>
      <c r="J47" s="247">
        <v>67.22</v>
      </c>
      <c r="K47" s="247">
        <v>11.2</v>
      </c>
      <c r="L47" s="293">
        <f t="shared" si="1"/>
        <v>78.42</v>
      </c>
      <c r="M47" s="262"/>
      <c r="O47"/>
      <c r="P47"/>
      <c r="Q47"/>
      <c r="R47"/>
    </row>
    <row r="48" spans="1:18" s="1" customFormat="1">
      <c r="A48" s="43">
        <v>45</v>
      </c>
      <c r="B48" s="50" t="s">
        <v>654</v>
      </c>
      <c r="C48" s="72" t="s">
        <v>563</v>
      </c>
      <c r="D48" s="52" t="s">
        <v>599</v>
      </c>
      <c r="E48" s="247">
        <v>67.22</v>
      </c>
      <c r="F48" s="296">
        <v>114.26</v>
      </c>
      <c r="G48" s="247">
        <v>11.2</v>
      </c>
      <c r="H48" s="296">
        <v>20.16</v>
      </c>
      <c r="I48" s="247">
        <f t="shared" si="0"/>
        <v>212.84</v>
      </c>
      <c r="J48" s="247">
        <v>181.48000000000002</v>
      </c>
      <c r="K48" s="247">
        <v>31.37</v>
      </c>
      <c r="L48" s="293">
        <f t="shared" si="1"/>
        <v>212.85000000000002</v>
      </c>
      <c r="M48" s="262"/>
      <c r="O48"/>
      <c r="P48"/>
      <c r="Q48"/>
      <c r="R48"/>
    </row>
    <row r="49" spans="1:18" s="1" customFormat="1">
      <c r="A49" s="43">
        <v>46</v>
      </c>
      <c r="B49" s="50" t="s">
        <v>655</v>
      </c>
      <c r="C49" s="71" t="s">
        <v>847</v>
      </c>
      <c r="D49" s="52" t="s">
        <v>600</v>
      </c>
      <c r="E49" s="247">
        <v>67.239999999999995</v>
      </c>
      <c r="F49" s="296">
        <v>50.4</v>
      </c>
      <c r="G49" s="247">
        <v>11.2</v>
      </c>
      <c r="H49" s="296">
        <v>8.4</v>
      </c>
      <c r="I49" s="247">
        <f t="shared" si="0"/>
        <v>137.23999999999998</v>
      </c>
      <c r="J49" s="247">
        <v>117.63</v>
      </c>
      <c r="K49" s="247">
        <v>19.61</v>
      </c>
      <c r="L49" s="293">
        <f t="shared" si="1"/>
        <v>137.24</v>
      </c>
      <c r="M49" s="262"/>
      <c r="O49"/>
      <c r="P49"/>
      <c r="Q49"/>
      <c r="R49"/>
    </row>
    <row r="50" spans="1:18" s="1" customFormat="1" ht="16" customHeight="1">
      <c r="A50" s="43">
        <v>47</v>
      </c>
      <c r="B50" s="118" t="s">
        <v>656</v>
      </c>
      <c r="C50" s="72" t="s">
        <v>306</v>
      </c>
      <c r="D50" s="52" t="s">
        <v>598</v>
      </c>
      <c r="E50" s="247">
        <v>67.22</v>
      </c>
      <c r="F50" s="296">
        <v>0</v>
      </c>
      <c r="G50" s="247">
        <v>11.2</v>
      </c>
      <c r="H50" s="296">
        <v>0</v>
      </c>
      <c r="I50" s="247">
        <f t="shared" si="0"/>
        <v>78.42</v>
      </c>
      <c r="J50" s="247">
        <v>67.22</v>
      </c>
      <c r="K50" s="247">
        <v>11.2</v>
      </c>
      <c r="L50" s="293">
        <f t="shared" si="1"/>
        <v>78.42</v>
      </c>
      <c r="M50" s="262"/>
      <c r="O50"/>
      <c r="P50"/>
      <c r="Q50"/>
      <c r="R50"/>
    </row>
    <row r="51" spans="1:18" s="1" customFormat="1">
      <c r="A51" s="43">
        <v>48</v>
      </c>
      <c r="B51" s="50" t="s">
        <v>657</v>
      </c>
      <c r="C51" s="72" t="s">
        <v>203</v>
      </c>
      <c r="D51" s="52" t="s">
        <v>598</v>
      </c>
      <c r="E51" s="247">
        <v>67.22</v>
      </c>
      <c r="F51" s="296">
        <v>0</v>
      </c>
      <c r="G51" s="247">
        <v>11.2</v>
      </c>
      <c r="H51" s="296">
        <v>0</v>
      </c>
      <c r="I51" s="247">
        <f t="shared" si="0"/>
        <v>78.42</v>
      </c>
      <c r="J51" s="247">
        <v>67.22</v>
      </c>
      <c r="K51" s="247">
        <v>11.2</v>
      </c>
      <c r="L51" s="293">
        <f t="shared" si="1"/>
        <v>78.42</v>
      </c>
      <c r="M51" s="262"/>
      <c r="O51"/>
      <c r="P51"/>
      <c r="Q51"/>
      <c r="R51"/>
    </row>
    <row r="52" spans="1:18">
      <c r="A52" s="43">
        <v>49</v>
      </c>
      <c r="B52" s="118" t="s">
        <v>658</v>
      </c>
      <c r="C52" s="72" t="s">
        <v>308</v>
      </c>
      <c r="D52" s="52" t="s">
        <v>598</v>
      </c>
      <c r="E52" s="247">
        <v>67.22</v>
      </c>
      <c r="F52" s="296">
        <v>0</v>
      </c>
      <c r="G52" s="247">
        <v>11.2</v>
      </c>
      <c r="H52" s="296">
        <v>0</v>
      </c>
      <c r="I52" s="247">
        <f t="shared" si="0"/>
        <v>78.42</v>
      </c>
      <c r="J52" s="247">
        <v>67.22</v>
      </c>
      <c r="K52" s="247">
        <v>11.2</v>
      </c>
      <c r="L52" s="293">
        <f t="shared" si="1"/>
        <v>78.42</v>
      </c>
      <c r="M52" s="262"/>
    </row>
    <row r="53" spans="1:18">
      <c r="A53" s="43">
        <v>50</v>
      </c>
      <c r="B53" s="50" t="s">
        <v>659</v>
      </c>
      <c r="C53" s="71" t="s">
        <v>848</v>
      </c>
      <c r="D53" s="52" t="s">
        <v>599</v>
      </c>
      <c r="E53" s="247">
        <v>67.22</v>
      </c>
      <c r="F53" s="296">
        <v>114.26</v>
      </c>
      <c r="G53" s="247">
        <v>11.2</v>
      </c>
      <c r="H53" s="296">
        <v>20.16</v>
      </c>
      <c r="I53" s="247">
        <f t="shared" si="0"/>
        <v>212.84</v>
      </c>
      <c r="J53" s="247">
        <v>181.48000000000002</v>
      </c>
      <c r="K53" s="247">
        <v>31.37</v>
      </c>
      <c r="L53" s="293">
        <f t="shared" si="1"/>
        <v>212.85000000000002</v>
      </c>
      <c r="M53" s="262"/>
    </row>
    <row r="54" spans="1:18">
      <c r="A54" s="43">
        <v>51</v>
      </c>
      <c r="B54" s="50" t="s">
        <v>660</v>
      </c>
      <c r="C54" s="72" t="s">
        <v>123</v>
      </c>
      <c r="D54" s="52" t="s">
        <v>599</v>
      </c>
      <c r="E54" s="247">
        <v>67.22</v>
      </c>
      <c r="F54" s="296">
        <v>114.26</v>
      </c>
      <c r="G54" s="247">
        <v>11.2</v>
      </c>
      <c r="H54" s="296">
        <v>20.16</v>
      </c>
      <c r="I54" s="247">
        <f t="shared" si="0"/>
        <v>212.84</v>
      </c>
      <c r="J54" s="247">
        <v>181.48000000000002</v>
      </c>
      <c r="K54" s="247">
        <v>31.37</v>
      </c>
      <c r="L54" s="293">
        <f t="shared" si="1"/>
        <v>212.85000000000002</v>
      </c>
      <c r="M54" s="262"/>
    </row>
    <row r="55" spans="1:18">
      <c r="A55" s="43">
        <v>52</v>
      </c>
      <c r="B55" s="50" t="s">
        <v>661</v>
      </c>
      <c r="C55" s="71" t="s">
        <v>346</v>
      </c>
      <c r="D55" s="52" t="s">
        <v>599</v>
      </c>
      <c r="E55" s="247">
        <v>67.22</v>
      </c>
      <c r="F55" s="296">
        <v>114.26</v>
      </c>
      <c r="G55" s="247">
        <v>11.2</v>
      </c>
      <c r="H55" s="296">
        <v>20.16</v>
      </c>
      <c r="I55" s="247">
        <f t="shared" si="0"/>
        <v>212.84</v>
      </c>
      <c r="J55" s="247">
        <v>181.48000000000002</v>
      </c>
      <c r="K55" s="247">
        <v>31.37</v>
      </c>
      <c r="L55" s="293">
        <f t="shared" si="1"/>
        <v>212.85000000000002</v>
      </c>
      <c r="M55" s="262"/>
    </row>
    <row r="56" spans="1:18">
      <c r="A56" s="43">
        <v>53</v>
      </c>
      <c r="B56" s="278" t="s">
        <v>742</v>
      </c>
      <c r="C56" s="72" t="s">
        <v>737</v>
      </c>
      <c r="D56" s="52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0"/>
        <v>78.42</v>
      </c>
      <c r="J56" s="247">
        <v>67.22</v>
      </c>
      <c r="K56" s="247">
        <v>11.2</v>
      </c>
      <c r="L56" s="293">
        <f t="shared" si="1"/>
        <v>78.42</v>
      </c>
      <c r="M56" s="53"/>
    </row>
    <row r="57" spans="1:18" s="42" customFormat="1" ht="16" customHeight="1">
      <c r="A57" s="43">
        <v>56</v>
      </c>
      <c r="B57" s="50" t="s">
        <v>664</v>
      </c>
      <c r="C57" s="72" t="s">
        <v>601</v>
      </c>
      <c r="D57" s="52" t="s">
        <v>598</v>
      </c>
      <c r="E57" s="247">
        <v>67.22</v>
      </c>
      <c r="F57" s="296">
        <v>0</v>
      </c>
      <c r="G57" s="247">
        <v>11.2</v>
      </c>
      <c r="H57" s="296">
        <v>0</v>
      </c>
      <c r="I57" s="247">
        <f t="shared" si="0"/>
        <v>78.42</v>
      </c>
      <c r="J57" s="247">
        <v>67.22</v>
      </c>
      <c r="K57" s="247">
        <v>11.2</v>
      </c>
      <c r="L57" s="293">
        <f t="shared" si="1"/>
        <v>78.42</v>
      </c>
      <c r="M57" s="262"/>
      <c r="N57" s="1"/>
    </row>
    <row r="58" spans="1:18" s="42" customFormat="1">
      <c r="A58" s="43">
        <v>57</v>
      </c>
      <c r="B58" s="50" t="s">
        <v>665</v>
      </c>
      <c r="C58" s="72" t="s">
        <v>378</v>
      </c>
      <c r="D58" s="52" t="s">
        <v>600</v>
      </c>
      <c r="E58" s="247">
        <v>67.239999999999995</v>
      </c>
      <c r="F58" s="296">
        <v>50.4</v>
      </c>
      <c r="G58" s="247">
        <v>11.2</v>
      </c>
      <c r="H58" s="296">
        <v>8.4</v>
      </c>
      <c r="I58" s="247">
        <f t="shared" si="0"/>
        <v>137.23999999999998</v>
      </c>
      <c r="J58" s="247">
        <v>117.63</v>
      </c>
      <c r="K58" s="247">
        <v>19.61</v>
      </c>
      <c r="L58" s="293">
        <f t="shared" si="1"/>
        <v>137.24</v>
      </c>
      <c r="M58" s="262"/>
      <c r="N58" s="1"/>
    </row>
    <row r="59" spans="1:18" s="42" customFormat="1">
      <c r="A59" s="43">
        <v>58</v>
      </c>
      <c r="B59" s="50" t="s">
        <v>413</v>
      </c>
      <c r="C59" s="72" t="s">
        <v>196</v>
      </c>
      <c r="D59" s="151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0"/>
        <v>78.42</v>
      </c>
      <c r="J59" s="247">
        <v>67.22</v>
      </c>
      <c r="K59" s="247">
        <v>11.2</v>
      </c>
      <c r="L59" s="293">
        <f t="shared" si="1"/>
        <v>78.42</v>
      </c>
      <c r="M59" s="262"/>
      <c r="N59" s="1"/>
    </row>
    <row r="60" spans="1:18">
      <c r="A60" s="43">
        <v>59</v>
      </c>
      <c r="B60" s="50" t="s">
        <v>666</v>
      </c>
      <c r="C60" s="72" t="s">
        <v>215</v>
      </c>
      <c r="D60" s="52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0"/>
        <v>78.42</v>
      </c>
      <c r="J60" s="247">
        <v>67.22</v>
      </c>
      <c r="K60" s="247">
        <v>11.2</v>
      </c>
      <c r="L60" s="293">
        <f t="shared" si="1"/>
        <v>78.42</v>
      </c>
      <c r="M60" s="264"/>
    </row>
    <row r="61" spans="1:18">
      <c r="A61" s="43">
        <v>60</v>
      </c>
      <c r="B61" s="50" t="s">
        <v>667</v>
      </c>
      <c r="C61" s="72" t="s">
        <v>586</v>
      </c>
      <c r="D61" s="52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264"/>
    </row>
    <row r="62" spans="1:18">
      <c r="A62" s="43">
        <v>62</v>
      </c>
      <c r="B62" s="50" t="s">
        <v>669</v>
      </c>
      <c r="C62" s="72" t="s">
        <v>83</v>
      </c>
      <c r="D62" s="52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0"/>
        <v>78.42</v>
      </c>
      <c r="J62" s="247">
        <v>67.22</v>
      </c>
      <c r="K62" s="247">
        <v>11.2</v>
      </c>
      <c r="L62" s="293">
        <f t="shared" si="1"/>
        <v>78.42</v>
      </c>
      <c r="M62" s="262"/>
    </row>
    <row r="63" spans="1:18">
      <c r="A63" s="43">
        <v>64</v>
      </c>
      <c r="B63" s="50" t="s">
        <v>707</v>
      </c>
      <c r="C63" s="71" t="s">
        <v>458</v>
      </c>
      <c r="D63" s="52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0"/>
        <v>78.42</v>
      </c>
      <c r="J63" s="247">
        <v>67.22</v>
      </c>
      <c r="K63" s="247">
        <v>11.2</v>
      </c>
      <c r="L63" s="293">
        <f t="shared" si="1"/>
        <v>78.42</v>
      </c>
      <c r="M63" s="262"/>
    </row>
    <row r="64" spans="1:18" s="1" customFormat="1">
      <c r="A64" s="43">
        <v>65</v>
      </c>
      <c r="B64" s="278" t="s">
        <v>743</v>
      </c>
      <c r="C64" s="72" t="s">
        <v>738</v>
      </c>
      <c r="D64" s="52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  <c r="O64"/>
      <c r="P64"/>
      <c r="Q64"/>
      <c r="R64"/>
    </row>
    <row r="65" spans="1:18" s="1" customFormat="1">
      <c r="A65" s="43">
        <v>66</v>
      </c>
      <c r="B65" s="50" t="s">
        <v>670</v>
      </c>
      <c r="C65" s="72" t="s">
        <v>428</v>
      </c>
      <c r="D65" s="52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0"/>
        <v>78.42</v>
      </c>
      <c r="J65" s="247">
        <v>67.22</v>
      </c>
      <c r="K65" s="247">
        <v>11.2</v>
      </c>
      <c r="L65" s="293">
        <f t="shared" si="1"/>
        <v>78.42</v>
      </c>
      <c r="M65" s="262"/>
      <c r="O65"/>
      <c r="P65"/>
      <c r="Q65"/>
      <c r="R65"/>
    </row>
    <row r="66" spans="1:18" s="1" customFormat="1">
      <c r="A66" s="43">
        <v>67</v>
      </c>
      <c r="B66" s="278" t="s">
        <v>744</v>
      </c>
      <c r="C66" s="72" t="s">
        <v>523</v>
      </c>
      <c r="D66" s="52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0"/>
        <v>78.42</v>
      </c>
      <c r="J66" s="247">
        <v>67.22</v>
      </c>
      <c r="K66" s="247">
        <v>11.2</v>
      </c>
      <c r="L66" s="293">
        <f t="shared" si="1"/>
        <v>78.42</v>
      </c>
      <c r="M66" s="262"/>
      <c r="O66"/>
      <c r="P66"/>
      <c r="Q66"/>
      <c r="R66"/>
    </row>
    <row r="67" spans="1:18" s="1" customFormat="1" ht="16" customHeight="1">
      <c r="A67" s="43">
        <v>68</v>
      </c>
      <c r="B67" s="50" t="s">
        <v>671</v>
      </c>
      <c r="C67" s="71" t="s">
        <v>849</v>
      </c>
      <c r="D67" s="52" t="s">
        <v>600</v>
      </c>
      <c r="E67" s="247">
        <v>67.239999999999995</v>
      </c>
      <c r="F67" s="296">
        <v>50.4</v>
      </c>
      <c r="G67" s="247">
        <v>11.2</v>
      </c>
      <c r="H67" s="296">
        <v>8.4</v>
      </c>
      <c r="I67" s="247">
        <f t="shared" si="0"/>
        <v>137.23999999999998</v>
      </c>
      <c r="J67" s="247">
        <v>117.63</v>
      </c>
      <c r="K67" s="247">
        <v>19.61</v>
      </c>
      <c r="L67" s="293">
        <f>J67+K67</f>
        <v>137.24</v>
      </c>
      <c r="M67" s="262"/>
      <c r="O67"/>
      <c r="P67"/>
      <c r="Q67"/>
      <c r="R67"/>
    </row>
    <row r="68" spans="1:18" s="1" customFormat="1">
      <c r="A68" s="43">
        <v>69</v>
      </c>
      <c r="B68" s="50" t="s">
        <v>672</v>
      </c>
      <c r="C68" s="71" t="s">
        <v>857</v>
      </c>
      <c r="D68" s="52" t="s">
        <v>599</v>
      </c>
      <c r="E68" s="247">
        <v>67.22</v>
      </c>
      <c r="F68" s="296">
        <v>114.26</v>
      </c>
      <c r="G68" s="247">
        <v>11.2</v>
      </c>
      <c r="H68" s="296">
        <v>20.16</v>
      </c>
      <c r="I68" s="247">
        <f t="shared" si="0"/>
        <v>212.84</v>
      </c>
      <c r="J68" s="247">
        <v>181.48000000000002</v>
      </c>
      <c r="K68" s="247">
        <v>31.37</v>
      </c>
      <c r="L68" s="293">
        <f>J68+K68</f>
        <v>212.85000000000002</v>
      </c>
      <c r="M68" s="262"/>
      <c r="O68"/>
      <c r="P68"/>
      <c r="Q68"/>
      <c r="R68"/>
    </row>
    <row r="69" spans="1:18" s="1" customFormat="1">
      <c r="A69" s="43">
        <v>70</v>
      </c>
      <c r="B69" s="50" t="s">
        <v>673</v>
      </c>
      <c r="C69" s="71" t="s">
        <v>850</v>
      </c>
      <c r="D69" s="52" t="s">
        <v>600</v>
      </c>
      <c r="E69" s="247">
        <v>67.239999999999995</v>
      </c>
      <c r="F69" s="296">
        <v>50.4</v>
      </c>
      <c r="G69" s="247">
        <v>11.2</v>
      </c>
      <c r="H69" s="296">
        <v>8.4</v>
      </c>
      <c r="I69" s="247">
        <f t="shared" si="0"/>
        <v>137.23999999999998</v>
      </c>
      <c r="J69" s="247">
        <v>117.63</v>
      </c>
      <c r="K69" s="247">
        <v>19.61</v>
      </c>
      <c r="L69" s="293">
        <f>J69+K69</f>
        <v>137.24</v>
      </c>
      <c r="M69" s="262"/>
      <c r="O69"/>
      <c r="P69"/>
      <c r="Q69"/>
      <c r="R69"/>
    </row>
    <row r="70" spans="1:18" s="1" customFormat="1">
      <c r="A70" s="43">
        <v>72</v>
      </c>
      <c r="B70" s="50" t="s">
        <v>674</v>
      </c>
      <c r="C70" s="72" t="s">
        <v>369</v>
      </c>
      <c r="D70" s="52" t="s">
        <v>600</v>
      </c>
      <c r="E70" s="247">
        <v>67.239999999999995</v>
      </c>
      <c r="F70" s="296">
        <v>50.4</v>
      </c>
      <c r="G70" s="247">
        <v>11.2</v>
      </c>
      <c r="H70" s="296">
        <v>8.4</v>
      </c>
      <c r="I70" s="247">
        <f t="shared" si="0"/>
        <v>137.23999999999998</v>
      </c>
      <c r="J70" s="247">
        <v>117.63</v>
      </c>
      <c r="K70" s="247">
        <v>19.61</v>
      </c>
      <c r="L70" s="293">
        <f>J70+K70</f>
        <v>137.24</v>
      </c>
      <c r="M70" s="262"/>
      <c r="O70"/>
      <c r="P70"/>
      <c r="Q70"/>
      <c r="R70"/>
    </row>
    <row r="71" spans="1:18" s="1" customFormat="1">
      <c r="A71" s="43">
        <v>74</v>
      </c>
      <c r="B71" s="43" t="s">
        <v>753</v>
      </c>
      <c r="C71" s="72" t="s">
        <v>752</v>
      </c>
      <c r="D71" s="52" t="s">
        <v>598</v>
      </c>
      <c r="E71" s="247">
        <v>67.22</v>
      </c>
      <c r="F71" s="296">
        <v>0</v>
      </c>
      <c r="G71" s="247">
        <v>11.2</v>
      </c>
      <c r="H71" s="296">
        <v>0</v>
      </c>
      <c r="I71" s="247">
        <f t="shared" ref="I71:I99" si="2">SUM(E71:H71)</f>
        <v>78.42</v>
      </c>
      <c r="J71" s="247">
        <v>67.22</v>
      </c>
      <c r="K71" s="247">
        <v>11.2</v>
      </c>
      <c r="L71" s="293">
        <f t="shared" ref="L71:L99" si="3">J71+K71</f>
        <v>78.42</v>
      </c>
      <c r="M71" s="262"/>
      <c r="O71"/>
      <c r="P71"/>
      <c r="Q71"/>
      <c r="R71"/>
    </row>
    <row r="72" spans="1:18" s="1" customFormat="1">
      <c r="A72" s="43">
        <v>75</v>
      </c>
      <c r="B72" s="50" t="s">
        <v>676</v>
      </c>
      <c r="C72" s="72" t="s">
        <v>557</v>
      </c>
      <c r="D72" s="52" t="s">
        <v>598</v>
      </c>
      <c r="E72" s="247">
        <v>67.22</v>
      </c>
      <c r="F72" s="296">
        <v>0</v>
      </c>
      <c r="G72" s="247">
        <v>11.2</v>
      </c>
      <c r="H72" s="296">
        <v>0</v>
      </c>
      <c r="I72" s="247">
        <f t="shared" si="2"/>
        <v>78.42</v>
      </c>
      <c r="J72" s="247">
        <v>67.22</v>
      </c>
      <c r="K72" s="247">
        <v>11.2</v>
      </c>
      <c r="L72" s="293">
        <f t="shared" si="3"/>
        <v>78.42</v>
      </c>
      <c r="M72" s="262"/>
      <c r="O72"/>
      <c r="P72"/>
      <c r="Q72"/>
      <c r="R72"/>
    </row>
    <row r="73" spans="1:18" s="1" customFormat="1">
      <c r="A73" s="43">
        <v>76</v>
      </c>
      <c r="B73" s="50" t="s">
        <v>677</v>
      </c>
      <c r="C73" s="71" t="s">
        <v>851</v>
      </c>
      <c r="D73" s="52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2"/>
        <v>78.42</v>
      </c>
      <c r="J73" s="247">
        <v>67.22</v>
      </c>
      <c r="K73" s="247">
        <v>11.2</v>
      </c>
      <c r="L73" s="293">
        <f t="shared" si="3"/>
        <v>78.42</v>
      </c>
      <c r="M73" s="262"/>
      <c r="O73"/>
      <c r="P73"/>
      <c r="Q73"/>
      <c r="R73"/>
    </row>
    <row r="74" spans="1:18" s="1" customFormat="1">
      <c r="A74" s="43">
        <v>77</v>
      </c>
      <c r="B74" s="50" t="s">
        <v>678</v>
      </c>
      <c r="C74" s="72" t="s">
        <v>341</v>
      </c>
      <c r="D74" s="52" t="s">
        <v>600</v>
      </c>
      <c r="E74" s="247">
        <v>67.239999999999995</v>
      </c>
      <c r="F74" s="296">
        <v>50.4</v>
      </c>
      <c r="G74" s="247">
        <v>11.2</v>
      </c>
      <c r="H74" s="296">
        <v>8.4</v>
      </c>
      <c r="I74" s="247">
        <f t="shared" si="2"/>
        <v>137.23999999999998</v>
      </c>
      <c r="J74" s="247">
        <v>117.63</v>
      </c>
      <c r="K74" s="247">
        <v>19.61</v>
      </c>
      <c r="L74" s="293">
        <f t="shared" si="3"/>
        <v>137.24</v>
      </c>
      <c r="M74" s="262"/>
      <c r="O74"/>
      <c r="P74"/>
      <c r="Q74"/>
      <c r="R74"/>
    </row>
    <row r="75" spans="1:18" s="1" customFormat="1">
      <c r="A75" s="43">
        <v>78</v>
      </c>
      <c r="B75" s="50" t="s">
        <v>679</v>
      </c>
      <c r="C75" s="72" t="s">
        <v>32</v>
      </c>
      <c r="D75" s="52" t="s">
        <v>599</v>
      </c>
      <c r="E75" s="247">
        <v>67.22</v>
      </c>
      <c r="F75" s="296">
        <v>114.26</v>
      </c>
      <c r="G75" s="247">
        <v>11.2</v>
      </c>
      <c r="H75" s="296">
        <v>20.16</v>
      </c>
      <c r="I75" s="247">
        <f t="shared" si="2"/>
        <v>212.84</v>
      </c>
      <c r="J75" s="247">
        <v>181.48000000000002</v>
      </c>
      <c r="K75" s="247">
        <v>31.37</v>
      </c>
      <c r="L75" s="293">
        <f t="shared" si="3"/>
        <v>212.85000000000002</v>
      </c>
      <c r="M75" s="262"/>
      <c r="O75"/>
      <c r="P75"/>
      <c r="Q75"/>
      <c r="R75"/>
    </row>
    <row r="76" spans="1:18" s="1" customFormat="1">
      <c r="A76" s="43">
        <v>80</v>
      </c>
      <c r="B76" s="50" t="s">
        <v>681</v>
      </c>
      <c r="C76" s="71" t="s">
        <v>362</v>
      </c>
      <c r="D76" s="52" t="s">
        <v>600</v>
      </c>
      <c r="E76" s="247">
        <v>67.239999999999995</v>
      </c>
      <c r="F76" s="296">
        <v>50.4</v>
      </c>
      <c r="G76" s="247">
        <v>11.2</v>
      </c>
      <c r="H76" s="296">
        <v>8.4</v>
      </c>
      <c r="I76" s="247">
        <f t="shared" si="2"/>
        <v>137.23999999999998</v>
      </c>
      <c r="J76" s="247">
        <v>117.63</v>
      </c>
      <c r="K76" s="247">
        <v>19.61</v>
      </c>
      <c r="L76" s="293">
        <f t="shared" si="3"/>
        <v>137.24</v>
      </c>
      <c r="M76" s="262"/>
      <c r="O76"/>
      <c r="P76"/>
      <c r="Q76"/>
      <c r="R76"/>
    </row>
    <row r="77" spans="1:18" s="1" customFormat="1">
      <c r="A77" s="43">
        <v>82</v>
      </c>
      <c r="B77" s="50" t="s">
        <v>683</v>
      </c>
      <c r="C77" s="72" t="s">
        <v>126</v>
      </c>
      <c r="D77" s="52" t="s">
        <v>600</v>
      </c>
      <c r="E77" s="247">
        <v>67.239999999999995</v>
      </c>
      <c r="F77" s="296">
        <v>50.4</v>
      </c>
      <c r="G77" s="247">
        <v>11.2</v>
      </c>
      <c r="H77" s="296">
        <v>8.4</v>
      </c>
      <c r="I77" s="247">
        <f t="shared" si="2"/>
        <v>137.23999999999998</v>
      </c>
      <c r="J77" s="247">
        <v>117.63</v>
      </c>
      <c r="K77" s="247">
        <v>19.61</v>
      </c>
      <c r="L77" s="293">
        <f t="shared" si="3"/>
        <v>137.24</v>
      </c>
      <c r="M77" s="262"/>
      <c r="O77"/>
      <c r="P77"/>
      <c r="Q77"/>
      <c r="R77"/>
    </row>
    <row r="78" spans="1:18" s="1" customFormat="1" ht="17" customHeight="1">
      <c r="A78" s="43">
        <v>83</v>
      </c>
      <c r="B78" s="50" t="s">
        <v>684</v>
      </c>
      <c r="C78" s="72" t="s">
        <v>35</v>
      </c>
      <c r="D78" s="52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2"/>
        <v>78.42</v>
      </c>
      <c r="J78" s="247">
        <v>67.22</v>
      </c>
      <c r="K78" s="247">
        <v>11.2</v>
      </c>
      <c r="L78" s="293">
        <f t="shared" si="3"/>
        <v>78.42</v>
      </c>
      <c r="M78" s="266"/>
      <c r="O78"/>
      <c r="P78"/>
      <c r="Q78"/>
      <c r="R78"/>
    </row>
    <row r="79" spans="1:18" s="1" customFormat="1">
      <c r="A79" s="43">
        <v>84</v>
      </c>
      <c r="B79" s="50" t="s">
        <v>685</v>
      </c>
      <c r="C79" s="72" t="s">
        <v>433</v>
      </c>
      <c r="D79" s="52" t="s">
        <v>598</v>
      </c>
      <c r="E79" s="247">
        <v>67.22</v>
      </c>
      <c r="F79" s="296">
        <v>0</v>
      </c>
      <c r="G79" s="247">
        <v>11.2</v>
      </c>
      <c r="H79" s="296">
        <v>0</v>
      </c>
      <c r="I79" s="247">
        <f t="shared" si="2"/>
        <v>78.42</v>
      </c>
      <c r="J79" s="247">
        <v>67.22</v>
      </c>
      <c r="K79" s="247">
        <v>11.2</v>
      </c>
      <c r="L79" s="293">
        <f t="shared" si="3"/>
        <v>78.42</v>
      </c>
      <c r="M79" s="262"/>
      <c r="O79"/>
      <c r="P79"/>
      <c r="Q79"/>
      <c r="R79"/>
    </row>
    <row r="80" spans="1:18" s="1" customFormat="1">
      <c r="A80" s="43">
        <v>85</v>
      </c>
      <c r="B80" s="50" t="s">
        <v>686</v>
      </c>
      <c r="C80" s="72" t="s">
        <v>339</v>
      </c>
      <c r="D80" s="52" t="s">
        <v>600</v>
      </c>
      <c r="E80" s="247">
        <v>67.239999999999995</v>
      </c>
      <c r="F80" s="296">
        <v>50.4</v>
      </c>
      <c r="G80" s="247">
        <v>11.2</v>
      </c>
      <c r="H80" s="296">
        <v>8.4</v>
      </c>
      <c r="I80" s="247">
        <f t="shared" si="2"/>
        <v>137.23999999999998</v>
      </c>
      <c r="J80" s="247">
        <v>117.63</v>
      </c>
      <c r="K80" s="247">
        <v>19.61</v>
      </c>
      <c r="L80" s="293">
        <f t="shared" si="3"/>
        <v>137.24</v>
      </c>
      <c r="M80" s="262"/>
      <c r="O80"/>
      <c r="P80"/>
      <c r="Q80"/>
      <c r="R80"/>
    </row>
    <row r="81" spans="1:18" s="1" customFormat="1">
      <c r="A81" s="43">
        <v>86</v>
      </c>
      <c r="B81" s="50" t="s">
        <v>687</v>
      </c>
      <c r="C81" s="72" t="s">
        <v>50</v>
      </c>
      <c r="D81" s="52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2"/>
        <v>78.42</v>
      </c>
      <c r="J81" s="247">
        <v>67.22</v>
      </c>
      <c r="K81" s="247">
        <v>11.2</v>
      </c>
      <c r="L81" s="293">
        <f t="shared" si="3"/>
        <v>78.42</v>
      </c>
      <c r="M81" s="262"/>
      <c r="O81"/>
      <c r="P81"/>
      <c r="Q81"/>
      <c r="R81"/>
    </row>
    <row r="82" spans="1:18" s="1" customFormat="1">
      <c r="A82" s="43">
        <v>87</v>
      </c>
      <c r="B82" s="50" t="s">
        <v>688</v>
      </c>
      <c r="C82" s="72" t="s">
        <v>85</v>
      </c>
      <c r="D82" s="52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2"/>
        <v>78.42</v>
      </c>
      <c r="J82" s="247">
        <v>67.22</v>
      </c>
      <c r="K82" s="247">
        <v>11.2</v>
      </c>
      <c r="L82" s="293">
        <f t="shared" si="3"/>
        <v>78.42</v>
      </c>
      <c r="M82" s="262"/>
      <c r="O82"/>
      <c r="P82"/>
      <c r="Q82"/>
      <c r="R82"/>
    </row>
    <row r="83" spans="1:18" s="1" customFormat="1">
      <c r="A83" s="43">
        <v>88</v>
      </c>
      <c r="B83" s="50" t="s">
        <v>689</v>
      </c>
      <c r="C83" s="72" t="s">
        <v>128</v>
      </c>
      <c r="D83" s="52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2"/>
        <v>78.42</v>
      </c>
      <c r="J83" s="247">
        <v>67.22</v>
      </c>
      <c r="K83" s="247">
        <v>11.2</v>
      </c>
      <c r="L83" s="293">
        <f t="shared" si="3"/>
        <v>78.42</v>
      </c>
      <c r="M83" s="262"/>
      <c r="O83"/>
      <c r="P83"/>
      <c r="Q83"/>
      <c r="R83"/>
    </row>
    <row r="84" spans="1:18" s="1" customFormat="1">
      <c r="A84" s="43">
        <v>89</v>
      </c>
      <c r="B84" s="50" t="s">
        <v>690</v>
      </c>
      <c r="C84" s="71" t="s">
        <v>336</v>
      </c>
      <c r="D84" s="52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2"/>
        <v>78.42</v>
      </c>
      <c r="J84" s="247">
        <v>67.22</v>
      </c>
      <c r="K84" s="247">
        <v>11.2</v>
      </c>
      <c r="L84" s="293">
        <f t="shared" si="3"/>
        <v>78.42</v>
      </c>
      <c r="M84" s="262"/>
      <c r="O84"/>
      <c r="P84"/>
      <c r="Q84"/>
      <c r="R84"/>
    </row>
    <row r="85" spans="1:18">
      <c r="A85" s="43">
        <v>29</v>
      </c>
      <c r="B85" s="50" t="s">
        <v>640</v>
      </c>
      <c r="C85" s="72" t="s">
        <v>873</v>
      </c>
      <c r="D85" s="52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 t="shared" si="2"/>
        <v>78.42</v>
      </c>
      <c r="J85" s="247">
        <v>67.22</v>
      </c>
      <c r="K85" s="247">
        <v>11.2</v>
      </c>
      <c r="L85" s="293">
        <f t="shared" si="3"/>
        <v>78.42</v>
      </c>
      <c r="M85" s="262"/>
    </row>
    <row r="86" spans="1:18" s="1" customFormat="1">
      <c r="A86" s="43">
        <v>90</v>
      </c>
      <c r="B86" s="50" t="s">
        <v>691</v>
      </c>
      <c r="C86" s="71" t="s">
        <v>333</v>
      </c>
      <c r="D86" s="52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>SUM(E86:H86)</f>
        <v>78.42</v>
      </c>
      <c r="J86" s="321">
        <v>67.22</v>
      </c>
      <c r="K86" s="321">
        <v>11.2</v>
      </c>
      <c r="L86" s="293">
        <f t="shared" si="3"/>
        <v>78.42</v>
      </c>
      <c r="M86" s="262"/>
      <c r="O86"/>
      <c r="P86"/>
      <c r="Q86"/>
      <c r="R86"/>
    </row>
    <row r="87" spans="1:18" s="1" customFormat="1">
      <c r="A87" s="43">
        <v>91</v>
      </c>
      <c r="B87" s="50" t="s">
        <v>692</v>
      </c>
      <c r="C87" s="72" t="s">
        <v>46</v>
      </c>
      <c r="D87" s="52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2"/>
        <v>78.42</v>
      </c>
      <c r="J87" s="321">
        <v>67.22</v>
      </c>
      <c r="K87" s="321">
        <v>11.2</v>
      </c>
      <c r="L87" s="293">
        <f t="shared" si="3"/>
        <v>78.42</v>
      </c>
      <c r="M87" s="262"/>
      <c r="O87"/>
      <c r="P87"/>
      <c r="Q87"/>
      <c r="R87"/>
    </row>
    <row r="88" spans="1:18" s="1" customFormat="1">
      <c r="A88" s="43">
        <v>92</v>
      </c>
      <c r="B88" s="50" t="s">
        <v>693</v>
      </c>
      <c r="C88" s="71" t="s">
        <v>852</v>
      </c>
      <c r="D88" s="52" t="s">
        <v>600</v>
      </c>
      <c r="E88" s="247">
        <v>67.239999999999995</v>
      </c>
      <c r="F88" s="296">
        <v>50.4</v>
      </c>
      <c r="G88" s="247">
        <v>11.2</v>
      </c>
      <c r="H88" s="296">
        <v>8.4</v>
      </c>
      <c r="I88" s="247">
        <f t="shared" si="2"/>
        <v>137.23999999999998</v>
      </c>
      <c r="J88" s="247">
        <v>117.63</v>
      </c>
      <c r="K88" s="247">
        <v>19.61</v>
      </c>
      <c r="L88" s="293">
        <f>J88+K88</f>
        <v>137.24</v>
      </c>
      <c r="M88" s="262"/>
      <c r="O88"/>
      <c r="P88"/>
      <c r="Q88"/>
      <c r="R88"/>
    </row>
    <row r="89" spans="1:18" s="1" customFormat="1">
      <c r="A89" s="43">
        <v>93</v>
      </c>
      <c r="B89" s="50" t="s">
        <v>694</v>
      </c>
      <c r="C89" s="72" t="s">
        <v>200</v>
      </c>
      <c r="D89" s="52" t="s">
        <v>600</v>
      </c>
      <c r="E89" s="247">
        <v>67.239999999999995</v>
      </c>
      <c r="F89" s="296">
        <v>50.4</v>
      </c>
      <c r="G89" s="247">
        <v>11.2</v>
      </c>
      <c r="H89" s="296">
        <v>8.4</v>
      </c>
      <c r="I89" s="247">
        <f t="shared" si="2"/>
        <v>137.23999999999998</v>
      </c>
      <c r="J89" s="247">
        <v>117.63</v>
      </c>
      <c r="K89" s="247">
        <v>19.61</v>
      </c>
      <c r="L89" s="293">
        <f t="shared" si="3"/>
        <v>137.24</v>
      </c>
      <c r="M89" s="262"/>
      <c r="O89"/>
      <c r="P89"/>
      <c r="Q89"/>
      <c r="R89"/>
    </row>
    <row r="90" spans="1:18" s="1" customFormat="1">
      <c r="A90" s="43">
        <v>94</v>
      </c>
      <c r="B90" s="50" t="s">
        <v>695</v>
      </c>
      <c r="C90" s="72" t="s">
        <v>434</v>
      </c>
      <c r="D90" s="52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247">
        <f t="shared" si="2"/>
        <v>78.42</v>
      </c>
      <c r="J90" s="247">
        <v>67.22</v>
      </c>
      <c r="K90" s="247">
        <v>11.2</v>
      </c>
      <c r="L90" s="293">
        <f t="shared" si="3"/>
        <v>78.42</v>
      </c>
      <c r="M90" s="262"/>
      <c r="O90"/>
      <c r="P90"/>
      <c r="Q90"/>
      <c r="R90"/>
    </row>
    <row r="91" spans="1:18" s="1" customFormat="1">
      <c r="A91" s="43">
        <v>95</v>
      </c>
      <c r="B91" s="278" t="s">
        <v>745</v>
      </c>
      <c r="C91" s="72" t="s">
        <v>337</v>
      </c>
      <c r="D91" s="52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247">
        <f t="shared" si="2"/>
        <v>78.42</v>
      </c>
      <c r="J91" s="247">
        <v>67.22</v>
      </c>
      <c r="K91" s="247">
        <v>11.2</v>
      </c>
      <c r="L91" s="293">
        <f t="shared" si="3"/>
        <v>78.42</v>
      </c>
      <c r="M91" s="262"/>
      <c r="O91"/>
      <c r="P91"/>
      <c r="Q91"/>
      <c r="R91"/>
    </row>
    <row r="92" spans="1:18" s="1" customFormat="1">
      <c r="A92" s="43">
        <v>96</v>
      </c>
      <c r="B92" s="50" t="s">
        <v>696</v>
      </c>
      <c r="C92" s="72" t="s">
        <v>524</v>
      </c>
      <c r="D92" s="52" t="s">
        <v>599</v>
      </c>
      <c r="E92" s="247">
        <v>67.22</v>
      </c>
      <c r="F92" s="296">
        <v>114.26</v>
      </c>
      <c r="G92" s="247">
        <v>11.2</v>
      </c>
      <c r="H92" s="296">
        <v>20.16</v>
      </c>
      <c r="I92" s="247">
        <f t="shared" si="2"/>
        <v>212.84</v>
      </c>
      <c r="J92" s="247">
        <v>181.48000000000002</v>
      </c>
      <c r="K92" s="247">
        <v>31.37</v>
      </c>
      <c r="L92" s="293">
        <f t="shared" si="3"/>
        <v>212.85000000000002</v>
      </c>
      <c r="M92" s="262"/>
      <c r="O92"/>
      <c r="P92"/>
      <c r="Q92"/>
      <c r="R92"/>
    </row>
    <row r="93" spans="1:18" s="1" customFormat="1">
      <c r="A93" s="43">
        <v>97</v>
      </c>
      <c r="B93" s="50" t="s">
        <v>697</v>
      </c>
      <c r="C93" s="72" t="s">
        <v>558</v>
      </c>
      <c r="D93" s="52" t="s">
        <v>599</v>
      </c>
      <c r="E93" s="247">
        <v>67.22</v>
      </c>
      <c r="F93" s="296">
        <v>114.26</v>
      </c>
      <c r="G93" s="247">
        <v>11.2</v>
      </c>
      <c r="H93" s="296">
        <v>20.16</v>
      </c>
      <c r="I93" s="247">
        <f t="shared" si="2"/>
        <v>212.84</v>
      </c>
      <c r="J93" s="247">
        <v>181.48000000000002</v>
      </c>
      <c r="K93" s="247">
        <v>31.37</v>
      </c>
      <c r="L93" s="293">
        <f t="shared" si="3"/>
        <v>212.85000000000002</v>
      </c>
      <c r="M93" s="262"/>
      <c r="O93"/>
      <c r="P93"/>
      <c r="Q93"/>
      <c r="R93"/>
    </row>
    <row r="94" spans="1:18">
      <c r="A94" s="43">
        <v>98</v>
      </c>
      <c r="B94" s="50" t="s">
        <v>698</v>
      </c>
      <c r="C94" s="72" t="s">
        <v>201</v>
      </c>
      <c r="D94" s="52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2"/>
        <v>78.42</v>
      </c>
      <c r="J94" s="247">
        <v>67.22</v>
      </c>
      <c r="K94" s="247">
        <v>11.2</v>
      </c>
      <c r="L94" s="293">
        <f t="shared" si="3"/>
        <v>78.42</v>
      </c>
      <c r="M94" s="262"/>
    </row>
    <row r="95" spans="1:18">
      <c r="A95" s="43">
        <v>99</v>
      </c>
      <c r="B95" s="50" t="s">
        <v>699</v>
      </c>
      <c r="C95" s="72" t="s">
        <v>202</v>
      </c>
      <c r="D95" s="52" t="s">
        <v>599</v>
      </c>
      <c r="E95" s="247">
        <v>67.22</v>
      </c>
      <c r="F95" s="296">
        <f>57.13*2</f>
        <v>114.26</v>
      </c>
      <c r="G95" s="247">
        <v>11.2</v>
      </c>
      <c r="H95" s="296">
        <f>10.08*2</f>
        <v>20.16</v>
      </c>
      <c r="I95" s="247">
        <f t="shared" si="2"/>
        <v>212.84</v>
      </c>
      <c r="J95" s="247">
        <v>181.48</v>
      </c>
      <c r="K95" s="247">
        <v>31.37</v>
      </c>
      <c r="L95" s="293">
        <f t="shared" si="3"/>
        <v>212.85</v>
      </c>
      <c r="M95" s="262"/>
    </row>
    <row r="96" spans="1:18">
      <c r="A96" s="43">
        <v>100</v>
      </c>
      <c r="B96" s="50" t="s">
        <v>700</v>
      </c>
      <c r="C96" s="72" t="s">
        <v>473</v>
      </c>
      <c r="D96" s="52" t="s">
        <v>598</v>
      </c>
      <c r="E96" s="247">
        <v>67.22</v>
      </c>
      <c r="F96" s="296">
        <v>0</v>
      </c>
      <c r="G96" s="247">
        <v>11.2</v>
      </c>
      <c r="H96" s="296">
        <v>0</v>
      </c>
      <c r="I96" s="247">
        <f t="shared" si="2"/>
        <v>78.42</v>
      </c>
      <c r="J96" s="247">
        <v>67.22</v>
      </c>
      <c r="K96" s="247">
        <v>11.2</v>
      </c>
      <c r="L96" s="293">
        <f t="shared" si="3"/>
        <v>78.42</v>
      </c>
      <c r="M96" s="262"/>
    </row>
    <row r="97" spans="1:15">
      <c r="A97" s="43">
        <v>101</v>
      </c>
      <c r="B97" s="50" t="s">
        <v>701</v>
      </c>
      <c r="C97" s="72" t="s">
        <v>559</v>
      </c>
      <c r="D97" s="52" t="s">
        <v>599</v>
      </c>
      <c r="E97" s="321">
        <v>67.22</v>
      </c>
      <c r="F97" s="352">
        <v>114.26</v>
      </c>
      <c r="G97" s="321">
        <v>11.2</v>
      </c>
      <c r="H97" s="296">
        <v>20.16</v>
      </c>
      <c r="I97" s="247">
        <f t="shared" si="2"/>
        <v>212.84</v>
      </c>
      <c r="J97" s="247">
        <v>181.48000000000002</v>
      </c>
      <c r="K97" s="247">
        <v>31.37</v>
      </c>
      <c r="L97" s="293">
        <f t="shared" si="3"/>
        <v>212.85000000000002</v>
      </c>
      <c r="M97" s="262"/>
    </row>
    <row r="98" spans="1:15">
      <c r="A98" s="43">
        <v>102</v>
      </c>
      <c r="B98" s="50" t="s">
        <v>702</v>
      </c>
      <c r="C98" s="72" t="s">
        <v>161</v>
      </c>
      <c r="D98" s="52" t="s">
        <v>598</v>
      </c>
      <c r="E98" s="321">
        <v>67.22</v>
      </c>
      <c r="F98" s="352">
        <v>0</v>
      </c>
      <c r="G98" s="321">
        <v>11.2</v>
      </c>
      <c r="H98" s="296">
        <v>0</v>
      </c>
      <c r="I98" s="247">
        <f t="shared" si="2"/>
        <v>78.42</v>
      </c>
      <c r="J98" s="247">
        <v>67.22</v>
      </c>
      <c r="K98" s="247">
        <v>11.2</v>
      </c>
      <c r="L98" s="293">
        <f t="shared" si="3"/>
        <v>78.42</v>
      </c>
      <c r="M98" s="262"/>
      <c r="O98" s="12"/>
    </row>
    <row r="99" spans="1:15">
      <c r="A99" s="43">
        <v>103</v>
      </c>
      <c r="B99" s="50" t="s">
        <v>703</v>
      </c>
      <c r="C99" s="72" t="s">
        <v>86</v>
      </c>
      <c r="D99" s="52" t="s">
        <v>600</v>
      </c>
      <c r="E99" s="247">
        <v>67.239999999999995</v>
      </c>
      <c r="F99" s="296">
        <v>50.4</v>
      </c>
      <c r="G99" s="247">
        <v>11.2</v>
      </c>
      <c r="H99" s="296">
        <v>8.4</v>
      </c>
      <c r="I99" s="247">
        <f t="shared" si="2"/>
        <v>137.23999999999998</v>
      </c>
      <c r="J99" s="247">
        <v>117.63</v>
      </c>
      <c r="K99" s="247">
        <v>19.61</v>
      </c>
      <c r="L99" s="293">
        <f t="shared" si="3"/>
        <v>137.24</v>
      </c>
      <c r="M99" s="262"/>
      <c r="O99" s="12"/>
    </row>
    <row r="100" spans="1:15">
      <c r="A100" s="43"/>
      <c r="B100" s="288"/>
      <c r="C100" s="345"/>
      <c r="D100" s="290"/>
      <c r="E100" s="247"/>
      <c r="F100" s="247"/>
      <c r="G100" s="247"/>
      <c r="H100" s="247"/>
      <c r="I100" s="247"/>
      <c r="J100" s="272"/>
      <c r="K100" s="247"/>
      <c r="L100" s="316"/>
      <c r="M100" s="262"/>
      <c r="O100" s="12"/>
    </row>
    <row r="101" spans="1:15" ht="16">
      <c r="A101" s="152" t="s">
        <v>403</v>
      </c>
      <c r="B101" s="153"/>
      <c r="C101" s="153"/>
      <c r="D101" s="281"/>
      <c r="E101" s="312">
        <f>SUM(E7:E99)</f>
        <v>6251.7999999999984</v>
      </c>
      <c r="F101" s="312">
        <f>SUM(F7:F99)</f>
        <v>3078.1400000000021</v>
      </c>
      <c r="G101" s="312">
        <f>SUM(G7:G99)</f>
        <v>1041.6000000000017</v>
      </c>
      <c r="H101" s="312">
        <f>SUM(H7:H99)</f>
        <v>534.2399999999999</v>
      </c>
      <c r="I101" s="88">
        <f>SUM(I7:I99)</f>
        <v>10905.780000000002</v>
      </c>
      <c r="J101" s="88">
        <f>SUM(J4:J99)</f>
        <v>9595.2899999999972</v>
      </c>
      <c r="K101" s="88">
        <f>SUM(K4:K99)</f>
        <v>1621.5700000000002</v>
      </c>
      <c r="L101" s="88">
        <f>SUM(L4:L99)</f>
        <v>11216.860000000006</v>
      </c>
      <c r="M101" s="298"/>
      <c r="O101" s="12"/>
    </row>
    <row r="102" spans="1:15">
      <c r="A102" s="148"/>
      <c r="B102" s="149"/>
      <c r="C102" s="346"/>
      <c r="K102" s="286"/>
      <c r="L102" s="275"/>
      <c r="M102" s="53"/>
    </row>
    <row r="103" spans="1:15">
      <c r="A103" s="43"/>
      <c r="B103" s="50"/>
      <c r="C103" s="72"/>
      <c r="D103" s="54"/>
      <c r="E103" s="76"/>
      <c r="F103" s="76"/>
      <c r="G103" s="76"/>
      <c r="H103" s="76"/>
      <c r="I103" s="76"/>
      <c r="J103" s="76"/>
      <c r="K103" s="76"/>
      <c r="L103" s="76"/>
      <c r="M103" s="53"/>
    </row>
    <row r="104" spans="1:15" ht="16">
      <c r="A104" s="143"/>
      <c r="B104" s="155"/>
      <c r="C104" s="398" t="s">
        <v>616</v>
      </c>
      <c r="D104" s="400"/>
      <c r="E104" s="88">
        <v>0</v>
      </c>
      <c r="F104" s="88"/>
      <c r="G104" s="88">
        <v>0</v>
      </c>
      <c r="H104" s="88"/>
      <c r="I104" s="88">
        <v>0</v>
      </c>
      <c r="J104" s="88"/>
      <c r="K104" s="88"/>
      <c r="L104" s="88"/>
      <c r="M104" s="89"/>
      <c r="O104" s="12"/>
    </row>
    <row r="105" spans="1:15" ht="16">
      <c r="A105" s="394" t="s">
        <v>171</v>
      </c>
      <c r="B105" s="395"/>
      <c r="C105" s="395"/>
      <c r="D105" s="395"/>
      <c r="E105" s="88">
        <f>E101+E104</f>
        <v>6251.7999999999984</v>
      </c>
      <c r="F105" s="88"/>
      <c r="G105" s="88">
        <f>G101+G104</f>
        <v>1041.6000000000017</v>
      </c>
      <c r="H105" s="88"/>
      <c r="I105" s="88">
        <f>I101+I104</f>
        <v>10905.780000000002</v>
      </c>
      <c r="J105" s="88"/>
      <c r="K105" s="88"/>
      <c r="L105" s="88"/>
      <c r="M105" s="89"/>
      <c r="O105" s="12"/>
    </row>
    <row r="106" spans="1:15" ht="16">
      <c r="A106" s="401" t="s">
        <v>317</v>
      </c>
      <c r="B106" s="401"/>
      <c r="C106" s="401"/>
      <c r="D106" s="401"/>
      <c r="E106" s="90"/>
      <c r="F106" s="90"/>
      <c r="G106" s="93"/>
      <c r="H106" s="93"/>
      <c r="I106" s="93"/>
      <c r="J106" s="93"/>
      <c r="K106" s="93"/>
      <c r="L106" s="93"/>
      <c r="M106" s="89"/>
    </row>
    <row r="107" spans="1:15" ht="16" customHeight="1">
      <c r="A107" s="405" t="s">
        <v>418</v>
      </c>
      <c r="B107" s="402"/>
      <c r="C107" s="402"/>
      <c r="D107" s="403"/>
      <c r="E107" s="247"/>
      <c r="F107" s="247"/>
      <c r="G107" s="247"/>
      <c r="H107" s="247"/>
      <c r="I107" s="247"/>
      <c r="J107" s="331" t="s">
        <v>756</v>
      </c>
      <c r="K107" s="331" t="s">
        <v>757</v>
      </c>
      <c r="L107" s="247"/>
      <c r="M107" s="100"/>
    </row>
    <row r="108" spans="1:15" ht="16" customHeight="1">
      <c r="A108" s="240"/>
      <c r="B108" s="50" t="s">
        <v>726</v>
      </c>
      <c r="C108" s="72" t="s">
        <v>725</v>
      </c>
      <c r="D108" s="52" t="s">
        <v>598</v>
      </c>
      <c r="E108" s="247"/>
      <c r="F108" s="354"/>
      <c r="G108" s="247"/>
      <c r="H108" s="354"/>
      <c r="I108" s="351"/>
      <c r="J108" s="247">
        <v>-67.22</v>
      </c>
      <c r="K108" s="247">
        <v>-11.2</v>
      </c>
      <c r="L108" s="293"/>
      <c r="M108" s="262" t="s">
        <v>874</v>
      </c>
    </row>
    <row r="109" spans="1:15" ht="16" customHeight="1">
      <c r="A109" s="240"/>
      <c r="B109" s="50"/>
      <c r="C109" s="72"/>
      <c r="D109" s="52"/>
      <c r="E109" s="247"/>
      <c r="F109" s="296"/>
      <c r="G109" s="247"/>
      <c r="H109" s="296"/>
      <c r="I109" s="247"/>
      <c r="J109" s="247"/>
      <c r="K109" s="247"/>
      <c r="L109" s="293"/>
      <c r="M109" s="262"/>
    </row>
    <row r="110" spans="1:15" ht="16" customHeight="1">
      <c r="A110" s="240"/>
      <c r="B110" s="50"/>
      <c r="C110" s="72"/>
      <c r="D110" s="52"/>
      <c r="E110" s="247"/>
      <c r="F110" s="296"/>
      <c r="G110" s="247"/>
      <c r="H110" s="296"/>
      <c r="I110" s="247"/>
      <c r="J110" s="247"/>
      <c r="K110" s="247"/>
      <c r="L110" s="293"/>
      <c r="M110" s="262"/>
    </row>
    <row r="111" spans="1:15" ht="16" customHeight="1">
      <c r="A111" s="240"/>
      <c r="B111" s="50"/>
      <c r="C111" s="72"/>
      <c r="D111" s="52"/>
      <c r="E111" s="247"/>
      <c r="F111" s="296"/>
      <c r="G111" s="247"/>
      <c r="H111" s="296"/>
      <c r="I111" s="247"/>
      <c r="J111" s="247"/>
      <c r="K111" s="247"/>
      <c r="L111" s="293"/>
      <c r="M111" s="262"/>
    </row>
    <row r="112" spans="1:15" ht="16" customHeight="1">
      <c r="A112" s="240"/>
      <c r="B112" s="50"/>
      <c r="C112" s="71"/>
      <c r="D112" s="52"/>
      <c r="E112" s="247"/>
      <c r="F112" s="296"/>
      <c r="G112" s="247"/>
      <c r="H112" s="296"/>
      <c r="I112" s="247"/>
      <c r="J112" s="247"/>
      <c r="K112" s="247"/>
      <c r="L112" s="293"/>
      <c r="M112" s="262"/>
    </row>
    <row r="113" spans="1:17" ht="16" customHeight="1">
      <c r="A113" s="240"/>
      <c r="B113" s="50"/>
      <c r="C113" s="51"/>
      <c r="D113" s="246"/>
      <c r="E113" s="247"/>
      <c r="F113" s="296"/>
      <c r="G113" s="247"/>
      <c r="H113" s="296"/>
      <c r="I113" s="247"/>
      <c r="J113" s="247"/>
      <c r="K113" s="247"/>
      <c r="L113" s="293"/>
      <c r="M113" s="262"/>
    </row>
    <row r="114" spans="1:17" ht="16" customHeight="1">
      <c r="A114" s="301"/>
      <c r="B114" s="50"/>
      <c r="C114" s="72"/>
      <c r="D114" s="246"/>
      <c r="E114" s="247"/>
      <c r="F114" s="296"/>
      <c r="G114" s="247"/>
      <c r="H114" s="296"/>
      <c r="I114" s="247"/>
      <c r="J114" s="247"/>
      <c r="K114" s="247"/>
      <c r="L114" s="293"/>
      <c r="M114" s="262"/>
    </row>
    <row r="115" spans="1:17" ht="16" customHeight="1">
      <c r="A115" s="301"/>
      <c r="B115" s="50"/>
      <c r="C115" s="72"/>
      <c r="D115" s="246"/>
      <c r="E115" s="247"/>
      <c r="F115" s="296"/>
      <c r="G115" s="247"/>
      <c r="H115" s="296"/>
      <c r="I115" s="247"/>
      <c r="J115" s="247"/>
      <c r="K115" s="247"/>
      <c r="L115" s="293"/>
      <c r="M115" s="262"/>
    </row>
    <row r="116" spans="1:17" s="1" customFormat="1" ht="16" customHeight="1">
      <c r="A116" s="301"/>
      <c r="B116" s="50"/>
      <c r="C116" s="72"/>
      <c r="D116" s="246"/>
      <c r="E116" s="247"/>
      <c r="F116" s="296"/>
      <c r="G116" s="247"/>
      <c r="H116" s="296"/>
      <c r="I116" s="247"/>
      <c r="J116" s="247"/>
      <c r="K116" s="247"/>
      <c r="L116" s="293"/>
      <c r="M116" s="262"/>
      <c r="O116"/>
      <c r="P116"/>
      <c r="Q116"/>
    </row>
    <row r="117" spans="1:17" s="1" customFormat="1" ht="16" customHeight="1">
      <c r="A117" s="301"/>
      <c r="B117" s="50"/>
      <c r="C117" s="72"/>
      <c r="D117" s="246"/>
      <c r="E117" s="247"/>
      <c r="F117" s="296"/>
      <c r="G117" s="247"/>
      <c r="H117" s="296"/>
      <c r="I117" s="247"/>
      <c r="J117" s="247"/>
      <c r="K117" s="247"/>
      <c r="L117" s="293"/>
      <c r="M117" s="262"/>
      <c r="O117"/>
      <c r="P117"/>
      <c r="Q117"/>
    </row>
    <row r="118" spans="1:17" s="1" customFormat="1" ht="16" customHeight="1">
      <c r="A118" s="301"/>
      <c r="B118" s="302"/>
      <c r="C118" s="349"/>
      <c r="D118" s="303"/>
      <c r="E118" s="271"/>
      <c r="F118" s="272"/>
      <c r="G118" s="272"/>
      <c r="H118" s="272"/>
      <c r="I118" s="272"/>
      <c r="J118" s="272"/>
      <c r="K118" s="272"/>
      <c r="L118" s="272"/>
      <c r="M118" s="356"/>
      <c r="O118"/>
      <c r="P118"/>
      <c r="Q118"/>
    </row>
    <row r="119" spans="1:17" s="1" customFormat="1" ht="16">
      <c r="A119" s="406" t="s">
        <v>415</v>
      </c>
      <c r="B119" s="404"/>
      <c r="C119" s="404"/>
      <c r="D119" s="404"/>
      <c r="E119" s="256">
        <f>SUM(E107:E115)</f>
        <v>0</v>
      </c>
      <c r="F119" s="256">
        <f>SUM(F109:F116)</f>
        <v>0</v>
      </c>
      <c r="G119" s="256">
        <f>SUM(G107:G115)</f>
        <v>0</v>
      </c>
      <c r="H119" s="256">
        <f>SUM(H109:H116)</f>
        <v>0</v>
      </c>
      <c r="I119" s="256">
        <f>SUM(I107:I115)</f>
        <v>0</v>
      </c>
      <c r="J119" s="256">
        <f>SUM(J108:J117)</f>
        <v>-67.22</v>
      </c>
      <c r="K119" s="256">
        <f>SUM(K108:K117)</f>
        <v>-11.2</v>
      </c>
      <c r="L119" s="256">
        <f>SUM(J119:K119)</f>
        <v>-78.42</v>
      </c>
      <c r="M119" s="257"/>
      <c r="O119"/>
      <c r="P119"/>
      <c r="Q119"/>
    </row>
    <row r="120" spans="1:17" s="1" customFormat="1" ht="16">
      <c r="A120" s="317"/>
      <c r="B120" s="318"/>
      <c r="C120" s="347"/>
      <c r="D120" s="318"/>
      <c r="E120" s="256"/>
      <c r="F120" s="256"/>
      <c r="G120" s="256"/>
      <c r="H120" s="256"/>
      <c r="I120" s="256"/>
      <c r="J120" s="256"/>
      <c r="K120" s="256"/>
      <c r="L120" s="256"/>
      <c r="M120" s="257"/>
      <c r="O120"/>
      <c r="P120"/>
      <c r="Q120"/>
    </row>
    <row r="121" spans="1:17" s="1" customFormat="1" ht="19">
      <c r="A121" s="393" t="s">
        <v>171</v>
      </c>
      <c r="B121" s="393"/>
      <c r="C121" s="393"/>
      <c r="D121" s="393"/>
      <c r="E121" s="90">
        <f>E105+E119</f>
        <v>6251.7999999999984</v>
      </c>
      <c r="F121" s="90"/>
      <c r="G121" s="90">
        <f>G105+G119</f>
        <v>1041.6000000000017</v>
      </c>
      <c r="H121" s="90"/>
      <c r="I121" s="90">
        <f>L101+I119</f>
        <v>11216.860000000006</v>
      </c>
      <c r="J121" s="90"/>
      <c r="K121" s="90"/>
      <c r="L121" s="332">
        <f>L101+L119</f>
        <v>11138.440000000006</v>
      </c>
      <c r="M121" s="89" t="s">
        <v>795</v>
      </c>
      <c r="O121"/>
      <c r="P121"/>
      <c r="Q121"/>
    </row>
    <row r="122" spans="1:17" s="1" customFormat="1" ht="15" customHeight="1">
      <c r="A122" s="397" t="s">
        <v>166</v>
      </c>
      <c r="B122" s="397"/>
      <c r="C122" s="397"/>
      <c r="D122" s="397"/>
      <c r="E122" s="397"/>
      <c r="F122" s="397"/>
      <c r="G122" s="397"/>
      <c r="H122" s="397"/>
      <c r="I122" s="397"/>
      <c r="J122" s="313"/>
      <c r="K122" s="313"/>
      <c r="L122" s="313"/>
      <c r="M122" s="143"/>
      <c r="O122"/>
      <c r="P122"/>
      <c r="Q122"/>
    </row>
    <row r="123" spans="1:17" s="1" customFormat="1" ht="16" customHeight="1">
      <c r="A123"/>
      <c r="B123"/>
      <c r="C123"/>
      <c r="E123"/>
      <c r="F123"/>
      <c r="G123" t="s">
        <v>381</v>
      </c>
      <c r="H123" s="163" t="s">
        <v>871</v>
      </c>
      <c r="I123" s="260">
        <v>45162</v>
      </c>
      <c r="J123" s="314"/>
      <c r="K123" s="314"/>
      <c r="L123" s="314"/>
      <c r="M123"/>
      <c r="O123"/>
      <c r="P123"/>
      <c r="Q123"/>
    </row>
    <row r="124" spans="1:17" s="1" customFormat="1">
      <c r="A124"/>
      <c r="B124"/>
      <c r="C124"/>
      <c r="D124"/>
      <c r="E124"/>
      <c r="F124"/>
      <c r="G124" s="12"/>
      <c r="H124" s="12"/>
      <c r="I124" s="12"/>
      <c r="J124" s="275"/>
      <c r="K124" s="275"/>
      <c r="L124" s="12"/>
      <c r="M124"/>
      <c r="O124"/>
      <c r="P124"/>
      <c r="Q124"/>
    </row>
    <row r="125" spans="1:17" s="1" customFormat="1">
      <c r="A125"/>
      <c r="B125"/>
      <c r="C125"/>
      <c r="D125"/>
      <c r="E125" s="315" t="s">
        <v>766</v>
      </c>
      <c r="F125" s="275">
        <f>F101+F119+H101+H119</f>
        <v>3612.3800000000019</v>
      </c>
      <c r="G125" s="315" t="s">
        <v>767</v>
      </c>
      <c r="H125" s="275">
        <f>L101+L119-F125</f>
        <v>7526.060000000004</v>
      </c>
      <c r="I125"/>
      <c r="J125" s="275"/>
      <c r="K125" s="275"/>
      <c r="L125" s="275"/>
      <c r="M125"/>
      <c r="O125"/>
      <c r="P125"/>
      <c r="Q125"/>
    </row>
    <row r="127" spans="1:17" s="1" customFormat="1">
      <c r="A127"/>
      <c r="B127" s="137"/>
      <c r="C127" s="137"/>
      <c r="D127" s="137"/>
      <c r="E127"/>
      <c r="F127"/>
      <c r="G127"/>
      <c r="H127" s="275">
        <f>F125+H125</f>
        <v>11138.440000000006</v>
      </c>
      <c r="I127"/>
      <c r="J127" s="275"/>
      <c r="K127" s="275"/>
      <c r="L127"/>
      <c r="M127"/>
      <c r="O127"/>
      <c r="P127"/>
      <c r="Q127"/>
    </row>
  </sheetData>
  <mergeCells count="7">
    <mergeCell ref="A122:I122"/>
    <mergeCell ref="C104:D104"/>
    <mergeCell ref="A105:D105"/>
    <mergeCell ref="A106:D106"/>
    <mergeCell ref="A107:D107"/>
    <mergeCell ref="A119:D119"/>
    <mergeCell ref="A121:D121"/>
  </mergeCells>
  <conditionalFormatting sqref="B113">
    <cfRule type="duplicateValues" dxfId="1331" priority="1"/>
  </conditionalFormatting>
  <conditionalFormatting sqref="B114">
    <cfRule type="duplicateValues" dxfId="1330" priority="23"/>
  </conditionalFormatting>
  <conditionalFormatting sqref="B115">
    <cfRule type="duplicateValues" dxfId="1329" priority="13"/>
  </conditionalFormatting>
  <conditionalFormatting sqref="B116">
    <cfRule type="duplicateValues" dxfId="1328" priority="8"/>
  </conditionalFormatting>
  <conditionalFormatting sqref="B117">
    <cfRule type="duplicateValues" dxfId="1327" priority="5"/>
  </conditionalFormatting>
  <conditionalFormatting sqref="B113:C113">
    <cfRule type="duplicateValues" dxfId="1326" priority="2"/>
    <cfRule type="duplicateValues" dxfId="1325" priority="3"/>
  </conditionalFormatting>
  <conditionalFormatting sqref="B114:C114">
    <cfRule type="duplicateValues" dxfId="1324" priority="24"/>
  </conditionalFormatting>
  <conditionalFormatting sqref="B115:C115">
    <cfRule type="duplicateValues" dxfId="1323" priority="21"/>
  </conditionalFormatting>
  <conditionalFormatting sqref="B117:C117">
    <cfRule type="duplicateValues" dxfId="1322" priority="7"/>
  </conditionalFormatting>
  <conditionalFormatting sqref="B116:D116 C118:D118">
    <cfRule type="duplicateValues" dxfId="1321" priority="12"/>
  </conditionalFormatting>
  <conditionalFormatting sqref="C20">
    <cfRule type="duplicateValues" dxfId="1320" priority="19"/>
  </conditionalFormatting>
  <conditionalFormatting sqref="C50">
    <cfRule type="duplicateValues" dxfId="1319" priority="17"/>
  </conditionalFormatting>
  <conditionalFormatting sqref="C52">
    <cfRule type="duplicateValues" dxfId="1318" priority="16"/>
  </conditionalFormatting>
  <conditionalFormatting sqref="C113">
    <cfRule type="duplicateValues" dxfId="1317" priority="4"/>
  </conditionalFormatting>
  <conditionalFormatting sqref="C114">
    <cfRule type="duplicateValues" dxfId="1316" priority="25"/>
  </conditionalFormatting>
  <conditionalFormatting sqref="C115">
    <cfRule type="duplicateValues" dxfId="1315" priority="22"/>
  </conditionalFormatting>
  <conditionalFormatting sqref="C116 C118">
    <cfRule type="duplicateValues" dxfId="1314" priority="10"/>
  </conditionalFormatting>
  <conditionalFormatting sqref="C116">
    <cfRule type="duplicateValues" dxfId="1313" priority="9"/>
  </conditionalFormatting>
  <conditionalFormatting sqref="C117">
    <cfRule type="duplicateValues" dxfId="1312" priority="6"/>
  </conditionalFormatting>
  <conditionalFormatting sqref="D116 D118">
    <cfRule type="duplicateValues" dxfId="1311" priority="11"/>
  </conditionalFormatting>
  <conditionalFormatting sqref="D125:D127 D129:D1048576 B125:C1048576">
    <cfRule type="duplicateValues" dxfId="1310" priority="20"/>
  </conditionalFormatting>
  <conditionalFormatting sqref="M5:M6 M10:M55 M57:M117">
    <cfRule type="notContainsBlanks" dxfId="1309" priority="14">
      <formula>LEN(TRIM(M5))&gt;0</formula>
    </cfRule>
  </conditionalFormatting>
  <conditionalFormatting sqref="M119:M120">
    <cfRule type="notContainsBlanks" dxfId="1308" priority="15">
      <formula>LEN(TRIM(M119))&gt;0</formula>
    </cfRule>
  </conditionalFormatting>
  <conditionalFormatting sqref="M122">
    <cfRule type="notContainsBlanks" dxfId="1307" priority="18">
      <formula>LEN(TRIM(M122))&gt;0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840C-D42D-A74E-B933-801716C51B69}">
  <dimension ref="A1:R129"/>
  <sheetViews>
    <sheetView zoomScale="112" workbookViewId="0">
      <pane ySplit="3" topLeftCell="A5" activePane="bottomLeft" state="frozen"/>
      <selection pane="bottomLeft" activeCell="E52" sqref="E52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22.3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39.33203125" bestFit="1" customWidth="1"/>
    <col min="14" max="14" width="41.5" style="1" bestFit="1" customWidth="1"/>
  </cols>
  <sheetData>
    <row r="1" spans="1:18" ht="21">
      <c r="A1" s="48" t="s">
        <v>222</v>
      </c>
      <c r="C1" s="139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39"/>
      <c r="D2" s="17"/>
      <c r="J2" s="329"/>
      <c r="K2" s="45">
        <v>45170</v>
      </c>
      <c r="L2" s="157" t="s">
        <v>853</v>
      </c>
      <c r="M2" s="350" t="s">
        <v>854</v>
      </c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53" t="s">
        <v>764</v>
      </c>
      <c r="G3" s="299" t="s">
        <v>748</v>
      </c>
      <c r="H3" s="353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 s="3" customFormat="1">
      <c r="A4" s="43">
        <v>1</v>
      </c>
      <c r="B4" s="278" t="s">
        <v>840</v>
      </c>
      <c r="C4" s="344" t="s">
        <v>841</v>
      </c>
      <c r="D4" s="52" t="s">
        <v>598</v>
      </c>
      <c r="E4" s="247">
        <v>67.22</v>
      </c>
      <c r="F4" s="354">
        <v>0</v>
      </c>
      <c r="G4" s="247">
        <v>11.2</v>
      </c>
      <c r="H4" s="354">
        <v>0</v>
      </c>
      <c r="I4" s="351">
        <v>78.42</v>
      </c>
      <c r="J4" s="247">
        <v>67.22</v>
      </c>
      <c r="K4" s="247">
        <v>11.2</v>
      </c>
      <c r="L4" s="293">
        <f>J4+K4</f>
        <v>78.42</v>
      </c>
      <c r="M4" s="355"/>
    </row>
    <row r="5" spans="1:18" s="3" customFormat="1">
      <c r="A5" s="43"/>
      <c r="B5" s="278" t="s">
        <v>855</v>
      </c>
      <c r="C5" s="344" t="s">
        <v>856</v>
      </c>
      <c r="D5" s="56" t="s">
        <v>598</v>
      </c>
      <c r="E5" s="247">
        <v>67.22</v>
      </c>
      <c r="F5" s="354">
        <v>0</v>
      </c>
      <c r="G5" s="247">
        <v>11.2</v>
      </c>
      <c r="H5" s="354">
        <v>0</v>
      </c>
      <c r="I5" s="351">
        <v>78.42</v>
      </c>
      <c r="J5" s="247">
        <v>67.22</v>
      </c>
      <c r="K5" s="247">
        <v>11.2</v>
      </c>
      <c r="L5" s="293">
        <v>78.42</v>
      </c>
      <c r="M5" s="262" t="s">
        <v>406</v>
      </c>
    </row>
    <row r="6" spans="1:18" ht="16" customHeight="1">
      <c r="A6" s="43">
        <v>2</v>
      </c>
      <c r="B6" s="278" t="s">
        <v>715</v>
      </c>
      <c r="C6" s="348" t="s">
        <v>842</v>
      </c>
      <c r="D6" s="52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>SUM(E6:H6)</f>
        <v>78.42</v>
      </c>
      <c r="J6" s="247">
        <v>67.22</v>
      </c>
      <c r="K6" s="247">
        <v>11.2</v>
      </c>
      <c r="L6" s="293">
        <f>J6+K6</f>
        <v>78.42</v>
      </c>
      <c r="M6" s="262"/>
    </row>
    <row r="7" spans="1:18">
      <c r="A7" s="43">
        <v>4</v>
      </c>
      <c r="B7" s="278" t="s">
        <v>620</v>
      </c>
      <c r="C7" s="344" t="s">
        <v>542</v>
      </c>
      <c r="D7" s="52" t="s">
        <v>598</v>
      </c>
      <c r="E7" s="247">
        <v>67.22</v>
      </c>
      <c r="F7" s="352">
        <v>0</v>
      </c>
      <c r="G7" s="247">
        <v>11.2</v>
      </c>
      <c r="H7" s="296">
        <v>0</v>
      </c>
      <c r="I7" s="247">
        <f t="shared" ref="I7:I72" si="0">SUM(E7:H7)</f>
        <v>78.42</v>
      </c>
      <c r="J7" s="247">
        <v>67.22</v>
      </c>
      <c r="K7" s="247">
        <v>11.2</v>
      </c>
      <c r="L7" s="293">
        <f>J7+K7</f>
        <v>78.42</v>
      </c>
      <c r="M7" s="51"/>
    </row>
    <row r="8" spans="1:18">
      <c r="A8" s="43">
        <v>5</v>
      </c>
      <c r="B8" s="278" t="s">
        <v>805</v>
      </c>
      <c r="C8" s="344" t="s">
        <v>843</v>
      </c>
      <c r="D8" s="52" t="s">
        <v>598</v>
      </c>
      <c r="E8" s="247">
        <v>67.22</v>
      </c>
      <c r="F8" s="296">
        <v>0</v>
      </c>
      <c r="G8" s="247">
        <v>11.2</v>
      </c>
      <c r="H8" s="296">
        <v>0</v>
      </c>
      <c r="I8" s="247">
        <f t="shared" si="0"/>
        <v>78.42</v>
      </c>
      <c r="J8" s="247">
        <v>67.22</v>
      </c>
      <c r="K8" s="247">
        <v>11.2</v>
      </c>
      <c r="L8" s="293">
        <f t="shared" ref="L8:L73" si="1">J8+K8</f>
        <v>78.42</v>
      </c>
      <c r="M8" s="262"/>
    </row>
    <row r="9" spans="1:18">
      <c r="A9" s="43">
        <v>6</v>
      </c>
      <c r="B9" s="278" t="s">
        <v>621</v>
      </c>
      <c r="C9" s="344" t="s">
        <v>561</v>
      </c>
      <c r="D9" s="52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51"/>
    </row>
    <row r="10" spans="1:18">
      <c r="A10" s="43">
        <v>7</v>
      </c>
      <c r="B10" s="50" t="s">
        <v>622</v>
      </c>
      <c r="C10" s="344" t="s">
        <v>192</v>
      </c>
      <c r="D10" s="52" t="s">
        <v>599</v>
      </c>
      <c r="E10" s="247">
        <v>67.22</v>
      </c>
      <c r="F10" s="296">
        <v>114.26</v>
      </c>
      <c r="G10" s="247">
        <v>11.2</v>
      </c>
      <c r="H10" s="296">
        <v>20.16</v>
      </c>
      <c r="I10" s="247">
        <f t="shared" si="0"/>
        <v>212.84</v>
      </c>
      <c r="J10" s="247">
        <v>181.48000000000002</v>
      </c>
      <c r="K10" s="247">
        <v>31.37</v>
      </c>
      <c r="L10" s="293">
        <f t="shared" si="1"/>
        <v>212.85000000000002</v>
      </c>
      <c r="M10" s="262"/>
    </row>
    <row r="11" spans="1:18">
      <c r="A11" s="43">
        <v>9</v>
      </c>
      <c r="B11" s="50" t="s">
        <v>624</v>
      </c>
      <c r="C11" s="72" t="s">
        <v>583</v>
      </c>
      <c r="D11" s="52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>
      <c r="A12" s="43">
        <v>10</v>
      </c>
      <c r="B12" s="50" t="s">
        <v>625</v>
      </c>
      <c r="C12" s="72" t="s">
        <v>89</v>
      </c>
      <c r="D12" s="52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</row>
    <row r="13" spans="1:18">
      <c r="A13" s="43"/>
      <c r="B13" s="50" t="s">
        <v>858</v>
      </c>
      <c r="C13" s="72" t="s">
        <v>859</v>
      </c>
      <c r="D13" s="52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>SUM(E13:H13)</f>
        <v>78.42</v>
      </c>
      <c r="J13" s="247">
        <v>67.22</v>
      </c>
      <c r="K13" s="247">
        <v>11.2</v>
      </c>
      <c r="L13" s="293">
        <f>J13+K13</f>
        <v>78.42</v>
      </c>
      <c r="M13" s="262" t="s">
        <v>406</v>
      </c>
    </row>
    <row r="14" spans="1:18" s="1" customFormat="1">
      <c r="A14" s="43">
        <v>12</v>
      </c>
      <c r="B14" s="50" t="s">
        <v>627</v>
      </c>
      <c r="C14" s="72" t="s">
        <v>575</v>
      </c>
      <c r="D14" s="52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 t="shared" si="1"/>
        <v>78.42</v>
      </c>
      <c r="M14" s="262"/>
      <c r="O14"/>
      <c r="P14"/>
      <c r="Q14"/>
      <c r="R14"/>
    </row>
    <row r="15" spans="1:18" s="1" customFormat="1">
      <c r="A15" s="43">
        <v>13</v>
      </c>
      <c r="B15" s="50" t="s">
        <v>628</v>
      </c>
      <c r="C15" s="72" t="s">
        <v>139</v>
      </c>
      <c r="D15" s="52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0"/>
        <v>78.42</v>
      </c>
      <c r="J15" s="247">
        <v>67.22</v>
      </c>
      <c r="K15" s="247">
        <v>11.2</v>
      </c>
      <c r="L15" s="293">
        <f t="shared" si="1"/>
        <v>78.42</v>
      </c>
      <c r="M15" s="262"/>
      <c r="O15"/>
      <c r="P15"/>
      <c r="Q15"/>
      <c r="R15"/>
    </row>
    <row r="16" spans="1:18" s="1" customFormat="1">
      <c r="A16" s="43">
        <v>14</v>
      </c>
      <c r="B16" s="50" t="s">
        <v>629</v>
      </c>
      <c r="C16" s="72" t="s">
        <v>170</v>
      </c>
      <c r="D16" s="52" t="s">
        <v>600</v>
      </c>
      <c r="E16" s="247">
        <v>67.239999999999995</v>
      </c>
      <c r="F16" s="296">
        <v>50.4</v>
      </c>
      <c r="G16" s="247">
        <v>11.2</v>
      </c>
      <c r="H16" s="296">
        <v>8.4</v>
      </c>
      <c r="I16" s="247">
        <f t="shared" si="0"/>
        <v>137.23999999999998</v>
      </c>
      <c r="J16" s="247">
        <v>117.63</v>
      </c>
      <c r="K16" s="247">
        <v>19.61</v>
      </c>
      <c r="L16" s="293">
        <f t="shared" si="1"/>
        <v>137.24</v>
      </c>
      <c r="M16" s="262"/>
      <c r="O16"/>
      <c r="P16"/>
      <c r="Q16"/>
      <c r="R16"/>
    </row>
    <row r="17" spans="1:18" s="1" customFormat="1">
      <c r="A17" s="43">
        <v>15</v>
      </c>
      <c r="B17" s="50" t="s">
        <v>810</v>
      </c>
      <c r="C17" s="72" t="s">
        <v>809</v>
      </c>
      <c r="D17" s="52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>SUM(E17:H17)</f>
        <v>78.42</v>
      </c>
      <c r="J17" s="247">
        <v>67.22</v>
      </c>
      <c r="K17" s="247">
        <v>11.2</v>
      </c>
      <c r="L17" s="293">
        <f t="shared" si="1"/>
        <v>78.42</v>
      </c>
      <c r="M17" s="262"/>
      <c r="O17"/>
      <c r="P17"/>
      <c r="Q17"/>
      <c r="R17"/>
    </row>
    <row r="18" spans="1:18" s="1" customFormat="1">
      <c r="A18" s="43">
        <v>16</v>
      </c>
      <c r="B18" s="278" t="s">
        <v>731</v>
      </c>
      <c r="C18" s="72" t="s">
        <v>730</v>
      </c>
      <c r="D18" s="52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0"/>
        <v>212.84</v>
      </c>
      <c r="J18" s="247">
        <v>181.48000000000002</v>
      </c>
      <c r="K18" s="247">
        <v>31.37</v>
      </c>
      <c r="L18" s="293">
        <f t="shared" si="1"/>
        <v>212.85000000000002</v>
      </c>
      <c r="M18" s="262"/>
      <c r="O18"/>
      <c r="P18"/>
      <c r="Q18"/>
      <c r="R18"/>
    </row>
    <row r="19" spans="1:18">
      <c r="A19" s="43">
        <v>17</v>
      </c>
      <c r="B19" s="50" t="s">
        <v>630</v>
      </c>
      <c r="C19" s="72" t="s">
        <v>11</v>
      </c>
      <c r="D19" s="52" t="s">
        <v>599</v>
      </c>
      <c r="E19" s="247">
        <v>67.22</v>
      </c>
      <c r="F19" s="296">
        <v>114.26</v>
      </c>
      <c r="G19" s="247">
        <v>11.2</v>
      </c>
      <c r="H19" s="296">
        <v>20.16</v>
      </c>
      <c r="I19" s="247">
        <f t="shared" si="0"/>
        <v>212.84</v>
      </c>
      <c r="J19" s="247">
        <v>181.48000000000002</v>
      </c>
      <c r="K19" s="247">
        <v>31.37</v>
      </c>
      <c r="L19" s="293">
        <f t="shared" si="1"/>
        <v>212.85000000000002</v>
      </c>
      <c r="M19" s="262"/>
    </row>
    <row r="20" spans="1:18">
      <c r="A20" s="43">
        <v>18</v>
      </c>
      <c r="B20" s="118" t="s">
        <v>631</v>
      </c>
      <c r="C20" s="72" t="s">
        <v>720</v>
      </c>
      <c r="D20" s="52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0"/>
        <v>78.42</v>
      </c>
      <c r="J20" s="247">
        <v>67.22</v>
      </c>
      <c r="K20" s="247">
        <v>11.2</v>
      </c>
      <c r="L20" s="293">
        <f t="shared" si="1"/>
        <v>78.42</v>
      </c>
      <c r="M20" s="262"/>
    </row>
    <row r="21" spans="1:18">
      <c r="A21" s="43">
        <v>19</v>
      </c>
      <c r="B21" s="50" t="s">
        <v>632</v>
      </c>
      <c r="C21" s="72" t="s">
        <v>65</v>
      </c>
      <c r="D21" s="52" t="s">
        <v>600</v>
      </c>
      <c r="E21" s="247">
        <v>67.239999999999995</v>
      </c>
      <c r="F21" s="296">
        <v>50.4</v>
      </c>
      <c r="G21" s="247">
        <v>11.2</v>
      </c>
      <c r="H21" s="296">
        <v>8.4</v>
      </c>
      <c r="I21" s="247">
        <f t="shared" si="0"/>
        <v>137.23999999999998</v>
      </c>
      <c r="J21" s="247">
        <v>117.63</v>
      </c>
      <c r="K21" s="247">
        <v>19.61</v>
      </c>
      <c r="L21" s="293">
        <f t="shared" si="1"/>
        <v>137.24</v>
      </c>
      <c r="M21" s="262"/>
    </row>
    <row r="22" spans="1:18">
      <c r="A22" s="43">
        <v>20</v>
      </c>
      <c r="B22" s="50" t="s">
        <v>633</v>
      </c>
      <c r="C22" s="71" t="s">
        <v>80</v>
      </c>
      <c r="D22" s="52" t="s">
        <v>598</v>
      </c>
      <c r="E22" s="247">
        <v>67.22</v>
      </c>
      <c r="F22" s="296">
        <v>0</v>
      </c>
      <c r="G22" s="247">
        <v>11.2</v>
      </c>
      <c r="H22" s="296">
        <v>0</v>
      </c>
      <c r="I22" s="247">
        <f t="shared" si="0"/>
        <v>78.42</v>
      </c>
      <c r="J22" s="247">
        <v>67.22</v>
      </c>
      <c r="K22" s="247">
        <v>11.2</v>
      </c>
      <c r="L22" s="293">
        <f t="shared" si="1"/>
        <v>78.42</v>
      </c>
      <c r="M22" s="262"/>
    </row>
    <row r="23" spans="1:18">
      <c r="A23" s="43">
        <v>21</v>
      </c>
      <c r="B23" s="43" t="s">
        <v>781</v>
      </c>
      <c r="C23" s="71" t="s">
        <v>844</v>
      </c>
      <c r="D23" s="52" t="s">
        <v>598</v>
      </c>
      <c r="E23" s="247">
        <v>67.239999999999995</v>
      </c>
      <c r="F23" s="296">
        <v>0</v>
      </c>
      <c r="G23" s="247">
        <v>11.2</v>
      </c>
      <c r="H23" s="296">
        <v>0</v>
      </c>
      <c r="I23" s="247">
        <f>SUM(E23:H23)</f>
        <v>78.44</v>
      </c>
      <c r="J23" s="247">
        <v>67.22</v>
      </c>
      <c r="K23" s="247">
        <v>11.2</v>
      </c>
      <c r="L23" s="293">
        <f t="shared" si="1"/>
        <v>78.42</v>
      </c>
      <c r="M23" s="262"/>
    </row>
    <row r="24" spans="1:18">
      <c r="A24" s="43">
        <v>22</v>
      </c>
      <c r="B24" s="50" t="s">
        <v>635</v>
      </c>
      <c r="C24" s="72" t="s">
        <v>91</v>
      </c>
      <c r="D24" s="52" t="s">
        <v>599</v>
      </c>
      <c r="E24" s="247">
        <v>67.22</v>
      </c>
      <c r="F24" s="296">
        <v>114.26</v>
      </c>
      <c r="G24" s="247">
        <v>11.2</v>
      </c>
      <c r="H24" s="296">
        <v>20.16</v>
      </c>
      <c r="I24" s="247">
        <f t="shared" si="0"/>
        <v>212.84</v>
      </c>
      <c r="J24" s="247">
        <v>181.48000000000002</v>
      </c>
      <c r="K24" s="247">
        <v>31.37</v>
      </c>
      <c r="L24" s="293">
        <f t="shared" si="1"/>
        <v>212.85000000000002</v>
      </c>
      <c r="M24" s="262"/>
    </row>
    <row r="25" spans="1:18">
      <c r="A25" s="43">
        <v>23</v>
      </c>
      <c r="B25" s="50" t="s">
        <v>634</v>
      </c>
      <c r="C25" s="71" t="s">
        <v>845</v>
      </c>
      <c r="D25" s="52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1"/>
        <v>78.42</v>
      </c>
      <c r="M25" s="262"/>
    </row>
    <row r="26" spans="1:18">
      <c r="A26" s="43">
        <v>24</v>
      </c>
      <c r="B26" s="50" t="s">
        <v>636</v>
      </c>
      <c r="C26" s="72" t="s">
        <v>771</v>
      </c>
      <c r="D26" s="52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1"/>
        <v>78.42</v>
      </c>
      <c r="M26" s="262"/>
    </row>
    <row r="27" spans="1:18">
      <c r="A27" s="43">
        <v>25</v>
      </c>
      <c r="B27" s="50" t="s">
        <v>637</v>
      </c>
      <c r="C27" s="72" t="s">
        <v>405</v>
      </c>
      <c r="D27" s="52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1"/>
        <v>78.42</v>
      </c>
      <c r="M27" s="262"/>
    </row>
    <row r="28" spans="1:18">
      <c r="A28" s="43">
        <v>26</v>
      </c>
      <c r="B28" s="50" t="s">
        <v>723</v>
      </c>
      <c r="C28" s="72" t="s">
        <v>722</v>
      </c>
      <c r="D28" s="52" t="s">
        <v>598</v>
      </c>
      <c r="E28" s="247">
        <v>67.22</v>
      </c>
      <c r="F28" s="296">
        <v>0</v>
      </c>
      <c r="G28" s="247">
        <v>11.2</v>
      </c>
      <c r="H28" s="296">
        <v>0</v>
      </c>
      <c r="I28" s="247">
        <f t="shared" si="0"/>
        <v>78.42</v>
      </c>
      <c r="J28" s="247">
        <v>67.22</v>
      </c>
      <c r="K28" s="247">
        <v>11.2</v>
      </c>
      <c r="L28" s="293">
        <f t="shared" si="1"/>
        <v>78.42</v>
      </c>
      <c r="M28" s="262"/>
    </row>
    <row r="29" spans="1:18">
      <c r="A29" s="43">
        <v>27</v>
      </c>
      <c r="B29" s="50" t="s">
        <v>638</v>
      </c>
      <c r="C29" s="72" t="s">
        <v>617</v>
      </c>
      <c r="D29" s="52" t="s">
        <v>600</v>
      </c>
      <c r="E29" s="247">
        <v>67.239999999999995</v>
      </c>
      <c r="F29" s="296">
        <v>50.4</v>
      </c>
      <c r="G29" s="247">
        <v>11.2</v>
      </c>
      <c r="H29" s="296">
        <v>8.4</v>
      </c>
      <c r="I29" s="247">
        <f t="shared" si="0"/>
        <v>137.23999999999998</v>
      </c>
      <c r="J29" s="247">
        <v>117.63</v>
      </c>
      <c r="K29" s="247">
        <v>19.61</v>
      </c>
      <c r="L29" s="293">
        <f t="shared" si="1"/>
        <v>137.24</v>
      </c>
      <c r="M29" s="262"/>
    </row>
    <row r="30" spans="1:18">
      <c r="A30" s="43">
        <v>28</v>
      </c>
      <c r="B30" s="50" t="s">
        <v>639</v>
      </c>
      <c r="C30" s="72" t="s">
        <v>92</v>
      </c>
      <c r="D30" s="52" t="s">
        <v>599</v>
      </c>
      <c r="E30" s="247">
        <v>67.22</v>
      </c>
      <c r="F30" s="296">
        <v>114.26</v>
      </c>
      <c r="G30" s="247">
        <v>11.2</v>
      </c>
      <c r="H30" s="296">
        <v>20.16</v>
      </c>
      <c r="I30" s="247">
        <f t="shared" si="0"/>
        <v>212.84</v>
      </c>
      <c r="J30" s="247">
        <v>181.48000000000002</v>
      </c>
      <c r="K30" s="247">
        <v>31.37</v>
      </c>
      <c r="L30" s="293">
        <f t="shared" si="1"/>
        <v>212.85000000000002</v>
      </c>
      <c r="M30" s="262"/>
    </row>
    <row r="31" spans="1:18">
      <c r="A31" s="43">
        <v>29</v>
      </c>
      <c r="B31" s="50" t="s">
        <v>640</v>
      </c>
      <c r="C31" s="72" t="s">
        <v>15</v>
      </c>
      <c r="D31" s="52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0"/>
        <v>78.42</v>
      </c>
      <c r="J31" s="247">
        <v>67.22</v>
      </c>
      <c r="K31" s="247">
        <v>11.2</v>
      </c>
      <c r="L31" s="293">
        <f t="shared" si="1"/>
        <v>78.42</v>
      </c>
      <c r="M31" s="262"/>
    </row>
    <row r="32" spans="1:18">
      <c r="A32" s="43">
        <v>30</v>
      </c>
      <c r="B32" s="50" t="s">
        <v>641</v>
      </c>
      <c r="C32" s="71" t="s">
        <v>846</v>
      </c>
      <c r="D32" s="52" t="s">
        <v>600</v>
      </c>
      <c r="E32" s="247">
        <v>67.22</v>
      </c>
      <c r="F32" s="296">
        <v>50.4</v>
      </c>
      <c r="G32" s="247">
        <v>11.2</v>
      </c>
      <c r="H32" s="296">
        <v>8.4</v>
      </c>
      <c r="I32" s="247">
        <f t="shared" si="0"/>
        <v>137.22</v>
      </c>
      <c r="J32" s="247">
        <v>117.63</v>
      </c>
      <c r="K32" s="247">
        <v>19.61</v>
      </c>
      <c r="L32" s="293">
        <f t="shared" si="1"/>
        <v>137.24</v>
      </c>
      <c r="M32" s="262"/>
      <c r="Q32" t="s">
        <v>318</v>
      </c>
    </row>
    <row r="33" spans="1:18">
      <c r="A33" s="43">
        <v>31</v>
      </c>
      <c r="B33" s="50" t="s">
        <v>642</v>
      </c>
      <c r="C33" s="72" t="s">
        <v>549</v>
      </c>
      <c r="D33" s="52" t="s">
        <v>599</v>
      </c>
      <c r="E33" s="247">
        <v>67.22</v>
      </c>
      <c r="F33" s="296">
        <v>114.26</v>
      </c>
      <c r="G33" s="247">
        <v>11.2</v>
      </c>
      <c r="H33" s="296">
        <v>20.16</v>
      </c>
      <c r="I33" s="247">
        <f t="shared" si="0"/>
        <v>212.84</v>
      </c>
      <c r="J33" s="247">
        <v>181.48000000000002</v>
      </c>
      <c r="K33" s="247">
        <v>31.37</v>
      </c>
      <c r="L33" s="293">
        <f t="shared" si="1"/>
        <v>212.85000000000002</v>
      </c>
      <c r="M33" s="262"/>
    </row>
    <row r="34" spans="1:18">
      <c r="A34" s="43">
        <v>32</v>
      </c>
      <c r="B34" s="50" t="s">
        <v>784</v>
      </c>
      <c r="C34" s="72" t="s">
        <v>785</v>
      </c>
      <c r="D34" s="52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/>
    </row>
    <row r="35" spans="1:18" s="1" customFormat="1">
      <c r="A35" s="43">
        <v>33</v>
      </c>
      <c r="B35" s="50" t="s">
        <v>644</v>
      </c>
      <c r="C35" s="72" t="s">
        <v>407</v>
      </c>
      <c r="D35" s="52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0"/>
        <v>78.42</v>
      </c>
      <c r="J35" s="247">
        <v>67.22</v>
      </c>
      <c r="K35" s="247">
        <v>11.2</v>
      </c>
      <c r="L35" s="293">
        <f t="shared" si="1"/>
        <v>78.42</v>
      </c>
      <c r="M35" s="262"/>
      <c r="O35"/>
      <c r="P35"/>
      <c r="Q35"/>
      <c r="R35"/>
    </row>
    <row r="36" spans="1:18" s="1" customFormat="1">
      <c r="A36" s="43"/>
      <c r="B36" s="50" t="s">
        <v>860</v>
      </c>
      <c r="C36" s="72" t="s">
        <v>862</v>
      </c>
      <c r="D36" s="52" t="s">
        <v>598</v>
      </c>
      <c r="E36" s="247">
        <v>67.22</v>
      </c>
      <c r="F36" s="296">
        <v>0</v>
      </c>
      <c r="G36" s="247">
        <v>11.2</v>
      </c>
      <c r="H36" s="296">
        <v>0</v>
      </c>
      <c r="I36" s="247">
        <f>SUM(E36:H36)</f>
        <v>78.42</v>
      </c>
      <c r="J36" s="247">
        <v>67.22</v>
      </c>
      <c r="K36" s="247">
        <v>11.2</v>
      </c>
      <c r="L36" s="293">
        <f>J36+K36</f>
        <v>78.42</v>
      </c>
      <c r="M36" s="262" t="s">
        <v>406</v>
      </c>
      <c r="O36"/>
      <c r="P36"/>
      <c r="Q36"/>
      <c r="R36"/>
    </row>
    <row r="37" spans="1:18" s="1" customFormat="1">
      <c r="A37" s="43"/>
      <c r="B37" s="50" t="s">
        <v>861</v>
      </c>
      <c r="C37" s="72" t="s">
        <v>863</v>
      </c>
      <c r="D37" s="52" t="s">
        <v>598</v>
      </c>
      <c r="E37" s="247">
        <v>67.22</v>
      </c>
      <c r="F37" s="296">
        <v>0</v>
      </c>
      <c r="G37" s="247">
        <v>11.2</v>
      </c>
      <c r="H37" s="296">
        <v>0</v>
      </c>
      <c r="I37" s="247">
        <f>SUM(E37:H37)</f>
        <v>78.42</v>
      </c>
      <c r="J37" s="247">
        <v>67.22</v>
      </c>
      <c r="K37" s="247">
        <v>11.2</v>
      </c>
      <c r="L37" s="293">
        <f>J37+K37</f>
        <v>78.42</v>
      </c>
      <c r="M37" s="262" t="s">
        <v>406</v>
      </c>
      <c r="O37"/>
      <c r="P37"/>
      <c r="Q37"/>
      <c r="R37"/>
    </row>
    <row r="38" spans="1:18" s="1" customFormat="1">
      <c r="A38" s="43">
        <v>34</v>
      </c>
      <c r="B38" s="50" t="s">
        <v>705</v>
      </c>
      <c r="C38" s="72" t="s">
        <v>43</v>
      </c>
      <c r="D38" s="52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0"/>
        <v>78.42</v>
      </c>
      <c r="J38" s="247">
        <v>67.22</v>
      </c>
      <c r="K38" s="247">
        <v>11.2</v>
      </c>
      <c r="L38" s="293">
        <f t="shared" si="1"/>
        <v>78.42</v>
      </c>
      <c r="M38" s="262"/>
      <c r="O38"/>
      <c r="P38"/>
      <c r="Q38"/>
      <c r="R38"/>
    </row>
    <row r="39" spans="1:18" s="1" customFormat="1">
      <c r="A39" s="43">
        <v>35</v>
      </c>
      <c r="B39" s="50" t="s">
        <v>706</v>
      </c>
      <c r="C39" s="71" t="s">
        <v>327</v>
      </c>
      <c r="D39" s="52" t="s">
        <v>600</v>
      </c>
      <c r="E39" s="247">
        <v>67.239999999999995</v>
      </c>
      <c r="F39" s="296">
        <v>50.4</v>
      </c>
      <c r="G39" s="247">
        <v>11.2</v>
      </c>
      <c r="H39" s="296">
        <v>8.4</v>
      </c>
      <c r="I39" s="247">
        <f t="shared" si="0"/>
        <v>137.23999999999998</v>
      </c>
      <c r="J39" s="247">
        <v>117.63</v>
      </c>
      <c r="K39" s="247">
        <v>19.61</v>
      </c>
      <c r="L39" s="293">
        <f t="shared" si="1"/>
        <v>137.24</v>
      </c>
      <c r="M39" s="262"/>
      <c r="O39"/>
      <c r="P39"/>
      <c r="Q39"/>
      <c r="R39"/>
    </row>
    <row r="40" spans="1:18" s="1" customFormat="1">
      <c r="A40" s="43">
        <v>36</v>
      </c>
      <c r="B40" s="50" t="s">
        <v>645</v>
      </c>
      <c r="C40" s="72" t="s">
        <v>358</v>
      </c>
      <c r="D40" s="52" t="s">
        <v>599</v>
      </c>
      <c r="E40" s="247">
        <v>67.22</v>
      </c>
      <c r="F40" s="296">
        <v>114.26</v>
      </c>
      <c r="G40" s="247">
        <v>11.2</v>
      </c>
      <c r="H40" s="296">
        <v>20.16</v>
      </c>
      <c r="I40" s="247">
        <f t="shared" si="0"/>
        <v>212.84</v>
      </c>
      <c r="J40" s="247">
        <v>181.48000000000002</v>
      </c>
      <c r="K40" s="247">
        <v>31.37</v>
      </c>
      <c r="L40" s="293">
        <f t="shared" si="1"/>
        <v>212.85000000000002</v>
      </c>
      <c r="M40" s="262"/>
      <c r="O40"/>
      <c r="P40"/>
      <c r="Q40"/>
      <c r="R40"/>
    </row>
    <row r="41" spans="1:18" s="1" customFormat="1">
      <c r="A41" s="43">
        <v>37</v>
      </c>
      <c r="B41" s="50" t="s">
        <v>646</v>
      </c>
      <c r="C41" s="72" t="s">
        <v>551</v>
      </c>
      <c r="D41" s="52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0"/>
        <v>78.42</v>
      </c>
      <c r="J41" s="247">
        <v>67.22</v>
      </c>
      <c r="K41" s="247">
        <v>11.2</v>
      </c>
      <c r="L41" s="293">
        <f t="shared" si="1"/>
        <v>78.42</v>
      </c>
      <c r="M41" s="262"/>
      <c r="O41"/>
      <c r="P41"/>
      <c r="Q41"/>
      <c r="R41"/>
    </row>
    <row r="42" spans="1:18" s="1" customFormat="1">
      <c r="A42" s="43">
        <v>39</v>
      </c>
      <c r="B42" s="50" t="s">
        <v>648</v>
      </c>
      <c r="C42" s="72" t="s">
        <v>23</v>
      </c>
      <c r="D42" s="52" t="s">
        <v>598</v>
      </c>
      <c r="E42" s="247">
        <v>67.22</v>
      </c>
      <c r="F42" s="296">
        <v>0</v>
      </c>
      <c r="G42" s="247">
        <v>11.2</v>
      </c>
      <c r="H42" s="296">
        <v>0</v>
      </c>
      <c r="I42" s="247">
        <f t="shared" si="0"/>
        <v>78.42</v>
      </c>
      <c r="J42" s="247">
        <v>67.22</v>
      </c>
      <c r="K42" s="247">
        <v>11.2</v>
      </c>
      <c r="L42" s="293">
        <f t="shared" si="1"/>
        <v>78.42</v>
      </c>
      <c r="M42" s="262"/>
      <c r="O42"/>
      <c r="P42"/>
      <c r="Q42"/>
      <c r="R42"/>
    </row>
    <row r="43" spans="1:18" s="1" customFormat="1">
      <c r="A43" s="43">
        <v>40</v>
      </c>
      <c r="B43" s="50" t="s">
        <v>649</v>
      </c>
      <c r="C43" s="72" t="s">
        <v>93</v>
      </c>
      <c r="D43" s="52" t="s">
        <v>599</v>
      </c>
      <c r="E43" s="247">
        <v>67.22</v>
      </c>
      <c r="F43" s="296">
        <v>114.26</v>
      </c>
      <c r="G43" s="247">
        <v>11.2</v>
      </c>
      <c r="H43" s="296">
        <v>20.16</v>
      </c>
      <c r="I43" s="247">
        <f t="shared" si="0"/>
        <v>212.84</v>
      </c>
      <c r="J43" s="247">
        <v>181.48000000000002</v>
      </c>
      <c r="K43" s="247">
        <v>31.37</v>
      </c>
      <c r="L43" s="293">
        <f t="shared" si="1"/>
        <v>212.85000000000002</v>
      </c>
      <c r="M43" s="262"/>
      <c r="O43"/>
      <c r="P43"/>
      <c r="Q43"/>
      <c r="R43"/>
    </row>
    <row r="44" spans="1:18" s="1" customFormat="1">
      <c r="A44" s="43">
        <v>41</v>
      </c>
      <c r="B44" s="50" t="s">
        <v>650</v>
      </c>
      <c r="C44" s="72" t="s">
        <v>183</v>
      </c>
      <c r="D44" s="52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0"/>
        <v>78.42</v>
      </c>
      <c r="J44" s="247">
        <v>67.22</v>
      </c>
      <c r="K44" s="247">
        <v>11.2</v>
      </c>
      <c r="L44" s="293">
        <f t="shared" si="1"/>
        <v>78.42</v>
      </c>
      <c r="M44" s="262"/>
      <c r="O44"/>
      <c r="P44"/>
      <c r="Q44"/>
      <c r="R44"/>
    </row>
    <row r="45" spans="1:18" s="1" customFormat="1">
      <c r="A45" s="43">
        <v>42</v>
      </c>
      <c r="B45" s="50" t="s">
        <v>651</v>
      </c>
      <c r="C45" s="71" t="s">
        <v>453</v>
      </c>
      <c r="D45" s="52" t="s">
        <v>599</v>
      </c>
      <c r="E45" s="247">
        <v>67.22</v>
      </c>
      <c r="F45" s="296">
        <v>114.26</v>
      </c>
      <c r="G45" s="247">
        <v>11.2</v>
      </c>
      <c r="H45" s="296">
        <v>20.16</v>
      </c>
      <c r="I45" s="247">
        <f t="shared" si="0"/>
        <v>212.84</v>
      </c>
      <c r="J45" s="247">
        <v>181.48000000000002</v>
      </c>
      <c r="K45" s="247">
        <v>31.37</v>
      </c>
      <c r="L45" s="293">
        <f t="shared" si="1"/>
        <v>212.85000000000002</v>
      </c>
      <c r="M45" s="262"/>
      <c r="O45"/>
      <c r="P45"/>
      <c r="Q45"/>
      <c r="R45"/>
    </row>
    <row r="46" spans="1:18" s="1" customFormat="1">
      <c r="A46" s="43"/>
      <c r="B46" s="50" t="s">
        <v>864</v>
      </c>
      <c r="C46" s="71" t="s">
        <v>865</v>
      </c>
      <c r="D46" s="52" t="s">
        <v>866</v>
      </c>
      <c r="E46" s="247">
        <v>67.22</v>
      </c>
      <c r="F46" s="296">
        <v>0</v>
      </c>
      <c r="G46" s="247">
        <v>11.2</v>
      </c>
      <c r="H46" s="296">
        <v>0</v>
      </c>
      <c r="I46" s="247">
        <f>SUM(E46:H46)</f>
        <v>78.42</v>
      </c>
      <c r="J46" s="247">
        <v>67.22</v>
      </c>
      <c r="K46" s="247">
        <v>11.2</v>
      </c>
      <c r="L46" s="293">
        <f>J46+K46</f>
        <v>78.42</v>
      </c>
      <c r="M46" s="262" t="s">
        <v>406</v>
      </c>
      <c r="O46"/>
      <c r="P46"/>
      <c r="Q46"/>
      <c r="R46"/>
    </row>
    <row r="47" spans="1:18" s="1" customFormat="1">
      <c r="A47" s="43">
        <v>43</v>
      </c>
      <c r="B47" s="50" t="s">
        <v>652</v>
      </c>
      <c r="C47" s="72" t="s">
        <v>134</v>
      </c>
      <c r="D47" s="52" t="s">
        <v>598</v>
      </c>
      <c r="E47" s="247">
        <v>67.22</v>
      </c>
      <c r="F47" s="296">
        <v>0</v>
      </c>
      <c r="G47" s="247">
        <v>11.2</v>
      </c>
      <c r="H47" s="296">
        <v>0</v>
      </c>
      <c r="I47" s="247">
        <f t="shared" si="0"/>
        <v>78.42</v>
      </c>
      <c r="J47" s="247">
        <v>67.22</v>
      </c>
      <c r="K47" s="247">
        <v>11.2</v>
      </c>
      <c r="L47" s="293">
        <f t="shared" si="1"/>
        <v>78.42</v>
      </c>
      <c r="M47" s="262"/>
      <c r="O47"/>
      <c r="P47"/>
      <c r="Q47"/>
      <c r="R47"/>
    </row>
    <row r="48" spans="1:18" s="1" customFormat="1">
      <c r="A48" s="43">
        <v>44</v>
      </c>
      <c r="B48" s="50" t="s">
        <v>653</v>
      </c>
      <c r="C48" s="72" t="s">
        <v>59</v>
      </c>
      <c r="D48" s="52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0"/>
        <v>78.42</v>
      </c>
      <c r="J48" s="247">
        <v>67.22</v>
      </c>
      <c r="K48" s="247">
        <v>11.2</v>
      </c>
      <c r="L48" s="293">
        <f t="shared" si="1"/>
        <v>78.42</v>
      </c>
      <c r="M48" s="262"/>
      <c r="O48"/>
      <c r="P48"/>
      <c r="Q48"/>
      <c r="R48"/>
    </row>
    <row r="49" spans="1:18" s="1" customFormat="1">
      <c r="A49" s="43">
        <v>45</v>
      </c>
      <c r="B49" s="50" t="s">
        <v>654</v>
      </c>
      <c r="C49" s="72" t="s">
        <v>563</v>
      </c>
      <c r="D49" s="52" t="s">
        <v>599</v>
      </c>
      <c r="E49" s="247">
        <v>67.22</v>
      </c>
      <c r="F49" s="296">
        <v>114.26</v>
      </c>
      <c r="G49" s="247">
        <v>11.2</v>
      </c>
      <c r="H49" s="296">
        <v>20.16</v>
      </c>
      <c r="I49" s="247">
        <f t="shared" si="0"/>
        <v>212.84</v>
      </c>
      <c r="J49" s="247">
        <v>181.48000000000002</v>
      </c>
      <c r="K49" s="247">
        <v>31.37</v>
      </c>
      <c r="L49" s="293">
        <f t="shared" si="1"/>
        <v>212.85000000000002</v>
      </c>
      <c r="M49" s="262"/>
      <c r="O49"/>
      <c r="P49"/>
      <c r="Q49"/>
      <c r="R49"/>
    </row>
    <row r="50" spans="1:18" s="1" customFormat="1">
      <c r="A50" s="43">
        <v>46</v>
      </c>
      <c r="B50" s="50" t="s">
        <v>655</v>
      </c>
      <c r="C50" s="71" t="s">
        <v>847</v>
      </c>
      <c r="D50" s="52" t="s">
        <v>600</v>
      </c>
      <c r="E50" s="247">
        <v>67.239999999999995</v>
      </c>
      <c r="F50" s="296">
        <v>50.4</v>
      </c>
      <c r="G50" s="247">
        <v>11.2</v>
      </c>
      <c r="H50" s="296">
        <v>8.4</v>
      </c>
      <c r="I50" s="247">
        <f t="shared" si="0"/>
        <v>137.23999999999998</v>
      </c>
      <c r="J50" s="247">
        <v>117.63</v>
      </c>
      <c r="K50" s="247">
        <v>19.61</v>
      </c>
      <c r="L50" s="293">
        <f t="shared" si="1"/>
        <v>137.24</v>
      </c>
      <c r="M50" s="262"/>
      <c r="O50"/>
      <c r="P50"/>
      <c r="Q50"/>
      <c r="R50"/>
    </row>
    <row r="51" spans="1:18" s="1" customFormat="1" ht="16" customHeight="1">
      <c r="A51" s="43">
        <v>47</v>
      </c>
      <c r="B51" s="118" t="s">
        <v>656</v>
      </c>
      <c r="C51" s="72" t="s">
        <v>306</v>
      </c>
      <c r="D51" s="52" t="s">
        <v>598</v>
      </c>
      <c r="E51" s="247">
        <v>67.22</v>
      </c>
      <c r="F51" s="296">
        <v>0</v>
      </c>
      <c r="G51" s="247">
        <v>11.2</v>
      </c>
      <c r="H51" s="296">
        <v>0</v>
      </c>
      <c r="I51" s="247">
        <f t="shared" si="0"/>
        <v>78.42</v>
      </c>
      <c r="J51" s="247">
        <v>67.22</v>
      </c>
      <c r="K51" s="247">
        <v>11.2</v>
      </c>
      <c r="L51" s="293">
        <f t="shared" si="1"/>
        <v>78.42</v>
      </c>
      <c r="M51" s="262"/>
      <c r="O51"/>
      <c r="P51"/>
      <c r="Q51"/>
      <c r="R51"/>
    </row>
    <row r="52" spans="1:18" s="1" customFormat="1">
      <c r="A52" s="43">
        <v>48</v>
      </c>
      <c r="B52" s="50" t="s">
        <v>657</v>
      </c>
      <c r="C52" s="72" t="s">
        <v>203</v>
      </c>
      <c r="D52" s="52" t="s">
        <v>598</v>
      </c>
      <c r="E52" s="247">
        <v>67.22</v>
      </c>
      <c r="F52" s="296">
        <v>0</v>
      </c>
      <c r="G52" s="247">
        <v>11.2</v>
      </c>
      <c r="H52" s="296">
        <v>0</v>
      </c>
      <c r="I52" s="247">
        <f t="shared" si="0"/>
        <v>78.42</v>
      </c>
      <c r="J52" s="247">
        <v>67.22</v>
      </c>
      <c r="K52" s="247">
        <v>11.2</v>
      </c>
      <c r="L52" s="293">
        <f t="shared" si="1"/>
        <v>78.42</v>
      </c>
      <c r="M52" s="262"/>
      <c r="O52"/>
      <c r="P52"/>
      <c r="Q52"/>
      <c r="R52"/>
    </row>
    <row r="53" spans="1:18">
      <c r="A53" s="43">
        <v>49</v>
      </c>
      <c r="B53" s="118" t="s">
        <v>658</v>
      </c>
      <c r="C53" s="72" t="s">
        <v>308</v>
      </c>
      <c r="D53" s="52" t="s">
        <v>598</v>
      </c>
      <c r="E53" s="247">
        <v>67.22</v>
      </c>
      <c r="F53" s="296">
        <v>0</v>
      </c>
      <c r="G53" s="247">
        <v>11.2</v>
      </c>
      <c r="H53" s="296">
        <v>0</v>
      </c>
      <c r="I53" s="247">
        <f t="shared" si="0"/>
        <v>78.42</v>
      </c>
      <c r="J53" s="247">
        <v>67.22</v>
      </c>
      <c r="K53" s="247">
        <v>11.2</v>
      </c>
      <c r="L53" s="293">
        <f t="shared" si="1"/>
        <v>78.42</v>
      </c>
      <c r="M53" s="262"/>
    </row>
    <row r="54" spans="1:18">
      <c r="A54" s="43">
        <v>50</v>
      </c>
      <c r="B54" s="50" t="s">
        <v>659</v>
      </c>
      <c r="C54" s="71" t="s">
        <v>848</v>
      </c>
      <c r="D54" s="52" t="s">
        <v>599</v>
      </c>
      <c r="E54" s="247">
        <v>67.22</v>
      </c>
      <c r="F54" s="296">
        <v>114.26</v>
      </c>
      <c r="G54" s="247">
        <v>11.2</v>
      </c>
      <c r="H54" s="296">
        <v>20.16</v>
      </c>
      <c r="I54" s="247">
        <f t="shared" si="0"/>
        <v>212.84</v>
      </c>
      <c r="J54" s="247">
        <v>181.48000000000002</v>
      </c>
      <c r="K54" s="247">
        <v>31.37</v>
      </c>
      <c r="L54" s="293">
        <f t="shared" si="1"/>
        <v>212.85000000000002</v>
      </c>
      <c r="M54" s="262"/>
    </row>
    <row r="55" spans="1:18">
      <c r="A55" s="43">
        <v>51</v>
      </c>
      <c r="B55" s="50" t="s">
        <v>660</v>
      </c>
      <c r="C55" s="72" t="s">
        <v>123</v>
      </c>
      <c r="D55" s="52" t="s">
        <v>599</v>
      </c>
      <c r="E55" s="247">
        <v>67.22</v>
      </c>
      <c r="F55" s="296">
        <v>114.26</v>
      </c>
      <c r="G55" s="247">
        <v>11.2</v>
      </c>
      <c r="H55" s="296">
        <v>20.16</v>
      </c>
      <c r="I55" s="247">
        <f t="shared" si="0"/>
        <v>212.84</v>
      </c>
      <c r="J55" s="247">
        <v>181.48000000000002</v>
      </c>
      <c r="K55" s="247">
        <v>31.37</v>
      </c>
      <c r="L55" s="293">
        <f t="shared" si="1"/>
        <v>212.85000000000002</v>
      </c>
      <c r="M55" s="262"/>
    </row>
    <row r="56" spans="1:18">
      <c r="A56" s="43">
        <v>52</v>
      </c>
      <c r="B56" s="50" t="s">
        <v>661</v>
      </c>
      <c r="C56" s="71" t="s">
        <v>346</v>
      </c>
      <c r="D56" s="52" t="s">
        <v>599</v>
      </c>
      <c r="E56" s="247">
        <v>67.22</v>
      </c>
      <c r="F56" s="296">
        <v>114.26</v>
      </c>
      <c r="G56" s="247">
        <v>11.2</v>
      </c>
      <c r="H56" s="296">
        <v>20.16</v>
      </c>
      <c r="I56" s="247">
        <f t="shared" si="0"/>
        <v>212.84</v>
      </c>
      <c r="J56" s="247">
        <v>181.48000000000002</v>
      </c>
      <c r="K56" s="247">
        <v>31.37</v>
      </c>
      <c r="L56" s="293">
        <f t="shared" si="1"/>
        <v>212.85000000000002</v>
      </c>
      <c r="M56" s="262"/>
    </row>
    <row r="57" spans="1:18">
      <c r="A57" s="43">
        <v>53</v>
      </c>
      <c r="B57" s="278" t="s">
        <v>742</v>
      </c>
      <c r="C57" s="72" t="s">
        <v>737</v>
      </c>
      <c r="D57" s="52" t="s">
        <v>598</v>
      </c>
      <c r="E57" s="247">
        <v>67.22</v>
      </c>
      <c r="F57" s="296">
        <v>0</v>
      </c>
      <c r="G57" s="247">
        <v>11.2</v>
      </c>
      <c r="H57" s="296">
        <v>0</v>
      </c>
      <c r="I57" s="247">
        <f t="shared" si="0"/>
        <v>78.42</v>
      </c>
      <c r="J57" s="247">
        <v>67.22</v>
      </c>
      <c r="K57" s="247">
        <v>11.2</v>
      </c>
      <c r="L57" s="293">
        <f t="shared" si="1"/>
        <v>78.42</v>
      </c>
      <c r="M57" s="53"/>
    </row>
    <row r="58" spans="1:18" s="42" customFormat="1" ht="16" customHeight="1">
      <c r="A58" s="43">
        <v>56</v>
      </c>
      <c r="B58" s="50" t="s">
        <v>664</v>
      </c>
      <c r="C58" s="72" t="s">
        <v>601</v>
      </c>
      <c r="D58" s="52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0"/>
        <v>78.42</v>
      </c>
      <c r="J58" s="247">
        <v>67.22</v>
      </c>
      <c r="K58" s="247">
        <v>11.2</v>
      </c>
      <c r="L58" s="293">
        <f t="shared" si="1"/>
        <v>78.42</v>
      </c>
      <c r="M58" s="262"/>
      <c r="N58" s="1"/>
    </row>
    <row r="59" spans="1:18" s="42" customFormat="1">
      <c r="A59" s="43">
        <v>57</v>
      </c>
      <c r="B59" s="50" t="s">
        <v>665</v>
      </c>
      <c r="C59" s="72" t="s">
        <v>378</v>
      </c>
      <c r="D59" s="52" t="s">
        <v>600</v>
      </c>
      <c r="E59" s="247">
        <v>67.239999999999995</v>
      </c>
      <c r="F59" s="296">
        <v>50.4</v>
      </c>
      <c r="G59" s="247">
        <v>11.2</v>
      </c>
      <c r="H59" s="296">
        <v>8.4</v>
      </c>
      <c r="I59" s="247">
        <f t="shared" si="0"/>
        <v>137.23999999999998</v>
      </c>
      <c r="J59" s="247">
        <v>117.63</v>
      </c>
      <c r="K59" s="247">
        <v>19.61</v>
      </c>
      <c r="L59" s="293">
        <f t="shared" si="1"/>
        <v>137.24</v>
      </c>
      <c r="M59" s="262"/>
      <c r="N59" s="1"/>
    </row>
    <row r="60" spans="1:18" s="42" customFormat="1">
      <c r="A60" s="43">
        <v>58</v>
      </c>
      <c r="B60" s="50" t="s">
        <v>413</v>
      </c>
      <c r="C60" s="72" t="s">
        <v>196</v>
      </c>
      <c r="D60" s="151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0"/>
        <v>78.42</v>
      </c>
      <c r="J60" s="247">
        <v>67.22</v>
      </c>
      <c r="K60" s="247">
        <v>11.2</v>
      </c>
      <c r="L60" s="293">
        <f t="shared" si="1"/>
        <v>78.42</v>
      </c>
      <c r="M60" s="262"/>
      <c r="N60" s="1"/>
    </row>
    <row r="61" spans="1:18">
      <c r="A61" s="43">
        <v>59</v>
      </c>
      <c r="B61" s="50" t="s">
        <v>666</v>
      </c>
      <c r="C61" s="72" t="s">
        <v>215</v>
      </c>
      <c r="D61" s="52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264"/>
    </row>
    <row r="62" spans="1:18">
      <c r="A62" s="43">
        <v>60</v>
      </c>
      <c r="B62" s="50" t="s">
        <v>667</v>
      </c>
      <c r="C62" s="72" t="s">
        <v>586</v>
      </c>
      <c r="D62" s="52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0"/>
        <v>78.42</v>
      </c>
      <c r="J62" s="247">
        <v>67.22</v>
      </c>
      <c r="K62" s="247">
        <v>11.2</v>
      </c>
      <c r="L62" s="293">
        <f t="shared" si="1"/>
        <v>78.42</v>
      </c>
      <c r="M62" s="264"/>
    </row>
    <row r="63" spans="1:18">
      <c r="A63" s="43">
        <v>62</v>
      </c>
      <c r="B63" s="50" t="s">
        <v>669</v>
      </c>
      <c r="C63" s="72" t="s">
        <v>83</v>
      </c>
      <c r="D63" s="52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0"/>
        <v>78.42</v>
      </c>
      <c r="J63" s="247">
        <v>67.22</v>
      </c>
      <c r="K63" s="247">
        <v>11.2</v>
      </c>
      <c r="L63" s="293">
        <f t="shared" si="1"/>
        <v>78.42</v>
      </c>
      <c r="M63" s="262"/>
    </row>
    <row r="64" spans="1:18">
      <c r="A64" s="43">
        <v>63</v>
      </c>
      <c r="B64" s="50" t="s">
        <v>711</v>
      </c>
      <c r="C64" s="72" t="s">
        <v>712</v>
      </c>
      <c r="D64" s="52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</row>
    <row r="65" spans="1:18">
      <c r="A65" s="43">
        <v>64</v>
      </c>
      <c r="B65" s="50" t="s">
        <v>707</v>
      </c>
      <c r="C65" s="71" t="s">
        <v>458</v>
      </c>
      <c r="D65" s="52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0"/>
        <v>78.42</v>
      </c>
      <c r="J65" s="247">
        <v>67.22</v>
      </c>
      <c r="K65" s="247">
        <v>11.2</v>
      </c>
      <c r="L65" s="293">
        <f t="shared" si="1"/>
        <v>78.42</v>
      </c>
      <c r="M65" s="262"/>
    </row>
    <row r="66" spans="1:18" s="1" customFormat="1">
      <c r="A66" s="43">
        <v>65</v>
      </c>
      <c r="B66" s="278" t="s">
        <v>743</v>
      </c>
      <c r="C66" s="72" t="s">
        <v>738</v>
      </c>
      <c r="D66" s="52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0"/>
        <v>78.42</v>
      </c>
      <c r="J66" s="247">
        <v>67.22</v>
      </c>
      <c r="K66" s="247">
        <v>11.2</v>
      </c>
      <c r="L66" s="293">
        <f t="shared" si="1"/>
        <v>78.42</v>
      </c>
      <c r="M66" s="262"/>
      <c r="O66"/>
      <c r="P66"/>
      <c r="Q66"/>
      <c r="R66"/>
    </row>
    <row r="67" spans="1:18" s="1" customFormat="1">
      <c r="A67" s="43">
        <v>66</v>
      </c>
      <c r="B67" s="50" t="s">
        <v>670</v>
      </c>
      <c r="C67" s="72" t="s">
        <v>428</v>
      </c>
      <c r="D67" s="52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0"/>
        <v>78.42</v>
      </c>
      <c r="J67" s="247">
        <v>67.22</v>
      </c>
      <c r="K67" s="247">
        <v>11.2</v>
      </c>
      <c r="L67" s="293">
        <f t="shared" si="1"/>
        <v>78.42</v>
      </c>
      <c r="M67" s="262"/>
      <c r="O67"/>
      <c r="P67"/>
      <c r="Q67"/>
      <c r="R67"/>
    </row>
    <row r="68" spans="1:18" s="1" customFormat="1">
      <c r="A68" s="43">
        <v>67</v>
      </c>
      <c r="B68" s="278" t="s">
        <v>744</v>
      </c>
      <c r="C68" s="72" t="s">
        <v>523</v>
      </c>
      <c r="D68" s="52" t="s">
        <v>598</v>
      </c>
      <c r="E68" s="247">
        <v>67.22</v>
      </c>
      <c r="F68" s="296">
        <v>0</v>
      </c>
      <c r="G68" s="247">
        <v>11.2</v>
      </c>
      <c r="H68" s="296">
        <v>0</v>
      </c>
      <c r="I68" s="247">
        <f t="shared" si="0"/>
        <v>78.42</v>
      </c>
      <c r="J68" s="247">
        <v>67.22</v>
      </c>
      <c r="K68" s="247">
        <v>11.2</v>
      </c>
      <c r="L68" s="293">
        <f t="shared" si="1"/>
        <v>78.42</v>
      </c>
      <c r="M68" s="262"/>
      <c r="O68"/>
      <c r="P68"/>
      <c r="Q68"/>
      <c r="R68"/>
    </row>
    <row r="69" spans="1:18" s="1" customFormat="1" ht="16" customHeight="1">
      <c r="A69" s="43">
        <v>68</v>
      </c>
      <c r="B69" s="50" t="s">
        <v>671</v>
      </c>
      <c r="C69" s="71" t="s">
        <v>849</v>
      </c>
      <c r="D69" s="52" t="s">
        <v>600</v>
      </c>
      <c r="E69" s="247">
        <v>67.239999999999995</v>
      </c>
      <c r="F69" s="296">
        <v>50.4</v>
      </c>
      <c r="G69" s="247">
        <v>11.2</v>
      </c>
      <c r="H69" s="296">
        <v>8.4</v>
      </c>
      <c r="I69" s="247">
        <f t="shared" si="0"/>
        <v>137.23999999999998</v>
      </c>
      <c r="J69" s="247">
        <v>117.63</v>
      </c>
      <c r="K69" s="247">
        <v>19.61</v>
      </c>
      <c r="L69" s="293">
        <f>J69+K69</f>
        <v>137.24</v>
      </c>
      <c r="M69" s="262"/>
      <c r="O69"/>
      <c r="P69"/>
      <c r="Q69"/>
      <c r="R69"/>
    </row>
    <row r="70" spans="1:18" s="1" customFormat="1">
      <c r="A70" s="43">
        <v>69</v>
      </c>
      <c r="B70" s="50" t="s">
        <v>672</v>
      </c>
      <c r="C70" s="71" t="s">
        <v>857</v>
      </c>
      <c r="D70" s="52" t="s">
        <v>599</v>
      </c>
      <c r="E70" s="247">
        <v>67.22</v>
      </c>
      <c r="F70" s="296">
        <v>114.26</v>
      </c>
      <c r="G70" s="247">
        <v>11.2</v>
      </c>
      <c r="H70" s="296">
        <v>20.16</v>
      </c>
      <c r="I70" s="247">
        <f t="shared" si="0"/>
        <v>212.84</v>
      </c>
      <c r="J70" s="247">
        <v>181.48000000000002</v>
      </c>
      <c r="K70" s="247">
        <v>31.37</v>
      </c>
      <c r="L70" s="293">
        <f>J70+K70</f>
        <v>212.85000000000002</v>
      </c>
      <c r="M70" s="262"/>
      <c r="O70"/>
      <c r="P70"/>
      <c r="Q70"/>
      <c r="R70"/>
    </row>
    <row r="71" spans="1:18" s="1" customFormat="1">
      <c r="A71" s="43">
        <v>70</v>
      </c>
      <c r="B71" s="50" t="s">
        <v>673</v>
      </c>
      <c r="C71" s="71" t="s">
        <v>850</v>
      </c>
      <c r="D71" s="52" t="s">
        <v>600</v>
      </c>
      <c r="E71" s="247">
        <v>67.239999999999995</v>
      </c>
      <c r="F71" s="296">
        <v>50.4</v>
      </c>
      <c r="G71" s="247">
        <v>11.2</v>
      </c>
      <c r="H71" s="296">
        <v>8.4</v>
      </c>
      <c r="I71" s="247">
        <f t="shared" si="0"/>
        <v>137.23999999999998</v>
      </c>
      <c r="J71" s="247">
        <v>117.63</v>
      </c>
      <c r="K71" s="247">
        <v>19.61</v>
      </c>
      <c r="L71" s="293">
        <f>J71+K71</f>
        <v>137.24</v>
      </c>
      <c r="M71" s="262"/>
      <c r="O71"/>
      <c r="P71"/>
      <c r="Q71"/>
      <c r="R71"/>
    </row>
    <row r="72" spans="1:18" s="1" customFormat="1">
      <c r="A72" s="43">
        <v>72</v>
      </c>
      <c r="B72" s="50" t="s">
        <v>674</v>
      </c>
      <c r="C72" s="72" t="s">
        <v>369</v>
      </c>
      <c r="D72" s="52" t="s">
        <v>600</v>
      </c>
      <c r="E72" s="247">
        <v>67.239999999999995</v>
      </c>
      <c r="F72" s="296">
        <v>50.4</v>
      </c>
      <c r="G72" s="247">
        <v>11.2</v>
      </c>
      <c r="H72" s="296">
        <v>8.4</v>
      </c>
      <c r="I72" s="247">
        <f t="shared" si="0"/>
        <v>137.23999999999998</v>
      </c>
      <c r="J72" s="247">
        <v>117.63</v>
      </c>
      <c r="K72" s="247">
        <v>19.61</v>
      </c>
      <c r="L72" s="293">
        <f>J72+K72</f>
        <v>137.24</v>
      </c>
      <c r="M72" s="262"/>
      <c r="O72"/>
      <c r="P72"/>
      <c r="Q72"/>
      <c r="R72"/>
    </row>
    <row r="73" spans="1:18" s="1" customFormat="1">
      <c r="A73" s="43">
        <v>73</v>
      </c>
      <c r="B73" s="50" t="s">
        <v>726</v>
      </c>
      <c r="C73" s="72" t="s">
        <v>725</v>
      </c>
      <c r="D73" s="52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ref="I73:I101" si="2">SUM(E73:H73)</f>
        <v>78.42</v>
      </c>
      <c r="J73" s="247">
        <v>67.22</v>
      </c>
      <c r="K73" s="247">
        <v>11.2</v>
      </c>
      <c r="L73" s="293">
        <f t="shared" si="1"/>
        <v>78.42</v>
      </c>
      <c r="M73" s="262" t="s">
        <v>867</v>
      </c>
      <c r="O73"/>
      <c r="P73"/>
      <c r="Q73"/>
      <c r="R73"/>
    </row>
    <row r="74" spans="1:18" s="1" customFormat="1">
      <c r="A74" s="43">
        <v>74</v>
      </c>
      <c r="B74" s="43" t="s">
        <v>753</v>
      </c>
      <c r="C74" s="72" t="s">
        <v>752</v>
      </c>
      <c r="D74" s="52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 t="shared" si="2"/>
        <v>78.42</v>
      </c>
      <c r="J74" s="247">
        <v>67.22</v>
      </c>
      <c r="K74" s="247">
        <v>11.2</v>
      </c>
      <c r="L74" s="293">
        <f t="shared" ref="L74:L101" si="3">J74+K74</f>
        <v>78.42</v>
      </c>
      <c r="M74" s="262"/>
      <c r="O74"/>
      <c r="P74"/>
      <c r="Q74"/>
      <c r="R74"/>
    </row>
    <row r="75" spans="1:18" s="1" customFormat="1">
      <c r="A75" s="43">
        <v>75</v>
      </c>
      <c r="B75" s="50" t="s">
        <v>676</v>
      </c>
      <c r="C75" s="72" t="s">
        <v>557</v>
      </c>
      <c r="D75" s="52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2"/>
        <v>78.42</v>
      </c>
      <c r="J75" s="247">
        <v>67.22</v>
      </c>
      <c r="K75" s="247">
        <v>11.2</v>
      </c>
      <c r="L75" s="293">
        <f t="shared" si="3"/>
        <v>78.42</v>
      </c>
      <c r="M75" s="262"/>
      <c r="O75"/>
      <c r="P75"/>
      <c r="Q75"/>
      <c r="R75"/>
    </row>
    <row r="76" spans="1:18" s="1" customFormat="1">
      <c r="A76" s="43">
        <v>76</v>
      </c>
      <c r="B76" s="50" t="s">
        <v>677</v>
      </c>
      <c r="C76" s="71" t="s">
        <v>851</v>
      </c>
      <c r="D76" s="52" t="s">
        <v>598</v>
      </c>
      <c r="E76" s="247">
        <v>67.22</v>
      </c>
      <c r="F76" s="296">
        <v>0</v>
      </c>
      <c r="G76" s="247">
        <v>11.2</v>
      </c>
      <c r="H76" s="296">
        <v>0</v>
      </c>
      <c r="I76" s="247">
        <f t="shared" si="2"/>
        <v>78.42</v>
      </c>
      <c r="J76" s="247">
        <v>67.22</v>
      </c>
      <c r="K76" s="247">
        <v>11.2</v>
      </c>
      <c r="L76" s="293">
        <f t="shared" si="3"/>
        <v>78.42</v>
      </c>
      <c r="M76" s="262"/>
      <c r="O76"/>
      <c r="P76"/>
      <c r="Q76"/>
      <c r="R76"/>
    </row>
    <row r="77" spans="1:18" s="1" customFormat="1">
      <c r="A77" s="43">
        <v>77</v>
      </c>
      <c r="B77" s="50" t="s">
        <v>678</v>
      </c>
      <c r="C77" s="72" t="s">
        <v>341</v>
      </c>
      <c r="D77" s="52" t="s">
        <v>600</v>
      </c>
      <c r="E77" s="247">
        <v>67.239999999999995</v>
      </c>
      <c r="F77" s="296">
        <v>50.4</v>
      </c>
      <c r="G77" s="247">
        <v>11.2</v>
      </c>
      <c r="H77" s="296">
        <v>8.4</v>
      </c>
      <c r="I77" s="247">
        <f t="shared" si="2"/>
        <v>137.23999999999998</v>
      </c>
      <c r="J77" s="247">
        <v>117.63</v>
      </c>
      <c r="K77" s="247">
        <v>19.61</v>
      </c>
      <c r="L77" s="293">
        <f t="shared" si="3"/>
        <v>137.24</v>
      </c>
      <c r="M77" s="262"/>
      <c r="O77"/>
      <c r="P77"/>
      <c r="Q77"/>
      <c r="R77"/>
    </row>
    <row r="78" spans="1:18" s="1" customFormat="1">
      <c r="A78" s="43">
        <v>78</v>
      </c>
      <c r="B78" s="50" t="s">
        <v>679</v>
      </c>
      <c r="C78" s="72" t="s">
        <v>32</v>
      </c>
      <c r="D78" s="52" t="s">
        <v>599</v>
      </c>
      <c r="E78" s="247">
        <v>67.22</v>
      </c>
      <c r="F78" s="296">
        <v>114.26</v>
      </c>
      <c r="G78" s="247">
        <v>11.2</v>
      </c>
      <c r="H78" s="296">
        <v>20.16</v>
      </c>
      <c r="I78" s="247">
        <f t="shared" si="2"/>
        <v>212.84</v>
      </c>
      <c r="J78" s="247">
        <v>181.48000000000002</v>
      </c>
      <c r="K78" s="247">
        <v>31.37</v>
      </c>
      <c r="L78" s="293">
        <f t="shared" si="3"/>
        <v>212.85000000000002</v>
      </c>
      <c r="M78" s="262"/>
      <c r="O78"/>
      <c r="P78"/>
      <c r="Q78"/>
      <c r="R78"/>
    </row>
    <row r="79" spans="1:18" s="1" customFormat="1">
      <c r="A79" s="43">
        <v>80</v>
      </c>
      <c r="B79" s="50" t="s">
        <v>681</v>
      </c>
      <c r="C79" s="71" t="s">
        <v>362</v>
      </c>
      <c r="D79" s="52" t="s">
        <v>600</v>
      </c>
      <c r="E79" s="247">
        <v>67.239999999999995</v>
      </c>
      <c r="F79" s="296">
        <v>50.4</v>
      </c>
      <c r="G79" s="247">
        <v>11.2</v>
      </c>
      <c r="H79" s="296">
        <v>8.4</v>
      </c>
      <c r="I79" s="247">
        <f t="shared" si="2"/>
        <v>137.23999999999998</v>
      </c>
      <c r="J79" s="247">
        <v>117.63</v>
      </c>
      <c r="K79" s="247">
        <v>19.61</v>
      </c>
      <c r="L79" s="293">
        <f t="shared" si="3"/>
        <v>137.24</v>
      </c>
      <c r="M79" s="262"/>
      <c r="O79"/>
      <c r="P79"/>
      <c r="Q79"/>
      <c r="R79"/>
    </row>
    <row r="80" spans="1:18" s="1" customFormat="1">
      <c r="A80" s="43">
        <v>82</v>
      </c>
      <c r="B80" s="50" t="s">
        <v>683</v>
      </c>
      <c r="C80" s="72" t="s">
        <v>126</v>
      </c>
      <c r="D80" s="52" t="s">
        <v>600</v>
      </c>
      <c r="E80" s="247">
        <v>67.239999999999995</v>
      </c>
      <c r="F80" s="296">
        <v>50.4</v>
      </c>
      <c r="G80" s="247">
        <v>11.2</v>
      </c>
      <c r="H80" s="296">
        <v>8.4</v>
      </c>
      <c r="I80" s="247">
        <f t="shared" si="2"/>
        <v>137.23999999999998</v>
      </c>
      <c r="J80" s="247">
        <v>117.63</v>
      </c>
      <c r="K80" s="247">
        <v>19.61</v>
      </c>
      <c r="L80" s="293">
        <f t="shared" si="3"/>
        <v>137.24</v>
      </c>
      <c r="M80" s="262"/>
      <c r="O80"/>
      <c r="P80"/>
      <c r="Q80"/>
      <c r="R80"/>
    </row>
    <row r="81" spans="1:18" s="1" customFormat="1" ht="17" customHeight="1">
      <c r="A81" s="43">
        <v>83</v>
      </c>
      <c r="B81" s="50" t="s">
        <v>684</v>
      </c>
      <c r="C81" s="72" t="s">
        <v>35</v>
      </c>
      <c r="D81" s="52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2"/>
        <v>78.42</v>
      </c>
      <c r="J81" s="247">
        <v>67.22</v>
      </c>
      <c r="K81" s="247">
        <v>11.2</v>
      </c>
      <c r="L81" s="293">
        <f t="shared" si="3"/>
        <v>78.42</v>
      </c>
      <c r="M81" s="266"/>
      <c r="O81"/>
      <c r="P81"/>
      <c r="Q81"/>
      <c r="R81"/>
    </row>
    <row r="82" spans="1:18" s="1" customFormat="1">
      <c r="A82" s="43">
        <v>84</v>
      </c>
      <c r="B82" s="50" t="s">
        <v>685</v>
      </c>
      <c r="C82" s="72" t="s">
        <v>433</v>
      </c>
      <c r="D82" s="52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2"/>
        <v>78.42</v>
      </c>
      <c r="J82" s="247">
        <v>67.22</v>
      </c>
      <c r="K82" s="247">
        <v>11.2</v>
      </c>
      <c r="L82" s="293">
        <f t="shared" si="3"/>
        <v>78.42</v>
      </c>
      <c r="M82" s="262"/>
      <c r="O82"/>
      <c r="P82"/>
      <c r="Q82"/>
      <c r="R82"/>
    </row>
    <row r="83" spans="1:18" s="1" customFormat="1">
      <c r="A83" s="43">
        <v>85</v>
      </c>
      <c r="B83" s="50" t="s">
        <v>686</v>
      </c>
      <c r="C83" s="72" t="s">
        <v>339</v>
      </c>
      <c r="D83" s="52" t="s">
        <v>600</v>
      </c>
      <c r="E83" s="247">
        <v>67.239999999999995</v>
      </c>
      <c r="F83" s="296">
        <v>50.4</v>
      </c>
      <c r="G83" s="247">
        <v>11.2</v>
      </c>
      <c r="H83" s="296">
        <v>8.4</v>
      </c>
      <c r="I83" s="247">
        <f t="shared" si="2"/>
        <v>137.23999999999998</v>
      </c>
      <c r="J83" s="247">
        <v>117.63</v>
      </c>
      <c r="K83" s="247">
        <v>19.61</v>
      </c>
      <c r="L83" s="293">
        <f t="shared" si="3"/>
        <v>137.24</v>
      </c>
      <c r="M83" s="262"/>
      <c r="O83"/>
      <c r="P83"/>
      <c r="Q83"/>
      <c r="R83"/>
    </row>
    <row r="84" spans="1:18" s="1" customFormat="1">
      <c r="A84" s="43">
        <v>86</v>
      </c>
      <c r="B84" s="50" t="s">
        <v>687</v>
      </c>
      <c r="C84" s="72" t="s">
        <v>50</v>
      </c>
      <c r="D84" s="52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2"/>
        <v>78.42</v>
      </c>
      <c r="J84" s="247">
        <v>67.22</v>
      </c>
      <c r="K84" s="247">
        <v>11.2</v>
      </c>
      <c r="L84" s="293">
        <f t="shared" si="3"/>
        <v>78.42</v>
      </c>
      <c r="M84" s="262"/>
      <c r="O84"/>
      <c r="P84"/>
      <c r="Q84"/>
      <c r="R84"/>
    </row>
    <row r="85" spans="1:18" s="1" customFormat="1">
      <c r="A85" s="43">
        <v>87</v>
      </c>
      <c r="B85" s="50" t="s">
        <v>688</v>
      </c>
      <c r="C85" s="72" t="s">
        <v>85</v>
      </c>
      <c r="D85" s="52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 t="shared" si="2"/>
        <v>78.42</v>
      </c>
      <c r="J85" s="247">
        <v>67.22</v>
      </c>
      <c r="K85" s="247">
        <v>11.2</v>
      </c>
      <c r="L85" s="293">
        <f t="shared" si="3"/>
        <v>78.42</v>
      </c>
      <c r="M85" s="262"/>
      <c r="O85"/>
      <c r="P85"/>
      <c r="Q85"/>
      <c r="R85"/>
    </row>
    <row r="86" spans="1:18" s="1" customFormat="1">
      <c r="A86" s="43">
        <v>88</v>
      </c>
      <c r="B86" s="50" t="s">
        <v>689</v>
      </c>
      <c r="C86" s="72" t="s">
        <v>128</v>
      </c>
      <c r="D86" s="52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2"/>
        <v>78.42</v>
      </c>
      <c r="J86" s="247">
        <v>67.22</v>
      </c>
      <c r="K86" s="247">
        <v>11.2</v>
      </c>
      <c r="L86" s="293">
        <f t="shared" si="3"/>
        <v>78.42</v>
      </c>
      <c r="M86" s="262"/>
      <c r="O86"/>
      <c r="P86"/>
      <c r="Q86"/>
      <c r="R86"/>
    </row>
    <row r="87" spans="1:18" s="1" customFormat="1">
      <c r="A87" s="43">
        <v>89</v>
      </c>
      <c r="B87" s="50" t="s">
        <v>690</v>
      </c>
      <c r="C87" s="71" t="s">
        <v>336</v>
      </c>
      <c r="D87" s="52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2"/>
        <v>78.42</v>
      </c>
      <c r="J87" s="247">
        <v>67.22</v>
      </c>
      <c r="K87" s="247">
        <v>11.2</v>
      </c>
      <c r="L87" s="293">
        <f t="shared" si="3"/>
        <v>78.42</v>
      </c>
      <c r="M87" s="262"/>
      <c r="O87"/>
      <c r="P87"/>
      <c r="Q87"/>
      <c r="R87"/>
    </row>
    <row r="88" spans="1:18" s="1" customFormat="1">
      <c r="A88" s="43">
        <v>90</v>
      </c>
      <c r="B88" s="50" t="s">
        <v>691</v>
      </c>
      <c r="C88" s="71" t="s">
        <v>333</v>
      </c>
      <c r="D88" s="52" t="s">
        <v>600</v>
      </c>
      <c r="E88" s="247">
        <v>67.239999999999995</v>
      </c>
      <c r="F88" s="296">
        <v>50.4</v>
      </c>
      <c r="G88" s="247">
        <v>11.2</v>
      </c>
      <c r="H88" s="296">
        <v>8.4</v>
      </c>
      <c r="I88" s="247">
        <f>SUM(E88:H88)</f>
        <v>137.23999999999998</v>
      </c>
      <c r="J88" s="321">
        <v>67.22</v>
      </c>
      <c r="K88" s="321">
        <v>11.2</v>
      </c>
      <c r="L88" s="293">
        <f>J88+K88</f>
        <v>78.42</v>
      </c>
      <c r="M88" s="262" t="s">
        <v>868</v>
      </c>
      <c r="O88"/>
      <c r="P88"/>
      <c r="Q88"/>
      <c r="R88"/>
    </row>
    <row r="89" spans="1:18" s="1" customFormat="1">
      <c r="A89" s="43">
        <v>91</v>
      </c>
      <c r="B89" s="50" t="s">
        <v>692</v>
      </c>
      <c r="C89" s="72" t="s">
        <v>46</v>
      </c>
      <c r="D89" s="52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2"/>
        <v>78.42</v>
      </c>
      <c r="J89" s="321">
        <v>67.22</v>
      </c>
      <c r="K89" s="321">
        <v>11.2</v>
      </c>
      <c r="L89" s="293">
        <f t="shared" si="3"/>
        <v>78.42</v>
      </c>
      <c r="M89" s="262"/>
      <c r="O89"/>
      <c r="P89"/>
      <c r="Q89"/>
      <c r="R89"/>
    </row>
    <row r="90" spans="1:18" s="1" customFormat="1">
      <c r="A90" s="43">
        <v>92</v>
      </c>
      <c r="B90" s="50" t="s">
        <v>693</v>
      </c>
      <c r="C90" s="71" t="s">
        <v>852</v>
      </c>
      <c r="D90" s="52" t="s">
        <v>600</v>
      </c>
      <c r="E90" s="247">
        <v>67.239999999999995</v>
      </c>
      <c r="F90" s="296">
        <v>50.4</v>
      </c>
      <c r="G90" s="247">
        <v>11.2</v>
      </c>
      <c r="H90" s="296">
        <v>8.4</v>
      </c>
      <c r="I90" s="247">
        <f t="shared" si="2"/>
        <v>137.23999999999998</v>
      </c>
      <c r="J90" s="247">
        <v>117.63</v>
      </c>
      <c r="K90" s="247">
        <v>19.61</v>
      </c>
      <c r="L90" s="293">
        <f>J90+K90</f>
        <v>137.24</v>
      </c>
      <c r="M90" s="262"/>
      <c r="O90"/>
      <c r="P90"/>
      <c r="Q90"/>
      <c r="R90"/>
    </row>
    <row r="91" spans="1:18" s="1" customFormat="1">
      <c r="A91" s="43">
        <v>93</v>
      </c>
      <c r="B91" s="50" t="s">
        <v>694</v>
      </c>
      <c r="C91" s="72" t="s">
        <v>200</v>
      </c>
      <c r="D91" s="52" t="s">
        <v>600</v>
      </c>
      <c r="E91" s="247">
        <v>67.239999999999995</v>
      </c>
      <c r="F91" s="296">
        <v>50.4</v>
      </c>
      <c r="G91" s="247">
        <v>11.2</v>
      </c>
      <c r="H91" s="296">
        <v>8.4</v>
      </c>
      <c r="I91" s="247">
        <f t="shared" si="2"/>
        <v>137.23999999999998</v>
      </c>
      <c r="J91" s="247">
        <v>117.63</v>
      </c>
      <c r="K91" s="247">
        <v>19.61</v>
      </c>
      <c r="L91" s="293">
        <f t="shared" si="3"/>
        <v>137.24</v>
      </c>
      <c r="M91" s="262"/>
      <c r="O91"/>
      <c r="P91"/>
      <c r="Q91"/>
      <c r="R91"/>
    </row>
    <row r="92" spans="1:18" s="1" customFormat="1">
      <c r="A92" s="43">
        <v>94</v>
      </c>
      <c r="B92" s="50" t="s">
        <v>695</v>
      </c>
      <c r="C92" s="72" t="s">
        <v>434</v>
      </c>
      <c r="D92" s="52" t="s">
        <v>598</v>
      </c>
      <c r="E92" s="247">
        <v>67.22</v>
      </c>
      <c r="F92" s="296">
        <v>0</v>
      </c>
      <c r="G92" s="247">
        <v>11.2</v>
      </c>
      <c r="H92" s="296">
        <v>0</v>
      </c>
      <c r="I92" s="247">
        <f t="shared" si="2"/>
        <v>78.42</v>
      </c>
      <c r="J92" s="247">
        <v>67.22</v>
      </c>
      <c r="K92" s="247">
        <v>11.2</v>
      </c>
      <c r="L92" s="293">
        <f t="shared" si="3"/>
        <v>78.42</v>
      </c>
      <c r="M92" s="262"/>
      <c r="O92"/>
      <c r="P92"/>
      <c r="Q92"/>
      <c r="R92"/>
    </row>
    <row r="93" spans="1:18" s="1" customFormat="1">
      <c r="A93" s="43">
        <v>95</v>
      </c>
      <c r="B93" s="278" t="s">
        <v>745</v>
      </c>
      <c r="C93" s="72" t="s">
        <v>337</v>
      </c>
      <c r="D93" s="52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2"/>
        <v>78.42</v>
      </c>
      <c r="J93" s="247">
        <v>67.22</v>
      </c>
      <c r="K93" s="247">
        <v>11.2</v>
      </c>
      <c r="L93" s="293">
        <f t="shared" si="3"/>
        <v>78.42</v>
      </c>
      <c r="M93" s="262"/>
      <c r="O93"/>
      <c r="P93"/>
      <c r="Q93"/>
      <c r="R93"/>
    </row>
    <row r="94" spans="1:18" s="1" customFormat="1">
      <c r="A94" s="43">
        <v>96</v>
      </c>
      <c r="B94" s="50" t="s">
        <v>696</v>
      </c>
      <c r="C94" s="72" t="s">
        <v>524</v>
      </c>
      <c r="D94" s="52" t="s">
        <v>599</v>
      </c>
      <c r="E94" s="247">
        <v>67.22</v>
      </c>
      <c r="F94" s="296">
        <v>114.26</v>
      </c>
      <c r="G94" s="247">
        <v>11.2</v>
      </c>
      <c r="H94" s="296">
        <v>20.16</v>
      </c>
      <c r="I94" s="247">
        <f t="shared" si="2"/>
        <v>212.84</v>
      </c>
      <c r="J94" s="247">
        <v>181.48000000000002</v>
      </c>
      <c r="K94" s="247">
        <v>31.37</v>
      </c>
      <c r="L94" s="293">
        <f t="shared" si="3"/>
        <v>212.85000000000002</v>
      </c>
      <c r="M94" s="262"/>
      <c r="O94"/>
      <c r="P94"/>
      <c r="Q94"/>
      <c r="R94"/>
    </row>
    <row r="95" spans="1:18" s="1" customFormat="1">
      <c r="A95" s="43">
        <v>97</v>
      </c>
      <c r="B95" s="50" t="s">
        <v>697</v>
      </c>
      <c r="C95" s="72" t="s">
        <v>558</v>
      </c>
      <c r="D95" s="52" t="s">
        <v>599</v>
      </c>
      <c r="E95" s="247">
        <v>67.22</v>
      </c>
      <c r="F95" s="296">
        <v>114.26</v>
      </c>
      <c r="G95" s="247">
        <v>11.2</v>
      </c>
      <c r="H95" s="296">
        <v>20.16</v>
      </c>
      <c r="I95" s="247">
        <f t="shared" si="2"/>
        <v>212.84</v>
      </c>
      <c r="J95" s="247">
        <v>181.48000000000002</v>
      </c>
      <c r="K95" s="247">
        <v>31.37</v>
      </c>
      <c r="L95" s="293">
        <f t="shared" si="3"/>
        <v>212.85000000000002</v>
      </c>
      <c r="M95" s="262"/>
      <c r="O95"/>
      <c r="P95"/>
      <c r="Q95"/>
      <c r="R95"/>
    </row>
    <row r="96" spans="1:18">
      <c r="A96" s="43">
        <v>98</v>
      </c>
      <c r="B96" s="50" t="s">
        <v>698</v>
      </c>
      <c r="C96" s="72" t="s">
        <v>201</v>
      </c>
      <c r="D96" s="52" t="s">
        <v>598</v>
      </c>
      <c r="E96" s="247">
        <v>67.22</v>
      </c>
      <c r="F96" s="296">
        <v>0</v>
      </c>
      <c r="G96" s="247">
        <v>11.2</v>
      </c>
      <c r="H96" s="296">
        <v>0</v>
      </c>
      <c r="I96" s="247">
        <f t="shared" si="2"/>
        <v>78.42</v>
      </c>
      <c r="J96" s="247">
        <v>67.22</v>
      </c>
      <c r="K96" s="247">
        <v>11.2</v>
      </c>
      <c r="L96" s="293">
        <f t="shared" si="3"/>
        <v>78.42</v>
      </c>
      <c r="M96" s="262"/>
    </row>
    <row r="97" spans="1:15">
      <c r="A97" s="43">
        <v>99</v>
      </c>
      <c r="B97" s="50" t="s">
        <v>699</v>
      </c>
      <c r="C97" s="72" t="s">
        <v>202</v>
      </c>
      <c r="D97" s="52" t="s">
        <v>599</v>
      </c>
      <c r="E97" s="247">
        <v>67.22</v>
      </c>
      <c r="F97" s="296">
        <f>57.13*2</f>
        <v>114.26</v>
      </c>
      <c r="G97" s="247">
        <v>11.2</v>
      </c>
      <c r="H97" s="296">
        <f>10.08*2</f>
        <v>20.16</v>
      </c>
      <c r="I97" s="247">
        <f t="shared" si="2"/>
        <v>212.84</v>
      </c>
      <c r="J97" s="247">
        <v>181.48</v>
      </c>
      <c r="K97" s="247">
        <v>31.37</v>
      </c>
      <c r="L97" s="293">
        <f t="shared" si="3"/>
        <v>212.85</v>
      </c>
      <c r="M97" s="262"/>
    </row>
    <row r="98" spans="1:15">
      <c r="A98" s="43">
        <v>100</v>
      </c>
      <c r="B98" s="50" t="s">
        <v>700</v>
      </c>
      <c r="C98" s="72" t="s">
        <v>473</v>
      </c>
      <c r="D98" s="52" t="s">
        <v>598</v>
      </c>
      <c r="E98" s="247">
        <v>67.22</v>
      </c>
      <c r="F98" s="296">
        <v>0</v>
      </c>
      <c r="G98" s="247">
        <v>11.2</v>
      </c>
      <c r="H98" s="296">
        <v>0</v>
      </c>
      <c r="I98" s="247">
        <f t="shared" si="2"/>
        <v>78.42</v>
      </c>
      <c r="J98" s="247">
        <v>67.22</v>
      </c>
      <c r="K98" s="247">
        <v>11.2</v>
      </c>
      <c r="L98" s="293">
        <f t="shared" si="3"/>
        <v>78.42</v>
      </c>
      <c r="M98" s="262"/>
    </row>
    <row r="99" spans="1:15">
      <c r="A99" s="43">
        <v>101</v>
      </c>
      <c r="B99" s="50" t="s">
        <v>701</v>
      </c>
      <c r="C99" s="72" t="s">
        <v>559</v>
      </c>
      <c r="D99" s="52" t="s">
        <v>599</v>
      </c>
      <c r="E99" s="321">
        <v>67.22</v>
      </c>
      <c r="F99" s="352">
        <v>114.26</v>
      </c>
      <c r="G99" s="321">
        <v>11.2</v>
      </c>
      <c r="H99" s="296">
        <v>20.16</v>
      </c>
      <c r="I99" s="247">
        <f t="shared" si="2"/>
        <v>212.84</v>
      </c>
      <c r="J99" s="247">
        <v>181.48000000000002</v>
      </c>
      <c r="K99" s="247">
        <v>31.37</v>
      </c>
      <c r="L99" s="293">
        <f t="shared" si="3"/>
        <v>212.85000000000002</v>
      </c>
      <c r="M99" s="262"/>
    </row>
    <row r="100" spans="1:15">
      <c r="A100" s="43">
        <v>102</v>
      </c>
      <c r="B100" s="50" t="s">
        <v>702</v>
      </c>
      <c r="C100" s="72" t="s">
        <v>161</v>
      </c>
      <c r="D100" s="52" t="s">
        <v>598</v>
      </c>
      <c r="E100" s="321">
        <v>67.22</v>
      </c>
      <c r="F100" s="352">
        <v>0</v>
      </c>
      <c r="G100" s="321">
        <v>11.2</v>
      </c>
      <c r="H100" s="296">
        <v>0</v>
      </c>
      <c r="I100" s="247">
        <f t="shared" si="2"/>
        <v>78.42</v>
      </c>
      <c r="J100" s="247">
        <v>67.22</v>
      </c>
      <c r="K100" s="247">
        <v>11.2</v>
      </c>
      <c r="L100" s="293">
        <f t="shared" si="3"/>
        <v>78.42</v>
      </c>
      <c r="M100" s="262"/>
      <c r="O100" s="12"/>
    </row>
    <row r="101" spans="1:15">
      <c r="A101" s="43">
        <v>103</v>
      </c>
      <c r="B101" s="50" t="s">
        <v>703</v>
      </c>
      <c r="C101" s="72" t="s">
        <v>86</v>
      </c>
      <c r="D101" s="52" t="s">
        <v>600</v>
      </c>
      <c r="E101" s="247">
        <v>67.239999999999995</v>
      </c>
      <c r="F101" s="296">
        <v>50.4</v>
      </c>
      <c r="G101" s="247">
        <v>11.2</v>
      </c>
      <c r="H101" s="296">
        <v>8.4</v>
      </c>
      <c r="I101" s="247">
        <f t="shared" si="2"/>
        <v>137.23999999999998</v>
      </c>
      <c r="J101" s="247">
        <v>117.63</v>
      </c>
      <c r="K101" s="247">
        <v>19.61</v>
      </c>
      <c r="L101" s="293">
        <f t="shared" si="3"/>
        <v>137.24</v>
      </c>
      <c r="M101" s="262"/>
      <c r="O101" s="12"/>
    </row>
    <row r="102" spans="1:15">
      <c r="A102" s="43"/>
      <c r="B102" s="288"/>
      <c r="C102" s="345"/>
      <c r="D102" s="290"/>
      <c r="E102" s="247"/>
      <c r="F102" s="247"/>
      <c r="G102" s="247"/>
      <c r="H102" s="247"/>
      <c r="I102" s="247"/>
      <c r="J102" s="272"/>
      <c r="K102" s="247"/>
      <c r="L102" s="316"/>
      <c r="M102" s="262"/>
      <c r="O102" s="12"/>
    </row>
    <row r="103" spans="1:15" ht="16">
      <c r="A103" s="152" t="s">
        <v>403</v>
      </c>
      <c r="B103" s="153"/>
      <c r="C103" s="153"/>
      <c r="D103" s="281"/>
      <c r="E103" s="312">
        <f>SUM(E7:E101)</f>
        <v>6386.2599999999984</v>
      </c>
      <c r="F103" s="312">
        <f>SUM(F7:F101)</f>
        <v>3192.4000000000024</v>
      </c>
      <c r="G103" s="312">
        <f>SUM(G7:G101)</f>
        <v>1064.0000000000018</v>
      </c>
      <c r="H103" s="312">
        <f>SUM(H7:H101)</f>
        <v>554.39999999999986</v>
      </c>
      <c r="I103" s="88">
        <f>SUM(I7:I101)</f>
        <v>11197.060000000001</v>
      </c>
      <c r="J103" s="88">
        <f>SUM(J4:J101)</f>
        <v>9729.7299999999977</v>
      </c>
      <c r="K103" s="88">
        <f>SUM(K4:K101)</f>
        <v>1643.9700000000003</v>
      </c>
      <c r="L103" s="88">
        <f>SUM(L4:L101)</f>
        <v>11373.700000000006</v>
      </c>
      <c r="M103" s="298"/>
      <c r="O103" s="12"/>
    </row>
    <row r="104" spans="1:15">
      <c r="A104" s="148"/>
      <c r="B104" s="149"/>
      <c r="C104" s="346"/>
      <c r="K104" s="286"/>
      <c r="L104" s="275"/>
      <c r="M104" s="53"/>
    </row>
    <row r="105" spans="1:15">
      <c r="A105" s="43"/>
      <c r="B105" s="50"/>
      <c r="C105" s="72"/>
      <c r="D105" s="54"/>
      <c r="E105" s="76"/>
      <c r="F105" s="76"/>
      <c r="G105" s="76"/>
      <c r="H105" s="76"/>
      <c r="I105" s="76"/>
      <c r="J105" s="76"/>
      <c r="K105" s="76"/>
      <c r="L105" s="76"/>
      <c r="M105" s="53"/>
    </row>
    <row r="106" spans="1:15" ht="16">
      <c r="A106" s="143"/>
      <c r="B106" s="155"/>
      <c r="C106" s="398" t="s">
        <v>616</v>
      </c>
      <c r="D106" s="400"/>
      <c r="E106" s="88">
        <v>0</v>
      </c>
      <c r="F106" s="88"/>
      <c r="G106" s="88">
        <v>0</v>
      </c>
      <c r="H106" s="88"/>
      <c r="I106" s="88">
        <v>0</v>
      </c>
      <c r="J106" s="88"/>
      <c r="K106" s="88"/>
      <c r="L106" s="88"/>
      <c r="M106" s="89"/>
      <c r="O106" s="12"/>
    </row>
    <row r="107" spans="1:15" ht="16">
      <c r="A107" s="394" t="s">
        <v>171</v>
      </c>
      <c r="B107" s="395"/>
      <c r="C107" s="395"/>
      <c r="D107" s="395"/>
      <c r="E107" s="88">
        <f>E103+E106</f>
        <v>6386.2599999999984</v>
      </c>
      <c r="F107" s="88"/>
      <c r="G107" s="88">
        <f>G103+G106</f>
        <v>1064.0000000000018</v>
      </c>
      <c r="H107" s="88"/>
      <c r="I107" s="88">
        <f>I103+I106</f>
        <v>11197.060000000001</v>
      </c>
      <c r="J107" s="88"/>
      <c r="K107" s="88"/>
      <c r="L107" s="88"/>
      <c r="M107" s="89"/>
      <c r="O107" s="12"/>
    </row>
    <row r="108" spans="1:15" ht="16">
      <c r="A108" s="401" t="s">
        <v>317</v>
      </c>
      <c r="B108" s="401"/>
      <c r="C108" s="401"/>
      <c r="D108" s="401"/>
      <c r="E108" s="90"/>
      <c r="F108" s="90"/>
      <c r="G108" s="93"/>
      <c r="H108" s="93"/>
      <c r="I108" s="93"/>
      <c r="J108" s="93"/>
      <c r="K108" s="93"/>
      <c r="L108" s="93"/>
      <c r="M108" s="89"/>
    </row>
    <row r="109" spans="1:15" ht="16" customHeight="1">
      <c r="A109" s="405" t="s">
        <v>418</v>
      </c>
      <c r="B109" s="402"/>
      <c r="C109" s="402"/>
      <c r="D109" s="403"/>
      <c r="E109" s="247"/>
      <c r="F109" s="247"/>
      <c r="G109" s="247"/>
      <c r="H109" s="247"/>
      <c r="I109" s="247"/>
      <c r="J109" s="331" t="s">
        <v>756</v>
      </c>
      <c r="K109" s="331" t="s">
        <v>757</v>
      </c>
      <c r="L109" s="247"/>
      <c r="M109" s="100"/>
    </row>
    <row r="110" spans="1:15" ht="16" customHeight="1">
      <c r="A110" s="240"/>
      <c r="B110" s="278" t="s">
        <v>855</v>
      </c>
      <c r="C110" s="344" t="s">
        <v>856</v>
      </c>
      <c r="D110" s="56" t="s">
        <v>598</v>
      </c>
      <c r="E110" s="247">
        <v>67.22</v>
      </c>
      <c r="F110" s="354">
        <v>0</v>
      </c>
      <c r="G110" s="247">
        <v>11.2</v>
      </c>
      <c r="H110" s="354">
        <v>0</v>
      </c>
      <c r="I110" s="351">
        <v>78.42</v>
      </c>
      <c r="J110" s="247">
        <v>67.22</v>
      </c>
      <c r="K110" s="247">
        <v>11.2</v>
      </c>
      <c r="L110" s="293">
        <f t="shared" ref="L110:L115" si="4">J110+K110</f>
        <v>78.42</v>
      </c>
      <c r="M110" s="262" t="s">
        <v>835</v>
      </c>
    </row>
    <row r="111" spans="1:15" ht="16" customHeight="1">
      <c r="A111" s="240"/>
      <c r="B111" s="50" t="s">
        <v>858</v>
      </c>
      <c r="C111" s="72" t="s">
        <v>859</v>
      </c>
      <c r="D111" s="52" t="s">
        <v>598</v>
      </c>
      <c r="E111" s="247">
        <v>67.22</v>
      </c>
      <c r="F111" s="296">
        <v>0</v>
      </c>
      <c r="G111" s="247">
        <v>11.2</v>
      </c>
      <c r="H111" s="296">
        <v>0</v>
      </c>
      <c r="I111" s="247">
        <f>SUM(E111:H111)</f>
        <v>78.42</v>
      </c>
      <c r="J111" s="247">
        <v>67.22</v>
      </c>
      <c r="K111" s="247">
        <v>11.2</v>
      </c>
      <c r="L111" s="293">
        <f t="shared" si="4"/>
        <v>78.42</v>
      </c>
      <c r="M111" s="262" t="s">
        <v>835</v>
      </c>
    </row>
    <row r="112" spans="1:15" ht="16" customHeight="1">
      <c r="A112" s="240"/>
      <c r="B112" s="50" t="s">
        <v>860</v>
      </c>
      <c r="C112" s="72" t="s">
        <v>862</v>
      </c>
      <c r="D112" s="52" t="s">
        <v>598</v>
      </c>
      <c r="E112" s="247">
        <v>67.22</v>
      </c>
      <c r="F112" s="296">
        <v>0</v>
      </c>
      <c r="G112" s="247">
        <v>11.2</v>
      </c>
      <c r="H112" s="296">
        <v>0</v>
      </c>
      <c r="I112" s="247">
        <f>SUM(E112:H112)</f>
        <v>78.42</v>
      </c>
      <c r="J112" s="247">
        <v>67.22</v>
      </c>
      <c r="K112" s="247">
        <v>11.2</v>
      </c>
      <c r="L112" s="293">
        <f t="shared" si="4"/>
        <v>78.42</v>
      </c>
      <c r="M112" s="262" t="s">
        <v>835</v>
      </c>
    </row>
    <row r="113" spans="1:17" ht="16" customHeight="1">
      <c r="A113" s="240"/>
      <c r="B113" s="50" t="s">
        <v>861</v>
      </c>
      <c r="C113" s="72" t="s">
        <v>863</v>
      </c>
      <c r="D113" s="52" t="s">
        <v>598</v>
      </c>
      <c r="E113" s="247">
        <v>67.22</v>
      </c>
      <c r="F113" s="296">
        <v>0</v>
      </c>
      <c r="G113" s="247">
        <v>11.2</v>
      </c>
      <c r="H113" s="296">
        <v>0</v>
      </c>
      <c r="I113" s="247">
        <f>SUM(E113:H113)</f>
        <v>78.42</v>
      </c>
      <c r="J113" s="247">
        <v>67.22</v>
      </c>
      <c r="K113" s="247">
        <v>11.2</v>
      </c>
      <c r="L113" s="293">
        <f t="shared" si="4"/>
        <v>78.42</v>
      </c>
      <c r="M113" s="262" t="s">
        <v>835</v>
      </c>
    </row>
    <row r="114" spans="1:17" ht="16" customHeight="1">
      <c r="A114" s="240"/>
      <c r="B114" s="50" t="s">
        <v>864</v>
      </c>
      <c r="C114" s="71" t="s">
        <v>865</v>
      </c>
      <c r="D114" s="52" t="s">
        <v>866</v>
      </c>
      <c r="E114" s="247">
        <v>67.22</v>
      </c>
      <c r="F114" s="296">
        <v>0</v>
      </c>
      <c r="G114" s="247">
        <v>11.2</v>
      </c>
      <c r="H114" s="296">
        <v>0</v>
      </c>
      <c r="I114" s="247">
        <f>SUM(E114:H114)</f>
        <v>78.42</v>
      </c>
      <c r="J114" s="247">
        <v>67.22</v>
      </c>
      <c r="K114" s="247">
        <v>11.2</v>
      </c>
      <c r="L114" s="293">
        <f t="shared" si="4"/>
        <v>78.42</v>
      </c>
      <c r="M114" s="262" t="s">
        <v>835</v>
      </c>
    </row>
    <row r="115" spans="1:17" ht="16" customHeight="1">
      <c r="A115" s="240"/>
      <c r="B115" s="50" t="s">
        <v>663</v>
      </c>
      <c r="C115" s="51" t="s">
        <v>133</v>
      </c>
      <c r="D115" s="246" t="s">
        <v>600</v>
      </c>
      <c r="E115" s="247">
        <v>-67.239999999999995</v>
      </c>
      <c r="F115" s="296">
        <v>-50.4</v>
      </c>
      <c r="G115" s="247">
        <v>-11.2</v>
      </c>
      <c r="H115" s="296">
        <v>-8.4</v>
      </c>
      <c r="I115" s="247">
        <f>SUM(E115:H115)</f>
        <v>-137.23999999999998</v>
      </c>
      <c r="J115" s="247">
        <v>-117.63</v>
      </c>
      <c r="K115" s="247">
        <v>-19.61</v>
      </c>
      <c r="L115" s="293">
        <f t="shared" si="4"/>
        <v>-137.24</v>
      </c>
      <c r="M115" s="262"/>
    </row>
    <row r="116" spans="1:17" ht="16" customHeight="1">
      <c r="A116" s="301"/>
      <c r="B116" s="50"/>
      <c r="C116" s="72"/>
      <c r="D116" s="246"/>
      <c r="E116" s="247"/>
      <c r="F116" s="296"/>
      <c r="G116" s="247"/>
      <c r="H116" s="296"/>
      <c r="I116" s="247"/>
      <c r="J116" s="247"/>
      <c r="K116" s="247"/>
      <c r="L116" s="293"/>
      <c r="M116" s="262"/>
    </row>
    <row r="117" spans="1:17" ht="16" customHeight="1">
      <c r="A117" s="301"/>
      <c r="B117" s="50"/>
      <c r="C117" s="72"/>
      <c r="D117" s="246"/>
      <c r="E117" s="247"/>
      <c r="F117" s="296"/>
      <c r="G117" s="247"/>
      <c r="H117" s="296"/>
      <c r="I117" s="247"/>
      <c r="J117" s="247"/>
      <c r="K117" s="247"/>
      <c r="L117" s="293"/>
      <c r="M117" s="262"/>
    </row>
    <row r="118" spans="1:17" s="1" customFormat="1" ht="16" customHeight="1">
      <c r="A118" s="301"/>
      <c r="B118" s="50"/>
      <c r="C118" s="72"/>
      <c r="D118" s="246"/>
      <c r="E118" s="247"/>
      <c r="F118" s="296"/>
      <c r="G118" s="247"/>
      <c r="H118" s="296"/>
      <c r="I118" s="247"/>
      <c r="J118" s="247"/>
      <c r="K118" s="247"/>
      <c r="L118" s="293"/>
      <c r="M118" s="262"/>
      <c r="O118"/>
      <c r="P118"/>
      <c r="Q118"/>
    </row>
    <row r="119" spans="1:17" s="1" customFormat="1" ht="16" customHeight="1">
      <c r="A119" s="301"/>
      <c r="B119" s="50"/>
      <c r="C119" s="72"/>
      <c r="D119" s="246"/>
      <c r="E119" s="247"/>
      <c r="F119" s="296"/>
      <c r="G119" s="247"/>
      <c r="H119" s="296"/>
      <c r="I119" s="247"/>
      <c r="J119" s="247"/>
      <c r="K119" s="247"/>
      <c r="L119" s="293"/>
      <c r="M119" s="262"/>
      <c r="O119"/>
      <c r="P119"/>
      <c r="Q119"/>
    </row>
    <row r="120" spans="1:17" s="1" customFormat="1" ht="16" customHeight="1">
      <c r="A120" s="301"/>
      <c r="B120" s="302"/>
      <c r="C120" s="349"/>
      <c r="D120" s="303"/>
      <c r="E120" s="271"/>
      <c r="F120" s="272"/>
      <c r="G120" s="272"/>
      <c r="H120" s="272"/>
      <c r="I120" s="272"/>
      <c r="J120" s="272"/>
      <c r="K120" s="272"/>
      <c r="L120" s="272"/>
      <c r="M120" s="356"/>
      <c r="O120"/>
      <c r="P120"/>
      <c r="Q120"/>
    </row>
    <row r="121" spans="1:17" s="1" customFormat="1" ht="16">
      <c r="A121" s="406" t="s">
        <v>415</v>
      </c>
      <c r="B121" s="404"/>
      <c r="C121" s="404"/>
      <c r="D121" s="404"/>
      <c r="E121" s="256">
        <f>SUM(E109:E117)</f>
        <v>268.86</v>
      </c>
      <c r="F121" s="256">
        <f>SUM(F111:F118)</f>
        <v>-50.4</v>
      </c>
      <c r="G121" s="256">
        <f>SUM(G109:G117)</f>
        <v>44.8</v>
      </c>
      <c r="H121" s="256">
        <f>SUM(H111:H118)</f>
        <v>-8.4</v>
      </c>
      <c r="I121" s="256">
        <f>SUM(I109:I117)</f>
        <v>254.86000000000004</v>
      </c>
      <c r="J121" s="256">
        <f>SUM(J110:J119)</f>
        <v>218.47000000000003</v>
      </c>
      <c r="K121" s="256">
        <f>SUM(K110:K119)</f>
        <v>36.39</v>
      </c>
      <c r="L121" s="256">
        <f>SUM(J121:K121)</f>
        <v>254.86</v>
      </c>
      <c r="M121" s="257"/>
      <c r="O121"/>
      <c r="P121"/>
      <c r="Q121"/>
    </row>
    <row r="122" spans="1:17" s="1" customFormat="1" ht="16">
      <c r="A122" s="317"/>
      <c r="B122" s="318"/>
      <c r="C122" s="347"/>
      <c r="D122" s="318"/>
      <c r="E122" s="256"/>
      <c r="F122" s="256"/>
      <c r="G122" s="256"/>
      <c r="H122" s="256"/>
      <c r="I122" s="256"/>
      <c r="J122" s="256"/>
      <c r="K122" s="256"/>
      <c r="L122" s="256"/>
      <c r="M122" s="257"/>
      <c r="O122"/>
      <c r="P122"/>
      <c r="Q122"/>
    </row>
    <row r="123" spans="1:17" s="1" customFormat="1" ht="19">
      <c r="A123" s="393" t="s">
        <v>171</v>
      </c>
      <c r="B123" s="393"/>
      <c r="C123" s="393"/>
      <c r="D123" s="393"/>
      <c r="E123" s="90">
        <f>E107+E121</f>
        <v>6655.1199999999981</v>
      </c>
      <c r="F123" s="90"/>
      <c r="G123" s="90">
        <f>G107+G121</f>
        <v>1108.8000000000018</v>
      </c>
      <c r="H123" s="90"/>
      <c r="I123" s="90">
        <f>L103+I121</f>
        <v>11628.560000000007</v>
      </c>
      <c r="J123" s="90"/>
      <c r="K123" s="90"/>
      <c r="L123" s="332">
        <f>L103+L121</f>
        <v>11628.560000000007</v>
      </c>
      <c r="M123" s="89" t="s">
        <v>795</v>
      </c>
      <c r="O123"/>
      <c r="P123"/>
      <c r="Q123"/>
    </row>
    <row r="124" spans="1:17" s="1" customFormat="1" ht="15" customHeight="1">
      <c r="A124" s="397" t="s">
        <v>166</v>
      </c>
      <c r="B124" s="397"/>
      <c r="C124" s="397"/>
      <c r="D124" s="397"/>
      <c r="E124" s="397"/>
      <c r="F124" s="397"/>
      <c r="G124" s="397"/>
      <c r="H124" s="397"/>
      <c r="I124" s="397"/>
      <c r="J124" s="313"/>
      <c r="K124" s="313"/>
      <c r="L124" s="313"/>
      <c r="M124" s="143"/>
      <c r="O124"/>
      <c r="P124"/>
      <c r="Q124"/>
    </row>
    <row r="125" spans="1:17" s="1" customFormat="1" ht="16" customHeight="1">
      <c r="A125"/>
      <c r="B125"/>
      <c r="C125"/>
      <c r="E125"/>
      <c r="F125"/>
      <c r="G125" t="s">
        <v>381</v>
      </c>
      <c r="H125" s="163" t="s">
        <v>871</v>
      </c>
      <c r="I125" s="260">
        <v>45162</v>
      </c>
      <c r="J125" s="314"/>
      <c r="K125" s="314"/>
      <c r="L125" s="314"/>
      <c r="M125"/>
      <c r="O125"/>
      <c r="P125"/>
      <c r="Q125"/>
    </row>
    <row r="126" spans="1:17" s="1" customFormat="1">
      <c r="A126"/>
      <c r="B126"/>
      <c r="C126"/>
      <c r="D126"/>
      <c r="E126"/>
      <c r="F126"/>
      <c r="G126" s="12"/>
      <c r="H126" s="12"/>
      <c r="I126" s="12"/>
      <c r="J126" s="275"/>
      <c r="K126" s="275"/>
      <c r="L126" s="12"/>
      <c r="M126"/>
      <c r="O126"/>
      <c r="P126"/>
      <c r="Q126"/>
    </row>
    <row r="127" spans="1:17" s="1" customFormat="1">
      <c r="A127"/>
      <c r="B127"/>
      <c r="C127"/>
      <c r="D127"/>
      <c r="E127" s="315" t="s">
        <v>766</v>
      </c>
      <c r="F127" s="275">
        <f>F103+F121+H103+H121</f>
        <v>3688.0000000000023</v>
      </c>
      <c r="G127" s="315" t="s">
        <v>767</v>
      </c>
      <c r="H127" s="275">
        <f>L103+L121-F127</f>
        <v>7940.5600000000049</v>
      </c>
      <c r="I127"/>
      <c r="J127" s="275"/>
      <c r="K127" s="275"/>
      <c r="L127" s="275"/>
      <c r="M127"/>
      <c r="O127"/>
      <c r="P127"/>
      <c r="Q127"/>
    </row>
    <row r="129" spans="1:17" s="1" customFormat="1">
      <c r="A129"/>
      <c r="B129" s="137"/>
      <c r="C129" s="137"/>
      <c r="D129" s="137"/>
      <c r="E129"/>
      <c r="F129"/>
      <c r="G129"/>
      <c r="H129" s="275">
        <f>F127+H127</f>
        <v>11628.560000000007</v>
      </c>
      <c r="I129"/>
      <c r="J129" s="275"/>
      <c r="K129" s="275"/>
      <c r="L129"/>
      <c r="M129"/>
      <c r="O129"/>
      <c r="P129"/>
      <c r="Q129"/>
    </row>
  </sheetData>
  <mergeCells count="7">
    <mergeCell ref="A124:I124"/>
    <mergeCell ref="C106:D106"/>
    <mergeCell ref="A107:D107"/>
    <mergeCell ref="A108:D108"/>
    <mergeCell ref="A109:D109"/>
    <mergeCell ref="A121:D121"/>
    <mergeCell ref="A123:D123"/>
  </mergeCells>
  <conditionalFormatting sqref="B115">
    <cfRule type="duplicateValues" dxfId="1306" priority="1"/>
  </conditionalFormatting>
  <conditionalFormatting sqref="B116">
    <cfRule type="duplicateValues" dxfId="1305" priority="42"/>
  </conditionalFormatting>
  <conditionalFormatting sqref="B117">
    <cfRule type="duplicateValues" dxfId="1304" priority="26"/>
  </conditionalFormatting>
  <conditionalFormatting sqref="B118">
    <cfRule type="duplicateValues" dxfId="1303" priority="8"/>
  </conditionalFormatting>
  <conditionalFormatting sqref="B119">
    <cfRule type="duplicateValues" dxfId="1302" priority="5"/>
  </conditionalFormatting>
  <conditionalFormatting sqref="B115:C115">
    <cfRule type="duplicateValues" dxfId="1301" priority="2"/>
    <cfRule type="duplicateValues" dxfId="1300" priority="3"/>
  </conditionalFormatting>
  <conditionalFormatting sqref="B116:C116">
    <cfRule type="duplicateValues" dxfId="1299" priority="43"/>
  </conditionalFormatting>
  <conditionalFormatting sqref="B117:C117">
    <cfRule type="duplicateValues" dxfId="1298" priority="40"/>
  </conditionalFormatting>
  <conditionalFormatting sqref="B119:C119">
    <cfRule type="duplicateValues" dxfId="1297" priority="7"/>
  </conditionalFormatting>
  <conditionalFormatting sqref="B118:D118 C120:D120">
    <cfRule type="duplicateValues" dxfId="1296" priority="12"/>
  </conditionalFormatting>
  <conditionalFormatting sqref="C20">
    <cfRule type="duplicateValues" dxfId="1295" priority="36"/>
  </conditionalFormatting>
  <conditionalFormatting sqref="C51">
    <cfRule type="duplicateValues" dxfId="1294" priority="34"/>
  </conditionalFormatting>
  <conditionalFormatting sqref="C53">
    <cfRule type="duplicateValues" dxfId="1293" priority="33"/>
  </conditionalFormatting>
  <conditionalFormatting sqref="C115">
    <cfRule type="duplicateValues" dxfId="1292" priority="4"/>
  </conditionalFormatting>
  <conditionalFormatting sqref="C116">
    <cfRule type="duplicateValues" dxfId="1291" priority="44"/>
  </conditionalFormatting>
  <conditionalFormatting sqref="C117">
    <cfRule type="duplicateValues" dxfId="1290" priority="41"/>
  </conditionalFormatting>
  <conditionalFormatting sqref="C118 C120">
    <cfRule type="duplicateValues" dxfId="1289" priority="10"/>
  </conditionalFormatting>
  <conditionalFormatting sqref="C118">
    <cfRule type="duplicateValues" dxfId="1288" priority="9"/>
  </conditionalFormatting>
  <conditionalFormatting sqref="C119">
    <cfRule type="duplicateValues" dxfId="1287" priority="6"/>
  </conditionalFormatting>
  <conditionalFormatting sqref="D118 D120">
    <cfRule type="duplicateValues" dxfId="1286" priority="11"/>
  </conditionalFormatting>
  <conditionalFormatting sqref="D127:D129 D131:D1048576 B127:C1048576">
    <cfRule type="duplicateValues" dxfId="1285" priority="37"/>
  </conditionalFormatting>
  <conditionalFormatting sqref="M5:M6 M10:M56 M58:M119">
    <cfRule type="notContainsBlanks" dxfId="1284" priority="28">
      <formula>LEN(TRIM(M5))&gt;0</formula>
    </cfRule>
  </conditionalFormatting>
  <conditionalFormatting sqref="M121:M122">
    <cfRule type="notContainsBlanks" dxfId="1283" priority="30">
      <formula>LEN(TRIM(M121))&gt;0</formula>
    </cfRule>
  </conditionalFormatting>
  <conditionalFormatting sqref="M124">
    <cfRule type="notContainsBlanks" dxfId="1282" priority="35">
      <formula>LEN(TRIM(M124))&gt;0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0525-0A6A-485C-B5D7-763E19539E81}">
  <sheetPr>
    <tabColor rgb="FF92D050"/>
    <pageSetUpPr fitToPage="1"/>
  </sheetPr>
  <dimension ref="A1:R126"/>
  <sheetViews>
    <sheetView zoomScale="125" zoomScaleNormal="125" zoomScalePageLayoutView="150" workbookViewId="0">
      <pane ySplit="3" topLeftCell="A103" activePane="bottomLeft" state="frozen"/>
      <selection pane="bottomLeft" activeCell="J115" sqref="J11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39.33203125" bestFit="1" customWidth="1"/>
    <col min="14" max="14" width="41.5" style="1" bestFit="1" customWidth="1"/>
  </cols>
  <sheetData>
    <row r="1" spans="1:18" ht="21">
      <c r="A1" s="48" t="s">
        <v>222</v>
      </c>
      <c r="C1" s="17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7"/>
      <c r="D2" s="17"/>
      <c r="J2" s="329"/>
      <c r="K2" s="45">
        <v>45139</v>
      </c>
      <c r="L2" s="157">
        <v>45169</v>
      </c>
      <c r="M2" s="297"/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00" t="s">
        <v>764</v>
      </c>
      <c r="G3" s="299" t="s">
        <v>748</v>
      </c>
      <c r="H3" s="300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 s="3" customFormat="1">
      <c r="A4" s="43">
        <v>1</v>
      </c>
      <c r="B4" s="277"/>
      <c r="C4" s="51" t="s">
        <v>813</v>
      </c>
      <c r="D4" s="334" t="s">
        <v>598</v>
      </c>
      <c r="E4" s="247">
        <v>67.22</v>
      </c>
      <c r="F4" s="300"/>
      <c r="G4" s="247">
        <v>11.2</v>
      </c>
      <c r="H4" s="300"/>
      <c r="I4" s="311"/>
      <c r="J4" s="247">
        <v>67.22</v>
      </c>
      <c r="K4" s="247">
        <v>11.2</v>
      </c>
      <c r="L4" s="339">
        <f>J4+K4</f>
        <v>78.42</v>
      </c>
      <c r="M4" s="47"/>
    </row>
    <row r="5" spans="1:18">
      <c r="A5" s="43">
        <v>2</v>
      </c>
      <c r="B5" s="278" t="s">
        <v>715</v>
      </c>
      <c r="C5" s="338" t="s">
        <v>834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>SUM(E5:H5)</f>
        <v>78.42</v>
      </c>
      <c r="J5" s="247">
        <v>67.22</v>
      </c>
      <c r="K5" s="247">
        <v>11.2</v>
      </c>
      <c r="L5" s="293">
        <f>J5+K5</f>
        <v>78.42</v>
      </c>
      <c r="M5" s="262"/>
    </row>
    <row r="6" spans="1:18">
      <c r="A6" s="43">
        <v>4</v>
      </c>
      <c r="B6" s="278" t="s">
        <v>620</v>
      </c>
      <c r="C6" s="51" t="s">
        <v>542</v>
      </c>
      <c r="D6" s="246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 t="shared" ref="I6:I64" si="0">SUM(E6:H6)</f>
        <v>78.42</v>
      </c>
      <c r="J6" s="247">
        <v>67.22</v>
      </c>
      <c r="K6" s="247">
        <v>11.2</v>
      </c>
      <c r="L6" s="293">
        <f>J6+K6</f>
        <v>78.42</v>
      </c>
      <c r="M6" s="51"/>
    </row>
    <row r="7" spans="1:18">
      <c r="A7" s="43">
        <v>5</v>
      </c>
      <c r="B7" s="278" t="s">
        <v>805</v>
      </c>
      <c r="C7" s="51" t="s">
        <v>814</v>
      </c>
      <c r="D7" s="246" t="s">
        <v>598</v>
      </c>
      <c r="E7" s="247">
        <v>67.22</v>
      </c>
      <c r="F7" s="296">
        <v>0</v>
      </c>
      <c r="G7" s="247">
        <v>11.2</v>
      </c>
      <c r="H7" s="296">
        <v>0</v>
      </c>
      <c r="I7" s="247">
        <f t="shared" si="0"/>
        <v>78.42</v>
      </c>
      <c r="J7" s="247">
        <v>67.22</v>
      </c>
      <c r="K7" s="247">
        <v>11.2</v>
      </c>
      <c r="L7" s="293">
        <f t="shared" ref="L7:L70" si="1">J7+K7</f>
        <v>78.42</v>
      </c>
      <c r="M7" s="262" t="s">
        <v>812</v>
      </c>
    </row>
    <row r="8" spans="1:18">
      <c r="A8" s="43">
        <v>6</v>
      </c>
      <c r="B8" s="278" t="s">
        <v>621</v>
      </c>
      <c r="C8" s="51" t="s">
        <v>561</v>
      </c>
      <c r="D8" s="246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 t="shared" si="0"/>
        <v>212.84</v>
      </c>
      <c r="J8" s="247">
        <v>181.48000000000002</v>
      </c>
      <c r="K8" s="247">
        <v>31.37</v>
      </c>
      <c r="L8" s="293">
        <f t="shared" si="1"/>
        <v>212.85000000000002</v>
      </c>
      <c r="M8" s="51"/>
    </row>
    <row r="9" spans="1:18">
      <c r="A9" s="43">
        <v>7</v>
      </c>
      <c r="B9" s="50" t="s">
        <v>622</v>
      </c>
      <c r="C9" s="51" t="s">
        <v>192</v>
      </c>
      <c r="D9" s="246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262"/>
    </row>
    <row r="10" spans="1:18">
      <c r="A10" s="43">
        <v>9</v>
      </c>
      <c r="B10" s="50" t="s">
        <v>624</v>
      </c>
      <c r="C10" s="54" t="s">
        <v>583</v>
      </c>
      <c r="D10" s="246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0"/>
        <v>78.42</v>
      </c>
      <c r="J10" s="247">
        <v>67.22</v>
      </c>
      <c r="K10" s="247">
        <v>11.2</v>
      </c>
      <c r="L10" s="293">
        <f t="shared" si="1"/>
        <v>78.42</v>
      </c>
      <c r="M10" s="262"/>
    </row>
    <row r="11" spans="1:18">
      <c r="A11" s="43">
        <v>10</v>
      </c>
      <c r="B11" s="50" t="s">
        <v>625</v>
      </c>
      <c r="C11" s="54" t="s">
        <v>89</v>
      </c>
      <c r="D11" s="246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 s="1" customFormat="1">
      <c r="A12" s="43">
        <v>12</v>
      </c>
      <c r="B12" s="50" t="s">
        <v>627</v>
      </c>
      <c r="C12" s="54" t="s">
        <v>575</v>
      </c>
      <c r="D12" s="246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  <c r="O12"/>
      <c r="P12"/>
      <c r="Q12"/>
      <c r="R12"/>
    </row>
    <row r="13" spans="1:18" s="1" customFormat="1">
      <c r="A13" s="43">
        <v>13</v>
      </c>
      <c r="B13" s="50" t="s">
        <v>628</v>
      </c>
      <c r="C13" s="54" t="s">
        <v>139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0"/>
        <v>78.42</v>
      </c>
      <c r="J13" s="247">
        <v>67.22</v>
      </c>
      <c r="K13" s="247">
        <v>11.2</v>
      </c>
      <c r="L13" s="293">
        <f t="shared" si="1"/>
        <v>78.42</v>
      </c>
      <c r="M13" s="262"/>
      <c r="O13"/>
      <c r="P13"/>
      <c r="Q13"/>
      <c r="R13"/>
    </row>
    <row r="14" spans="1:18" s="1" customFormat="1">
      <c r="A14" s="43">
        <v>14</v>
      </c>
      <c r="B14" s="50" t="s">
        <v>629</v>
      </c>
      <c r="C14" s="54" t="s">
        <v>170</v>
      </c>
      <c r="D14" s="246" t="s">
        <v>600</v>
      </c>
      <c r="E14" s="247">
        <v>67.239999999999995</v>
      </c>
      <c r="F14" s="296">
        <v>50.4</v>
      </c>
      <c r="G14" s="247">
        <v>11.2</v>
      </c>
      <c r="H14" s="296">
        <v>8.4</v>
      </c>
      <c r="I14" s="247">
        <f t="shared" si="0"/>
        <v>137.23999999999998</v>
      </c>
      <c r="J14" s="247">
        <v>117.63</v>
      </c>
      <c r="K14" s="247">
        <v>19.61</v>
      </c>
      <c r="L14" s="293">
        <f t="shared" si="1"/>
        <v>137.24</v>
      </c>
      <c r="M14" s="262"/>
      <c r="O14"/>
      <c r="P14"/>
      <c r="Q14"/>
      <c r="R14"/>
    </row>
    <row r="15" spans="1:18" s="1" customFormat="1">
      <c r="A15" s="43">
        <v>15</v>
      </c>
      <c r="B15" s="326" t="s">
        <v>810</v>
      </c>
      <c r="C15" s="284" t="s">
        <v>809</v>
      </c>
      <c r="D15" s="246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>SUM(E15:H15)</f>
        <v>78.42</v>
      </c>
      <c r="J15" s="247">
        <v>67.22</v>
      </c>
      <c r="K15" s="247">
        <v>11.2</v>
      </c>
      <c r="L15" s="293">
        <f t="shared" si="1"/>
        <v>78.42</v>
      </c>
      <c r="M15" s="262" t="s">
        <v>811</v>
      </c>
      <c r="O15"/>
      <c r="P15"/>
      <c r="Q15"/>
      <c r="R15"/>
    </row>
    <row r="16" spans="1:18" s="1" customFormat="1">
      <c r="A16" s="43">
        <v>16</v>
      </c>
      <c r="B16" s="291" t="s">
        <v>731</v>
      </c>
      <c r="C16" s="54" t="s">
        <v>730</v>
      </c>
      <c r="D16" s="246" t="s">
        <v>599</v>
      </c>
      <c r="E16" s="247">
        <v>67.22</v>
      </c>
      <c r="F16" s="296">
        <v>114.26</v>
      </c>
      <c r="G16" s="247">
        <v>11.2</v>
      </c>
      <c r="H16" s="296">
        <v>20.16</v>
      </c>
      <c r="I16" s="247">
        <f t="shared" si="0"/>
        <v>212.84</v>
      </c>
      <c r="J16" s="247">
        <v>181.48000000000002</v>
      </c>
      <c r="K16" s="247">
        <v>31.37</v>
      </c>
      <c r="L16" s="293">
        <f t="shared" si="1"/>
        <v>212.85000000000002</v>
      </c>
      <c r="M16" s="262"/>
      <c r="O16"/>
      <c r="P16"/>
      <c r="Q16"/>
      <c r="R16"/>
    </row>
    <row r="17" spans="1:17">
      <c r="A17" s="43">
        <v>17</v>
      </c>
      <c r="B17" s="50" t="s">
        <v>630</v>
      </c>
      <c r="C17" s="51" t="s">
        <v>11</v>
      </c>
      <c r="D17" s="246" t="s">
        <v>599</v>
      </c>
      <c r="E17" s="247">
        <v>67.22</v>
      </c>
      <c r="F17" s="296">
        <v>114.26</v>
      </c>
      <c r="G17" s="247">
        <v>11.2</v>
      </c>
      <c r="H17" s="296">
        <v>20.16</v>
      </c>
      <c r="I17" s="247">
        <f t="shared" si="0"/>
        <v>212.84</v>
      </c>
      <c r="J17" s="247">
        <v>181.48000000000002</v>
      </c>
      <c r="K17" s="247">
        <v>31.37</v>
      </c>
      <c r="L17" s="293">
        <f t="shared" si="1"/>
        <v>212.85000000000002</v>
      </c>
      <c r="M17" s="262"/>
    </row>
    <row r="18" spans="1:17">
      <c r="A18" s="43">
        <v>18</v>
      </c>
      <c r="B18" s="111" t="s">
        <v>631</v>
      </c>
      <c r="C18" s="112" t="s">
        <v>720</v>
      </c>
      <c r="D18" s="246" t="s">
        <v>598</v>
      </c>
      <c r="E18" s="247">
        <v>67.22</v>
      </c>
      <c r="F18" s="296">
        <v>0</v>
      </c>
      <c r="G18" s="247">
        <v>11.2</v>
      </c>
      <c r="H18" s="296">
        <v>0</v>
      </c>
      <c r="I18" s="247">
        <f t="shared" si="0"/>
        <v>78.42</v>
      </c>
      <c r="J18" s="247">
        <v>67.22</v>
      </c>
      <c r="K18" s="247">
        <v>11.2</v>
      </c>
      <c r="L18" s="293">
        <f t="shared" si="1"/>
        <v>78.42</v>
      </c>
      <c r="M18" s="262"/>
    </row>
    <row r="19" spans="1:17">
      <c r="A19" s="43">
        <v>19</v>
      </c>
      <c r="B19" s="50" t="s">
        <v>632</v>
      </c>
      <c r="C19" s="54" t="s">
        <v>65</v>
      </c>
      <c r="D19" s="246" t="s">
        <v>600</v>
      </c>
      <c r="E19" s="247">
        <v>67.239999999999995</v>
      </c>
      <c r="F19" s="296">
        <v>50.4</v>
      </c>
      <c r="G19" s="247">
        <v>11.2</v>
      </c>
      <c r="H19" s="296">
        <v>8.4</v>
      </c>
      <c r="I19" s="247">
        <f t="shared" si="0"/>
        <v>137.23999999999998</v>
      </c>
      <c r="J19" s="247">
        <v>117.63</v>
      </c>
      <c r="K19" s="247">
        <v>19.61</v>
      </c>
      <c r="L19" s="293">
        <f t="shared" si="1"/>
        <v>137.24</v>
      </c>
      <c r="M19" s="262"/>
    </row>
    <row r="20" spans="1:17">
      <c r="A20" s="43">
        <v>20</v>
      </c>
      <c r="B20" s="50" t="s">
        <v>633</v>
      </c>
      <c r="C20" s="337" t="s">
        <v>833</v>
      </c>
      <c r="D20" s="246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0"/>
        <v>78.42</v>
      </c>
      <c r="J20" s="247">
        <v>67.22</v>
      </c>
      <c r="K20" s="247">
        <v>11.2</v>
      </c>
      <c r="L20" s="293">
        <f t="shared" si="1"/>
        <v>78.42</v>
      </c>
      <c r="M20" s="262"/>
    </row>
    <row r="21" spans="1:17">
      <c r="A21" s="43">
        <v>21</v>
      </c>
      <c r="B21" s="333" t="s">
        <v>781</v>
      </c>
      <c r="C21" s="338" t="s">
        <v>832</v>
      </c>
      <c r="D21" s="283" t="s">
        <v>598</v>
      </c>
      <c r="E21" s="247">
        <v>67.239999999999995</v>
      </c>
      <c r="F21" s="296">
        <v>0</v>
      </c>
      <c r="G21" s="247">
        <v>11.2</v>
      </c>
      <c r="H21" s="296">
        <v>0</v>
      </c>
      <c r="I21" s="247">
        <f>SUM(E21:H21)</f>
        <v>78.44</v>
      </c>
      <c r="J21" s="247">
        <v>67.22</v>
      </c>
      <c r="K21" s="247">
        <v>11.2</v>
      </c>
      <c r="L21" s="293">
        <f t="shared" si="1"/>
        <v>78.42</v>
      </c>
      <c r="M21" s="262" t="s">
        <v>806</v>
      </c>
    </row>
    <row r="22" spans="1:17">
      <c r="A22" s="43">
        <v>22</v>
      </c>
      <c r="B22" s="50" t="s">
        <v>635</v>
      </c>
      <c r="C22" s="51" t="s">
        <v>91</v>
      </c>
      <c r="D22" s="246" t="s">
        <v>599</v>
      </c>
      <c r="E22" s="247">
        <v>67.22</v>
      </c>
      <c r="F22" s="296">
        <v>114.26</v>
      </c>
      <c r="G22" s="247">
        <v>11.2</v>
      </c>
      <c r="H22" s="296">
        <v>20.16</v>
      </c>
      <c r="I22" s="247">
        <f t="shared" si="0"/>
        <v>212.84</v>
      </c>
      <c r="J22" s="247">
        <v>181.48000000000002</v>
      </c>
      <c r="K22" s="247">
        <v>31.37</v>
      </c>
      <c r="L22" s="293">
        <f t="shared" si="1"/>
        <v>212.85000000000002</v>
      </c>
      <c r="M22" s="262"/>
    </row>
    <row r="23" spans="1:17">
      <c r="A23" s="43">
        <v>23</v>
      </c>
      <c r="B23" s="50" t="s">
        <v>634</v>
      </c>
      <c r="C23" s="337" t="s">
        <v>831</v>
      </c>
      <c r="D23" s="246" t="s">
        <v>598</v>
      </c>
      <c r="E23" s="247">
        <v>67.22</v>
      </c>
      <c r="F23" s="296">
        <v>0</v>
      </c>
      <c r="G23" s="247">
        <v>11.2</v>
      </c>
      <c r="H23" s="296">
        <v>0</v>
      </c>
      <c r="I23" s="247">
        <f t="shared" si="0"/>
        <v>78.42</v>
      </c>
      <c r="J23" s="247">
        <v>67.22</v>
      </c>
      <c r="K23" s="247">
        <v>11.2</v>
      </c>
      <c r="L23" s="293">
        <f t="shared" si="1"/>
        <v>78.42</v>
      </c>
      <c r="M23" s="262"/>
    </row>
    <row r="24" spans="1:17">
      <c r="A24" s="43">
        <v>24</v>
      </c>
      <c r="B24" s="50" t="s">
        <v>636</v>
      </c>
      <c r="C24" s="51" t="s">
        <v>771</v>
      </c>
      <c r="D24" s="246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0"/>
        <v>78.42</v>
      </c>
      <c r="J24" s="247">
        <v>67.22</v>
      </c>
      <c r="K24" s="247">
        <v>11.2</v>
      </c>
      <c r="L24" s="293">
        <f t="shared" si="1"/>
        <v>78.42</v>
      </c>
      <c r="M24" s="262"/>
    </row>
    <row r="25" spans="1:17">
      <c r="A25" s="43">
        <v>25</v>
      </c>
      <c r="B25" s="50" t="s">
        <v>637</v>
      </c>
      <c r="C25" s="51" t="s">
        <v>405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1"/>
        <v>78.42</v>
      </c>
      <c r="M25" s="262"/>
    </row>
    <row r="26" spans="1:17">
      <c r="A26" s="43">
        <v>26</v>
      </c>
      <c r="B26" s="50" t="s">
        <v>723</v>
      </c>
      <c r="C26" s="51" t="s">
        <v>722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1"/>
        <v>78.42</v>
      </c>
      <c r="M26" s="262"/>
    </row>
    <row r="27" spans="1:17">
      <c r="A27" s="43">
        <v>27</v>
      </c>
      <c r="B27" s="50" t="s">
        <v>638</v>
      </c>
      <c r="C27" s="51" t="s">
        <v>617</v>
      </c>
      <c r="D27" s="246" t="s">
        <v>600</v>
      </c>
      <c r="E27" s="247">
        <v>67.239999999999995</v>
      </c>
      <c r="F27" s="296">
        <v>50.4</v>
      </c>
      <c r="G27" s="247">
        <v>11.2</v>
      </c>
      <c r="H27" s="296">
        <v>8.4</v>
      </c>
      <c r="I27" s="247">
        <f t="shared" si="0"/>
        <v>137.23999999999998</v>
      </c>
      <c r="J27" s="247">
        <v>117.63</v>
      </c>
      <c r="K27" s="247">
        <v>19.61</v>
      </c>
      <c r="L27" s="293">
        <f t="shared" si="1"/>
        <v>137.24</v>
      </c>
      <c r="M27" s="262"/>
    </row>
    <row r="28" spans="1:17">
      <c r="A28" s="43">
        <v>28</v>
      </c>
      <c r="B28" s="50" t="s">
        <v>639</v>
      </c>
      <c r="C28" s="51" t="s">
        <v>92</v>
      </c>
      <c r="D28" s="246" t="s">
        <v>599</v>
      </c>
      <c r="E28" s="247">
        <v>67.22</v>
      </c>
      <c r="F28" s="296">
        <v>114.26</v>
      </c>
      <c r="G28" s="247">
        <v>11.2</v>
      </c>
      <c r="H28" s="296">
        <v>20.16</v>
      </c>
      <c r="I28" s="247">
        <f t="shared" si="0"/>
        <v>212.84</v>
      </c>
      <c r="J28" s="247">
        <v>181.48000000000002</v>
      </c>
      <c r="K28" s="247">
        <v>31.37</v>
      </c>
      <c r="L28" s="293">
        <f t="shared" si="1"/>
        <v>212.85000000000002</v>
      </c>
      <c r="M28" s="262"/>
    </row>
    <row r="29" spans="1:17">
      <c r="A29" s="43">
        <v>29</v>
      </c>
      <c r="B29" s="50" t="s">
        <v>640</v>
      </c>
      <c r="C29" s="51" t="s">
        <v>15</v>
      </c>
      <c r="D29" s="246" t="s">
        <v>598</v>
      </c>
      <c r="E29" s="247">
        <v>67.22</v>
      </c>
      <c r="F29" s="296">
        <v>0</v>
      </c>
      <c r="G29" s="247">
        <v>11.2</v>
      </c>
      <c r="H29" s="296">
        <v>0</v>
      </c>
      <c r="I29" s="247">
        <f t="shared" si="0"/>
        <v>78.42</v>
      </c>
      <c r="J29" s="247">
        <v>67.22</v>
      </c>
      <c r="K29" s="247">
        <v>11.2</v>
      </c>
      <c r="L29" s="293">
        <f t="shared" si="1"/>
        <v>78.42</v>
      </c>
      <c r="M29" s="262"/>
    </row>
    <row r="30" spans="1:17">
      <c r="A30" s="43">
        <v>30</v>
      </c>
      <c r="B30" s="326" t="s">
        <v>641</v>
      </c>
      <c r="C30" s="337" t="s">
        <v>830</v>
      </c>
      <c r="D30" s="320" t="s">
        <v>600</v>
      </c>
      <c r="E30" s="247">
        <v>67.22</v>
      </c>
      <c r="F30" s="296">
        <v>50.4</v>
      </c>
      <c r="G30" s="247">
        <v>11.2</v>
      </c>
      <c r="H30" s="296">
        <v>8.4</v>
      </c>
      <c r="I30" s="247">
        <f t="shared" si="0"/>
        <v>137.22</v>
      </c>
      <c r="J30" s="247">
        <v>117.63</v>
      </c>
      <c r="K30" s="247">
        <v>19.61</v>
      </c>
      <c r="L30" s="293">
        <f t="shared" si="1"/>
        <v>137.24</v>
      </c>
      <c r="M30" s="262" t="s">
        <v>807</v>
      </c>
      <c r="Q30" t="s">
        <v>318</v>
      </c>
    </row>
    <row r="31" spans="1:17">
      <c r="A31" s="43">
        <v>31</v>
      </c>
      <c r="B31" s="50" t="s">
        <v>642</v>
      </c>
      <c r="C31" s="54" t="s">
        <v>549</v>
      </c>
      <c r="D31" s="246" t="s">
        <v>599</v>
      </c>
      <c r="E31" s="247">
        <v>67.22</v>
      </c>
      <c r="F31" s="296">
        <v>114.26</v>
      </c>
      <c r="G31" s="247">
        <v>11.2</v>
      </c>
      <c r="H31" s="296">
        <v>20.16</v>
      </c>
      <c r="I31" s="247">
        <f t="shared" si="0"/>
        <v>212.84</v>
      </c>
      <c r="J31" s="247">
        <v>181.48000000000002</v>
      </c>
      <c r="K31" s="247">
        <v>31.37</v>
      </c>
      <c r="L31" s="293">
        <f t="shared" si="1"/>
        <v>212.85000000000002</v>
      </c>
      <c r="M31" s="262"/>
    </row>
    <row r="32" spans="1:17">
      <c r="A32" s="43">
        <v>32</v>
      </c>
      <c r="B32" s="50" t="s">
        <v>784</v>
      </c>
      <c r="C32" s="51" t="s">
        <v>785</v>
      </c>
      <c r="D32" s="246" t="s">
        <v>598</v>
      </c>
      <c r="E32" s="247">
        <v>67.22</v>
      </c>
      <c r="F32" s="296">
        <v>0</v>
      </c>
      <c r="G32" s="247">
        <v>11.2</v>
      </c>
      <c r="H32" s="296">
        <v>0</v>
      </c>
      <c r="I32" s="247">
        <f t="shared" si="0"/>
        <v>78.42</v>
      </c>
      <c r="J32" s="247">
        <v>67.22</v>
      </c>
      <c r="K32" s="247">
        <v>11.2</v>
      </c>
      <c r="L32" s="293">
        <f t="shared" si="1"/>
        <v>78.42</v>
      </c>
      <c r="M32" s="262"/>
    </row>
    <row r="33" spans="1:18" s="1" customFormat="1">
      <c r="A33" s="43">
        <v>33</v>
      </c>
      <c r="B33" s="50" t="s">
        <v>644</v>
      </c>
      <c r="C33" s="51" t="s">
        <v>407</v>
      </c>
      <c r="D33" s="246" t="s">
        <v>598</v>
      </c>
      <c r="E33" s="247">
        <v>67.22</v>
      </c>
      <c r="F33" s="296">
        <v>0</v>
      </c>
      <c r="G33" s="247">
        <v>11.2</v>
      </c>
      <c r="H33" s="296">
        <v>0</v>
      </c>
      <c r="I33" s="247">
        <f t="shared" si="0"/>
        <v>78.42</v>
      </c>
      <c r="J33" s="247">
        <v>67.22</v>
      </c>
      <c r="K33" s="247">
        <v>11.2</v>
      </c>
      <c r="L33" s="293">
        <f t="shared" si="1"/>
        <v>78.42</v>
      </c>
      <c r="M33" s="262"/>
      <c r="O33"/>
      <c r="P33"/>
      <c r="Q33"/>
      <c r="R33"/>
    </row>
    <row r="34" spans="1:18" s="1" customFormat="1">
      <c r="A34" s="43">
        <v>34</v>
      </c>
      <c r="B34" s="50" t="s">
        <v>705</v>
      </c>
      <c r="C34" s="51" t="s">
        <v>43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/>
      <c r="O34"/>
      <c r="P34"/>
      <c r="Q34"/>
      <c r="R34"/>
    </row>
    <row r="35" spans="1:18" s="1" customFormat="1">
      <c r="A35" s="43">
        <v>35</v>
      </c>
      <c r="B35" s="50" t="s">
        <v>706</v>
      </c>
      <c r="C35" s="338" t="s">
        <v>829</v>
      </c>
      <c r="D35" s="246" t="s">
        <v>600</v>
      </c>
      <c r="E35" s="247">
        <v>67.239999999999995</v>
      </c>
      <c r="F35" s="296">
        <v>50.4</v>
      </c>
      <c r="G35" s="247">
        <v>11.2</v>
      </c>
      <c r="H35" s="296">
        <v>8.4</v>
      </c>
      <c r="I35" s="247">
        <f t="shared" si="0"/>
        <v>137.23999999999998</v>
      </c>
      <c r="J35" s="247">
        <v>117.63</v>
      </c>
      <c r="K35" s="247">
        <v>19.61</v>
      </c>
      <c r="L35" s="293">
        <f t="shared" si="1"/>
        <v>137.24</v>
      </c>
      <c r="M35" s="262"/>
      <c r="O35"/>
      <c r="P35"/>
      <c r="Q35"/>
      <c r="R35"/>
    </row>
    <row r="36" spans="1:18" s="1" customFormat="1">
      <c r="A36" s="43">
        <v>36</v>
      </c>
      <c r="B36" s="50" t="s">
        <v>645</v>
      </c>
      <c r="C36" s="51" t="s">
        <v>358</v>
      </c>
      <c r="D36" s="246" t="s">
        <v>599</v>
      </c>
      <c r="E36" s="247">
        <v>67.22</v>
      </c>
      <c r="F36" s="296">
        <v>114.26</v>
      </c>
      <c r="G36" s="247">
        <v>11.2</v>
      </c>
      <c r="H36" s="296">
        <v>20.16</v>
      </c>
      <c r="I36" s="247">
        <f t="shared" si="0"/>
        <v>212.84</v>
      </c>
      <c r="J36" s="247">
        <v>181.48000000000002</v>
      </c>
      <c r="K36" s="247">
        <v>31.37</v>
      </c>
      <c r="L36" s="293">
        <f t="shared" si="1"/>
        <v>212.85000000000002</v>
      </c>
      <c r="M36" s="262"/>
      <c r="O36"/>
      <c r="P36"/>
      <c r="Q36"/>
      <c r="R36"/>
    </row>
    <row r="37" spans="1:18" s="1" customFormat="1">
      <c r="A37" s="43">
        <v>37</v>
      </c>
      <c r="B37" s="50" t="s">
        <v>646</v>
      </c>
      <c r="C37" s="51" t="s">
        <v>551</v>
      </c>
      <c r="D37" s="246" t="s">
        <v>598</v>
      </c>
      <c r="E37" s="247">
        <v>67.22</v>
      </c>
      <c r="F37" s="296">
        <v>0</v>
      </c>
      <c r="G37" s="247">
        <v>11.2</v>
      </c>
      <c r="H37" s="296">
        <v>0</v>
      </c>
      <c r="I37" s="247">
        <f t="shared" si="0"/>
        <v>78.42</v>
      </c>
      <c r="J37" s="247">
        <v>67.22</v>
      </c>
      <c r="K37" s="247">
        <v>11.2</v>
      </c>
      <c r="L37" s="293">
        <f t="shared" si="1"/>
        <v>78.42</v>
      </c>
      <c r="M37" s="262"/>
      <c r="O37"/>
      <c r="P37"/>
      <c r="Q37"/>
      <c r="R37"/>
    </row>
    <row r="38" spans="1:18" s="1" customFormat="1">
      <c r="A38" s="43">
        <v>39</v>
      </c>
      <c r="B38" s="50" t="s">
        <v>648</v>
      </c>
      <c r="C38" s="51" t="s">
        <v>23</v>
      </c>
      <c r="D38" s="246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0"/>
        <v>78.42</v>
      </c>
      <c r="J38" s="247">
        <v>67.22</v>
      </c>
      <c r="K38" s="247">
        <v>11.2</v>
      </c>
      <c r="L38" s="293">
        <f t="shared" si="1"/>
        <v>78.42</v>
      </c>
      <c r="M38" s="262"/>
      <c r="O38"/>
      <c r="P38"/>
      <c r="Q38"/>
      <c r="R38"/>
    </row>
    <row r="39" spans="1:18" s="1" customFormat="1">
      <c r="A39" s="43">
        <v>40</v>
      </c>
      <c r="B39" s="50" t="s">
        <v>649</v>
      </c>
      <c r="C39" s="51" t="s">
        <v>93</v>
      </c>
      <c r="D39" s="246" t="s">
        <v>599</v>
      </c>
      <c r="E39" s="247">
        <v>67.22</v>
      </c>
      <c r="F39" s="296">
        <v>114.26</v>
      </c>
      <c r="G39" s="247">
        <v>11.2</v>
      </c>
      <c r="H39" s="296">
        <v>20.16</v>
      </c>
      <c r="I39" s="247">
        <f t="shared" si="0"/>
        <v>212.84</v>
      </c>
      <c r="J39" s="247">
        <v>181.48000000000002</v>
      </c>
      <c r="K39" s="247">
        <v>31.37</v>
      </c>
      <c r="L39" s="293">
        <f t="shared" si="1"/>
        <v>212.85000000000002</v>
      </c>
      <c r="M39" s="262"/>
      <c r="O39"/>
      <c r="P39"/>
      <c r="Q39"/>
      <c r="R39"/>
    </row>
    <row r="40" spans="1:18" s="1" customFormat="1">
      <c r="A40" s="43">
        <v>41</v>
      </c>
      <c r="B40" s="50" t="s">
        <v>650</v>
      </c>
      <c r="C40" s="51" t="s">
        <v>183</v>
      </c>
      <c r="D40" s="246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0"/>
        <v>78.42</v>
      </c>
      <c r="J40" s="247">
        <v>67.22</v>
      </c>
      <c r="K40" s="247">
        <v>11.2</v>
      </c>
      <c r="L40" s="293">
        <f t="shared" si="1"/>
        <v>78.42</v>
      </c>
      <c r="M40" s="262"/>
      <c r="O40"/>
      <c r="P40"/>
      <c r="Q40"/>
      <c r="R40"/>
    </row>
    <row r="41" spans="1:18" s="1" customFormat="1">
      <c r="A41" s="43">
        <v>42</v>
      </c>
      <c r="B41" s="50" t="s">
        <v>651</v>
      </c>
      <c r="C41" s="338" t="s">
        <v>828</v>
      </c>
      <c r="D41" s="246" t="s">
        <v>599</v>
      </c>
      <c r="E41" s="247">
        <v>67.22</v>
      </c>
      <c r="F41" s="296">
        <v>114.26</v>
      </c>
      <c r="G41" s="247">
        <v>11.2</v>
      </c>
      <c r="H41" s="296">
        <v>20.16</v>
      </c>
      <c r="I41" s="247">
        <f t="shared" si="0"/>
        <v>212.84</v>
      </c>
      <c r="J41" s="247">
        <v>181.48000000000002</v>
      </c>
      <c r="K41" s="247">
        <v>31.37</v>
      </c>
      <c r="L41" s="293">
        <f t="shared" si="1"/>
        <v>212.85000000000002</v>
      </c>
      <c r="M41" s="262"/>
      <c r="O41"/>
      <c r="P41"/>
      <c r="Q41"/>
      <c r="R41"/>
    </row>
    <row r="42" spans="1:18" s="1" customFormat="1">
      <c r="A42" s="43">
        <v>43</v>
      </c>
      <c r="B42" s="50" t="s">
        <v>652</v>
      </c>
      <c r="C42" s="54" t="s">
        <v>134</v>
      </c>
      <c r="D42" s="246" t="s">
        <v>598</v>
      </c>
      <c r="E42" s="247">
        <v>67.22</v>
      </c>
      <c r="F42" s="296">
        <v>0</v>
      </c>
      <c r="G42" s="247">
        <v>11.2</v>
      </c>
      <c r="H42" s="296">
        <v>0</v>
      </c>
      <c r="I42" s="247">
        <f t="shared" si="0"/>
        <v>78.42</v>
      </c>
      <c r="J42" s="247">
        <v>67.22</v>
      </c>
      <c r="K42" s="247">
        <v>11.2</v>
      </c>
      <c r="L42" s="293">
        <f t="shared" si="1"/>
        <v>78.42</v>
      </c>
      <c r="M42" s="262"/>
      <c r="O42"/>
      <c r="P42"/>
      <c r="Q42"/>
      <c r="R42"/>
    </row>
    <row r="43" spans="1:18" s="1" customFormat="1">
      <c r="A43" s="43">
        <v>44</v>
      </c>
      <c r="B43" s="50" t="s">
        <v>653</v>
      </c>
      <c r="C43" s="54" t="s">
        <v>59</v>
      </c>
      <c r="D43" s="246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0"/>
        <v>78.42</v>
      </c>
      <c r="J43" s="247">
        <v>67.22</v>
      </c>
      <c r="K43" s="247">
        <v>11.2</v>
      </c>
      <c r="L43" s="293">
        <f t="shared" si="1"/>
        <v>78.42</v>
      </c>
      <c r="M43" s="262"/>
      <c r="O43"/>
      <c r="P43"/>
      <c r="Q43"/>
      <c r="R43"/>
    </row>
    <row r="44" spans="1:18" s="1" customFormat="1">
      <c r="A44" s="43">
        <v>45</v>
      </c>
      <c r="B44" s="50" t="s">
        <v>654</v>
      </c>
      <c r="C44" s="138" t="s">
        <v>563</v>
      </c>
      <c r="D44" s="246" t="s">
        <v>599</v>
      </c>
      <c r="E44" s="247">
        <v>67.22</v>
      </c>
      <c r="F44" s="296">
        <v>114.26</v>
      </c>
      <c r="G44" s="247">
        <v>11.2</v>
      </c>
      <c r="H44" s="296">
        <v>20.16</v>
      </c>
      <c r="I44" s="247">
        <f t="shared" si="0"/>
        <v>212.84</v>
      </c>
      <c r="J44" s="247">
        <v>181.48000000000002</v>
      </c>
      <c r="K44" s="247">
        <v>31.37</v>
      </c>
      <c r="L44" s="293">
        <f t="shared" si="1"/>
        <v>212.85000000000002</v>
      </c>
      <c r="M44" s="262"/>
      <c r="O44"/>
      <c r="P44"/>
      <c r="Q44"/>
      <c r="R44"/>
    </row>
    <row r="45" spans="1:18" s="1" customFormat="1">
      <c r="A45" s="43">
        <v>46</v>
      </c>
      <c r="B45" s="50" t="s">
        <v>655</v>
      </c>
      <c r="C45" s="338" t="s">
        <v>827</v>
      </c>
      <c r="D45" s="307" t="s">
        <v>600</v>
      </c>
      <c r="E45" s="247">
        <v>67.239999999999995</v>
      </c>
      <c r="F45" s="296">
        <v>50.4</v>
      </c>
      <c r="G45" s="247">
        <v>11.2</v>
      </c>
      <c r="H45" s="296">
        <v>8.4</v>
      </c>
      <c r="I45" s="247">
        <f t="shared" si="0"/>
        <v>137.23999999999998</v>
      </c>
      <c r="J45" s="247">
        <v>117.63</v>
      </c>
      <c r="K45" s="247">
        <v>19.61</v>
      </c>
      <c r="L45" s="293">
        <f t="shared" si="1"/>
        <v>137.24</v>
      </c>
      <c r="M45" s="262"/>
      <c r="O45"/>
      <c r="P45"/>
      <c r="Q45"/>
      <c r="R45"/>
    </row>
    <row r="46" spans="1:18" s="1" customFormat="1" ht="16" customHeight="1">
      <c r="A46" s="43">
        <v>47</v>
      </c>
      <c r="B46" s="129" t="s">
        <v>656</v>
      </c>
      <c r="C46" s="119" t="s">
        <v>306</v>
      </c>
      <c r="D46" s="246" t="s">
        <v>598</v>
      </c>
      <c r="E46" s="247">
        <v>67.22</v>
      </c>
      <c r="F46" s="296">
        <v>0</v>
      </c>
      <c r="G46" s="247">
        <v>11.2</v>
      </c>
      <c r="H46" s="296">
        <v>0</v>
      </c>
      <c r="I46" s="247">
        <f t="shared" si="0"/>
        <v>78.42</v>
      </c>
      <c r="J46" s="247">
        <v>67.22</v>
      </c>
      <c r="K46" s="247">
        <v>11.2</v>
      </c>
      <c r="L46" s="293">
        <f t="shared" si="1"/>
        <v>78.42</v>
      </c>
      <c r="M46" s="262"/>
      <c r="O46"/>
      <c r="P46"/>
      <c r="Q46"/>
      <c r="R46"/>
    </row>
    <row r="47" spans="1:18" s="1" customFormat="1">
      <c r="A47" s="43">
        <v>48</v>
      </c>
      <c r="B47" s="50" t="s">
        <v>657</v>
      </c>
      <c r="C47" s="54" t="s">
        <v>203</v>
      </c>
      <c r="D47" s="246" t="s">
        <v>598</v>
      </c>
      <c r="E47" s="247">
        <v>67.22</v>
      </c>
      <c r="F47" s="296">
        <v>0</v>
      </c>
      <c r="G47" s="247">
        <v>11.2</v>
      </c>
      <c r="H47" s="296">
        <v>0</v>
      </c>
      <c r="I47" s="247">
        <f t="shared" si="0"/>
        <v>78.42</v>
      </c>
      <c r="J47" s="247">
        <v>67.22</v>
      </c>
      <c r="K47" s="247">
        <v>11.2</v>
      </c>
      <c r="L47" s="293">
        <f t="shared" si="1"/>
        <v>78.42</v>
      </c>
      <c r="M47" s="262"/>
      <c r="O47"/>
      <c r="P47"/>
      <c r="Q47"/>
      <c r="R47"/>
    </row>
    <row r="48" spans="1:18">
      <c r="A48" s="43">
        <v>49</v>
      </c>
      <c r="B48" s="121" t="s">
        <v>658</v>
      </c>
      <c r="C48" s="119" t="s">
        <v>308</v>
      </c>
      <c r="D48" s="246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0"/>
        <v>78.42</v>
      </c>
      <c r="J48" s="247">
        <v>67.22</v>
      </c>
      <c r="K48" s="247">
        <v>11.2</v>
      </c>
      <c r="L48" s="293">
        <f t="shared" si="1"/>
        <v>78.42</v>
      </c>
      <c r="M48" s="262"/>
    </row>
    <row r="49" spans="1:18">
      <c r="A49" s="43">
        <v>50</v>
      </c>
      <c r="B49" s="50" t="s">
        <v>659</v>
      </c>
      <c r="C49" s="338" t="s">
        <v>826</v>
      </c>
      <c r="D49" s="246" t="s">
        <v>599</v>
      </c>
      <c r="E49" s="247">
        <v>67.22</v>
      </c>
      <c r="F49" s="296">
        <v>114.26</v>
      </c>
      <c r="G49" s="247">
        <v>11.2</v>
      </c>
      <c r="H49" s="296">
        <v>20.16</v>
      </c>
      <c r="I49" s="247">
        <f t="shared" si="0"/>
        <v>212.84</v>
      </c>
      <c r="J49" s="247">
        <v>181.48000000000002</v>
      </c>
      <c r="K49" s="247">
        <v>31.37</v>
      </c>
      <c r="L49" s="293">
        <f t="shared" si="1"/>
        <v>212.85000000000002</v>
      </c>
      <c r="M49" s="262"/>
    </row>
    <row r="50" spans="1:18">
      <c r="A50" s="43">
        <v>51</v>
      </c>
      <c r="B50" s="50" t="s">
        <v>660</v>
      </c>
      <c r="C50" s="54" t="s">
        <v>123</v>
      </c>
      <c r="D50" s="307" t="s">
        <v>599</v>
      </c>
      <c r="E50" s="247">
        <v>67.22</v>
      </c>
      <c r="F50" s="296">
        <v>114.26</v>
      </c>
      <c r="G50" s="247">
        <v>11.2</v>
      </c>
      <c r="H50" s="296">
        <v>20.16</v>
      </c>
      <c r="I50" s="247">
        <f t="shared" si="0"/>
        <v>212.84</v>
      </c>
      <c r="J50" s="247">
        <v>181.48000000000002</v>
      </c>
      <c r="K50" s="247">
        <v>31.37</v>
      </c>
      <c r="L50" s="293">
        <f t="shared" si="1"/>
        <v>212.85000000000002</v>
      </c>
      <c r="M50" s="262"/>
    </row>
    <row r="51" spans="1:18">
      <c r="A51" s="43">
        <v>52</v>
      </c>
      <c r="B51" s="50" t="s">
        <v>661</v>
      </c>
      <c r="C51" s="338" t="s">
        <v>825</v>
      </c>
      <c r="D51" s="246" t="s">
        <v>599</v>
      </c>
      <c r="E51" s="247">
        <v>67.22</v>
      </c>
      <c r="F51" s="296">
        <v>114.26</v>
      </c>
      <c r="G51" s="247">
        <v>11.2</v>
      </c>
      <c r="H51" s="296">
        <v>20.16</v>
      </c>
      <c r="I51" s="247">
        <f t="shared" si="0"/>
        <v>212.84</v>
      </c>
      <c r="J51" s="247">
        <v>181.48000000000002</v>
      </c>
      <c r="K51" s="247">
        <v>31.37</v>
      </c>
      <c r="L51" s="293">
        <f t="shared" si="1"/>
        <v>212.85000000000002</v>
      </c>
      <c r="M51" s="262"/>
    </row>
    <row r="52" spans="1:18">
      <c r="A52" s="43">
        <v>53</v>
      </c>
      <c r="B52" s="292" t="s">
        <v>742</v>
      </c>
      <c r="C52" s="54" t="s">
        <v>737</v>
      </c>
      <c r="D52" s="246" t="s">
        <v>598</v>
      </c>
      <c r="E52" s="247">
        <v>67.22</v>
      </c>
      <c r="F52" s="296">
        <v>0</v>
      </c>
      <c r="G52" s="247">
        <v>11.2</v>
      </c>
      <c r="H52" s="296">
        <v>0</v>
      </c>
      <c r="I52" s="247">
        <f t="shared" si="0"/>
        <v>78.42</v>
      </c>
      <c r="J52" s="247">
        <v>67.22</v>
      </c>
      <c r="K52" s="247">
        <v>11.2</v>
      </c>
      <c r="L52" s="293">
        <f t="shared" si="1"/>
        <v>78.42</v>
      </c>
    </row>
    <row r="53" spans="1:18">
      <c r="A53" s="43">
        <v>55</v>
      </c>
      <c r="B53" s="50" t="s">
        <v>663</v>
      </c>
      <c r="C53" s="51" t="s">
        <v>133</v>
      </c>
      <c r="D53" s="246" t="s">
        <v>600</v>
      </c>
      <c r="E53" s="247">
        <v>67.239999999999995</v>
      </c>
      <c r="F53" s="296">
        <v>50.4</v>
      </c>
      <c r="G53" s="247">
        <v>11.2</v>
      </c>
      <c r="H53" s="296">
        <v>8.4</v>
      </c>
      <c r="I53" s="247">
        <f t="shared" si="0"/>
        <v>137.23999999999998</v>
      </c>
      <c r="J53" s="247">
        <v>117.63</v>
      </c>
      <c r="K53" s="247">
        <v>19.61</v>
      </c>
      <c r="L53" s="293">
        <f t="shared" si="1"/>
        <v>137.24</v>
      </c>
      <c r="M53" s="262"/>
    </row>
    <row r="54" spans="1:18" s="42" customFormat="1" ht="16" customHeight="1">
      <c r="A54" s="43">
        <v>56</v>
      </c>
      <c r="B54" s="50" t="s">
        <v>664</v>
      </c>
      <c r="C54" s="54" t="s">
        <v>601</v>
      </c>
      <c r="D54" s="246" t="s">
        <v>598</v>
      </c>
      <c r="E54" s="247">
        <v>67.22</v>
      </c>
      <c r="F54" s="296">
        <v>0</v>
      </c>
      <c r="G54" s="247">
        <v>11.2</v>
      </c>
      <c r="H54" s="296">
        <v>0</v>
      </c>
      <c r="I54" s="247">
        <f t="shared" si="0"/>
        <v>78.42</v>
      </c>
      <c r="J54" s="247">
        <v>67.22</v>
      </c>
      <c r="K54" s="247">
        <v>11.2</v>
      </c>
      <c r="L54" s="293">
        <f t="shared" si="1"/>
        <v>78.42</v>
      </c>
      <c r="M54" s="262"/>
      <c r="N54" s="1"/>
    </row>
    <row r="55" spans="1:18" s="42" customFormat="1">
      <c r="A55" s="43">
        <v>57</v>
      </c>
      <c r="B55" s="50" t="s">
        <v>665</v>
      </c>
      <c r="C55" s="54" t="s">
        <v>378</v>
      </c>
      <c r="D55" s="246" t="s">
        <v>600</v>
      </c>
      <c r="E55" s="247">
        <v>67.239999999999995</v>
      </c>
      <c r="F55" s="296">
        <v>50.4</v>
      </c>
      <c r="G55" s="247">
        <v>11.2</v>
      </c>
      <c r="H55" s="296">
        <v>8.4</v>
      </c>
      <c r="I55" s="247">
        <f t="shared" si="0"/>
        <v>137.23999999999998</v>
      </c>
      <c r="J55" s="247">
        <v>117.63</v>
      </c>
      <c r="K55" s="247">
        <v>19.61</v>
      </c>
      <c r="L55" s="293">
        <f t="shared" si="1"/>
        <v>137.24</v>
      </c>
      <c r="M55" s="262"/>
      <c r="N55" s="1"/>
    </row>
    <row r="56" spans="1:18" s="42" customFormat="1">
      <c r="A56" s="43">
        <v>58</v>
      </c>
      <c r="B56" s="50" t="s">
        <v>413</v>
      </c>
      <c r="C56" s="54" t="s">
        <v>196</v>
      </c>
      <c r="D56" s="271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0"/>
        <v>78.42</v>
      </c>
      <c r="J56" s="247">
        <v>67.22</v>
      </c>
      <c r="K56" s="247">
        <v>11.2</v>
      </c>
      <c r="L56" s="293">
        <f t="shared" si="1"/>
        <v>78.42</v>
      </c>
      <c r="M56" s="262"/>
      <c r="N56" s="1"/>
    </row>
    <row r="57" spans="1:18">
      <c r="A57" s="43">
        <v>59</v>
      </c>
      <c r="B57" s="50" t="s">
        <v>666</v>
      </c>
      <c r="C57" s="51" t="s">
        <v>215</v>
      </c>
      <c r="D57" s="246" t="s">
        <v>598</v>
      </c>
      <c r="E57" s="247">
        <v>67.22</v>
      </c>
      <c r="F57" s="296">
        <v>0</v>
      </c>
      <c r="G57" s="247">
        <v>11.2</v>
      </c>
      <c r="H57" s="296">
        <v>0</v>
      </c>
      <c r="I57" s="247">
        <f t="shared" si="0"/>
        <v>78.42</v>
      </c>
      <c r="J57" s="247">
        <v>67.22</v>
      </c>
      <c r="K57" s="247">
        <v>11.2</v>
      </c>
      <c r="L57" s="293">
        <f t="shared" si="1"/>
        <v>78.42</v>
      </c>
      <c r="M57" s="264"/>
    </row>
    <row r="58" spans="1:18">
      <c r="A58" s="43">
        <v>60</v>
      </c>
      <c r="B58" s="50" t="s">
        <v>667</v>
      </c>
      <c r="C58" s="51" t="s">
        <v>586</v>
      </c>
      <c r="D58" s="246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0"/>
        <v>78.42</v>
      </c>
      <c r="J58" s="247">
        <v>67.22</v>
      </c>
      <c r="K58" s="247">
        <v>11.2</v>
      </c>
      <c r="L58" s="293">
        <f t="shared" si="1"/>
        <v>78.42</v>
      </c>
      <c r="M58" s="264"/>
    </row>
    <row r="59" spans="1:18">
      <c r="A59" s="43">
        <v>61</v>
      </c>
      <c r="B59" s="50" t="s">
        <v>668</v>
      </c>
      <c r="C59" s="338" t="s">
        <v>824</v>
      </c>
      <c r="D59" s="246" t="s">
        <v>599</v>
      </c>
      <c r="E59" s="247">
        <v>67.22</v>
      </c>
      <c r="F59" s="296">
        <v>114.26</v>
      </c>
      <c r="G59" s="247">
        <v>11.2</v>
      </c>
      <c r="H59" s="296">
        <v>20.16</v>
      </c>
      <c r="I59" s="247">
        <f t="shared" si="0"/>
        <v>212.84</v>
      </c>
      <c r="J59" s="247">
        <v>181.48000000000002</v>
      </c>
      <c r="K59" s="247">
        <v>31.37</v>
      </c>
      <c r="L59" s="293">
        <f t="shared" si="1"/>
        <v>212.85000000000002</v>
      </c>
      <c r="M59" s="264"/>
    </row>
    <row r="60" spans="1:18">
      <c r="A60" s="43">
        <v>62</v>
      </c>
      <c r="B60" s="50" t="s">
        <v>669</v>
      </c>
      <c r="C60" s="54" t="s">
        <v>83</v>
      </c>
      <c r="D60" s="246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0"/>
        <v>78.42</v>
      </c>
      <c r="J60" s="247">
        <v>67.22</v>
      </c>
      <c r="K60" s="247">
        <v>11.2</v>
      </c>
      <c r="L60" s="293">
        <f t="shared" si="1"/>
        <v>78.42</v>
      </c>
      <c r="M60" s="262"/>
    </row>
    <row r="61" spans="1:18">
      <c r="A61" s="43">
        <v>63</v>
      </c>
      <c r="B61" s="50" t="s">
        <v>711</v>
      </c>
      <c r="C61" s="51" t="s">
        <v>712</v>
      </c>
      <c r="D61" s="246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262"/>
    </row>
    <row r="62" spans="1:18">
      <c r="A62" s="43">
        <v>64</v>
      </c>
      <c r="B62" s="50" t="s">
        <v>707</v>
      </c>
      <c r="C62" s="337" t="s">
        <v>823</v>
      </c>
      <c r="D62" s="246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0"/>
        <v>78.42</v>
      </c>
      <c r="J62" s="247">
        <v>67.22</v>
      </c>
      <c r="K62" s="247">
        <v>11.2</v>
      </c>
      <c r="L62" s="293">
        <f t="shared" si="1"/>
        <v>78.42</v>
      </c>
      <c r="M62" s="262"/>
    </row>
    <row r="63" spans="1:18" s="1" customFormat="1">
      <c r="A63" s="43">
        <v>65</v>
      </c>
      <c r="B63" s="292" t="s">
        <v>743</v>
      </c>
      <c r="C63" s="54" t="s">
        <v>738</v>
      </c>
      <c r="D63" s="246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0"/>
        <v>78.42</v>
      </c>
      <c r="J63" s="247">
        <v>67.22</v>
      </c>
      <c r="K63" s="247">
        <v>11.2</v>
      </c>
      <c r="L63" s="293">
        <f t="shared" si="1"/>
        <v>78.42</v>
      </c>
      <c r="M63" s="262"/>
      <c r="O63"/>
      <c r="P63"/>
      <c r="Q63"/>
      <c r="R63"/>
    </row>
    <row r="64" spans="1:18" s="1" customFormat="1">
      <c r="A64" s="43">
        <v>66</v>
      </c>
      <c r="B64" s="50" t="s">
        <v>670</v>
      </c>
      <c r="C64" s="54" t="s">
        <v>428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  <c r="O64"/>
      <c r="P64"/>
      <c r="Q64"/>
      <c r="R64"/>
    </row>
    <row r="65" spans="1:18" s="1" customFormat="1">
      <c r="A65" s="43">
        <v>67</v>
      </c>
      <c r="B65" s="292" t="s">
        <v>744</v>
      </c>
      <c r="C65" s="54" t="s">
        <v>523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ref="I65:I98" si="2">SUM(E65:H65)</f>
        <v>78.42</v>
      </c>
      <c r="J65" s="247">
        <v>67.22</v>
      </c>
      <c r="K65" s="247">
        <v>11.2</v>
      </c>
      <c r="L65" s="293">
        <f t="shared" si="1"/>
        <v>78.42</v>
      </c>
      <c r="M65" s="262"/>
      <c r="O65"/>
      <c r="P65"/>
      <c r="Q65"/>
      <c r="R65"/>
    </row>
    <row r="66" spans="1:18" s="1" customFormat="1">
      <c r="A66" s="43">
        <v>68</v>
      </c>
      <c r="B66" s="50" t="s">
        <v>671</v>
      </c>
      <c r="C66" s="337" t="s">
        <v>822</v>
      </c>
      <c r="D66" s="246" t="s">
        <v>600</v>
      </c>
      <c r="E66" s="247">
        <v>67.239999999999995</v>
      </c>
      <c r="F66" s="296">
        <v>50.4</v>
      </c>
      <c r="G66" s="247">
        <v>11.2</v>
      </c>
      <c r="H66" s="296">
        <v>8.4</v>
      </c>
      <c r="I66" s="247">
        <f t="shared" si="2"/>
        <v>137.23999999999998</v>
      </c>
      <c r="J66" s="247">
        <v>117.63</v>
      </c>
      <c r="K66" s="247">
        <v>19.61</v>
      </c>
      <c r="L66" s="293">
        <f>J66+K66</f>
        <v>137.24</v>
      </c>
      <c r="M66" s="262"/>
      <c r="O66"/>
      <c r="P66"/>
      <c r="Q66"/>
      <c r="R66"/>
    </row>
    <row r="67" spans="1:18" s="1" customFormat="1">
      <c r="A67" s="43">
        <v>69</v>
      </c>
      <c r="B67" s="50" t="s">
        <v>672</v>
      </c>
      <c r="C67" s="338" t="s">
        <v>821</v>
      </c>
      <c r="D67" s="246" t="s">
        <v>599</v>
      </c>
      <c r="E67" s="247">
        <v>67.22</v>
      </c>
      <c r="F67" s="296">
        <v>114.26</v>
      </c>
      <c r="G67" s="247">
        <v>11.2</v>
      </c>
      <c r="H67" s="296">
        <v>20.16</v>
      </c>
      <c r="I67" s="247">
        <f t="shared" si="2"/>
        <v>212.84</v>
      </c>
      <c r="J67" s="247">
        <v>181.48000000000002</v>
      </c>
      <c r="K67" s="247">
        <v>31.37</v>
      </c>
      <c r="L67" s="293">
        <f>J67+K67</f>
        <v>212.85000000000002</v>
      </c>
      <c r="M67" s="262"/>
      <c r="O67"/>
      <c r="P67"/>
      <c r="Q67"/>
      <c r="R67"/>
    </row>
    <row r="68" spans="1:18" s="1" customFormat="1">
      <c r="A68" s="43">
        <v>70</v>
      </c>
      <c r="B68" s="50" t="s">
        <v>673</v>
      </c>
      <c r="C68" s="337" t="s">
        <v>820</v>
      </c>
      <c r="D68" s="246" t="s">
        <v>600</v>
      </c>
      <c r="E68" s="247">
        <v>67.239999999999995</v>
      </c>
      <c r="F68" s="296">
        <v>50.4</v>
      </c>
      <c r="G68" s="247">
        <v>11.2</v>
      </c>
      <c r="H68" s="296">
        <v>8.4</v>
      </c>
      <c r="I68" s="247">
        <f t="shared" si="2"/>
        <v>137.23999999999998</v>
      </c>
      <c r="J68" s="247">
        <v>117.63</v>
      </c>
      <c r="K68" s="247">
        <v>19.61</v>
      </c>
      <c r="L68" s="293">
        <f>J68+K68</f>
        <v>137.24</v>
      </c>
      <c r="M68" s="262"/>
      <c r="O68"/>
      <c r="P68"/>
      <c r="Q68"/>
      <c r="R68"/>
    </row>
    <row r="69" spans="1:18" s="1" customFormat="1">
      <c r="A69" s="43">
        <v>72</v>
      </c>
      <c r="B69" s="50" t="s">
        <v>674</v>
      </c>
      <c r="C69" s="54" t="s">
        <v>369</v>
      </c>
      <c r="D69" s="246" t="s">
        <v>600</v>
      </c>
      <c r="E69" s="247">
        <v>67.239999999999995</v>
      </c>
      <c r="F69" s="296">
        <v>50.4</v>
      </c>
      <c r="G69" s="247">
        <v>11.2</v>
      </c>
      <c r="H69" s="296">
        <v>8.4</v>
      </c>
      <c r="I69" s="247">
        <f t="shared" si="2"/>
        <v>137.23999999999998</v>
      </c>
      <c r="J69" s="247">
        <v>117.63</v>
      </c>
      <c r="K69" s="247">
        <v>19.61</v>
      </c>
      <c r="L69" s="293">
        <f>J69+K69</f>
        <v>137.24</v>
      </c>
      <c r="M69" s="262"/>
      <c r="O69"/>
      <c r="P69"/>
      <c r="Q69"/>
      <c r="R69"/>
    </row>
    <row r="70" spans="1:18" s="1" customFormat="1">
      <c r="A70" s="43">
        <v>73</v>
      </c>
      <c r="B70" s="50" t="s">
        <v>726</v>
      </c>
      <c r="C70" s="51" t="s">
        <v>725</v>
      </c>
      <c r="D70" s="246" t="s">
        <v>598</v>
      </c>
      <c r="E70" s="247">
        <v>67.22</v>
      </c>
      <c r="F70" s="296">
        <v>0</v>
      </c>
      <c r="G70" s="247">
        <v>11.2</v>
      </c>
      <c r="H70" s="296">
        <v>0</v>
      </c>
      <c r="I70" s="247">
        <f t="shared" si="2"/>
        <v>78.42</v>
      </c>
      <c r="J70" s="247">
        <v>67.22</v>
      </c>
      <c r="K70" s="247">
        <v>11.2</v>
      </c>
      <c r="L70" s="293">
        <f t="shared" si="1"/>
        <v>78.42</v>
      </c>
      <c r="M70" s="262"/>
      <c r="O70"/>
      <c r="P70"/>
      <c r="Q70"/>
      <c r="R70"/>
    </row>
    <row r="71" spans="1:18" s="1" customFormat="1">
      <c r="A71" s="43">
        <v>74</v>
      </c>
      <c r="B71" s="3" t="s">
        <v>753</v>
      </c>
      <c r="C71" s="51" t="s">
        <v>752</v>
      </c>
      <c r="D71" s="246" t="s">
        <v>598</v>
      </c>
      <c r="E71" s="247">
        <v>67.22</v>
      </c>
      <c r="F71" s="296">
        <v>0</v>
      </c>
      <c r="G71" s="247">
        <v>11.2</v>
      </c>
      <c r="H71" s="296">
        <v>0</v>
      </c>
      <c r="I71" s="247">
        <f t="shared" si="2"/>
        <v>78.42</v>
      </c>
      <c r="J71" s="247">
        <v>67.22</v>
      </c>
      <c r="K71" s="247">
        <v>11.2</v>
      </c>
      <c r="L71" s="293">
        <f t="shared" ref="L71:L98" si="3">J71+K71</f>
        <v>78.42</v>
      </c>
      <c r="M71" s="262"/>
      <c r="O71"/>
      <c r="P71"/>
      <c r="Q71"/>
      <c r="R71"/>
    </row>
    <row r="72" spans="1:18" s="1" customFormat="1">
      <c r="A72" s="43">
        <v>75</v>
      </c>
      <c r="B72" s="50" t="s">
        <v>676</v>
      </c>
      <c r="C72" s="54" t="s">
        <v>557</v>
      </c>
      <c r="D72" s="246" t="s">
        <v>598</v>
      </c>
      <c r="E72" s="247">
        <v>67.22</v>
      </c>
      <c r="F72" s="296">
        <v>0</v>
      </c>
      <c r="G72" s="247">
        <v>11.2</v>
      </c>
      <c r="H72" s="296">
        <v>0</v>
      </c>
      <c r="I72" s="247">
        <f t="shared" si="2"/>
        <v>78.42</v>
      </c>
      <c r="J72" s="247">
        <v>67.22</v>
      </c>
      <c r="K72" s="247">
        <v>11.2</v>
      </c>
      <c r="L72" s="293">
        <f t="shared" si="3"/>
        <v>78.42</v>
      </c>
      <c r="M72" s="262"/>
      <c r="O72"/>
      <c r="P72"/>
      <c r="Q72"/>
      <c r="R72"/>
    </row>
    <row r="73" spans="1:18" s="1" customFormat="1">
      <c r="A73" s="43">
        <v>76</v>
      </c>
      <c r="B73" s="50" t="s">
        <v>677</v>
      </c>
      <c r="C73" s="338" t="s">
        <v>819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2"/>
        <v>78.42</v>
      </c>
      <c r="J73" s="247">
        <v>67.22</v>
      </c>
      <c r="K73" s="247">
        <v>11.2</v>
      </c>
      <c r="L73" s="293">
        <f t="shared" si="3"/>
        <v>78.42</v>
      </c>
      <c r="M73" s="262"/>
      <c r="O73"/>
      <c r="P73"/>
      <c r="Q73"/>
      <c r="R73"/>
    </row>
    <row r="74" spans="1:18" s="1" customFormat="1">
      <c r="A74" s="43">
        <v>77</v>
      </c>
      <c r="B74" s="50" t="s">
        <v>678</v>
      </c>
      <c r="C74" s="54" t="s">
        <v>341</v>
      </c>
      <c r="D74" s="307" t="s">
        <v>600</v>
      </c>
      <c r="E74" s="247">
        <v>67.239999999999995</v>
      </c>
      <c r="F74" s="296">
        <v>50.4</v>
      </c>
      <c r="G74" s="247">
        <v>11.2</v>
      </c>
      <c r="H74" s="296">
        <v>8.4</v>
      </c>
      <c r="I74" s="247">
        <f t="shared" si="2"/>
        <v>137.23999999999998</v>
      </c>
      <c r="J74" s="247">
        <v>117.63</v>
      </c>
      <c r="K74" s="247">
        <v>19.61</v>
      </c>
      <c r="L74" s="293">
        <f t="shared" si="3"/>
        <v>137.24</v>
      </c>
      <c r="M74" s="262"/>
      <c r="O74"/>
      <c r="P74"/>
      <c r="Q74"/>
      <c r="R74"/>
    </row>
    <row r="75" spans="1:18" s="1" customFormat="1">
      <c r="A75" s="43">
        <v>78</v>
      </c>
      <c r="B75" s="50" t="s">
        <v>679</v>
      </c>
      <c r="C75" s="54" t="s">
        <v>32</v>
      </c>
      <c r="D75" s="246" t="s">
        <v>599</v>
      </c>
      <c r="E75" s="247">
        <v>67.22</v>
      </c>
      <c r="F75" s="296">
        <v>114.26</v>
      </c>
      <c r="G75" s="247">
        <v>11.2</v>
      </c>
      <c r="H75" s="296">
        <v>20.16</v>
      </c>
      <c r="I75" s="247">
        <f t="shared" si="2"/>
        <v>212.84</v>
      </c>
      <c r="J75" s="247">
        <v>181.48000000000002</v>
      </c>
      <c r="K75" s="247">
        <v>31.37</v>
      </c>
      <c r="L75" s="293">
        <f t="shared" si="3"/>
        <v>212.85000000000002</v>
      </c>
      <c r="M75" s="262"/>
      <c r="O75"/>
      <c r="P75"/>
      <c r="Q75"/>
      <c r="R75"/>
    </row>
    <row r="76" spans="1:18" s="1" customFormat="1">
      <c r="A76" s="43">
        <v>80</v>
      </c>
      <c r="B76" s="50" t="s">
        <v>681</v>
      </c>
      <c r="C76" s="337" t="s">
        <v>818</v>
      </c>
      <c r="D76" s="246" t="s">
        <v>600</v>
      </c>
      <c r="E76" s="247">
        <v>67.239999999999995</v>
      </c>
      <c r="F76" s="296">
        <v>50.4</v>
      </c>
      <c r="G76" s="247">
        <v>11.2</v>
      </c>
      <c r="H76" s="296">
        <v>8.4</v>
      </c>
      <c r="I76" s="247">
        <f t="shared" si="2"/>
        <v>137.23999999999998</v>
      </c>
      <c r="J76" s="247">
        <v>117.63</v>
      </c>
      <c r="K76" s="247">
        <v>19.61</v>
      </c>
      <c r="L76" s="293">
        <f t="shared" si="3"/>
        <v>137.24</v>
      </c>
      <c r="M76" s="262"/>
      <c r="O76"/>
      <c r="P76"/>
      <c r="Q76"/>
      <c r="R76"/>
    </row>
    <row r="77" spans="1:18" s="1" customFormat="1">
      <c r="A77" s="43">
        <v>82</v>
      </c>
      <c r="B77" s="50" t="s">
        <v>683</v>
      </c>
      <c r="C77" s="54" t="s">
        <v>126</v>
      </c>
      <c r="D77" s="246" t="s">
        <v>600</v>
      </c>
      <c r="E77" s="247">
        <v>67.239999999999995</v>
      </c>
      <c r="F77" s="296">
        <v>50.4</v>
      </c>
      <c r="G77" s="247">
        <v>11.2</v>
      </c>
      <c r="H77" s="296">
        <v>8.4</v>
      </c>
      <c r="I77" s="247">
        <f t="shared" si="2"/>
        <v>137.23999999999998</v>
      </c>
      <c r="J77" s="247">
        <v>117.63</v>
      </c>
      <c r="K77" s="247">
        <v>19.61</v>
      </c>
      <c r="L77" s="293">
        <f t="shared" si="3"/>
        <v>137.24</v>
      </c>
      <c r="M77" s="262"/>
      <c r="O77"/>
      <c r="P77"/>
      <c r="Q77"/>
      <c r="R77"/>
    </row>
    <row r="78" spans="1:18" s="1" customFormat="1" ht="17" customHeight="1">
      <c r="A78" s="43">
        <v>83</v>
      </c>
      <c r="B78" s="50" t="s">
        <v>684</v>
      </c>
      <c r="C78" s="115" t="s">
        <v>35</v>
      </c>
      <c r="D78" s="246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2"/>
        <v>78.42</v>
      </c>
      <c r="J78" s="247">
        <v>67.22</v>
      </c>
      <c r="K78" s="247">
        <v>11.2</v>
      </c>
      <c r="L78" s="293">
        <f t="shared" si="3"/>
        <v>78.42</v>
      </c>
      <c r="M78" s="266"/>
      <c r="O78"/>
      <c r="P78"/>
      <c r="Q78"/>
      <c r="R78"/>
    </row>
    <row r="79" spans="1:18" s="1" customFormat="1">
      <c r="A79" s="43">
        <v>84</v>
      </c>
      <c r="B79" s="50" t="s">
        <v>685</v>
      </c>
      <c r="C79" s="51" t="s">
        <v>433</v>
      </c>
      <c r="D79" s="246" t="s">
        <v>598</v>
      </c>
      <c r="E79" s="247">
        <v>67.22</v>
      </c>
      <c r="F79" s="296">
        <v>0</v>
      </c>
      <c r="G79" s="247">
        <v>11.2</v>
      </c>
      <c r="H79" s="296">
        <v>0</v>
      </c>
      <c r="I79" s="247">
        <f t="shared" si="2"/>
        <v>78.42</v>
      </c>
      <c r="J79" s="247">
        <v>67.22</v>
      </c>
      <c r="K79" s="247">
        <v>11.2</v>
      </c>
      <c r="L79" s="293">
        <f t="shared" si="3"/>
        <v>78.42</v>
      </c>
      <c r="M79" s="262"/>
      <c r="O79"/>
      <c r="P79"/>
      <c r="Q79"/>
      <c r="R79"/>
    </row>
    <row r="80" spans="1:18" s="1" customFormat="1">
      <c r="A80" s="43">
        <v>85</v>
      </c>
      <c r="B80" s="50" t="s">
        <v>686</v>
      </c>
      <c r="C80" s="51" t="s">
        <v>339</v>
      </c>
      <c r="D80" s="246" t="s">
        <v>600</v>
      </c>
      <c r="E80" s="247">
        <v>67.239999999999995</v>
      </c>
      <c r="F80" s="296">
        <v>50.4</v>
      </c>
      <c r="G80" s="247">
        <v>11.2</v>
      </c>
      <c r="H80" s="296">
        <v>8.4</v>
      </c>
      <c r="I80" s="247">
        <f t="shared" si="2"/>
        <v>137.23999999999998</v>
      </c>
      <c r="J80" s="247">
        <v>117.63</v>
      </c>
      <c r="K80" s="247">
        <v>19.61</v>
      </c>
      <c r="L80" s="293">
        <f t="shared" si="3"/>
        <v>137.24</v>
      </c>
      <c r="M80" s="262"/>
      <c r="O80"/>
      <c r="P80"/>
      <c r="Q80"/>
      <c r="R80"/>
    </row>
    <row r="81" spans="1:18" s="1" customFormat="1">
      <c r="A81" s="43">
        <v>86</v>
      </c>
      <c r="B81" s="50" t="s">
        <v>687</v>
      </c>
      <c r="C81" s="54" t="s">
        <v>50</v>
      </c>
      <c r="D81" s="246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2"/>
        <v>78.42</v>
      </c>
      <c r="J81" s="247">
        <v>67.22</v>
      </c>
      <c r="K81" s="247">
        <v>11.2</v>
      </c>
      <c r="L81" s="293">
        <f t="shared" si="3"/>
        <v>78.42</v>
      </c>
      <c r="M81" s="262"/>
      <c r="O81"/>
      <c r="P81"/>
      <c r="Q81"/>
      <c r="R81"/>
    </row>
    <row r="82" spans="1:18" s="1" customFormat="1">
      <c r="A82" s="43">
        <v>87</v>
      </c>
      <c r="B82" s="50" t="s">
        <v>688</v>
      </c>
      <c r="C82" s="54" t="s">
        <v>85</v>
      </c>
      <c r="D82" s="246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2"/>
        <v>78.42</v>
      </c>
      <c r="J82" s="247">
        <v>67.22</v>
      </c>
      <c r="K82" s="247">
        <v>11.2</v>
      </c>
      <c r="L82" s="293">
        <f t="shared" si="3"/>
        <v>78.42</v>
      </c>
      <c r="M82" s="262"/>
      <c r="O82"/>
      <c r="P82"/>
      <c r="Q82"/>
      <c r="R82"/>
    </row>
    <row r="83" spans="1:18" s="1" customFormat="1">
      <c r="A83" s="43">
        <v>88</v>
      </c>
      <c r="B83" s="50" t="s">
        <v>689</v>
      </c>
      <c r="C83" s="54" t="s">
        <v>128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2"/>
        <v>78.42</v>
      </c>
      <c r="J83" s="247">
        <v>67.22</v>
      </c>
      <c r="K83" s="247">
        <v>11.2</v>
      </c>
      <c r="L83" s="293">
        <f t="shared" si="3"/>
        <v>78.42</v>
      </c>
      <c r="M83" s="262"/>
      <c r="O83"/>
      <c r="P83"/>
      <c r="Q83"/>
      <c r="R83"/>
    </row>
    <row r="84" spans="1:18" s="1" customFormat="1">
      <c r="A84" s="43">
        <v>89</v>
      </c>
      <c r="B84" s="50" t="s">
        <v>690</v>
      </c>
      <c r="C84" s="337" t="s">
        <v>816</v>
      </c>
      <c r="D84" s="246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2"/>
        <v>78.42</v>
      </c>
      <c r="J84" s="247">
        <v>67.22</v>
      </c>
      <c r="K84" s="247">
        <v>11.2</v>
      </c>
      <c r="L84" s="293">
        <f t="shared" si="3"/>
        <v>78.42</v>
      </c>
      <c r="M84" s="262"/>
      <c r="O84"/>
      <c r="P84"/>
      <c r="Q84"/>
      <c r="R84"/>
    </row>
    <row r="85" spans="1:18" s="1" customFormat="1">
      <c r="A85" s="43">
        <v>90</v>
      </c>
      <c r="B85" s="50" t="s">
        <v>691</v>
      </c>
      <c r="C85" s="338" t="s">
        <v>817</v>
      </c>
      <c r="D85" s="246" t="s">
        <v>600</v>
      </c>
      <c r="E85" s="247">
        <v>67.239999999999995</v>
      </c>
      <c r="F85" s="296">
        <v>50.4</v>
      </c>
      <c r="G85" s="247">
        <v>11.2</v>
      </c>
      <c r="H85" s="296">
        <v>8.4</v>
      </c>
      <c r="I85" s="247">
        <f t="shared" si="2"/>
        <v>137.23999999999998</v>
      </c>
      <c r="J85" s="247">
        <v>117.63</v>
      </c>
      <c r="K85" s="247">
        <v>19.61</v>
      </c>
      <c r="L85" s="293">
        <f t="shared" si="3"/>
        <v>137.24</v>
      </c>
      <c r="M85" s="262"/>
      <c r="O85"/>
      <c r="P85"/>
      <c r="Q85"/>
      <c r="R85"/>
    </row>
    <row r="86" spans="1:18" s="1" customFormat="1">
      <c r="A86" s="43">
        <v>91</v>
      </c>
      <c r="B86" s="50" t="s">
        <v>692</v>
      </c>
      <c r="C86" s="51" t="s">
        <v>46</v>
      </c>
      <c r="D86" s="307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2"/>
        <v>78.42</v>
      </c>
      <c r="J86" s="321">
        <v>67.22</v>
      </c>
      <c r="K86" s="321">
        <v>11.2</v>
      </c>
      <c r="L86" s="293">
        <f t="shared" si="3"/>
        <v>78.42</v>
      </c>
      <c r="M86" s="262"/>
      <c r="O86"/>
      <c r="P86"/>
      <c r="Q86"/>
      <c r="R86"/>
    </row>
    <row r="87" spans="1:18" s="1" customFormat="1">
      <c r="A87" s="43">
        <v>92</v>
      </c>
      <c r="B87" s="50" t="s">
        <v>693</v>
      </c>
      <c r="C87" s="338" t="s">
        <v>815</v>
      </c>
      <c r="D87" s="246" t="s">
        <v>600</v>
      </c>
      <c r="E87" s="247">
        <v>67.239999999999995</v>
      </c>
      <c r="F87" s="296">
        <v>50.4</v>
      </c>
      <c r="G87" s="247">
        <v>11.2</v>
      </c>
      <c r="H87" s="296">
        <v>8.4</v>
      </c>
      <c r="I87" s="247">
        <f t="shared" si="2"/>
        <v>137.23999999999998</v>
      </c>
      <c r="J87" s="247">
        <v>117.63</v>
      </c>
      <c r="K87" s="247">
        <v>19.61</v>
      </c>
      <c r="L87" s="293">
        <f>J87+K87</f>
        <v>137.24</v>
      </c>
      <c r="M87" s="262"/>
      <c r="O87"/>
      <c r="P87"/>
      <c r="Q87"/>
      <c r="R87"/>
    </row>
    <row r="88" spans="1:18" s="1" customFormat="1">
      <c r="A88" s="43">
        <v>93</v>
      </c>
      <c r="B88" s="50" t="s">
        <v>694</v>
      </c>
      <c r="C88" s="51" t="s">
        <v>200</v>
      </c>
      <c r="D88" s="246" t="s">
        <v>600</v>
      </c>
      <c r="E88" s="247">
        <v>67.239999999999995</v>
      </c>
      <c r="F88" s="296">
        <v>50.4</v>
      </c>
      <c r="G88" s="247">
        <v>11.2</v>
      </c>
      <c r="H88" s="296">
        <v>8.4</v>
      </c>
      <c r="I88" s="247">
        <f t="shared" si="2"/>
        <v>137.23999999999998</v>
      </c>
      <c r="J88" s="247">
        <v>117.63</v>
      </c>
      <c r="K88" s="247">
        <v>19.61</v>
      </c>
      <c r="L88" s="293">
        <f t="shared" si="3"/>
        <v>137.24</v>
      </c>
      <c r="M88" s="262"/>
      <c r="O88"/>
      <c r="P88"/>
      <c r="Q88"/>
      <c r="R88"/>
    </row>
    <row r="89" spans="1:18" s="1" customFormat="1">
      <c r="A89" s="43">
        <v>94</v>
      </c>
      <c r="B89" s="50" t="s">
        <v>695</v>
      </c>
      <c r="C89" s="54" t="s">
        <v>434</v>
      </c>
      <c r="D89" s="246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2"/>
        <v>78.42</v>
      </c>
      <c r="J89" s="247">
        <v>67.22</v>
      </c>
      <c r="K89" s="247">
        <v>11.2</v>
      </c>
      <c r="L89" s="293">
        <f t="shared" si="3"/>
        <v>78.42</v>
      </c>
      <c r="M89" s="262"/>
      <c r="O89"/>
      <c r="P89"/>
      <c r="Q89"/>
      <c r="R89"/>
    </row>
    <row r="90" spans="1:18" s="1" customFormat="1">
      <c r="A90" s="43">
        <v>95</v>
      </c>
      <c r="B90" s="292" t="s">
        <v>745</v>
      </c>
      <c r="C90" s="54" t="s">
        <v>337</v>
      </c>
      <c r="D90" s="246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247">
        <f t="shared" si="2"/>
        <v>78.42</v>
      </c>
      <c r="J90" s="247">
        <v>67.22</v>
      </c>
      <c r="K90" s="247">
        <v>11.2</v>
      </c>
      <c r="L90" s="293">
        <f t="shared" si="3"/>
        <v>78.42</v>
      </c>
      <c r="M90" s="262"/>
      <c r="O90"/>
      <c r="P90"/>
      <c r="Q90"/>
      <c r="R90"/>
    </row>
    <row r="91" spans="1:18" s="1" customFormat="1">
      <c r="A91" s="43">
        <v>96</v>
      </c>
      <c r="B91" s="50" t="s">
        <v>696</v>
      </c>
      <c r="C91" s="54" t="s">
        <v>524</v>
      </c>
      <c r="D91" s="246" t="s">
        <v>599</v>
      </c>
      <c r="E91" s="247">
        <v>67.22</v>
      </c>
      <c r="F91" s="296">
        <v>114.26</v>
      </c>
      <c r="G91" s="247">
        <v>11.2</v>
      </c>
      <c r="H91" s="296">
        <v>20.16</v>
      </c>
      <c r="I91" s="247">
        <f t="shared" si="2"/>
        <v>212.84</v>
      </c>
      <c r="J91" s="247">
        <v>181.48000000000002</v>
      </c>
      <c r="K91" s="247">
        <v>31.37</v>
      </c>
      <c r="L91" s="293">
        <f t="shared" si="3"/>
        <v>212.85000000000002</v>
      </c>
      <c r="M91" s="262"/>
      <c r="O91"/>
      <c r="P91"/>
      <c r="Q91"/>
      <c r="R91"/>
    </row>
    <row r="92" spans="1:18" s="1" customFormat="1">
      <c r="A92" s="43">
        <v>97</v>
      </c>
      <c r="B92" s="50" t="s">
        <v>697</v>
      </c>
      <c r="C92" s="54" t="s">
        <v>558</v>
      </c>
      <c r="D92" s="246" t="s">
        <v>599</v>
      </c>
      <c r="E92" s="247">
        <v>67.22</v>
      </c>
      <c r="F92" s="296">
        <v>114.26</v>
      </c>
      <c r="G92" s="247">
        <v>11.2</v>
      </c>
      <c r="H92" s="296">
        <v>20.16</v>
      </c>
      <c r="I92" s="247">
        <f t="shared" si="2"/>
        <v>212.84</v>
      </c>
      <c r="J92" s="247">
        <v>181.48000000000002</v>
      </c>
      <c r="K92" s="247">
        <v>31.37</v>
      </c>
      <c r="L92" s="293">
        <f t="shared" si="3"/>
        <v>212.85000000000002</v>
      </c>
      <c r="M92" s="262"/>
      <c r="O92"/>
      <c r="P92"/>
      <c r="Q92"/>
      <c r="R92"/>
    </row>
    <row r="93" spans="1:18">
      <c r="A93" s="43">
        <v>98</v>
      </c>
      <c r="B93" s="50" t="s">
        <v>698</v>
      </c>
      <c r="C93" s="54" t="s">
        <v>201</v>
      </c>
      <c r="D93" s="246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2"/>
        <v>78.42</v>
      </c>
      <c r="J93" s="247">
        <v>67.22</v>
      </c>
      <c r="K93" s="247">
        <v>11.2</v>
      </c>
      <c r="L93" s="293">
        <f t="shared" si="3"/>
        <v>78.42</v>
      </c>
      <c r="M93" s="262"/>
    </row>
    <row r="94" spans="1:18">
      <c r="A94" s="43">
        <v>99</v>
      </c>
      <c r="B94" s="50" t="s">
        <v>699</v>
      </c>
      <c r="C94" s="54" t="s">
        <v>202</v>
      </c>
      <c r="D94" s="246" t="s">
        <v>599</v>
      </c>
      <c r="E94" s="247">
        <v>67.22</v>
      </c>
      <c r="F94" s="296">
        <f>57.13*2</f>
        <v>114.26</v>
      </c>
      <c r="G94" s="247">
        <v>11.2</v>
      </c>
      <c r="H94" s="296">
        <f>10.08*2</f>
        <v>20.16</v>
      </c>
      <c r="I94" s="247">
        <f t="shared" si="2"/>
        <v>212.84</v>
      </c>
      <c r="J94" s="247">
        <v>181.48</v>
      </c>
      <c r="K94" s="247">
        <v>31.37</v>
      </c>
      <c r="L94" s="293">
        <f t="shared" si="3"/>
        <v>212.85</v>
      </c>
      <c r="M94" s="262"/>
    </row>
    <row r="95" spans="1:18">
      <c r="A95" s="43">
        <v>100</v>
      </c>
      <c r="B95" s="50" t="s">
        <v>700</v>
      </c>
      <c r="C95" s="54" t="s">
        <v>473</v>
      </c>
      <c r="D95" s="246" t="s">
        <v>598</v>
      </c>
      <c r="E95" s="247">
        <v>67.22</v>
      </c>
      <c r="F95" s="296">
        <v>0</v>
      </c>
      <c r="G95" s="247">
        <v>11.2</v>
      </c>
      <c r="H95" s="296">
        <v>0</v>
      </c>
      <c r="I95" s="247">
        <f t="shared" si="2"/>
        <v>78.42</v>
      </c>
      <c r="J95" s="247">
        <v>67.22</v>
      </c>
      <c r="K95" s="247">
        <v>11.2</v>
      </c>
      <c r="L95" s="293">
        <f t="shared" si="3"/>
        <v>78.42</v>
      </c>
      <c r="M95" s="262"/>
    </row>
    <row r="96" spans="1:18">
      <c r="A96" s="43">
        <v>101</v>
      </c>
      <c r="B96" s="336" t="s">
        <v>701</v>
      </c>
      <c r="C96" s="279" t="s">
        <v>559</v>
      </c>
      <c r="D96" s="283" t="s">
        <v>599</v>
      </c>
      <c r="E96" s="309">
        <v>67.22</v>
      </c>
      <c r="F96" s="335">
        <v>114.26</v>
      </c>
      <c r="G96" s="309">
        <v>11.2</v>
      </c>
      <c r="H96" s="296">
        <v>20.16</v>
      </c>
      <c r="I96" s="247">
        <f t="shared" si="2"/>
        <v>212.84</v>
      </c>
      <c r="J96" s="247">
        <v>181.48000000000002</v>
      </c>
      <c r="K96" s="247">
        <v>31.37</v>
      </c>
      <c r="L96" s="293">
        <f t="shared" si="3"/>
        <v>212.85000000000002</v>
      </c>
      <c r="M96" s="262"/>
    </row>
    <row r="97" spans="1:15">
      <c r="A97" s="43">
        <v>102</v>
      </c>
      <c r="B97" s="50" t="s">
        <v>702</v>
      </c>
      <c r="C97" s="54" t="s">
        <v>161</v>
      </c>
      <c r="D97" s="246" t="s">
        <v>598</v>
      </c>
      <c r="E97" s="247">
        <v>67.22</v>
      </c>
      <c r="F97" s="296">
        <v>0</v>
      </c>
      <c r="G97" s="247">
        <v>11.2</v>
      </c>
      <c r="H97" s="296">
        <v>0</v>
      </c>
      <c r="I97" s="247">
        <f t="shared" si="2"/>
        <v>78.42</v>
      </c>
      <c r="J97" s="247">
        <v>67.22</v>
      </c>
      <c r="K97" s="247">
        <v>11.2</v>
      </c>
      <c r="L97" s="293">
        <f t="shared" si="3"/>
        <v>78.42</v>
      </c>
      <c r="M97" s="262"/>
      <c r="O97" s="12"/>
    </row>
    <row r="98" spans="1:15">
      <c r="A98" s="43">
        <v>103</v>
      </c>
      <c r="B98" s="50" t="s">
        <v>703</v>
      </c>
      <c r="C98" s="51" t="s">
        <v>86</v>
      </c>
      <c r="D98" s="246" t="s">
        <v>600</v>
      </c>
      <c r="E98" s="247">
        <v>67.239999999999995</v>
      </c>
      <c r="F98" s="296">
        <v>50.4</v>
      </c>
      <c r="G98" s="247">
        <v>11.2</v>
      </c>
      <c r="H98" s="296">
        <v>8.4</v>
      </c>
      <c r="I98" s="247">
        <f t="shared" si="2"/>
        <v>137.23999999999998</v>
      </c>
      <c r="J98" s="247">
        <v>117.63</v>
      </c>
      <c r="K98" s="247">
        <v>19.61</v>
      </c>
      <c r="L98" s="293">
        <f t="shared" si="3"/>
        <v>137.24</v>
      </c>
      <c r="M98" s="262"/>
      <c r="O98" s="12"/>
    </row>
    <row r="99" spans="1:15">
      <c r="A99" s="43"/>
      <c r="B99" s="288"/>
      <c r="C99" s="289"/>
      <c r="D99" s="290"/>
      <c r="E99" s="247"/>
      <c r="F99" s="247"/>
      <c r="G99" s="247"/>
      <c r="H99" s="247"/>
      <c r="I99" s="247"/>
      <c r="J99" s="272"/>
      <c r="K99" s="247"/>
      <c r="L99" s="316"/>
      <c r="M99" s="262"/>
      <c r="O99" s="12"/>
    </row>
    <row r="100" spans="1:15" ht="16">
      <c r="A100" s="152" t="s">
        <v>403</v>
      </c>
      <c r="B100" s="153"/>
      <c r="C100" s="153"/>
      <c r="D100" s="281"/>
      <c r="E100" s="312">
        <f>SUM(E6:E98)</f>
        <v>6251.8399999999983</v>
      </c>
      <c r="F100" s="312">
        <f>SUM(F6:F98)</f>
        <v>3357.0600000000027</v>
      </c>
      <c r="G100" s="312">
        <f>SUM(G6:G98)</f>
        <v>1041.6000000000017</v>
      </c>
      <c r="H100" s="312">
        <f>SUM(H6:H98)</f>
        <v>582.9599999999997</v>
      </c>
      <c r="I100" s="88">
        <f>SUM(I6:I98)</f>
        <v>11233.460000000003</v>
      </c>
      <c r="J100" s="88">
        <f>SUM(J4:J98)</f>
        <v>9743.1499999999978</v>
      </c>
      <c r="K100" s="88">
        <f>SUM(K4:K98)</f>
        <v>1647.36</v>
      </c>
      <c r="L100" s="88">
        <f>SUM(L4:L98)</f>
        <v>11390.510000000004</v>
      </c>
      <c r="M100" s="298">
        <f>I100-L100</f>
        <v>-157.05000000000109</v>
      </c>
      <c r="O100" s="12"/>
    </row>
    <row r="101" spans="1:15">
      <c r="A101" s="148"/>
      <c r="B101" s="149"/>
      <c r="C101" s="150"/>
      <c r="K101" s="286"/>
      <c r="L101" s="275"/>
      <c r="M101" s="53"/>
    </row>
    <row r="102" spans="1:15">
      <c r="A102" s="43"/>
      <c r="B102" s="50"/>
      <c r="C102" s="54"/>
      <c r="D102" s="54"/>
      <c r="E102" s="76"/>
      <c r="F102" s="76"/>
      <c r="G102" s="76"/>
      <c r="H102" s="76"/>
      <c r="I102" s="76"/>
      <c r="J102" s="76"/>
      <c r="K102" s="76"/>
      <c r="L102" s="76"/>
      <c r="M102" s="53"/>
    </row>
    <row r="103" spans="1:15" ht="16">
      <c r="A103" s="143"/>
      <c r="B103" s="155"/>
      <c r="C103" s="398" t="s">
        <v>616</v>
      </c>
      <c r="D103" s="400"/>
      <c r="E103" s="88">
        <v>0</v>
      </c>
      <c r="F103" s="88"/>
      <c r="G103" s="88">
        <v>0</v>
      </c>
      <c r="H103" s="88"/>
      <c r="I103" s="88">
        <v>0</v>
      </c>
      <c r="J103" s="88"/>
      <c r="K103" s="88"/>
      <c r="L103" s="88"/>
      <c r="M103" s="89"/>
      <c r="O103" s="12"/>
    </row>
    <row r="104" spans="1:15" ht="16">
      <c r="A104" s="394" t="s">
        <v>171</v>
      </c>
      <c r="B104" s="395"/>
      <c r="C104" s="395"/>
      <c r="D104" s="395"/>
      <c r="E104" s="88">
        <f>E100+E103</f>
        <v>6251.8399999999983</v>
      </c>
      <c r="F104" s="88"/>
      <c r="G104" s="88">
        <f>G100+G103</f>
        <v>1041.6000000000017</v>
      </c>
      <c r="H104" s="88"/>
      <c r="I104" s="88">
        <f>I100+I103</f>
        <v>11233.460000000003</v>
      </c>
      <c r="J104" s="88"/>
      <c r="K104" s="88"/>
      <c r="L104" s="88"/>
      <c r="M104" s="89"/>
      <c r="O104" s="12"/>
    </row>
    <row r="105" spans="1:15" ht="16">
      <c r="A105" s="401" t="s">
        <v>317</v>
      </c>
      <c r="B105" s="401"/>
      <c r="C105" s="401"/>
      <c r="D105" s="401"/>
      <c r="E105" s="90"/>
      <c r="F105" s="90"/>
      <c r="G105" s="93"/>
      <c r="H105" s="93"/>
      <c r="I105" s="93"/>
      <c r="J105" s="93"/>
      <c r="K105" s="93"/>
      <c r="L105" s="93"/>
      <c r="M105" s="89"/>
    </row>
    <row r="106" spans="1:15" ht="16" customHeight="1">
      <c r="A106" s="405" t="s">
        <v>418</v>
      </c>
      <c r="B106" s="402"/>
      <c r="C106" s="402"/>
      <c r="D106" s="403"/>
      <c r="E106" s="247"/>
      <c r="F106" s="247"/>
      <c r="G106" s="247"/>
      <c r="H106" s="247"/>
      <c r="I106" s="247"/>
      <c r="J106" s="331" t="s">
        <v>756</v>
      </c>
      <c r="K106" s="331" t="s">
        <v>757</v>
      </c>
      <c r="L106" s="247"/>
      <c r="M106" s="100"/>
    </row>
    <row r="107" spans="1:15" ht="16" customHeight="1">
      <c r="A107" s="340"/>
      <c r="B107" s="190"/>
      <c r="C107" s="341" t="s">
        <v>813</v>
      </c>
      <c r="D107" s="246" t="s">
        <v>598</v>
      </c>
      <c r="E107" s="247">
        <v>67.22</v>
      </c>
      <c r="F107" s="296">
        <v>0</v>
      </c>
      <c r="G107" s="247">
        <v>11.2</v>
      </c>
      <c r="H107" s="296">
        <v>0</v>
      </c>
      <c r="I107" s="247">
        <f t="shared" ref="I107:I116" si="4">SUM(E107:H107)</f>
        <v>78.42</v>
      </c>
      <c r="J107" s="247">
        <v>67.22</v>
      </c>
      <c r="K107" s="247">
        <v>11.2</v>
      </c>
      <c r="L107" s="293">
        <f t="shared" ref="L107:L116" si="5">J107+K107</f>
        <v>78.42</v>
      </c>
      <c r="M107" s="262" t="s">
        <v>835</v>
      </c>
    </row>
    <row r="108" spans="1:15" ht="16" customHeight="1">
      <c r="A108" s="301"/>
      <c r="B108" s="333" t="s">
        <v>781</v>
      </c>
      <c r="C108" s="224" t="s">
        <v>782</v>
      </c>
      <c r="D108" s="283" t="s">
        <v>598</v>
      </c>
      <c r="E108" s="247">
        <v>67.239999999999995</v>
      </c>
      <c r="F108" s="296">
        <v>0</v>
      </c>
      <c r="G108" s="247">
        <v>11.2</v>
      </c>
      <c r="H108" s="296">
        <v>0</v>
      </c>
      <c r="I108" s="247">
        <f t="shared" si="4"/>
        <v>78.44</v>
      </c>
      <c r="J108" s="247">
        <v>268.88</v>
      </c>
      <c r="K108" s="247">
        <v>44.8</v>
      </c>
      <c r="L108" s="310">
        <f t="shared" si="5"/>
        <v>313.68</v>
      </c>
      <c r="M108" s="262" t="s">
        <v>838</v>
      </c>
    </row>
    <row r="109" spans="1:15" ht="16" customHeight="1">
      <c r="A109" s="301"/>
      <c r="B109" s="333" t="s">
        <v>781</v>
      </c>
      <c r="C109" s="224" t="s">
        <v>782</v>
      </c>
      <c r="D109" s="283" t="s">
        <v>598</v>
      </c>
      <c r="E109" s="247">
        <v>67.239999999999995</v>
      </c>
      <c r="F109" s="296">
        <v>0</v>
      </c>
      <c r="G109" s="247">
        <v>11.2</v>
      </c>
      <c r="H109" s="296">
        <v>0</v>
      </c>
      <c r="I109" s="247">
        <f t="shared" si="4"/>
        <v>78.44</v>
      </c>
      <c r="J109" s="247">
        <v>-470.52</v>
      </c>
      <c r="K109" s="247">
        <v>-78.44</v>
      </c>
      <c r="L109" s="310">
        <f t="shared" si="5"/>
        <v>-548.96</v>
      </c>
      <c r="M109" s="262" t="s">
        <v>837</v>
      </c>
    </row>
    <row r="110" spans="1:15" ht="16" customHeight="1">
      <c r="A110" s="301"/>
      <c r="B110" s="50" t="s">
        <v>623</v>
      </c>
      <c r="C110" s="54" t="s">
        <v>212</v>
      </c>
      <c r="D110" s="246" t="s">
        <v>600</v>
      </c>
      <c r="E110" s="247">
        <v>67.239999999999995</v>
      </c>
      <c r="F110" s="296">
        <v>50.4</v>
      </c>
      <c r="G110" s="247">
        <v>11.2</v>
      </c>
      <c r="H110" s="296">
        <v>8.4</v>
      </c>
      <c r="I110" s="247">
        <f t="shared" si="4"/>
        <v>137.23999999999998</v>
      </c>
      <c r="J110" s="247">
        <v>-117.63</v>
      </c>
      <c r="K110" s="247">
        <v>-19.61</v>
      </c>
      <c r="L110" s="293">
        <f t="shared" si="5"/>
        <v>-137.24</v>
      </c>
      <c r="M110" s="262" t="s">
        <v>836</v>
      </c>
    </row>
    <row r="111" spans="1:15" ht="16" customHeight="1">
      <c r="A111" s="301"/>
      <c r="B111" s="50" t="s">
        <v>708</v>
      </c>
      <c r="C111" s="51" t="s">
        <v>709</v>
      </c>
      <c r="D111" s="246" t="s">
        <v>598</v>
      </c>
      <c r="E111" s="247">
        <v>67.22</v>
      </c>
      <c r="F111" s="296">
        <v>0</v>
      </c>
      <c r="G111" s="247">
        <v>11.2</v>
      </c>
      <c r="H111" s="296">
        <v>0</v>
      </c>
      <c r="I111" s="247">
        <f t="shared" si="4"/>
        <v>78.42</v>
      </c>
      <c r="J111" s="247">
        <v>-67.22</v>
      </c>
      <c r="K111" s="247">
        <v>-11.2</v>
      </c>
      <c r="L111" s="293">
        <f t="shared" si="5"/>
        <v>-78.42</v>
      </c>
      <c r="M111" s="262" t="s">
        <v>836</v>
      </c>
    </row>
    <row r="112" spans="1:15" ht="16" customHeight="1">
      <c r="A112" s="301"/>
      <c r="B112" s="50" t="s">
        <v>647</v>
      </c>
      <c r="C112" s="54" t="s">
        <v>615</v>
      </c>
      <c r="D112" s="246" t="s">
        <v>598</v>
      </c>
      <c r="E112" s="247">
        <v>67.22</v>
      </c>
      <c r="F112" s="296">
        <v>0</v>
      </c>
      <c r="G112" s="247">
        <v>11.2</v>
      </c>
      <c r="H112" s="296">
        <v>0</v>
      </c>
      <c r="I112" s="247">
        <f t="shared" si="4"/>
        <v>78.42</v>
      </c>
      <c r="J112" s="247">
        <v>-67.22</v>
      </c>
      <c r="K112" s="247">
        <v>-11.2</v>
      </c>
      <c r="L112" s="293">
        <f t="shared" si="5"/>
        <v>-78.42</v>
      </c>
      <c r="M112" s="262" t="s">
        <v>836</v>
      </c>
    </row>
    <row r="113" spans="1:17" ht="16" customHeight="1">
      <c r="A113" s="301"/>
      <c r="B113" s="50" t="s">
        <v>662</v>
      </c>
      <c r="C113" s="54" t="s">
        <v>209</v>
      </c>
      <c r="D113" s="246" t="s">
        <v>598</v>
      </c>
      <c r="E113" s="247">
        <v>67.22</v>
      </c>
      <c r="F113" s="296">
        <v>0</v>
      </c>
      <c r="G113" s="247">
        <v>11.2</v>
      </c>
      <c r="H113" s="296">
        <v>0</v>
      </c>
      <c r="I113" s="247">
        <f t="shared" si="4"/>
        <v>78.42</v>
      </c>
      <c r="J113" s="247">
        <v>-67.22</v>
      </c>
      <c r="K113" s="247">
        <v>-11.2</v>
      </c>
      <c r="L113" s="293">
        <f t="shared" si="5"/>
        <v>-78.42</v>
      </c>
      <c r="M113" s="262" t="s">
        <v>836</v>
      </c>
    </row>
    <row r="114" spans="1:17" ht="16" customHeight="1">
      <c r="A114" s="301"/>
      <c r="B114" s="50" t="s">
        <v>786</v>
      </c>
      <c r="C114" s="54" t="s">
        <v>787</v>
      </c>
      <c r="D114" s="246" t="s">
        <v>598</v>
      </c>
      <c r="E114" s="247">
        <v>67.22</v>
      </c>
      <c r="F114" s="296">
        <v>0</v>
      </c>
      <c r="G114" s="247">
        <v>11.2</v>
      </c>
      <c r="H114" s="296">
        <v>0</v>
      </c>
      <c r="I114" s="247">
        <f t="shared" si="4"/>
        <v>78.42</v>
      </c>
      <c r="J114" s="247">
        <v>-67.22</v>
      </c>
      <c r="K114" s="247">
        <v>-11.2</v>
      </c>
      <c r="L114" s="293">
        <f t="shared" si="5"/>
        <v>-78.42</v>
      </c>
      <c r="M114" s="262" t="s">
        <v>839</v>
      </c>
    </row>
    <row r="115" spans="1:17" s="1" customFormat="1" ht="16" customHeight="1">
      <c r="A115" s="301"/>
      <c r="B115" s="50" t="s">
        <v>714</v>
      </c>
      <c r="C115" s="54" t="s">
        <v>713</v>
      </c>
      <c r="D115" s="246" t="s">
        <v>598</v>
      </c>
      <c r="E115" s="247">
        <v>67.22</v>
      </c>
      <c r="F115" s="296">
        <v>0</v>
      </c>
      <c r="G115" s="247">
        <v>11.2</v>
      </c>
      <c r="H115" s="296">
        <v>0</v>
      </c>
      <c r="I115" s="247">
        <f t="shared" si="4"/>
        <v>78.42</v>
      </c>
      <c r="J115" s="247">
        <v>-67.22</v>
      </c>
      <c r="K115" s="247">
        <v>-11.2</v>
      </c>
      <c r="L115" s="247">
        <f t="shared" si="5"/>
        <v>-78.42</v>
      </c>
      <c r="M115" s="262" t="s">
        <v>839</v>
      </c>
      <c r="O115"/>
      <c r="P115"/>
      <c r="Q115"/>
    </row>
    <row r="116" spans="1:17" s="1" customFormat="1" ht="16" customHeight="1">
      <c r="A116" s="301"/>
      <c r="B116" s="50" t="s">
        <v>682</v>
      </c>
      <c r="C116" s="54" t="s">
        <v>34</v>
      </c>
      <c r="D116" s="246" t="s">
        <v>598</v>
      </c>
      <c r="E116" s="247">
        <v>67.22</v>
      </c>
      <c r="F116" s="296">
        <v>0</v>
      </c>
      <c r="G116" s="247">
        <v>11.2</v>
      </c>
      <c r="H116" s="296">
        <v>0</v>
      </c>
      <c r="I116" s="247">
        <f t="shared" si="4"/>
        <v>78.42</v>
      </c>
      <c r="J116" s="247">
        <v>-67.22</v>
      </c>
      <c r="K116" s="247">
        <v>-11.2</v>
      </c>
      <c r="L116" s="293">
        <f t="shared" si="5"/>
        <v>-78.42</v>
      </c>
      <c r="M116" s="262" t="s">
        <v>839</v>
      </c>
      <c r="O116"/>
      <c r="P116"/>
      <c r="Q116"/>
    </row>
    <row r="117" spans="1:17" s="1" customFormat="1" ht="16" customHeight="1">
      <c r="A117" s="301"/>
      <c r="B117" s="302"/>
      <c r="C117" s="302"/>
      <c r="D117" s="303"/>
      <c r="E117" s="271"/>
      <c r="F117" s="272"/>
      <c r="G117" s="342"/>
      <c r="H117" s="272"/>
      <c r="I117" s="342"/>
      <c r="J117" s="272"/>
      <c r="K117" s="272"/>
      <c r="L117" s="272"/>
      <c r="M117" s="343"/>
      <c r="O117"/>
      <c r="P117"/>
      <c r="Q117"/>
    </row>
    <row r="118" spans="1:17" s="1" customFormat="1" ht="16">
      <c r="A118" s="406" t="s">
        <v>415</v>
      </c>
      <c r="B118" s="404"/>
      <c r="C118" s="404"/>
      <c r="D118" s="404"/>
      <c r="E118" s="256">
        <f>SUM(E106:E114)</f>
        <v>537.82000000000005</v>
      </c>
      <c r="F118" s="256">
        <f>SUM(F108:F115)</f>
        <v>50.4</v>
      </c>
      <c r="G118" s="256">
        <f>SUM(G106:G114)</f>
        <v>89.600000000000009</v>
      </c>
      <c r="H118" s="256">
        <f>SUM(H108:H115)</f>
        <v>8.4</v>
      </c>
      <c r="I118" s="256">
        <f>SUM(I106:I114)</f>
        <v>686.21999999999991</v>
      </c>
      <c r="J118" s="256">
        <f>SUM(J107:J116)</f>
        <v>-655.37000000000012</v>
      </c>
      <c r="K118" s="256">
        <f>SUM(K107:K116)</f>
        <v>-109.25000000000001</v>
      </c>
      <c r="L118" s="256">
        <f>SUM(J118:K118)</f>
        <v>-764.62000000000012</v>
      </c>
      <c r="M118" s="257"/>
      <c r="O118"/>
      <c r="P118"/>
      <c r="Q118"/>
    </row>
    <row r="119" spans="1:17" s="1" customFormat="1" ht="16">
      <c r="A119" s="317"/>
      <c r="B119" s="318"/>
      <c r="C119" s="318"/>
      <c r="D119" s="318"/>
      <c r="E119" s="256"/>
      <c r="F119" s="256"/>
      <c r="G119" s="256"/>
      <c r="H119" s="256"/>
      <c r="I119" s="256"/>
      <c r="J119" s="256"/>
      <c r="K119" s="256"/>
      <c r="L119" s="256"/>
      <c r="M119" s="257"/>
      <c r="O119"/>
      <c r="P119"/>
      <c r="Q119"/>
    </row>
    <row r="120" spans="1:17" s="1" customFormat="1" ht="19">
      <c r="A120" s="393" t="s">
        <v>171</v>
      </c>
      <c r="B120" s="393"/>
      <c r="C120" s="393"/>
      <c r="D120" s="393"/>
      <c r="E120" s="90">
        <f>E104+E118</f>
        <v>6789.659999999998</v>
      </c>
      <c r="F120" s="90"/>
      <c r="G120" s="90">
        <f>G104+G118</f>
        <v>1131.2000000000016</v>
      </c>
      <c r="H120" s="90"/>
      <c r="I120" s="90">
        <f>L100+I118</f>
        <v>12076.730000000003</v>
      </c>
      <c r="J120" s="90"/>
      <c r="K120" s="90"/>
      <c r="L120" s="332">
        <f>L100+L118</f>
        <v>10625.890000000003</v>
      </c>
      <c r="M120" s="89" t="s">
        <v>795</v>
      </c>
      <c r="O120"/>
      <c r="P120"/>
      <c r="Q120"/>
    </row>
    <row r="121" spans="1:17" s="1" customFormat="1" ht="15" customHeight="1">
      <c r="A121" s="397" t="s">
        <v>166</v>
      </c>
      <c r="B121" s="397"/>
      <c r="C121" s="397"/>
      <c r="D121" s="397"/>
      <c r="E121" s="397"/>
      <c r="F121" s="397"/>
      <c r="G121" s="397"/>
      <c r="H121" s="397"/>
      <c r="I121" s="397"/>
      <c r="J121" s="313"/>
      <c r="K121" s="313"/>
      <c r="L121" s="313"/>
      <c r="M121" s="143"/>
      <c r="O121"/>
      <c r="P121"/>
      <c r="Q121"/>
    </row>
    <row r="122" spans="1:17" s="1" customFormat="1" ht="16" customHeight="1">
      <c r="A122"/>
      <c r="B122"/>
      <c r="E122"/>
      <c r="F122"/>
      <c r="G122" t="s">
        <v>381</v>
      </c>
      <c r="H122" s="163" t="s">
        <v>422</v>
      </c>
      <c r="I122" s="260">
        <v>45127</v>
      </c>
      <c r="J122" s="314"/>
      <c r="K122" s="314"/>
      <c r="L122" s="314"/>
      <c r="M122"/>
      <c r="O122"/>
      <c r="P122"/>
      <c r="Q122"/>
    </row>
    <row r="123" spans="1:17" s="1" customFormat="1">
      <c r="A123"/>
      <c r="B123"/>
      <c r="C123"/>
      <c r="D123"/>
      <c r="E123"/>
      <c r="F123"/>
      <c r="G123" s="12"/>
      <c r="H123" s="12"/>
      <c r="I123" s="12"/>
      <c r="J123" s="275"/>
      <c r="K123" s="275"/>
      <c r="L123" s="12"/>
      <c r="M123"/>
      <c r="O123"/>
      <c r="P123"/>
      <c r="Q123"/>
    </row>
    <row r="124" spans="1:17" s="1" customFormat="1">
      <c r="A124"/>
      <c r="B124"/>
      <c r="C124"/>
      <c r="D124"/>
      <c r="E124" s="315" t="s">
        <v>766</v>
      </c>
      <c r="F124" s="275">
        <f>F100+F118+H100+H118</f>
        <v>3998.8200000000024</v>
      </c>
      <c r="G124" s="315" t="s">
        <v>767</v>
      </c>
      <c r="H124" s="275">
        <f>L100+L118-F124</f>
        <v>6627.0700000000006</v>
      </c>
      <c r="I124"/>
      <c r="J124" s="275"/>
      <c r="K124" s="275"/>
      <c r="L124" s="275"/>
      <c r="M124"/>
      <c r="O124"/>
      <c r="P124"/>
      <c r="Q124"/>
    </row>
    <row r="126" spans="1:17" s="1" customFormat="1">
      <c r="A126"/>
      <c r="B126" s="137"/>
      <c r="C126" s="137"/>
      <c r="D126" s="137"/>
      <c r="E126"/>
      <c r="F126"/>
      <c r="G126"/>
      <c r="H126" s="275">
        <f>F124+H124</f>
        <v>10625.890000000003</v>
      </c>
      <c r="I126"/>
      <c r="J126" s="275"/>
      <c r="K126" s="275"/>
      <c r="L126"/>
      <c r="M126"/>
      <c r="O126"/>
      <c r="P126"/>
      <c r="Q126"/>
    </row>
  </sheetData>
  <autoFilter ref="A3:N98" xr:uid="{DC6A604D-9C92-7240-A75E-E1C1947C6B3A}">
    <sortState xmlns:xlrd2="http://schemas.microsoft.com/office/spreadsheetml/2017/richdata2" ref="A4:N98">
      <sortCondition ref="C3:C98"/>
    </sortState>
  </autoFilter>
  <mergeCells count="7">
    <mergeCell ref="A121:I121"/>
    <mergeCell ref="C103:D103"/>
    <mergeCell ref="A104:D104"/>
    <mergeCell ref="A105:D105"/>
    <mergeCell ref="A106:D106"/>
    <mergeCell ref="A118:D118"/>
    <mergeCell ref="A120:D120"/>
  </mergeCells>
  <conditionalFormatting sqref="B108:B109">
    <cfRule type="duplicateValues" dxfId="1281" priority="16"/>
  </conditionalFormatting>
  <conditionalFormatting sqref="B110">
    <cfRule type="duplicateValues" dxfId="1280" priority="25"/>
  </conditionalFormatting>
  <conditionalFormatting sqref="B111">
    <cfRule type="duplicateValues" dxfId="1279" priority="19"/>
  </conditionalFormatting>
  <conditionalFormatting sqref="B112">
    <cfRule type="duplicateValues" dxfId="1278" priority="14"/>
    <cfRule type="duplicateValues" dxfId="1277" priority="15"/>
  </conditionalFormatting>
  <conditionalFormatting sqref="B113">
    <cfRule type="duplicateValues" dxfId="1276" priority="651"/>
  </conditionalFormatting>
  <conditionalFormatting sqref="B114">
    <cfRule type="duplicateValues" dxfId="1275" priority="28"/>
  </conditionalFormatting>
  <conditionalFormatting sqref="B115">
    <cfRule type="duplicateValues" dxfId="1274" priority="4"/>
  </conditionalFormatting>
  <conditionalFormatting sqref="B116">
    <cfRule type="duplicateValues" dxfId="1273" priority="1"/>
  </conditionalFormatting>
  <conditionalFormatting sqref="B120 B122:B1048576 B101:B105 B1:B15 B17:B99">
    <cfRule type="duplicateValues" dxfId="1272" priority="36"/>
  </conditionalFormatting>
  <conditionalFormatting sqref="B53:C53">
    <cfRule type="duplicateValues" dxfId="1271" priority="38"/>
    <cfRule type="duplicateValues" dxfId="1270" priority="39"/>
  </conditionalFormatting>
  <conditionalFormatting sqref="B108:C109">
    <cfRule type="duplicateValues" dxfId="1269" priority="18"/>
  </conditionalFormatting>
  <conditionalFormatting sqref="B110:C110">
    <cfRule type="duplicateValues" dxfId="1268" priority="27"/>
  </conditionalFormatting>
  <conditionalFormatting sqref="B111:C111">
    <cfRule type="duplicateValues" dxfId="1267" priority="21"/>
  </conditionalFormatting>
  <conditionalFormatting sqref="B113:C113">
    <cfRule type="duplicateValues" dxfId="1266" priority="652"/>
  </conditionalFormatting>
  <conditionalFormatting sqref="B114:C114">
    <cfRule type="duplicateValues" dxfId="1265" priority="53"/>
  </conditionalFormatting>
  <conditionalFormatting sqref="B116:C116">
    <cfRule type="duplicateValues" dxfId="1264" priority="3"/>
  </conditionalFormatting>
  <conditionalFormatting sqref="B115:D115 C117:D117">
    <cfRule type="duplicateValues" dxfId="1263" priority="8"/>
  </conditionalFormatting>
  <conditionalFormatting sqref="C18">
    <cfRule type="duplicateValues" dxfId="1262" priority="43"/>
  </conditionalFormatting>
  <conditionalFormatting sqref="C46">
    <cfRule type="duplicateValues" dxfId="1261" priority="41"/>
  </conditionalFormatting>
  <conditionalFormatting sqref="C48">
    <cfRule type="duplicateValues" dxfId="1260" priority="40"/>
  </conditionalFormatting>
  <conditionalFormatting sqref="C108:C109">
    <cfRule type="duplicateValues" dxfId="1259" priority="17"/>
  </conditionalFormatting>
  <conditionalFormatting sqref="C110">
    <cfRule type="duplicateValues" dxfId="1258" priority="26"/>
  </conditionalFormatting>
  <conditionalFormatting sqref="C111">
    <cfRule type="duplicateValues" dxfId="1257" priority="20"/>
  </conditionalFormatting>
  <conditionalFormatting sqref="C112">
    <cfRule type="duplicateValues" dxfId="1256" priority="12"/>
    <cfRule type="duplicateValues" dxfId="1255" priority="13"/>
  </conditionalFormatting>
  <conditionalFormatting sqref="C113">
    <cfRule type="duplicateValues" dxfId="1254" priority="653"/>
  </conditionalFormatting>
  <conditionalFormatting sqref="C114">
    <cfRule type="duplicateValues" dxfId="1253" priority="54"/>
  </conditionalFormatting>
  <conditionalFormatting sqref="C115 C117">
    <cfRule type="duplicateValues" dxfId="1252" priority="6"/>
  </conditionalFormatting>
  <conditionalFormatting sqref="C115">
    <cfRule type="duplicateValues" dxfId="1251" priority="5"/>
  </conditionalFormatting>
  <conditionalFormatting sqref="C116">
    <cfRule type="duplicateValues" dxfId="1250" priority="2"/>
  </conditionalFormatting>
  <conditionalFormatting sqref="D115 D117">
    <cfRule type="duplicateValues" dxfId="1249" priority="7"/>
  </conditionalFormatting>
  <conditionalFormatting sqref="D124:D126 D128:D1048576 B124:C1048576">
    <cfRule type="duplicateValues" dxfId="1248" priority="44"/>
  </conditionalFormatting>
  <conditionalFormatting sqref="D128:D1048576 B120:D120 D102 B103 B105:D105 D122:D126 D1:D4 B101:C102 B122:C1048576 C16 B17:C52 B54:C99 B1:C15">
    <cfRule type="duplicateValues" dxfId="1247" priority="46"/>
  </conditionalFormatting>
  <conditionalFormatting sqref="D128:D1048576 C120:D120 D122:D126 D1:D4 D102 C104:D105 C101:C102 C122:C1048576 C1:C99">
    <cfRule type="duplicateValues" dxfId="1246" priority="45"/>
  </conditionalFormatting>
  <conditionalFormatting sqref="M5 M9:M51 M53:M116">
    <cfRule type="notContainsBlanks" dxfId="1245" priority="33">
      <formula>LEN(TRIM(M5))&gt;0</formula>
    </cfRule>
  </conditionalFormatting>
  <conditionalFormatting sqref="M7">
    <cfRule type="notContainsBlanks" dxfId="1244" priority="32">
      <formula>LEN(TRIM(M7))&gt;0</formula>
    </cfRule>
  </conditionalFormatting>
  <conditionalFormatting sqref="M118:M119">
    <cfRule type="notContainsBlanks" dxfId="1243" priority="37">
      <formula>LEN(TRIM(M118))&gt;0</formula>
    </cfRule>
  </conditionalFormatting>
  <conditionalFormatting sqref="M121">
    <cfRule type="notContainsBlanks" dxfId="1242" priority="42">
      <formula>LEN(TRIM(M121))&gt;0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B855-D950-414E-89EC-ED721A92C53C}">
  <sheetPr>
    <tabColor rgb="FF92D050"/>
    <pageSetUpPr fitToPage="1"/>
  </sheetPr>
  <dimension ref="A1:R127"/>
  <sheetViews>
    <sheetView topLeftCell="C1" zoomScale="125" zoomScaleNormal="125" zoomScalePageLayoutView="150" workbookViewId="0">
      <pane ySplit="3" topLeftCell="A106" activePane="bottomLeft" state="frozen"/>
      <selection pane="bottomLeft" activeCell="L121" sqref="L121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39.33203125" bestFit="1" customWidth="1"/>
    <col min="14" max="14" width="41.5" style="1" bestFit="1" customWidth="1"/>
  </cols>
  <sheetData>
    <row r="1" spans="1:18" ht="21">
      <c r="A1" s="48" t="s">
        <v>222</v>
      </c>
      <c r="C1" s="17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7"/>
      <c r="D2" s="17"/>
      <c r="J2" s="329"/>
      <c r="K2" s="45">
        <v>45078</v>
      </c>
      <c r="L2" s="157">
        <v>45107</v>
      </c>
      <c r="M2" s="297"/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00" t="s">
        <v>764</v>
      </c>
      <c r="G3" s="299" t="s">
        <v>748</v>
      </c>
      <c r="H3" s="300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>
      <c r="A4" s="43">
        <v>1</v>
      </c>
      <c r="B4" s="278" t="s">
        <v>715</v>
      </c>
      <c r="C4" s="51" t="s">
        <v>5</v>
      </c>
      <c r="D4" s="246" t="s">
        <v>598</v>
      </c>
      <c r="E4" s="247">
        <v>67.22</v>
      </c>
      <c r="F4" s="296">
        <v>0</v>
      </c>
      <c r="G4" s="247">
        <v>11.2</v>
      </c>
      <c r="H4" s="296">
        <v>0</v>
      </c>
      <c r="I4" s="247">
        <f>SUM(E4:H4)</f>
        <v>78.42</v>
      </c>
      <c r="J4" s="247">
        <v>67.22</v>
      </c>
      <c r="K4" s="247">
        <v>11.2</v>
      </c>
      <c r="L4" s="293">
        <f>J4+K4</f>
        <v>78.42</v>
      </c>
      <c r="M4" s="262"/>
    </row>
    <row r="5" spans="1:18">
      <c r="A5" s="43">
        <v>2</v>
      </c>
      <c r="B5" s="278" t="s">
        <v>803</v>
      </c>
      <c r="C5" s="51" t="s">
        <v>802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 t="shared" ref="I5:I68" si="0">SUM(E5:H5)</f>
        <v>78.42</v>
      </c>
      <c r="J5" s="247">
        <v>67.22</v>
      </c>
      <c r="K5" s="247">
        <v>11.2</v>
      </c>
      <c r="L5" s="293">
        <f t="shared" ref="L5:L68" si="1">J5+K5</f>
        <v>78.42</v>
      </c>
      <c r="M5" s="262"/>
    </row>
    <row r="6" spans="1:18">
      <c r="A6" s="43">
        <v>3</v>
      </c>
      <c r="B6" s="278" t="s">
        <v>620</v>
      </c>
      <c r="C6" s="51" t="s">
        <v>542</v>
      </c>
      <c r="D6" s="246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 t="shared" si="0"/>
        <v>78.42</v>
      </c>
      <c r="J6" s="247">
        <v>67.22</v>
      </c>
      <c r="K6" s="247">
        <v>11.2</v>
      </c>
      <c r="L6" s="293">
        <f t="shared" si="1"/>
        <v>78.42</v>
      </c>
      <c r="M6" s="51"/>
    </row>
    <row r="7" spans="1:18">
      <c r="A7" s="43">
        <v>4</v>
      </c>
      <c r="B7" s="278" t="s">
        <v>805</v>
      </c>
      <c r="C7" s="51" t="s">
        <v>804</v>
      </c>
      <c r="D7" s="246" t="s">
        <v>598</v>
      </c>
      <c r="E7" s="247">
        <v>67.22</v>
      </c>
      <c r="F7" s="296">
        <v>0</v>
      </c>
      <c r="G7" s="247">
        <v>11.2</v>
      </c>
      <c r="H7" s="296">
        <v>0</v>
      </c>
      <c r="I7" s="247">
        <f t="shared" si="0"/>
        <v>78.42</v>
      </c>
      <c r="J7" s="247">
        <v>67.22</v>
      </c>
      <c r="K7" s="247">
        <v>11.2</v>
      </c>
      <c r="L7" s="293">
        <f t="shared" si="1"/>
        <v>78.42</v>
      </c>
      <c r="M7" s="262" t="s">
        <v>812</v>
      </c>
    </row>
    <row r="8" spans="1:18">
      <c r="A8" s="43">
        <v>5</v>
      </c>
      <c r="B8" s="278" t="s">
        <v>621</v>
      </c>
      <c r="C8" s="51" t="s">
        <v>561</v>
      </c>
      <c r="D8" s="246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 t="shared" si="0"/>
        <v>212.84</v>
      </c>
      <c r="J8" s="247">
        <v>181.48000000000002</v>
      </c>
      <c r="K8" s="247">
        <v>31.37</v>
      </c>
      <c r="L8" s="293">
        <f t="shared" si="1"/>
        <v>212.85000000000002</v>
      </c>
      <c r="M8" s="51"/>
    </row>
    <row r="9" spans="1:18">
      <c r="A9" s="43">
        <v>6</v>
      </c>
      <c r="B9" s="50" t="s">
        <v>622</v>
      </c>
      <c r="C9" s="51" t="s">
        <v>192</v>
      </c>
      <c r="D9" s="246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262"/>
    </row>
    <row r="10" spans="1:18">
      <c r="A10" s="43">
        <v>7</v>
      </c>
      <c r="B10" s="50" t="s">
        <v>623</v>
      </c>
      <c r="C10" s="54" t="s">
        <v>212</v>
      </c>
      <c r="D10" s="246" t="s">
        <v>600</v>
      </c>
      <c r="E10" s="247">
        <v>67.239999999999995</v>
      </c>
      <c r="F10" s="296">
        <v>50.4</v>
      </c>
      <c r="G10" s="247">
        <v>11.2</v>
      </c>
      <c r="H10" s="296">
        <v>8.4</v>
      </c>
      <c r="I10" s="247">
        <f t="shared" si="0"/>
        <v>137.23999999999998</v>
      </c>
      <c r="J10" s="247">
        <v>117.63</v>
      </c>
      <c r="K10" s="247">
        <v>19.61</v>
      </c>
      <c r="L10" s="293">
        <f t="shared" si="1"/>
        <v>137.24</v>
      </c>
      <c r="M10" s="262" t="s">
        <v>801</v>
      </c>
    </row>
    <row r="11" spans="1:18">
      <c r="A11" s="43">
        <v>8</v>
      </c>
      <c r="B11" s="50" t="s">
        <v>624</v>
      </c>
      <c r="C11" s="54" t="s">
        <v>583</v>
      </c>
      <c r="D11" s="246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>
      <c r="A12" s="43">
        <v>9</v>
      </c>
      <c r="B12" s="50" t="s">
        <v>625</v>
      </c>
      <c r="C12" s="54" t="s">
        <v>89</v>
      </c>
      <c r="D12" s="246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</row>
    <row r="13" spans="1:18" s="1" customFormat="1">
      <c r="A13" s="43">
        <v>10</v>
      </c>
      <c r="B13" s="50" t="s">
        <v>708</v>
      </c>
      <c r="C13" s="51" t="s">
        <v>709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0"/>
        <v>78.42</v>
      </c>
      <c r="J13" s="247">
        <v>67.22</v>
      </c>
      <c r="K13" s="247">
        <v>11.2</v>
      </c>
      <c r="L13" s="293">
        <f t="shared" si="1"/>
        <v>78.42</v>
      </c>
      <c r="M13" s="262"/>
      <c r="O13"/>
      <c r="P13"/>
      <c r="Q13"/>
      <c r="R13"/>
    </row>
    <row r="14" spans="1:18" s="1" customFormat="1">
      <c r="A14" s="43">
        <v>11</v>
      </c>
      <c r="B14" s="50" t="s">
        <v>627</v>
      </c>
      <c r="C14" s="54" t="s">
        <v>575</v>
      </c>
      <c r="D14" s="246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 t="shared" si="1"/>
        <v>78.42</v>
      </c>
      <c r="M14" s="262"/>
      <c r="O14"/>
      <c r="P14"/>
      <c r="Q14"/>
      <c r="R14"/>
    </row>
    <row r="15" spans="1:18" s="1" customFormat="1">
      <c r="A15" s="43">
        <v>12</v>
      </c>
      <c r="B15" s="50" t="s">
        <v>628</v>
      </c>
      <c r="C15" s="54" t="s">
        <v>139</v>
      </c>
      <c r="D15" s="246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0"/>
        <v>78.42</v>
      </c>
      <c r="J15" s="247">
        <v>67.22</v>
      </c>
      <c r="K15" s="247">
        <v>11.2</v>
      </c>
      <c r="L15" s="293">
        <f t="shared" si="1"/>
        <v>78.42</v>
      </c>
      <c r="M15" s="262"/>
      <c r="O15"/>
      <c r="P15"/>
      <c r="Q15"/>
      <c r="R15"/>
    </row>
    <row r="16" spans="1:18" s="1" customFormat="1">
      <c r="A16" s="43">
        <v>13</v>
      </c>
      <c r="B16" s="50" t="s">
        <v>629</v>
      </c>
      <c r="C16" s="54" t="s">
        <v>170</v>
      </c>
      <c r="D16" s="246" t="s">
        <v>600</v>
      </c>
      <c r="E16" s="247">
        <v>67.239999999999995</v>
      </c>
      <c r="F16" s="296">
        <v>50.4</v>
      </c>
      <c r="G16" s="247">
        <v>11.2</v>
      </c>
      <c r="H16" s="296">
        <v>8.4</v>
      </c>
      <c r="I16" s="247">
        <f t="shared" si="0"/>
        <v>137.23999999999998</v>
      </c>
      <c r="J16" s="247">
        <v>117.63</v>
      </c>
      <c r="K16" s="247">
        <v>19.61</v>
      </c>
      <c r="L16" s="293">
        <f t="shared" si="1"/>
        <v>137.24</v>
      </c>
      <c r="M16" s="262"/>
      <c r="O16"/>
      <c r="P16"/>
      <c r="Q16"/>
      <c r="R16"/>
    </row>
    <row r="17" spans="1:18" s="1" customFormat="1">
      <c r="A17" s="43" t="s">
        <v>808</v>
      </c>
      <c r="B17" s="326" t="s">
        <v>810</v>
      </c>
      <c r="C17" s="284" t="s">
        <v>809</v>
      </c>
      <c r="D17" s="246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>SUM(E17:H17)</f>
        <v>78.42</v>
      </c>
      <c r="J17" s="247">
        <v>67.22</v>
      </c>
      <c r="K17" s="247">
        <v>11.2</v>
      </c>
      <c r="L17" s="293">
        <f>J17+K17</f>
        <v>78.42</v>
      </c>
      <c r="M17" s="262" t="s">
        <v>811</v>
      </c>
      <c r="O17"/>
      <c r="P17"/>
      <c r="Q17"/>
      <c r="R17"/>
    </row>
    <row r="18" spans="1:18" s="1" customFormat="1">
      <c r="A18" s="43">
        <v>14</v>
      </c>
      <c r="B18" s="291" t="s">
        <v>731</v>
      </c>
      <c r="C18" s="54" t="s">
        <v>730</v>
      </c>
      <c r="D18" s="246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0"/>
        <v>212.84</v>
      </c>
      <c r="J18" s="247">
        <v>181.48000000000002</v>
      </c>
      <c r="K18" s="247">
        <v>31.37</v>
      </c>
      <c r="L18" s="293">
        <f t="shared" si="1"/>
        <v>212.85000000000002</v>
      </c>
      <c r="M18" s="262"/>
      <c r="O18"/>
      <c r="P18"/>
      <c r="Q18"/>
      <c r="R18"/>
    </row>
    <row r="19" spans="1:18">
      <c r="A19" s="43">
        <v>15</v>
      </c>
      <c r="B19" s="50" t="s">
        <v>630</v>
      </c>
      <c r="C19" s="51" t="s">
        <v>11</v>
      </c>
      <c r="D19" s="246" t="s">
        <v>599</v>
      </c>
      <c r="E19" s="247">
        <v>67.22</v>
      </c>
      <c r="F19" s="296">
        <v>114.26</v>
      </c>
      <c r="G19" s="247">
        <v>11.2</v>
      </c>
      <c r="H19" s="296">
        <v>20.16</v>
      </c>
      <c r="I19" s="247">
        <f t="shared" si="0"/>
        <v>212.84</v>
      </c>
      <c r="J19" s="247">
        <v>181.48000000000002</v>
      </c>
      <c r="K19" s="247">
        <v>31.37</v>
      </c>
      <c r="L19" s="293">
        <f t="shared" si="1"/>
        <v>212.85000000000002</v>
      </c>
      <c r="M19" s="262"/>
    </row>
    <row r="20" spans="1:18">
      <c r="A20" s="43">
        <v>16</v>
      </c>
      <c r="B20" s="111" t="s">
        <v>631</v>
      </c>
      <c r="C20" s="112" t="s">
        <v>720</v>
      </c>
      <c r="D20" s="246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0"/>
        <v>78.42</v>
      </c>
      <c r="J20" s="247">
        <v>67.22</v>
      </c>
      <c r="K20" s="247">
        <v>11.2</v>
      </c>
      <c r="L20" s="293">
        <f t="shared" si="1"/>
        <v>78.42</v>
      </c>
      <c r="M20" s="262"/>
    </row>
    <row r="21" spans="1:18">
      <c r="A21" s="43">
        <v>17</v>
      </c>
      <c r="B21" s="50" t="s">
        <v>632</v>
      </c>
      <c r="C21" s="54" t="s">
        <v>65</v>
      </c>
      <c r="D21" s="246" t="s">
        <v>600</v>
      </c>
      <c r="E21" s="247">
        <v>67.239999999999995</v>
      </c>
      <c r="F21" s="296">
        <v>50.4</v>
      </c>
      <c r="G21" s="247">
        <v>11.2</v>
      </c>
      <c r="H21" s="296">
        <v>8.4</v>
      </c>
      <c r="I21" s="247">
        <f t="shared" si="0"/>
        <v>137.23999999999998</v>
      </c>
      <c r="J21" s="247">
        <v>117.63</v>
      </c>
      <c r="K21" s="247">
        <v>19.61</v>
      </c>
      <c r="L21" s="293">
        <f t="shared" si="1"/>
        <v>137.24</v>
      </c>
      <c r="M21" s="262"/>
    </row>
    <row r="22" spans="1:18">
      <c r="A22" s="43">
        <v>18</v>
      </c>
      <c r="B22" s="50" t="s">
        <v>633</v>
      </c>
      <c r="C22" s="51" t="s">
        <v>721</v>
      </c>
      <c r="D22" s="246" t="s">
        <v>598</v>
      </c>
      <c r="E22" s="247">
        <v>67.22</v>
      </c>
      <c r="F22" s="296">
        <v>0</v>
      </c>
      <c r="G22" s="247">
        <v>11.2</v>
      </c>
      <c r="H22" s="296">
        <v>0</v>
      </c>
      <c r="I22" s="247">
        <f t="shared" si="0"/>
        <v>78.42</v>
      </c>
      <c r="J22" s="247">
        <v>67.22</v>
      </c>
      <c r="K22" s="247">
        <v>11.2</v>
      </c>
      <c r="L22" s="293">
        <f t="shared" si="1"/>
        <v>78.42</v>
      </c>
      <c r="M22" s="262"/>
    </row>
    <row r="23" spans="1:18">
      <c r="A23" s="43">
        <v>19</v>
      </c>
      <c r="B23" s="333" t="s">
        <v>781</v>
      </c>
      <c r="C23" s="224" t="s">
        <v>782</v>
      </c>
      <c r="D23" s="307" t="s">
        <v>598</v>
      </c>
      <c r="E23" s="247">
        <v>67.239999999999995</v>
      </c>
      <c r="F23" s="296">
        <v>0</v>
      </c>
      <c r="G23" s="247">
        <v>11.2</v>
      </c>
      <c r="H23" s="296">
        <v>0</v>
      </c>
      <c r="I23" s="247">
        <f t="shared" si="0"/>
        <v>78.44</v>
      </c>
      <c r="J23" s="247">
        <v>117.63</v>
      </c>
      <c r="K23" s="247">
        <v>19.61</v>
      </c>
      <c r="L23" s="293">
        <f t="shared" si="1"/>
        <v>137.24</v>
      </c>
      <c r="M23" s="262" t="s">
        <v>806</v>
      </c>
    </row>
    <row r="24" spans="1:18">
      <c r="A24" s="43">
        <v>20</v>
      </c>
      <c r="B24" s="50" t="s">
        <v>635</v>
      </c>
      <c r="C24" s="51" t="s">
        <v>91</v>
      </c>
      <c r="D24" s="246" t="s">
        <v>599</v>
      </c>
      <c r="E24" s="247">
        <v>67.22</v>
      </c>
      <c r="F24" s="296">
        <v>114.26</v>
      </c>
      <c r="G24" s="247">
        <v>11.2</v>
      </c>
      <c r="H24" s="296">
        <v>20.16</v>
      </c>
      <c r="I24" s="247">
        <f t="shared" si="0"/>
        <v>212.84</v>
      </c>
      <c r="J24" s="247">
        <v>181.48000000000002</v>
      </c>
      <c r="K24" s="247">
        <v>31.37</v>
      </c>
      <c r="L24" s="293">
        <f t="shared" si="1"/>
        <v>212.85000000000002</v>
      </c>
      <c r="M24" s="262"/>
    </row>
    <row r="25" spans="1:18">
      <c r="A25" s="43">
        <v>21</v>
      </c>
      <c r="B25" s="50" t="s">
        <v>634</v>
      </c>
      <c r="C25" s="51" t="s">
        <v>335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1"/>
        <v>78.42</v>
      </c>
      <c r="M25" s="262"/>
    </row>
    <row r="26" spans="1:18">
      <c r="A26" s="43">
        <v>22</v>
      </c>
      <c r="B26" s="50" t="s">
        <v>636</v>
      </c>
      <c r="C26" s="51" t="s">
        <v>771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1"/>
        <v>78.42</v>
      </c>
      <c r="M26" s="262"/>
    </row>
    <row r="27" spans="1:18">
      <c r="A27" s="43">
        <v>23</v>
      </c>
      <c r="B27" s="50" t="s">
        <v>637</v>
      </c>
      <c r="C27" s="51" t="s">
        <v>405</v>
      </c>
      <c r="D27" s="246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1"/>
        <v>78.42</v>
      </c>
      <c r="M27" s="262"/>
    </row>
    <row r="28" spans="1:18">
      <c r="A28" s="43">
        <v>24</v>
      </c>
      <c r="B28" s="50" t="s">
        <v>723</v>
      </c>
      <c r="C28" s="51" t="s">
        <v>722</v>
      </c>
      <c r="D28" s="246" t="s">
        <v>598</v>
      </c>
      <c r="E28" s="247">
        <v>67.22</v>
      </c>
      <c r="F28" s="296">
        <v>0</v>
      </c>
      <c r="G28" s="247">
        <v>11.2</v>
      </c>
      <c r="H28" s="296">
        <v>0</v>
      </c>
      <c r="I28" s="247">
        <f t="shared" si="0"/>
        <v>78.42</v>
      </c>
      <c r="J28" s="247">
        <v>67.22</v>
      </c>
      <c r="K28" s="247">
        <v>11.2</v>
      </c>
      <c r="L28" s="293">
        <f t="shared" si="1"/>
        <v>78.42</v>
      </c>
      <c r="M28" s="262"/>
    </row>
    <row r="29" spans="1:18">
      <c r="A29" s="43">
        <v>25</v>
      </c>
      <c r="B29" s="50" t="s">
        <v>638</v>
      </c>
      <c r="C29" s="51" t="s">
        <v>617</v>
      </c>
      <c r="D29" s="246" t="s">
        <v>600</v>
      </c>
      <c r="E29" s="247">
        <v>67.239999999999995</v>
      </c>
      <c r="F29" s="296">
        <v>50.4</v>
      </c>
      <c r="G29" s="247">
        <v>11.2</v>
      </c>
      <c r="H29" s="296">
        <v>8.4</v>
      </c>
      <c r="I29" s="247">
        <f t="shared" si="0"/>
        <v>137.23999999999998</v>
      </c>
      <c r="J29" s="247">
        <v>117.63</v>
      </c>
      <c r="K29" s="247">
        <v>19.61</v>
      </c>
      <c r="L29" s="293">
        <f t="shared" si="1"/>
        <v>137.24</v>
      </c>
      <c r="M29" s="262"/>
    </row>
    <row r="30" spans="1:18">
      <c r="A30" s="43">
        <v>26</v>
      </c>
      <c r="B30" s="50" t="s">
        <v>639</v>
      </c>
      <c r="C30" s="51" t="s">
        <v>92</v>
      </c>
      <c r="D30" s="246" t="s">
        <v>599</v>
      </c>
      <c r="E30" s="247">
        <v>67.22</v>
      </c>
      <c r="F30" s="296">
        <v>114.26</v>
      </c>
      <c r="G30" s="247">
        <v>11.2</v>
      </c>
      <c r="H30" s="296">
        <v>20.16</v>
      </c>
      <c r="I30" s="247">
        <f t="shared" si="0"/>
        <v>212.84</v>
      </c>
      <c r="J30" s="247">
        <v>181.48000000000002</v>
      </c>
      <c r="K30" s="247">
        <v>31.37</v>
      </c>
      <c r="L30" s="293">
        <f t="shared" si="1"/>
        <v>212.85000000000002</v>
      </c>
      <c r="M30" s="262"/>
    </row>
    <row r="31" spans="1:18">
      <c r="A31" s="43">
        <v>27</v>
      </c>
      <c r="B31" s="50" t="s">
        <v>640</v>
      </c>
      <c r="C31" s="51" t="s">
        <v>15</v>
      </c>
      <c r="D31" s="246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0"/>
        <v>78.42</v>
      </c>
      <c r="J31" s="247">
        <v>67.22</v>
      </c>
      <c r="K31" s="247">
        <v>11.2</v>
      </c>
      <c r="L31" s="293">
        <f t="shared" si="1"/>
        <v>78.42</v>
      </c>
      <c r="M31" s="262"/>
    </row>
    <row r="32" spans="1:18">
      <c r="A32" s="43">
        <v>28</v>
      </c>
      <c r="B32" s="326" t="s">
        <v>641</v>
      </c>
      <c r="C32" s="284" t="s">
        <v>120</v>
      </c>
      <c r="D32" s="307" t="s">
        <v>600</v>
      </c>
      <c r="E32" s="247">
        <v>67.22</v>
      </c>
      <c r="F32" s="296">
        <v>50.4</v>
      </c>
      <c r="G32" s="247">
        <v>11.2</v>
      </c>
      <c r="H32" s="296">
        <v>8.4</v>
      </c>
      <c r="I32" s="247">
        <f t="shared" si="0"/>
        <v>137.22</v>
      </c>
      <c r="J32" s="247">
        <v>117.63</v>
      </c>
      <c r="K32" s="247">
        <v>19.61</v>
      </c>
      <c r="L32" s="293">
        <f t="shared" si="1"/>
        <v>137.24</v>
      </c>
      <c r="M32" s="262" t="s">
        <v>807</v>
      </c>
      <c r="Q32" t="s">
        <v>318</v>
      </c>
    </row>
    <row r="33" spans="1:18">
      <c r="A33" s="43">
        <v>29</v>
      </c>
      <c r="B33" s="50" t="s">
        <v>642</v>
      </c>
      <c r="C33" s="54" t="s">
        <v>549</v>
      </c>
      <c r="D33" s="246" t="s">
        <v>599</v>
      </c>
      <c r="E33" s="247">
        <v>67.22</v>
      </c>
      <c r="F33" s="296">
        <v>114.26</v>
      </c>
      <c r="G33" s="247">
        <v>11.2</v>
      </c>
      <c r="H33" s="296">
        <v>20.16</v>
      </c>
      <c r="I33" s="247">
        <f t="shared" si="0"/>
        <v>212.84</v>
      </c>
      <c r="J33" s="247">
        <v>181.48000000000002</v>
      </c>
      <c r="K33" s="247">
        <v>31.37</v>
      </c>
      <c r="L33" s="293">
        <f t="shared" si="1"/>
        <v>212.85000000000002</v>
      </c>
      <c r="M33" s="262"/>
    </row>
    <row r="34" spans="1:18">
      <c r="A34" s="43">
        <v>30</v>
      </c>
      <c r="B34" s="50" t="s">
        <v>784</v>
      </c>
      <c r="C34" s="51" t="s">
        <v>785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/>
    </row>
    <row r="35" spans="1:18" s="1" customFormat="1">
      <c r="A35" s="43">
        <v>31</v>
      </c>
      <c r="B35" s="50" t="s">
        <v>644</v>
      </c>
      <c r="C35" s="51" t="s">
        <v>407</v>
      </c>
      <c r="D35" s="246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0"/>
        <v>78.42</v>
      </c>
      <c r="J35" s="247">
        <v>67.22</v>
      </c>
      <c r="K35" s="247">
        <v>11.2</v>
      </c>
      <c r="L35" s="293">
        <f t="shared" si="1"/>
        <v>78.42</v>
      </c>
      <c r="M35" s="262"/>
      <c r="O35"/>
      <c r="P35"/>
      <c r="Q35"/>
      <c r="R35"/>
    </row>
    <row r="36" spans="1:18" s="1" customFormat="1">
      <c r="A36" s="43">
        <v>32</v>
      </c>
      <c r="B36" s="50" t="s">
        <v>705</v>
      </c>
      <c r="C36" s="51" t="s">
        <v>43</v>
      </c>
      <c r="D36" s="246" t="s">
        <v>598</v>
      </c>
      <c r="E36" s="247">
        <v>67.22</v>
      </c>
      <c r="F36" s="296">
        <v>0</v>
      </c>
      <c r="G36" s="247">
        <v>11.2</v>
      </c>
      <c r="H36" s="296">
        <v>0</v>
      </c>
      <c r="I36" s="247">
        <f t="shared" si="0"/>
        <v>78.42</v>
      </c>
      <c r="J36" s="247">
        <v>67.22</v>
      </c>
      <c r="K36" s="247">
        <v>11.2</v>
      </c>
      <c r="L36" s="293">
        <f t="shared" si="1"/>
        <v>78.42</v>
      </c>
      <c r="M36" s="262"/>
      <c r="O36"/>
      <c r="P36"/>
      <c r="Q36"/>
      <c r="R36"/>
    </row>
    <row r="37" spans="1:18" s="1" customFormat="1">
      <c r="A37" s="43">
        <v>33</v>
      </c>
      <c r="B37" s="50" t="s">
        <v>706</v>
      </c>
      <c r="C37" s="51" t="s">
        <v>21</v>
      </c>
      <c r="D37" s="246" t="s">
        <v>600</v>
      </c>
      <c r="E37" s="247">
        <v>67.239999999999995</v>
      </c>
      <c r="F37" s="296">
        <v>50.4</v>
      </c>
      <c r="G37" s="247">
        <v>11.2</v>
      </c>
      <c r="H37" s="296">
        <v>8.4</v>
      </c>
      <c r="I37" s="247">
        <f t="shared" si="0"/>
        <v>137.23999999999998</v>
      </c>
      <c r="J37" s="247">
        <v>117.63</v>
      </c>
      <c r="K37" s="247">
        <v>19.61</v>
      </c>
      <c r="L37" s="293">
        <f t="shared" si="1"/>
        <v>137.24</v>
      </c>
      <c r="M37" s="262"/>
      <c r="O37"/>
      <c r="P37"/>
      <c r="Q37"/>
      <c r="R37"/>
    </row>
    <row r="38" spans="1:18" s="1" customFormat="1">
      <c r="A38" s="43">
        <v>34</v>
      </c>
      <c r="B38" s="50" t="s">
        <v>645</v>
      </c>
      <c r="C38" s="51" t="s">
        <v>358</v>
      </c>
      <c r="D38" s="246" t="s">
        <v>599</v>
      </c>
      <c r="E38" s="247">
        <v>67.22</v>
      </c>
      <c r="F38" s="296">
        <v>114.26</v>
      </c>
      <c r="G38" s="247">
        <v>11.2</v>
      </c>
      <c r="H38" s="296">
        <v>20.16</v>
      </c>
      <c r="I38" s="247">
        <f t="shared" si="0"/>
        <v>212.84</v>
      </c>
      <c r="J38" s="247">
        <v>181.48000000000002</v>
      </c>
      <c r="K38" s="247">
        <v>31.37</v>
      </c>
      <c r="L38" s="293">
        <f t="shared" si="1"/>
        <v>212.85000000000002</v>
      </c>
      <c r="M38" s="262"/>
      <c r="O38"/>
      <c r="P38"/>
      <c r="Q38"/>
      <c r="R38"/>
    </row>
    <row r="39" spans="1:18" s="1" customFormat="1">
      <c r="A39" s="43">
        <v>35</v>
      </c>
      <c r="B39" s="50" t="s">
        <v>646</v>
      </c>
      <c r="C39" s="51" t="s">
        <v>551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0"/>
        <v>78.42</v>
      </c>
      <c r="J39" s="247">
        <v>67.22</v>
      </c>
      <c r="K39" s="247">
        <v>11.2</v>
      </c>
      <c r="L39" s="293">
        <f t="shared" si="1"/>
        <v>78.42</v>
      </c>
      <c r="M39" s="262"/>
      <c r="O39"/>
      <c r="P39"/>
      <c r="Q39"/>
      <c r="R39"/>
    </row>
    <row r="40" spans="1:18" s="1" customFormat="1">
      <c r="A40" s="43">
        <v>36</v>
      </c>
      <c r="B40" s="50" t="s">
        <v>647</v>
      </c>
      <c r="C40" s="54" t="s">
        <v>615</v>
      </c>
      <c r="D40" s="246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0"/>
        <v>78.42</v>
      </c>
      <c r="J40" s="247">
        <v>67.22</v>
      </c>
      <c r="K40" s="247">
        <v>11.2</v>
      </c>
      <c r="L40" s="293">
        <f t="shared" si="1"/>
        <v>78.42</v>
      </c>
      <c r="M40" s="262"/>
      <c r="O40"/>
      <c r="P40"/>
      <c r="Q40"/>
      <c r="R40"/>
    </row>
    <row r="41" spans="1:18" s="1" customFormat="1">
      <c r="A41" s="43">
        <v>37</v>
      </c>
      <c r="B41" s="50" t="s">
        <v>648</v>
      </c>
      <c r="C41" s="51" t="s">
        <v>23</v>
      </c>
      <c r="D41" s="246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0"/>
        <v>78.42</v>
      </c>
      <c r="J41" s="247">
        <v>67.22</v>
      </c>
      <c r="K41" s="247">
        <v>11.2</v>
      </c>
      <c r="L41" s="293">
        <f t="shared" si="1"/>
        <v>78.42</v>
      </c>
      <c r="M41" s="262"/>
      <c r="O41"/>
      <c r="P41"/>
      <c r="Q41"/>
      <c r="R41"/>
    </row>
    <row r="42" spans="1:18" s="1" customFormat="1">
      <c r="A42" s="43">
        <v>38</v>
      </c>
      <c r="B42" s="50" t="s">
        <v>649</v>
      </c>
      <c r="C42" s="51" t="s">
        <v>93</v>
      </c>
      <c r="D42" s="246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f t="shared" si="0"/>
        <v>212.84</v>
      </c>
      <c r="J42" s="247">
        <v>181.48000000000002</v>
      </c>
      <c r="K42" s="247">
        <v>31.37</v>
      </c>
      <c r="L42" s="293">
        <f t="shared" si="1"/>
        <v>212.85000000000002</v>
      </c>
      <c r="M42" s="262"/>
      <c r="O42"/>
      <c r="P42"/>
      <c r="Q42"/>
      <c r="R42"/>
    </row>
    <row r="43" spans="1:18" s="1" customFormat="1">
      <c r="A43" s="43">
        <v>39</v>
      </c>
      <c r="B43" s="50" t="s">
        <v>650</v>
      </c>
      <c r="C43" s="51" t="s">
        <v>183</v>
      </c>
      <c r="D43" s="246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0"/>
        <v>78.42</v>
      </c>
      <c r="J43" s="247">
        <v>67.22</v>
      </c>
      <c r="K43" s="247">
        <v>11.2</v>
      </c>
      <c r="L43" s="293">
        <f t="shared" si="1"/>
        <v>78.42</v>
      </c>
      <c r="M43" s="262"/>
      <c r="O43"/>
      <c r="P43"/>
      <c r="Q43"/>
      <c r="R43"/>
    </row>
    <row r="44" spans="1:18" s="1" customFormat="1">
      <c r="A44" s="43">
        <v>40</v>
      </c>
      <c r="B44" s="50" t="s">
        <v>651</v>
      </c>
      <c r="C44" s="54" t="s">
        <v>24</v>
      </c>
      <c r="D44" s="246" t="s">
        <v>599</v>
      </c>
      <c r="E44" s="247">
        <v>67.22</v>
      </c>
      <c r="F44" s="296">
        <v>114.26</v>
      </c>
      <c r="G44" s="247">
        <v>11.2</v>
      </c>
      <c r="H44" s="296">
        <v>20.16</v>
      </c>
      <c r="I44" s="247">
        <f t="shared" si="0"/>
        <v>212.84</v>
      </c>
      <c r="J44" s="247">
        <v>181.48000000000002</v>
      </c>
      <c r="K44" s="247">
        <v>31.37</v>
      </c>
      <c r="L44" s="293">
        <f t="shared" si="1"/>
        <v>212.85000000000002</v>
      </c>
      <c r="M44" s="262"/>
      <c r="O44"/>
      <c r="P44"/>
      <c r="Q44"/>
      <c r="R44"/>
    </row>
    <row r="45" spans="1:18" s="1" customFormat="1">
      <c r="A45" s="43">
        <v>41</v>
      </c>
      <c r="B45" s="50" t="s">
        <v>652</v>
      </c>
      <c r="C45" s="54" t="s">
        <v>134</v>
      </c>
      <c r="D45" s="246" t="s">
        <v>598</v>
      </c>
      <c r="E45" s="247">
        <v>67.22</v>
      </c>
      <c r="F45" s="296">
        <v>0</v>
      </c>
      <c r="G45" s="247">
        <v>11.2</v>
      </c>
      <c r="H45" s="296">
        <v>0</v>
      </c>
      <c r="I45" s="247">
        <f t="shared" si="0"/>
        <v>78.42</v>
      </c>
      <c r="J45" s="247">
        <v>67.22</v>
      </c>
      <c r="K45" s="247">
        <v>11.2</v>
      </c>
      <c r="L45" s="293">
        <f t="shared" si="1"/>
        <v>78.42</v>
      </c>
      <c r="M45" s="262"/>
      <c r="O45"/>
      <c r="P45"/>
      <c r="Q45"/>
      <c r="R45"/>
    </row>
    <row r="46" spans="1:18" s="1" customFormat="1">
      <c r="A46" s="43">
        <v>42</v>
      </c>
      <c r="B46" s="50" t="s">
        <v>653</v>
      </c>
      <c r="C46" s="54" t="s">
        <v>59</v>
      </c>
      <c r="D46" s="246" t="s">
        <v>598</v>
      </c>
      <c r="E46" s="247">
        <v>67.22</v>
      </c>
      <c r="F46" s="296">
        <v>0</v>
      </c>
      <c r="G46" s="247">
        <v>11.2</v>
      </c>
      <c r="H46" s="296">
        <v>0</v>
      </c>
      <c r="I46" s="247">
        <f t="shared" si="0"/>
        <v>78.42</v>
      </c>
      <c r="J46" s="247">
        <v>67.22</v>
      </c>
      <c r="K46" s="247">
        <v>11.2</v>
      </c>
      <c r="L46" s="293">
        <f t="shared" si="1"/>
        <v>78.42</v>
      </c>
      <c r="M46" s="262"/>
      <c r="O46"/>
      <c r="P46"/>
      <c r="Q46"/>
      <c r="R46"/>
    </row>
    <row r="47" spans="1:18" s="1" customFormat="1">
      <c r="A47" s="43">
        <v>43</v>
      </c>
      <c r="B47" s="50" t="s">
        <v>654</v>
      </c>
      <c r="C47" s="138" t="s">
        <v>563</v>
      </c>
      <c r="D47" s="246" t="s">
        <v>599</v>
      </c>
      <c r="E47" s="247">
        <v>67.22</v>
      </c>
      <c r="F47" s="296">
        <v>114.26</v>
      </c>
      <c r="G47" s="247">
        <v>11.2</v>
      </c>
      <c r="H47" s="296">
        <v>20.16</v>
      </c>
      <c r="I47" s="247">
        <f t="shared" si="0"/>
        <v>212.84</v>
      </c>
      <c r="J47" s="247">
        <v>181.48000000000002</v>
      </c>
      <c r="K47" s="247">
        <v>31.37</v>
      </c>
      <c r="L47" s="293">
        <f t="shared" si="1"/>
        <v>212.85000000000002</v>
      </c>
      <c r="M47" s="262"/>
      <c r="O47"/>
      <c r="P47"/>
      <c r="Q47"/>
      <c r="R47"/>
    </row>
    <row r="48" spans="1:18" s="1" customFormat="1">
      <c r="A48" s="43">
        <v>44</v>
      </c>
      <c r="B48" s="50" t="s">
        <v>655</v>
      </c>
      <c r="C48" s="138" t="s">
        <v>330</v>
      </c>
      <c r="D48" s="307" t="s">
        <v>600</v>
      </c>
      <c r="E48" s="247">
        <v>67.239999999999995</v>
      </c>
      <c r="F48" s="296">
        <v>50.4</v>
      </c>
      <c r="G48" s="247">
        <v>11.2</v>
      </c>
      <c r="H48" s="296">
        <v>8.4</v>
      </c>
      <c r="I48" s="247">
        <f t="shared" si="0"/>
        <v>137.23999999999998</v>
      </c>
      <c r="J48" s="247">
        <v>117.63</v>
      </c>
      <c r="K48" s="247">
        <v>19.61</v>
      </c>
      <c r="L48" s="293">
        <f t="shared" si="1"/>
        <v>137.24</v>
      </c>
      <c r="M48" s="262"/>
      <c r="O48"/>
      <c r="P48"/>
      <c r="Q48"/>
      <c r="R48"/>
    </row>
    <row r="49" spans="1:18" s="1" customFormat="1" ht="16" customHeight="1">
      <c r="A49" s="43">
        <v>45</v>
      </c>
      <c r="B49" s="129" t="s">
        <v>656</v>
      </c>
      <c r="C49" s="119" t="s">
        <v>306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0"/>
        <v>78.42</v>
      </c>
      <c r="J49" s="247">
        <v>67.22</v>
      </c>
      <c r="K49" s="247">
        <v>11.2</v>
      </c>
      <c r="L49" s="293">
        <f t="shared" si="1"/>
        <v>78.42</v>
      </c>
      <c r="M49" s="262"/>
      <c r="O49"/>
      <c r="P49"/>
      <c r="Q49"/>
      <c r="R49"/>
    </row>
    <row r="50" spans="1:18" s="1" customFormat="1">
      <c r="A50" s="43">
        <v>46</v>
      </c>
      <c r="B50" s="50" t="s">
        <v>657</v>
      </c>
      <c r="C50" s="54" t="s">
        <v>203</v>
      </c>
      <c r="D50" s="246" t="s">
        <v>598</v>
      </c>
      <c r="E50" s="247">
        <v>67.22</v>
      </c>
      <c r="F50" s="296">
        <v>0</v>
      </c>
      <c r="G50" s="247">
        <v>11.2</v>
      </c>
      <c r="H50" s="296">
        <v>0</v>
      </c>
      <c r="I50" s="247">
        <f t="shared" si="0"/>
        <v>78.42</v>
      </c>
      <c r="J50" s="247">
        <v>67.22</v>
      </c>
      <c r="K50" s="247">
        <v>11.2</v>
      </c>
      <c r="L50" s="293">
        <f t="shared" si="1"/>
        <v>78.42</v>
      </c>
      <c r="M50" s="262"/>
      <c r="O50"/>
      <c r="P50"/>
      <c r="Q50"/>
      <c r="R50"/>
    </row>
    <row r="51" spans="1:18">
      <c r="A51" s="43">
        <v>47</v>
      </c>
      <c r="B51" s="121" t="s">
        <v>658</v>
      </c>
      <c r="C51" s="119" t="s">
        <v>308</v>
      </c>
      <c r="D51" s="246" t="s">
        <v>598</v>
      </c>
      <c r="E51" s="247">
        <v>67.22</v>
      </c>
      <c r="F51" s="296">
        <v>0</v>
      </c>
      <c r="G51" s="247">
        <v>11.2</v>
      </c>
      <c r="H51" s="296">
        <v>0</v>
      </c>
      <c r="I51" s="247">
        <f t="shared" si="0"/>
        <v>78.42</v>
      </c>
      <c r="J51" s="247">
        <v>67.22</v>
      </c>
      <c r="K51" s="247">
        <v>11.2</v>
      </c>
      <c r="L51" s="293">
        <f t="shared" si="1"/>
        <v>78.42</v>
      </c>
      <c r="M51" s="262"/>
    </row>
    <row r="52" spans="1:18">
      <c r="A52" s="43">
        <v>48</v>
      </c>
      <c r="B52" s="50" t="s">
        <v>659</v>
      </c>
      <c r="C52" s="54" t="s">
        <v>27</v>
      </c>
      <c r="D52" s="246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0"/>
        <v>212.84</v>
      </c>
      <c r="J52" s="247">
        <v>181.48000000000002</v>
      </c>
      <c r="K52" s="247">
        <v>31.37</v>
      </c>
      <c r="L52" s="293">
        <f t="shared" si="1"/>
        <v>212.85000000000002</v>
      </c>
      <c r="M52" s="262"/>
    </row>
    <row r="53" spans="1:18">
      <c r="A53" s="43">
        <v>49</v>
      </c>
      <c r="B53" s="50" t="s">
        <v>660</v>
      </c>
      <c r="C53" s="54" t="s">
        <v>123</v>
      </c>
      <c r="D53" s="307" t="s">
        <v>599</v>
      </c>
      <c r="E53" s="247">
        <v>67.22</v>
      </c>
      <c r="F53" s="296">
        <v>114.26</v>
      </c>
      <c r="G53" s="247">
        <v>11.2</v>
      </c>
      <c r="H53" s="296">
        <v>20.16</v>
      </c>
      <c r="I53" s="247">
        <f t="shared" si="0"/>
        <v>212.84</v>
      </c>
      <c r="J53" s="247">
        <v>181.48000000000002</v>
      </c>
      <c r="K53" s="247">
        <v>31.37</v>
      </c>
      <c r="L53" s="293">
        <f t="shared" si="1"/>
        <v>212.85000000000002</v>
      </c>
      <c r="M53" s="262"/>
    </row>
    <row r="54" spans="1:18">
      <c r="A54" s="43">
        <v>50</v>
      </c>
      <c r="B54" s="50" t="s">
        <v>661</v>
      </c>
      <c r="C54" s="54" t="s">
        <v>143</v>
      </c>
      <c r="D54" s="246" t="s">
        <v>599</v>
      </c>
      <c r="E54" s="247">
        <v>67.22</v>
      </c>
      <c r="F54" s="296">
        <v>114.26</v>
      </c>
      <c r="G54" s="247">
        <v>11.2</v>
      </c>
      <c r="H54" s="296">
        <v>20.16</v>
      </c>
      <c r="I54" s="247">
        <f t="shared" si="0"/>
        <v>212.84</v>
      </c>
      <c r="J54" s="247">
        <v>181.48000000000002</v>
      </c>
      <c r="K54" s="247">
        <v>31.37</v>
      </c>
      <c r="L54" s="293">
        <f t="shared" si="1"/>
        <v>212.85000000000002</v>
      </c>
      <c r="M54" s="262"/>
    </row>
    <row r="55" spans="1:18">
      <c r="A55" s="43">
        <v>51</v>
      </c>
      <c r="B55" s="292" t="s">
        <v>742</v>
      </c>
      <c r="C55" s="54" t="s">
        <v>737</v>
      </c>
      <c r="D55" s="246" t="s">
        <v>598</v>
      </c>
      <c r="E55" s="247">
        <v>67.22</v>
      </c>
      <c r="F55" s="296">
        <v>0</v>
      </c>
      <c r="G55" s="247">
        <v>11.2</v>
      </c>
      <c r="H55" s="296">
        <v>0</v>
      </c>
      <c r="I55" s="247">
        <f t="shared" si="0"/>
        <v>78.42</v>
      </c>
      <c r="J55" s="247">
        <v>67.22</v>
      </c>
      <c r="K55" s="247">
        <v>11.2</v>
      </c>
      <c r="L55" s="293">
        <f t="shared" si="1"/>
        <v>78.42</v>
      </c>
    </row>
    <row r="56" spans="1:18">
      <c r="A56" s="43">
        <v>52</v>
      </c>
      <c r="B56" s="50" t="s">
        <v>662</v>
      </c>
      <c r="C56" s="54" t="s">
        <v>209</v>
      </c>
      <c r="D56" s="246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0"/>
        <v>78.42</v>
      </c>
      <c r="J56" s="247">
        <v>67.22</v>
      </c>
      <c r="K56" s="247">
        <v>11.2</v>
      </c>
      <c r="L56" s="293">
        <f t="shared" si="1"/>
        <v>78.42</v>
      </c>
      <c r="M56" s="262"/>
    </row>
    <row r="57" spans="1:18">
      <c r="A57" s="43">
        <v>53</v>
      </c>
      <c r="B57" s="50" t="s">
        <v>663</v>
      </c>
      <c r="C57" s="51" t="s">
        <v>133</v>
      </c>
      <c r="D57" s="246" t="s">
        <v>600</v>
      </c>
      <c r="E57" s="247">
        <v>67.239999999999995</v>
      </c>
      <c r="F57" s="296">
        <v>50.4</v>
      </c>
      <c r="G57" s="247">
        <v>11.2</v>
      </c>
      <c r="H57" s="296">
        <v>8.4</v>
      </c>
      <c r="I57" s="247">
        <f t="shared" si="0"/>
        <v>137.23999999999998</v>
      </c>
      <c r="J57" s="247">
        <v>117.63</v>
      </c>
      <c r="K57" s="247">
        <v>19.61</v>
      </c>
      <c r="L57" s="293">
        <f t="shared" si="1"/>
        <v>137.24</v>
      </c>
      <c r="M57" s="262"/>
    </row>
    <row r="58" spans="1:18" s="42" customFormat="1" ht="16" customHeight="1">
      <c r="A58" s="43">
        <v>54</v>
      </c>
      <c r="B58" s="50" t="s">
        <v>664</v>
      </c>
      <c r="C58" s="54" t="s">
        <v>601</v>
      </c>
      <c r="D58" s="246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0"/>
        <v>78.42</v>
      </c>
      <c r="J58" s="247">
        <v>67.22</v>
      </c>
      <c r="K58" s="247">
        <v>11.2</v>
      </c>
      <c r="L58" s="293">
        <f t="shared" si="1"/>
        <v>78.42</v>
      </c>
      <c r="M58" s="262"/>
      <c r="N58" s="1"/>
    </row>
    <row r="59" spans="1:18" s="42" customFormat="1">
      <c r="A59" s="43">
        <v>55</v>
      </c>
      <c r="B59" s="50" t="s">
        <v>665</v>
      </c>
      <c r="C59" s="54" t="s">
        <v>378</v>
      </c>
      <c r="D59" s="246" t="s">
        <v>600</v>
      </c>
      <c r="E59" s="247">
        <v>67.239999999999995</v>
      </c>
      <c r="F59" s="296">
        <v>50.4</v>
      </c>
      <c r="G59" s="247">
        <v>11.2</v>
      </c>
      <c r="H59" s="296">
        <v>8.4</v>
      </c>
      <c r="I59" s="247">
        <f t="shared" si="0"/>
        <v>137.23999999999998</v>
      </c>
      <c r="J59" s="247">
        <v>117.63</v>
      </c>
      <c r="K59" s="247">
        <v>19.61</v>
      </c>
      <c r="L59" s="293">
        <f t="shared" si="1"/>
        <v>137.24</v>
      </c>
      <c r="M59" s="262"/>
      <c r="N59" s="1"/>
    </row>
    <row r="60" spans="1:18" s="42" customFormat="1">
      <c r="A60" s="43">
        <v>56</v>
      </c>
      <c r="B60" s="50" t="s">
        <v>413</v>
      </c>
      <c r="C60" s="54" t="s">
        <v>196</v>
      </c>
      <c r="D60" s="271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0"/>
        <v>78.42</v>
      </c>
      <c r="J60" s="247">
        <v>67.22</v>
      </c>
      <c r="K60" s="247">
        <v>11.2</v>
      </c>
      <c r="L60" s="293">
        <f t="shared" si="1"/>
        <v>78.42</v>
      </c>
      <c r="M60" s="262"/>
      <c r="N60" s="1"/>
    </row>
    <row r="61" spans="1:18">
      <c r="A61" s="43">
        <v>57</v>
      </c>
      <c r="B61" s="50" t="s">
        <v>666</v>
      </c>
      <c r="C61" s="51" t="s">
        <v>215</v>
      </c>
      <c r="D61" s="246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264"/>
    </row>
    <row r="62" spans="1:18">
      <c r="A62" s="43">
        <v>58</v>
      </c>
      <c r="B62" s="50" t="s">
        <v>667</v>
      </c>
      <c r="C62" s="51" t="s">
        <v>586</v>
      </c>
      <c r="D62" s="246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0"/>
        <v>78.42</v>
      </c>
      <c r="J62" s="247">
        <v>67.22</v>
      </c>
      <c r="K62" s="247">
        <v>11.2</v>
      </c>
      <c r="L62" s="293">
        <f t="shared" si="1"/>
        <v>78.42</v>
      </c>
      <c r="M62" s="264"/>
    </row>
    <row r="63" spans="1:18">
      <c r="A63" s="43">
        <v>59</v>
      </c>
      <c r="B63" s="50" t="s">
        <v>668</v>
      </c>
      <c r="C63" s="51" t="s">
        <v>509</v>
      </c>
      <c r="D63" s="246" t="s">
        <v>599</v>
      </c>
      <c r="E63" s="247">
        <v>67.22</v>
      </c>
      <c r="F63" s="296">
        <v>114.26</v>
      </c>
      <c r="G63" s="247">
        <v>11.2</v>
      </c>
      <c r="H63" s="296">
        <v>20.16</v>
      </c>
      <c r="I63" s="247">
        <f t="shared" si="0"/>
        <v>212.84</v>
      </c>
      <c r="J63" s="247">
        <v>181.48000000000002</v>
      </c>
      <c r="K63" s="247">
        <v>31.37</v>
      </c>
      <c r="L63" s="293">
        <f t="shared" si="1"/>
        <v>212.85000000000002</v>
      </c>
      <c r="M63" s="264"/>
    </row>
    <row r="64" spans="1:18">
      <c r="A64" s="43">
        <v>60</v>
      </c>
      <c r="B64" s="50" t="s">
        <v>669</v>
      </c>
      <c r="C64" s="54" t="s">
        <v>83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</row>
    <row r="65" spans="1:18">
      <c r="A65" s="43">
        <v>61</v>
      </c>
      <c r="B65" s="50" t="s">
        <v>711</v>
      </c>
      <c r="C65" s="51" t="s">
        <v>712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0"/>
        <v>78.42</v>
      </c>
      <c r="J65" s="247">
        <v>67.22</v>
      </c>
      <c r="K65" s="247">
        <v>11.2</v>
      </c>
      <c r="L65" s="293">
        <f t="shared" si="1"/>
        <v>78.42</v>
      </c>
      <c r="M65" s="262"/>
    </row>
    <row r="66" spans="1:18">
      <c r="A66" s="43">
        <v>62</v>
      </c>
      <c r="B66" s="50" t="s">
        <v>707</v>
      </c>
      <c r="C66" s="54" t="s">
        <v>30</v>
      </c>
      <c r="D66" s="246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0"/>
        <v>78.42</v>
      </c>
      <c r="J66" s="247">
        <v>67.22</v>
      </c>
      <c r="K66" s="247">
        <v>11.2</v>
      </c>
      <c r="L66" s="293">
        <f t="shared" si="1"/>
        <v>78.42</v>
      </c>
      <c r="M66" s="262"/>
    </row>
    <row r="67" spans="1:18" s="1" customFormat="1">
      <c r="A67" s="43">
        <v>63</v>
      </c>
      <c r="B67" s="292" t="s">
        <v>743</v>
      </c>
      <c r="C67" s="54" t="s">
        <v>738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0"/>
        <v>78.42</v>
      </c>
      <c r="J67" s="247">
        <v>67.22</v>
      </c>
      <c r="K67" s="247">
        <v>11.2</v>
      </c>
      <c r="L67" s="293">
        <f t="shared" si="1"/>
        <v>78.42</v>
      </c>
      <c r="M67" s="262"/>
      <c r="O67"/>
      <c r="P67"/>
      <c r="Q67"/>
      <c r="R67"/>
    </row>
    <row r="68" spans="1:18" s="1" customFormat="1">
      <c r="A68" s="43">
        <v>64</v>
      </c>
      <c r="B68" s="50" t="s">
        <v>670</v>
      </c>
      <c r="C68" s="54" t="s">
        <v>428</v>
      </c>
      <c r="D68" s="246" t="s">
        <v>598</v>
      </c>
      <c r="E68" s="247">
        <v>67.22</v>
      </c>
      <c r="F68" s="296">
        <v>0</v>
      </c>
      <c r="G68" s="247">
        <v>11.2</v>
      </c>
      <c r="H68" s="296">
        <v>0</v>
      </c>
      <c r="I68" s="247">
        <f t="shared" si="0"/>
        <v>78.42</v>
      </c>
      <c r="J68" s="247">
        <v>67.22</v>
      </c>
      <c r="K68" s="247">
        <v>11.2</v>
      </c>
      <c r="L68" s="293">
        <f t="shared" si="1"/>
        <v>78.42</v>
      </c>
      <c r="M68" s="262"/>
      <c r="O68"/>
      <c r="P68"/>
      <c r="Q68"/>
      <c r="R68"/>
    </row>
    <row r="69" spans="1:18" s="1" customFormat="1">
      <c r="A69" s="43">
        <v>65</v>
      </c>
      <c r="B69" s="292" t="s">
        <v>744</v>
      </c>
      <c r="C69" s="54" t="s">
        <v>523</v>
      </c>
      <c r="D69" s="246" t="s">
        <v>598</v>
      </c>
      <c r="E69" s="247">
        <v>67.22</v>
      </c>
      <c r="F69" s="296">
        <v>0</v>
      </c>
      <c r="G69" s="247">
        <v>11.2</v>
      </c>
      <c r="H69" s="296">
        <v>0</v>
      </c>
      <c r="I69" s="247">
        <f t="shared" ref="I69:I105" si="2">SUM(E69:H69)</f>
        <v>78.42</v>
      </c>
      <c r="J69" s="247">
        <v>67.22</v>
      </c>
      <c r="K69" s="247">
        <v>11.2</v>
      </c>
      <c r="L69" s="293">
        <f t="shared" ref="L69:L105" si="3">J69+K69</f>
        <v>78.42</v>
      </c>
      <c r="M69" s="262"/>
      <c r="O69"/>
      <c r="P69"/>
      <c r="Q69"/>
      <c r="R69"/>
    </row>
    <row r="70" spans="1:18" s="1" customFormat="1">
      <c r="A70" s="43">
        <v>66</v>
      </c>
      <c r="B70" s="50" t="s">
        <v>671</v>
      </c>
      <c r="C70" s="54" t="s">
        <v>609</v>
      </c>
      <c r="D70" s="246" t="s">
        <v>600</v>
      </c>
      <c r="E70" s="247">
        <v>67.239999999999995</v>
      </c>
      <c r="F70" s="296">
        <v>50.4</v>
      </c>
      <c r="G70" s="247">
        <v>11.2</v>
      </c>
      <c r="H70" s="296">
        <v>8.4</v>
      </c>
      <c r="I70" s="247">
        <f t="shared" si="2"/>
        <v>137.23999999999998</v>
      </c>
      <c r="J70" s="247">
        <v>117.63</v>
      </c>
      <c r="K70" s="247">
        <v>19.61</v>
      </c>
      <c r="L70" s="293">
        <f t="shared" si="3"/>
        <v>137.24</v>
      </c>
      <c r="M70" s="262"/>
      <c r="O70"/>
      <c r="P70"/>
      <c r="Q70"/>
      <c r="R70"/>
    </row>
    <row r="71" spans="1:18" s="1" customFormat="1">
      <c r="A71" s="43">
        <v>67</v>
      </c>
      <c r="B71" s="50" t="s">
        <v>672</v>
      </c>
      <c r="C71" s="54" t="s">
        <v>619</v>
      </c>
      <c r="D71" s="246" t="s">
        <v>599</v>
      </c>
      <c r="E71" s="247">
        <v>67.22</v>
      </c>
      <c r="F71" s="296">
        <v>114.26</v>
      </c>
      <c r="G71" s="247">
        <v>11.2</v>
      </c>
      <c r="H71" s="296">
        <v>20.16</v>
      </c>
      <c r="I71" s="247">
        <f t="shared" si="2"/>
        <v>212.84</v>
      </c>
      <c r="J71" s="247">
        <v>181.48000000000002</v>
      </c>
      <c r="K71" s="247">
        <v>31.37</v>
      </c>
      <c r="L71" s="293">
        <f t="shared" si="3"/>
        <v>212.85000000000002</v>
      </c>
      <c r="M71" s="262"/>
      <c r="O71"/>
      <c r="P71"/>
      <c r="Q71"/>
      <c r="R71"/>
    </row>
    <row r="72" spans="1:18" s="1" customFormat="1">
      <c r="A72" s="43">
        <v>68</v>
      </c>
      <c r="B72" s="50" t="s">
        <v>673</v>
      </c>
      <c r="C72" s="54" t="s">
        <v>360</v>
      </c>
      <c r="D72" s="246" t="s">
        <v>600</v>
      </c>
      <c r="E72" s="247">
        <v>67.239999999999995</v>
      </c>
      <c r="F72" s="296">
        <v>50.4</v>
      </c>
      <c r="G72" s="247">
        <v>11.2</v>
      </c>
      <c r="H72" s="296">
        <v>8.4</v>
      </c>
      <c r="I72" s="247">
        <f t="shared" si="2"/>
        <v>137.23999999999998</v>
      </c>
      <c r="J72" s="247">
        <v>117.63</v>
      </c>
      <c r="K72" s="247">
        <v>19.61</v>
      </c>
      <c r="L72" s="293">
        <f t="shared" si="3"/>
        <v>137.24</v>
      </c>
      <c r="M72" s="262"/>
      <c r="O72"/>
      <c r="P72"/>
      <c r="Q72"/>
      <c r="R72"/>
    </row>
    <row r="73" spans="1:18" s="1" customFormat="1">
      <c r="A73" s="43">
        <v>69</v>
      </c>
      <c r="B73" s="70" t="s">
        <v>786</v>
      </c>
      <c r="C73" s="225" t="s">
        <v>787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2"/>
        <v>78.42</v>
      </c>
      <c r="J73" s="247">
        <v>67.22</v>
      </c>
      <c r="K73" s="247">
        <v>11.2</v>
      </c>
      <c r="L73" s="293">
        <f t="shared" si="3"/>
        <v>78.42</v>
      </c>
      <c r="M73" s="262" t="s">
        <v>801</v>
      </c>
      <c r="O73"/>
      <c r="P73"/>
      <c r="Q73"/>
      <c r="R73"/>
    </row>
    <row r="74" spans="1:18" s="1" customFormat="1">
      <c r="A74" s="43">
        <v>70</v>
      </c>
      <c r="B74" s="50" t="s">
        <v>674</v>
      </c>
      <c r="C74" s="54" t="s">
        <v>369</v>
      </c>
      <c r="D74" s="246" t="s">
        <v>600</v>
      </c>
      <c r="E74" s="247">
        <v>67.239999999999995</v>
      </c>
      <c r="F74" s="296">
        <v>50.4</v>
      </c>
      <c r="G74" s="247">
        <v>11.2</v>
      </c>
      <c r="H74" s="296">
        <v>8.4</v>
      </c>
      <c r="I74" s="247">
        <f t="shared" si="2"/>
        <v>137.23999999999998</v>
      </c>
      <c r="J74" s="247">
        <v>117.63</v>
      </c>
      <c r="K74" s="247">
        <v>19.61</v>
      </c>
      <c r="L74" s="293">
        <f t="shared" si="3"/>
        <v>137.24</v>
      </c>
      <c r="M74" s="262"/>
      <c r="O74"/>
      <c r="P74"/>
      <c r="Q74"/>
      <c r="R74"/>
    </row>
    <row r="75" spans="1:18" s="1" customFormat="1">
      <c r="A75" s="43">
        <v>71</v>
      </c>
      <c r="B75" s="50" t="s">
        <v>726</v>
      </c>
      <c r="C75" s="51" t="s">
        <v>725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2"/>
        <v>78.42</v>
      </c>
      <c r="J75" s="247">
        <v>67.22</v>
      </c>
      <c r="K75" s="247">
        <v>11.2</v>
      </c>
      <c r="L75" s="293">
        <f t="shared" si="3"/>
        <v>78.42</v>
      </c>
      <c r="M75" s="262"/>
      <c r="O75"/>
      <c r="P75"/>
      <c r="Q75"/>
      <c r="R75"/>
    </row>
    <row r="76" spans="1:18" s="1" customFormat="1">
      <c r="A76" s="43">
        <v>72</v>
      </c>
      <c r="B76" s="3" t="s">
        <v>753</v>
      </c>
      <c r="C76" s="51" t="s">
        <v>752</v>
      </c>
      <c r="D76" s="246" t="s">
        <v>598</v>
      </c>
      <c r="E76" s="247">
        <v>67.22</v>
      </c>
      <c r="F76" s="296">
        <v>0</v>
      </c>
      <c r="G76" s="247">
        <v>11.2</v>
      </c>
      <c r="H76" s="296">
        <v>0</v>
      </c>
      <c r="I76" s="247">
        <f t="shared" si="2"/>
        <v>78.42</v>
      </c>
      <c r="J76" s="247">
        <v>67.22</v>
      </c>
      <c r="K76" s="247">
        <v>11.2</v>
      </c>
      <c r="L76" s="293">
        <f t="shared" si="3"/>
        <v>78.42</v>
      </c>
      <c r="M76" s="262"/>
      <c r="O76"/>
      <c r="P76"/>
      <c r="Q76"/>
      <c r="R76"/>
    </row>
    <row r="77" spans="1:18" s="1" customFormat="1">
      <c r="A77" s="43">
        <v>73</v>
      </c>
      <c r="B77" s="50" t="s">
        <v>676</v>
      </c>
      <c r="C77" s="54" t="s">
        <v>557</v>
      </c>
      <c r="D77" s="246" t="s">
        <v>598</v>
      </c>
      <c r="E77" s="247">
        <v>67.22</v>
      </c>
      <c r="F77" s="296">
        <v>0</v>
      </c>
      <c r="G77" s="247">
        <v>11.2</v>
      </c>
      <c r="H77" s="296">
        <v>0</v>
      </c>
      <c r="I77" s="247">
        <f t="shared" si="2"/>
        <v>78.42</v>
      </c>
      <c r="J77" s="247">
        <v>67.22</v>
      </c>
      <c r="K77" s="247">
        <v>11.2</v>
      </c>
      <c r="L77" s="293">
        <f t="shared" si="3"/>
        <v>78.42</v>
      </c>
      <c r="M77" s="262"/>
      <c r="O77"/>
      <c r="P77"/>
      <c r="Q77"/>
      <c r="R77"/>
    </row>
    <row r="78" spans="1:18" s="1" customFormat="1">
      <c r="A78" s="43">
        <v>74</v>
      </c>
      <c r="B78" s="50" t="s">
        <v>677</v>
      </c>
      <c r="C78" s="54" t="s">
        <v>112</v>
      </c>
      <c r="D78" s="246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2"/>
        <v>78.42</v>
      </c>
      <c r="J78" s="247">
        <v>67.22</v>
      </c>
      <c r="K78" s="247">
        <v>11.2</v>
      </c>
      <c r="L78" s="293">
        <f t="shared" si="3"/>
        <v>78.42</v>
      </c>
      <c r="M78" s="262"/>
      <c r="O78"/>
      <c r="P78"/>
      <c r="Q78"/>
      <c r="R78"/>
    </row>
    <row r="79" spans="1:18" s="1" customFormat="1">
      <c r="A79" s="43">
        <v>75</v>
      </c>
      <c r="B79" s="50" t="s">
        <v>678</v>
      </c>
      <c r="C79" s="54" t="s">
        <v>341</v>
      </c>
      <c r="D79" s="307" t="s">
        <v>600</v>
      </c>
      <c r="E79" s="247">
        <v>67.239999999999995</v>
      </c>
      <c r="F79" s="296">
        <v>50.4</v>
      </c>
      <c r="G79" s="247">
        <v>11.2</v>
      </c>
      <c r="H79" s="296">
        <v>8.4</v>
      </c>
      <c r="I79" s="247">
        <f t="shared" si="2"/>
        <v>137.23999999999998</v>
      </c>
      <c r="J79" s="247">
        <v>117.63</v>
      </c>
      <c r="K79" s="247">
        <v>19.61</v>
      </c>
      <c r="L79" s="293">
        <f t="shared" si="3"/>
        <v>137.24</v>
      </c>
      <c r="M79" s="262"/>
      <c r="O79"/>
      <c r="P79"/>
      <c r="Q79"/>
      <c r="R79"/>
    </row>
    <row r="80" spans="1:18" s="1" customFormat="1">
      <c r="A80" s="43">
        <v>76</v>
      </c>
      <c r="B80" s="50" t="s">
        <v>679</v>
      </c>
      <c r="C80" s="54" t="s">
        <v>32</v>
      </c>
      <c r="D80" s="246" t="s">
        <v>599</v>
      </c>
      <c r="E80" s="247">
        <v>67.22</v>
      </c>
      <c r="F80" s="296">
        <v>114.26</v>
      </c>
      <c r="G80" s="247">
        <v>11.2</v>
      </c>
      <c r="H80" s="296">
        <v>20.16</v>
      </c>
      <c r="I80" s="247">
        <f t="shared" si="2"/>
        <v>212.84</v>
      </c>
      <c r="J80" s="247">
        <v>181.48000000000002</v>
      </c>
      <c r="K80" s="247">
        <v>31.37</v>
      </c>
      <c r="L80" s="293">
        <f t="shared" si="3"/>
        <v>212.85000000000002</v>
      </c>
      <c r="M80" s="262"/>
      <c r="O80"/>
      <c r="P80"/>
      <c r="Q80"/>
      <c r="R80"/>
    </row>
    <row r="81" spans="1:18" s="1" customFormat="1">
      <c r="A81" s="43">
        <v>77</v>
      </c>
      <c r="B81" s="50" t="s">
        <v>714</v>
      </c>
      <c r="C81" s="54" t="s">
        <v>713</v>
      </c>
      <c r="D81" s="246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2"/>
        <v>78.42</v>
      </c>
      <c r="J81" s="247">
        <v>67.22</v>
      </c>
      <c r="K81" s="247">
        <v>11.2</v>
      </c>
      <c r="L81" s="293">
        <f t="shared" si="3"/>
        <v>78.42</v>
      </c>
      <c r="M81" s="262"/>
      <c r="O81"/>
      <c r="P81"/>
      <c r="Q81"/>
      <c r="R81"/>
    </row>
    <row r="82" spans="1:18" s="1" customFormat="1">
      <c r="A82" s="43">
        <v>78</v>
      </c>
      <c r="B82" s="50" t="s">
        <v>681</v>
      </c>
      <c r="C82" s="54" t="s">
        <v>179</v>
      </c>
      <c r="D82" s="246" t="s">
        <v>600</v>
      </c>
      <c r="E82" s="247">
        <v>67.239999999999995</v>
      </c>
      <c r="F82" s="296">
        <v>50.4</v>
      </c>
      <c r="G82" s="247">
        <v>11.2</v>
      </c>
      <c r="H82" s="296">
        <v>8.4</v>
      </c>
      <c r="I82" s="247">
        <f t="shared" si="2"/>
        <v>137.23999999999998</v>
      </c>
      <c r="J82" s="247">
        <v>117.63</v>
      </c>
      <c r="K82" s="247">
        <v>19.61</v>
      </c>
      <c r="L82" s="293">
        <f t="shared" si="3"/>
        <v>137.24</v>
      </c>
      <c r="M82" s="262"/>
      <c r="O82"/>
      <c r="P82"/>
      <c r="Q82"/>
      <c r="R82"/>
    </row>
    <row r="83" spans="1:18" s="1" customFormat="1">
      <c r="A83" s="43">
        <v>79</v>
      </c>
      <c r="B83" s="50" t="s">
        <v>682</v>
      </c>
      <c r="C83" s="54" t="s">
        <v>34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2"/>
        <v>78.42</v>
      </c>
      <c r="J83" s="247">
        <v>67.22</v>
      </c>
      <c r="K83" s="247">
        <v>11.2</v>
      </c>
      <c r="L83" s="293">
        <f t="shared" si="3"/>
        <v>78.42</v>
      </c>
      <c r="M83" s="262"/>
      <c r="O83"/>
      <c r="P83"/>
      <c r="Q83"/>
      <c r="R83"/>
    </row>
    <row r="84" spans="1:18" s="1" customFormat="1">
      <c r="A84" s="43">
        <v>80</v>
      </c>
      <c r="B84" s="50" t="s">
        <v>683</v>
      </c>
      <c r="C84" s="54" t="s">
        <v>126</v>
      </c>
      <c r="D84" s="246" t="s">
        <v>600</v>
      </c>
      <c r="E84" s="247">
        <v>67.239999999999995</v>
      </c>
      <c r="F84" s="296">
        <v>50.4</v>
      </c>
      <c r="G84" s="247">
        <v>11.2</v>
      </c>
      <c r="H84" s="296">
        <v>8.4</v>
      </c>
      <c r="I84" s="247">
        <f t="shared" si="2"/>
        <v>137.23999999999998</v>
      </c>
      <c r="J84" s="247">
        <v>117.63</v>
      </c>
      <c r="K84" s="247">
        <v>19.61</v>
      </c>
      <c r="L84" s="293">
        <f t="shared" si="3"/>
        <v>137.24</v>
      </c>
      <c r="M84" s="262"/>
      <c r="O84"/>
      <c r="P84"/>
      <c r="Q84"/>
      <c r="R84"/>
    </row>
    <row r="85" spans="1:18" s="1" customFormat="1" ht="17" customHeight="1">
      <c r="A85" s="43">
        <v>81</v>
      </c>
      <c r="B85" s="50" t="s">
        <v>684</v>
      </c>
      <c r="C85" s="115" t="s">
        <v>35</v>
      </c>
      <c r="D85" s="246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 t="shared" si="2"/>
        <v>78.42</v>
      </c>
      <c r="J85" s="247">
        <v>67.22</v>
      </c>
      <c r="K85" s="247">
        <v>11.2</v>
      </c>
      <c r="L85" s="293">
        <f t="shared" si="3"/>
        <v>78.42</v>
      </c>
      <c r="M85" s="266"/>
      <c r="O85"/>
      <c r="P85"/>
      <c r="Q85"/>
      <c r="R85"/>
    </row>
    <row r="86" spans="1:18" s="1" customFormat="1">
      <c r="A86" s="43">
        <v>82</v>
      </c>
      <c r="B86" s="50" t="s">
        <v>685</v>
      </c>
      <c r="C86" s="51" t="s">
        <v>433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2"/>
        <v>78.42</v>
      </c>
      <c r="J86" s="247">
        <v>67.22</v>
      </c>
      <c r="K86" s="247">
        <v>11.2</v>
      </c>
      <c r="L86" s="293">
        <f t="shared" si="3"/>
        <v>78.42</v>
      </c>
      <c r="M86" s="262"/>
      <c r="O86"/>
      <c r="P86"/>
      <c r="Q86"/>
      <c r="R86"/>
    </row>
    <row r="87" spans="1:18" s="1" customFormat="1">
      <c r="A87" s="43">
        <v>83</v>
      </c>
      <c r="B87" s="50" t="s">
        <v>686</v>
      </c>
      <c r="C87" s="51" t="s">
        <v>339</v>
      </c>
      <c r="D87" s="246" t="s">
        <v>600</v>
      </c>
      <c r="E87" s="247">
        <v>67.239999999999995</v>
      </c>
      <c r="F87" s="296">
        <v>50.4</v>
      </c>
      <c r="G87" s="247">
        <v>11.2</v>
      </c>
      <c r="H87" s="296">
        <v>8.4</v>
      </c>
      <c r="I87" s="247">
        <f t="shared" si="2"/>
        <v>137.23999999999998</v>
      </c>
      <c r="J87" s="247">
        <v>117.63</v>
      </c>
      <c r="K87" s="247">
        <v>19.61</v>
      </c>
      <c r="L87" s="293">
        <f t="shared" si="3"/>
        <v>137.24</v>
      </c>
      <c r="M87" s="262"/>
      <c r="O87"/>
      <c r="P87"/>
      <c r="Q87"/>
      <c r="R87"/>
    </row>
    <row r="88" spans="1:18" s="1" customFormat="1">
      <c r="A88" s="43">
        <v>84</v>
      </c>
      <c r="B88" s="50" t="s">
        <v>687</v>
      </c>
      <c r="C88" s="54" t="s">
        <v>50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2"/>
        <v>78.42</v>
      </c>
      <c r="J88" s="247">
        <v>67.22</v>
      </c>
      <c r="K88" s="247">
        <v>11.2</v>
      </c>
      <c r="L88" s="293">
        <f t="shared" si="3"/>
        <v>78.42</v>
      </c>
      <c r="M88" s="262"/>
      <c r="O88"/>
      <c r="P88"/>
      <c r="Q88"/>
      <c r="R88"/>
    </row>
    <row r="89" spans="1:18" s="1" customFormat="1">
      <c r="A89" s="43">
        <v>85</v>
      </c>
      <c r="B89" s="50" t="s">
        <v>688</v>
      </c>
      <c r="C89" s="54" t="s">
        <v>85</v>
      </c>
      <c r="D89" s="246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2"/>
        <v>78.42</v>
      </c>
      <c r="J89" s="247">
        <v>67.22</v>
      </c>
      <c r="K89" s="247">
        <v>11.2</v>
      </c>
      <c r="L89" s="293">
        <f t="shared" si="3"/>
        <v>78.42</v>
      </c>
      <c r="M89" s="262"/>
      <c r="O89"/>
      <c r="P89"/>
      <c r="Q89"/>
      <c r="R89"/>
    </row>
    <row r="90" spans="1:18" s="1" customFormat="1">
      <c r="A90" s="43">
        <v>86</v>
      </c>
      <c r="B90" s="50" t="s">
        <v>689</v>
      </c>
      <c r="C90" s="54" t="s">
        <v>128</v>
      </c>
      <c r="D90" s="246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247">
        <f t="shared" si="2"/>
        <v>78.42</v>
      </c>
      <c r="J90" s="247">
        <v>67.22</v>
      </c>
      <c r="K90" s="247">
        <v>11.2</v>
      </c>
      <c r="L90" s="293">
        <f t="shared" si="3"/>
        <v>78.42</v>
      </c>
      <c r="M90" s="262"/>
      <c r="O90"/>
      <c r="P90"/>
      <c r="Q90"/>
      <c r="R90"/>
    </row>
    <row r="91" spans="1:18" s="1" customFormat="1">
      <c r="A91" s="43">
        <v>87</v>
      </c>
      <c r="B91" s="50" t="s">
        <v>690</v>
      </c>
      <c r="C91" s="54" t="s">
        <v>138</v>
      </c>
      <c r="D91" s="246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247">
        <f t="shared" si="2"/>
        <v>78.42</v>
      </c>
      <c r="J91" s="247">
        <v>67.22</v>
      </c>
      <c r="K91" s="247">
        <v>11.2</v>
      </c>
      <c r="L91" s="293">
        <f t="shared" si="3"/>
        <v>78.42</v>
      </c>
      <c r="M91" s="262"/>
      <c r="O91"/>
      <c r="P91"/>
      <c r="Q91"/>
      <c r="R91"/>
    </row>
    <row r="92" spans="1:18" s="1" customFormat="1">
      <c r="A92" s="43">
        <v>88</v>
      </c>
      <c r="B92" s="50" t="s">
        <v>691</v>
      </c>
      <c r="C92" s="54" t="s">
        <v>37</v>
      </c>
      <c r="D92" s="246" t="s">
        <v>600</v>
      </c>
      <c r="E92" s="247">
        <v>67.239999999999995</v>
      </c>
      <c r="F92" s="296">
        <v>50.4</v>
      </c>
      <c r="G92" s="247">
        <v>11.2</v>
      </c>
      <c r="H92" s="296">
        <v>8.4</v>
      </c>
      <c r="I92" s="247">
        <f t="shared" si="2"/>
        <v>137.23999999999998</v>
      </c>
      <c r="J92" s="247">
        <v>117.63</v>
      </c>
      <c r="K92" s="247">
        <v>19.61</v>
      </c>
      <c r="L92" s="293">
        <f t="shared" si="3"/>
        <v>137.24</v>
      </c>
      <c r="M92" s="262"/>
      <c r="O92"/>
      <c r="P92"/>
      <c r="Q92"/>
      <c r="R92"/>
    </row>
    <row r="93" spans="1:18" s="1" customFormat="1">
      <c r="A93" s="43">
        <v>89</v>
      </c>
      <c r="B93" s="50" t="s">
        <v>692</v>
      </c>
      <c r="C93" s="51" t="s">
        <v>46</v>
      </c>
      <c r="D93" s="307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2"/>
        <v>78.42</v>
      </c>
      <c r="J93" s="321">
        <v>67.22</v>
      </c>
      <c r="K93" s="321">
        <v>11.2</v>
      </c>
      <c r="L93" s="293">
        <f t="shared" si="3"/>
        <v>78.42</v>
      </c>
      <c r="M93" s="262"/>
      <c r="O93"/>
      <c r="P93"/>
      <c r="Q93"/>
      <c r="R93"/>
    </row>
    <row r="94" spans="1:18" s="1" customFormat="1">
      <c r="A94" s="43">
        <v>90</v>
      </c>
      <c r="B94" s="50" t="s">
        <v>693</v>
      </c>
      <c r="C94" s="51" t="s">
        <v>165</v>
      </c>
      <c r="D94" s="246" t="s">
        <v>600</v>
      </c>
      <c r="E94" s="247">
        <v>67.239999999999995</v>
      </c>
      <c r="F94" s="296">
        <v>50.4</v>
      </c>
      <c r="G94" s="247">
        <v>11.2</v>
      </c>
      <c r="H94" s="296">
        <v>8.4</v>
      </c>
      <c r="I94" s="247">
        <f t="shared" si="2"/>
        <v>137.23999999999998</v>
      </c>
      <c r="J94" s="247">
        <v>117.63</v>
      </c>
      <c r="K94" s="247">
        <v>19.61</v>
      </c>
      <c r="L94" s="293">
        <f t="shared" si="3"/>
        <v>137.24</v>
      </c>
      <c r="M94" s="262"/>
      <c r="O94"/>
      <c r="P94"/>
      <c r="Q94"/>
      <c r="R94"/>
    </row>
    <row r="95" spans="1:18" s="1" customFormat="1">
      <c r="A95" s="43">
        <v>91</v>
      </c>
      <c r="B95" s="50" t="s">
        <v>694</v>
      </c>
      <c r="C95" s="51" t="s">
        <v>200</v>
      </c>
      <c r="D95" s="246" t="s">
        <v>600</v>
      </c>
      <c r="E95" s="247">
        <v>67.239999999999995</v>
      </c>
      <c r="F95" s="296">
        <v>50.4</v>
      </c>
      <c r="G95" s="247">
        <v>11.2</v>
      </c>
      <c r="H95" s="296">
        <v>8.4</v>
      </c>
      <c r="I95" s="247">
        <f t="shared" si="2"/>
        <v>137.23999999999998</v>
      </c>
      <c r="J95" s="247">
        <v>117.63</v>
      </c>
      <c r="K95" s="247">
        <v>19.61</v>
      </c>
      <c r="L95" s="293">
        <f t="shared" si="3"/>
        <v>137.24</v>
      </c>
      <c r="M95" s="262"/>
      <c r="O95"/>
      <c r="P95"/>
      <c r="Q95"/>
      <c r="R95"/>
    </row>
    <row r="96" spans="1:18" s="1" customFormat="1">
      <c r="A96" s="43">
        <v>92</v>
      </c>
      <c r="B96" s="50" t="s">
        <v>695</v>
      </c>
      <c r="C96" s="54" t="s">
        <v>434</v>
      </c>
      <c r="D96" s="246" t="s">
        <v>598</v>
      </c>
      <c r="E96" s="247">
        <v>67.22</v>
      </c>
      <c r="F96" s="296">
        <v>0</v>
      </c>
      <c r="G96" s="247">
        <v>11.2</v>
      </c>
      <c r="H96" s="296">
        <v>0</v>
      </c>
      <c r="I96" s="247">
        <f t="shared" si="2"/>
        <v>78.42</v>
      </c>
      <c r="J96" s="247">
        <v>67.22</v>
      </c>
      <c r="K96" s="247">
        <v>11.2</v>
      </c>
      <c r="L96" s="293">
        <f t="shared" si="3"/>
        <v>78.42</v>
      </c>
      <c r="M96" s="262"/>
      <c r="O96"/>
      <c r="P96"/>
      <c r="Q96"/>
      <c r="R96"/>
    </row>
    <row r="97" spans="1:18" s="1" customFormat="1">
      <c r="A97" s="43">
        <v>93</v>
      </c>
      <c r="B97" s="292" t="s">
        <v>745</v>
      </c>
      <c r="C97" s="54" t="s">
        <v>337</v>
      </c>
      <c r="D97" s="246" t="s">
        <v>598</v>
      </c>
      <c r="E97" s="247">
        <v>67.22</v>
      </c>
      <c r="F97" s="296">
        <v>0</v>
      </c>
      <c r="G97" s="247">
        <v>11.2</v>
      </c>
      <c r="H97" s="296">
        <v>0</v>
      </c>
      <c r="I97" s="247">
        <f t="shared" si="2"/>
        <v>78.42</v>
      </c>
      <c r="J97" s="247">
        <v>67.22</v>
      </c>
      <c r="K97" s="247">
        <v>11.2</v>
      </c>
      <c r="L97" s="293">
        <f t="shared" si="3"/>
        <v>78.42</v>
      </c>
      <c r="M97" s="262"/>
      <c r="O97"/>
      <c r="P97"/>
      <c r="Q97"/>
      <c r="R97"/>
    </row>
    <row r="98" spans="1:18" s="1" customFormat="1">
      <c r="A98" s="43">
        <v>94</v>
      </c>
      <c r="B98" s="50" t="s">
        <v>696</v>
      </c>
      <c r="C98" s="54" t="s">
        <v>524</v>
      </c>
      <c r="D98" s="246" t="s">
        <v>599</v>
      </c>
      <c r="E98" s="247">
        <v>67.22</v>
      </c>
      <c r="F98" s="296">
        <v>114.26</v>
      </c>
      <c r="G98" s="247">
        <v>11.2</v>
      </c>
      <c r="H98" s="296">
        <v>20.16</v>
      </c>
      <c r="I98" s="247">
        <f t="shared" si="2"/>
        <v>212.84</v>
      </c>
      <c r="J98" s="247">
        <v>181.48000000000002</v>
      </c>
      <c r="K98" s="247">
        <v>31.37</v>
      </c>
      <c r="L98" s="293">
        <f t="shared" si="3"/>
        <v>212.85000000000002</v>
      </c>
      <c r="M98" s="262"/>
      <c r="O98"/>
      <c r="P98"/>
      <c r="Q98"/>
      <c r="R98"/>
    </row>
    <row r="99" spans="1:18" s="1" customFormat="1">
      <c r="A99" s="43">
        <v>95</v>
      </c>
      <c r="B99" s="50" t="s">
        <v>697</v>
      </c>
      <c r="C99" s="54" t="s">
        <v>558</v>
      </c>
      <c r="D99" s="246" t="s">
        <v>599</v>
      </c>
      <c r="E99" s="247">
        <v>67.22</v>
      </c>
      <c r="F99" s="296">
        <v>114.26</v>
      </c>
      <c r="G99" s="247">
        <v>11.2</v>
      </c>
      <c r="H99" s="296">
        <v>20.16</v>
      </c>
      <c r="I99" s="247">
        <f t="shared" si="2"/>
        <v>212.84</v>
      </c>
      <c r="J99" s="247">
        <v>181.48000000000002</v>
      </c>
      <c r="K99" s="247">
        <v>31.37</v>
      </c>
      <c r="L99" s="293">
        <f t="shared" si="3"/>
        <v>212.85000000000002</v>
      </c>
      <c r="M99" s="262"/>
      <c r="O99"/>
      <c r="P99"/>
      <c r="Q99"/>
      <c r="R99"/>
    </row>
    <row r="100" spans="1:18">
      <c r="A100" s="43">
        <v>96</v>
      </c>
      <c r="B100" s="50" t="s">
        <v>698</v>
      </c>
      <c r="C100" s="54" t="s">
        <v>201</v>
      </c>
      <c r="D100" s="246" t="s">
        <v>598</v>
      </c>
      <c r="E100" s="247">
        <v>67.22</v>
      </c>
      <c r="F100" s="296">
        <v>0</v>
      </c>
      <c r="G100" s="247">
        <v>11.2</v>
      </c>
      <c r="H100" s="296">
        <v>0</v>
      </c>
      <c r="I100" s="247">
        <f t="shared" si="2"/>
        <v>78.42</v>
      </c>
      <c r="J100" s="247">
        <v>67.22</v>
      </c>
      <c r="K100" s="247">
        <v>11.2</v>
      </c>
      <c r="L100" s="293">
        <f t="shared" si="3"/>
        <v>78.42</v>
      </c>
      <c r="M100" s="262"/>
    </row>
    <row r="101" spans="1:18">
      <c r="A101" s="43">
        <v>97</v>
      </c>
      <c r="B101" s="50" t="s">
        <v>699</v>
      </c>
      <c r="C101" s="54" t="s">
        <v>202</v>
      </c>
      <c r="D101" s="246" t="s">
        <v>599</v>
      </c>
      <c r="E101" s="247">
        <v>67.22</v>
      </c>
      <c r="F101" s="296">
        <f>57.13*2</f>
        <v>114.26</v>
      </c>
      <c r="G101" s="247">
        <v>11.2</v>
      </c>
      <c r="H101" s="296">
        <f>10.08*2</f>
        <v>20.16</v>
      </c>
      <c r="I101" s="247">
        <f t="shared" si="2"/>
        <v>212.84</v>
      </c>
      <c r="J101" s="247">
        <v>181.48</v>
      </c>
      <c r="K101" s="247">
        <v>31.37</v>
      </c>
      <c r="L101" s="293">
        <f t="shared" si="3"/>
        <v>212.85</v>
      </c>
      <c r="M101" s="262"/>
    </row>
    <row r="102" spans="1:18">
      <c r="A102" s="43">
        <v>98</v>
      </c>
      <c r="B102" s="50" t="s">
        <v>700</v>
      </c>
      <c r="C102" s="54" t="s">
        <v>473</v>
      </c>
      <c r="D102" s="246" t="s">
        <v>598</v>
      </c>
      <c r="E102" s="247">
        <v>67.22</v>
      </c>
      <c r="F102" s="296">
        <v>0</v>
      </c>
      <c r="G102" s="247">
        <v>11.2</v>
      </c>
      <c r="H102" s="296">
        <v>0</v>
      </c>
      <c r="I102" s="247">
        <f t="shared" si="2"/>
        <v>78.42</v>
      </c>
      <c r="J102" s="247">
        <v>67.22</v>
      </c>
      <c r="K102" s="247">
        <v>11.2</v>
      </c>
      <c r="L102" s="293">
        <f t="shared" si="3"/>
        <v>78.42</v>
      </c>
      <c r="M102" s="262"/>
    </row>
    <row r="103" spans="1:18">
      <c r="A103" s="43">
        <v>99</v>
      </c>
      <c r="B103" s="50" t="s">
        <v>701</v>
      </c>
      <c r="C103" s="54" t="s">
        <v>559</v>
      </c>
      <c r="D103" s="246" t="s">
        <v>599</v>
      </c>
      <c r="E103" s="247">
        <v>67.22</v>
      </c>
      <c r="F103" s="296">
        <v>114.26</v>
      </c>
      <c r="G103" s="247">
        <v>11.2</v>
      </c>
      <c r="H103" s="296">
        <v>20.16</v>
      </c>
      <c r="I103" s="247">
        <f t="shared" si="2"/>
        <v>212.84</v>
      </c>
      <c r="J103" s="247">
        <v>181.48000000000002</v>
      </c>
      <c r="K103" s="247">
        <v>31.37</v>
      </c>
      <c r="L103" s="293">
        <f t="shared" si="3"/>
        <v>212.85000000000002</v>
      </c>
      <c r="M103" s="262"/>
    </row>
    <row r="104" spans="1:18">
      <c r="A104" s="43">
        <v>100</v>
      </c>
      <c r="B104" s="50" t="s">
        <v>702</v>
      </c>
      <c r="C104" s="54" t="s">
        <v>161</v>
      </c>
      <c r="D104" s="246" t="s">
        <v>598</v>
      </c>
      <c r="E104" s="247">
        <v>67.22</v>
      </c>
      <c r="F104" s="296">
        <v>0</v>
      </c>
      <c r="G104" s="247">
        <v>11.2</v>
      </c>
      <c r="H104" s="296">
        <v>0</v>
      </c>
      <c r="I104" s="247">
        <f t="shared" si="2"/>
        <v>78.42</v>
      </c>
      <c r="J104" s="247">
        <v>67.22</v>
      </c>
      <c r="K104" s="247">
        <v>11.2</v>
      </c>
      <c r="L104" s="293">
        <f t="shared" si="3"/>
        <v>78.42</v>
      </c>
      <c r="M104" s="262"/>
      <c r="O104" s="12"/>
    </row>
    <row r="105" spans="1:18">
      <c r="A105" s="43">
        <v>101</v>
      </c>
      <c r="B105" s="50" t="s">
        <v>703</v>
      </c>
      <c r="C105" s="51" t="s">
        <v>86</v>
      </c>
      <c r="D105" s="246" t="s">
        <v>600</v>
      </c>
      <c r="E105" s="247">
        <v>67.239999999999995</v>
      </c>
      <c r="F105" s="296">
        <v>50.4</v>
      </c>
      <c r="G105" s="247">
        <v>11.2</v>
      </c>
      <c r="H105" s="296">
        <v>8.4</v>
      </c>
      <c r="I105" s="247">
        <f t="shared" si="2"/>
        <v>137.23999999999998</v>
      </c>
      <c r="J105" s="247">
        <v>117.63</v>
      </c>
      <c r="K105" s="247">
        <v>19.61</v>
      </c>
      <c r="L105" s="293">
        <f t="shared" si="3"/>
        <v>137.24</v>
      </c>
      <c r="M105" s="262"/>
      <c r="O105" s="12"/>
    </row>
    <row r="106" spans="1:18">
      <c r="A106" s="43"/>
      <c r="B106" s="288"/>
      <c r="C106" s="289"/>
      <c r="D106" s="290"/>
      <c r="E106" s="247"/>
      <c r="F106" s="247"/>
      <c r="G106" s="247"/>
      <c r="H106" s="247"/>
      <c r="I106" s="247"/>
      <c r="J106" s="272"/>
      <c r="K106" s="247"/>
      <c r="L106" s="316"/>
      <c r="M106" s="262"/>
      <c r="O106" s="12"/>
    </row>
    <row r="107" spans="1:18" ht="16">
      <c r="A107" s="152" t="s">
        <v>403</v>
      </c>
      <c r="B107" s="153"/>
      <c r="C107" s="153"/>
      <c r="D107" s="281"/>
      <c r="E107" s="312">
        <f>SUM(E5:E105)</f>
        <v>6789.62</v>
      </c>
      <c r="F107" s="312">
        <f>SUM(F5:F105)</f>
        <v>3407.4600000000028</v>
      </c>
      <c r="G107" s="312">
        <f>SUM(G5:G105)</f>
        <v>1131.2000000000021</v>
      </c>
      <c r="H107" s="312">
        <f>SUM(H5:H105)</f>
        <v>591.35999999999979</v>
      </c>
      <c r="I107" s="88">
        <f>SUM(I5:I105)</f>
        <v>11919.640000000001</v>
      </c>
      <c r="J107" s="88"/>
      <c r="K107" s="88"/>
      <c r="L107" s="88">
        <f>SUM(L4:L105)</f>
        <v>12057.090000000007</v>
      </c>
      <c r="M107" s="298">
        <f>I107-L107</f>
        <v>-137.45000000000618</v>
      </c>
      <c r="O107" s="12"/>
    </row>
    <row r="108" spans="1:18">
      <c r="A108" s="148"/>
      <c r="B108" s="149"/>
      <c r="C108" s="150"/>
      <c r="K108" s="286"/>
      <c r="L108" s="275"/>
      <c r="M108" s="53"/>
    </row>
    <row r="109" spans="1:18">
      <c r="A109" s="43"/>
      <c r="B109" s="50"/>
      <c r="C109" s="54"/>
      <c r="D109" s="54"/>
      <c r="E109" s="76"/>
      <c r="F109" s="76"/>
      <c r="G109" s="76"/>
      <c r="H109" s="76"/>
      <c r="I109" s="76"/>
      <c r="J109" s="76"/>
      <c r="K109" s="76"/>
      <c r="L109" s="76"/>
      <c r="M109" s="53"/>
    </row>
    <row r="110" spans="1:18" ht="16">
      <c r="A110" s="143"/>
      <c r="B110" s="155"/>
      <c r="C110" s="398" t="s">
        <v>616</v>
      </c>
      <c r="D110" s="400"/>
      <c r="E110" s="88">
        <v>0</v>
      </c>
      <c r="F110" s="88"/>
      <c r="G110" s="88">
        <v>0</v>
      </c>
      <c r="H110" s="88"/>
      <c r="I110" s="88">
        <v>0</v>
      </c>
      <c r="J110" s="88"/>
      <c r="K110" s="88"/>
      <c r="L110" s="88"/>
      <c r="M110" s="89"/>
      <c r="O110" s="12"/>
    </row>
    <row r="111" spans="1:18" ht="16">
      <c r="A111" s="394" t="s">
        <v>171</v>
      </c>
      <c r="B111" s="395"/>
      <c r="C111" s="395"/>
      <c r="D111" s="395"/>
      <c r="E111" s="88">
        <f>E107+E110</f>
        <v>6789.62</v>
      </c>
      <c r="F111" s="88"/>
      <c r="G111" s="88">
        <f>G107+G110</f>
        <v>1131.2000000000021</v>
      </c>
      <c r="H111" s="88"/>
      <c r="I111" s="88">
        <f>I107+I110</f>
        <v>11919.640000000001</v>
      </c>
      <c r="J111" s="88"/>
      <c r="K111" s="88"/>
      <c r="L111" s="88"/>
      <c r="M111" s="89"/>
      <c r="O111" s="12"/>
    </row>
    <row r="112" spans="1:18" ht="16">
      <c r="A112" s="401" t="s">
        <v>317</v>
      </c>
      <c r="B112" s="401"/>
      <c r="C112" s="401"/>
      <c r="D112" s="401"/>
      <c r="E112" s="90"/>
      <c r="F112" s="90"/>
      <c r="G112" s="93"/>
      <c r="H112" s="93"/>
      <c r="I112" s="93"/>
      <c r="J112" s="93"/>
      <c r="K112" s="93"/>
      <c r="L112" s="93"/>
      <c r="M112" s="89"/>
    </row>
    <row r="113" spans="1:17" ht="16" customHeight="1">
      <c r="A113" s="405" t="s">
        <v>418</v>
      </c>
      <c r="B113" s="402"/>
      <c r="C113" s="402"/>
      <c r="D113" s="403"/>
      <c r="E113" s="247"/>
      <c r="F113" s="247"/>
      <c r="G113" s="247"/>
      <c r="H113" s="247"/>
      <c r="I113" s="247"/>
      <c r="J113" s="331" t="s">
        <v>756</v>
      </c>
      <c r="K113" s="331" t="s">
        <v>757</v>
      </c>
      <c r="L113" s="247"/>
      <c r="M113" s="100"/>
    </row>
    <row r="114" spans="1:17" ht="16" customHeight="1">
      <c r="A114" s="301"/>
      <c r="B114" s="326" t="s">
        <v>810</v>
      </c>
      <c r="C114" s="284" t="s">
        <v>809</v>
      </c>
      <c r="D114" s="246" t="s">
        <v>598</v>
      </c>
      <c r="E114" s="247">
        <v>67.22</v>
      </c>
      <c r="F114" s="296">
        <v>0</v>
      </c>
      <c r="G114" s="247">
        <v>11.2</v>
      </c>
      <c r="H114" s="296">
        <v>0</v>
      </c>
      <c r="I114" s="247">
        <f>SUM(E114:H114)</f>
        <v>78.42</v>
      </c>
      <c r="J114" s="247">
        <v>67.22</v>
      </c>
      <c r="K114" s="247">
        <v>11.2</v>
      </c>
      <c r="L114" s="293">
        <f>J114+K114</f>
        <v>78.42</v>
      </c>
      <c r="M114" s="262" t="s">
        <v>796</v>
      </c>
    </row>
    <row r="115" spans="1:17" ht="16" customHeight="1">
      <c r="A115" s="301"/>
      <c r="B115" s="326" t="s">
        <v>641</v>
      </c>
      <c r="C115" s="284" t="s">
        <v>120</v>
      </c>
      <c r="D115" s="307" t="s">
        <v>600</v>
      </c>
      <c r="E115" s="247">
        <v>-134.44</v>
      </c>
      <c r="F115" s="296"/>
      <c r="G115" s="247" t="s">
        <v>870</v>
      </c>
      <c r="H115" s="296"/>
      <c r="I115" s="247">
        <f>SUM(E115:H115)</f>
        <v>-134.44</v>
      </c>
      <c r="J115" s="247">
        <v>-134.44</v>
      </c>
      <c r="K115" s="247">
        <v>-22.4</v>
      </c>
      <c r="L115" s="310">
        <f>J115+K115</f>
        <v>-156.84</v>
      </c>
      <c r="M115" s="262" t="s">
        <v>869</v>
      </c>
    </row>
    <row r="116" spans="1:17" ht="16" customHeight="1">
      <c r="A116" s="301"/>
      <c r="B116" s="326" t="s">
        <v>641</v>
      </c>
      <c r="C116" s="284" t="s">
        <v>120</v>
      </c>
      <c r="D116" s="307" t="s">
        <v>600</v>
      </c>
      <c r="E116" s="247"/>
      <c r="F116" s="296"/>
      <c r="G116" s="247"/>
      <c r="H116" s="296"/>
      <c r="I116" s="247">
        <f>SUM(E116:H116)</f>
        <v>0</v>
      </c>
      <c r="J116" s="247">
        <v>235.26</v>
      </c>
      <c r="K116" s="247">
        <v>39.22</v>
      </c>
      <c r="L116" s="310">
        <f>J116+K116</f>
        <v>274.48</v>
      </c>
      <c r="M116" s="262" t="s">
        <v>869</v>
      </c>
    </row>
    <row r="117" spans="1:17" ht="16" customHeight="1">
      <c r="A117" s="301"/>
      <c r="B117" s="50"/>
      <c r="C117" s="54"/>
      <c r="D117" s="246"/>
      <c r="E117" s="247"/>
      <c r="F117" s="296"/>
      <c r="G117" s="247"/>
      <c r="H117" s="296"/>
      <c r="I117" s="247"/>
      <c r="J117" s="247"/>
      <c r="K117" s="247"/>
      <c r="L117" s="293"/>
      <c r="M117" s="262"/>
    </row>
    <row r="118" spans="1:17" s="1" customFormat="1" ht="16" customHeight="1">
      <c r="A118" s="301"/>
      <c r="B118" s="50"/>
      <c r="C118" s="54"/>
      <c r="D118" s="307"/>
      <c r="E118" s="272"/>
      <c r="F118" s="272"/>
      <c r="G118" s="272"/>
      <c r="H118" s="272"/>
      <c r="I118" s="272"/>
      <c r="J118" s="247"/>
      <c r="K118" s="247"/>
      <c r="L118" s="272"/>
      <c r="M118" s="57"/>
      <c r="O118"/>
      <c r="P118"/>
      <c r="Q118"/>
    </row>
    <row r="119" spans="1:17" s="1" customFormat="1" ht="16">
      <c r="A119" s="406" t="s">
        <v>415</v>
      </c>
      <c r="B119" s="404"/>
      <c r="C119" s="404"/>
      <c r="D119" s="404"/>
      <c r="E119" s="256">
        <f>SUM(E113:E117)</f>
        <v>-67.22</v>
      </c>
      <c r="F119" s="256">
        <f>SUM(F114:F118)</f>
        <v>0</v>
      </c>
      <c r="G119" s="256">
        <f>SUM(G113:G117)</f>
        <v>11.2</v>
      </c>
      <c r="H119" s="256">
        <f>SUM(H114:H118)</f>
        <v>0</v>
      </c>
      <c r="I119" s="256">
        <f>SUM(I113:I117)</f>
        <v>-56.019999999999996</v>
      </c>
      <c r="J119" s="256">
        <f>SUM(J114:J117)</f>
        <v>168.04</v>
      </c>
      <c r="K119" s="256">
        <f>SUM(K114:K117)</f>
        <v>28.02</v>
      </c>
      <c r="L119" s="256">
        <f>SUM(J119:K119)</f>
        <v>196.06</v>
      </c>
      <c r="M119" s="257"/>
      <c r="O119"/>
      <c r="P119"/>
      <c r="Q119"/>
    </row>
    <row r="120" spans="1:17" s="1" customFormat="1" ht="16">
      <c r="A120" s="317"/>
      <c r="B120" s="318"/>
      <c r="C120" s="318"/>
      <c r="D120" s="318"/>
      <c r="E120" s="256"/>
      <c r="F120" s="256"/>
      <c r="G120" s="256"/>
      <c r="H120" s="256"/>
      <c r="I120" s="256"/>
      <c r="J120" s="256"/>
      <c r="K120" s="256"/>
      <c r="L120" s="256"/>
      <c r="M120" s="257"/>
      <c r="O120"/>
      <c r="P120"/>
      <c r="Q120"/>
    </row>
    <row r="121" spans="1:17" s="1" customFormat="1" ht="19">
      <c r="A121" s="393" t="s">
        <v>171</v>
      </c>
      <c r="B121" s="393"/>
      <c r="C121" s="393"/>
      <c r="D121" s="393"/>
      <c r="E121" s="90">
        <f>E111+E119</f>
        <v>6722.4</v>
      </c>
      <c r="F121" s="90"/>
      <c r="G121" s="90">
        <f>G111+G119</f>
        <v>1142.4000000000021</v>
      </c>
      <c r="H121" s="90"/>
      <c r="I121" s="90">
        <f>L107+I119</f>
        <v>12001.070000000007</v>
      </c>
      <c r="J121" s="90"/>
      <c r="K121" s="90"/>
      <c r="L121" s="332">
        <f>L107+L119</f>
        <v>12253.150000000007</v>
      </c>
      <c r="M121" s="89" t="s">
        <v>795</v>
      </c>
      <c r="O121"/>
      <c r="P121"/>
      <c r="Q121"/>
    </row>
    <row r="122" spans="1:17" s="1" customFormat="1" ht="15" customHeight="1">
      <c r="A122" s="397" t="s">
        <v>166</v>
      </c>
      <c r="B122" s="397"/>
      <c r="C122" s="397"/>
      <c r="D122" s="397"/>
      <c r="E122" s="397"/>
      <c r="F122" s="397"/>
      <c r="G122" s="397"/>
      <c r="H122" s="397"/>
      <c r="I122" s="397"/>
      <c r="J122" s="313"/>
      <c r="K122" s="313"/>
      <c r="L122" s="313"/>
      <c r="M122" s="143"/>
      <c r="O122"/>
      <c r="P122"/>
      <c r="Q122"/>
    </row>
    <row r="123" spans="1:17" s="1" customFormat="1" ht="16" customHeight="1">
      <c r="A123"/>
      <c r="B123"/>
      <c r="E123"/>
      <c r="F123"/>
      <c r="G123" t="s">
        <v>381</v>
      </c>
      <c r="H123" s="163" t="s">
        <v>871</v>
      </c>
      <c r="I123" s="260">
        <v>45162</v>
      </c>
      <c r="J123" s="314"/>
      <c r="K123" s="314"/>
      <c r="L123" s="314"/>
      <c r="M123"/>
      <c r="O123"/>
      <c r="P123"/>
      <c r="Q123"/>
    </row>
    <row r="124" spans="1:17" s="1" customFormat="1">
      <c r="A124"/>
      <c r="B124"/>
      <c r="C124"/>
      <c r="D124"/>
      <c r="E124"/>
      <c r="F124"/>
      <c r="G124" s="12"/>
      <c r="H124" s="12"/>
      <c r="I124" s="12"/>
      <c r="J124" s="275"/>
      <c r="K124" s="275"/>
      <c r="L124" s="12"/>
      <c r="M124"/>
      <c r="O124"/>
      <c r="P124"/>
      <c r="Q124"/>
    </row>
    <row r="125" spans="1:17" s="1" customFormat="1">
      <c r="A125"/>
      <c r="B125"/>
      <c r="C125"/>
      <c r="D125"/>
      <c r="E125" s="315" t="s">
        <v>766</v>
      </c>
      <c r="F125" s="275">
        <f>F107+F119+H107+H119</f>
        <v>3998.8200000000024</v>
      </c>
      <c r="G125" s="315" t="s">
        <v>767</v>
      </c>
      <c r="H125" s="275">
        <f>L107+L119-F125</f>
        <v>8254.3300000000054</v>
      </c>
      <c r="I125"/>
      <c r="J125" s="275"/>
      <c r="K125" s="275"/>
      <c r="L125" s="275"/>
      <c r="M125"/>
      <c r="O125"/>
      <c r="P125"/>
      <c r="Q125"/>
    </row>
    <row r="127" spans="1:17" s="1" customFormat="1">
      <c r="A127"/>
      <c r="B127" s="137"/>
      <c r="C127" s="137"/>
      <c r="D127" s="137"/>
      <c r="E127"/>
      <c r="F127"/>
      <c r="G127"/>
      <c r="H127" s="275">
        <f>F125+H125</f>
        <v>12253.150000000009</v>
      </c>
      <c r="I127"/>
      <c r="J127" s="275"/>
      <c r="K127" s="275"/>
      <c r="L127"/>
      <c r="M127"/>
      <c r="O127"/>
      <c r="P127"/>
      <c r="Q127"/>
    </row>
  </sheetData>
  <autoFilter ref="A3:N105" xr:uid="{DC6A604D-9C92-7240-A75E-E1C1947C6B3A}">
    <sortState xmlns:xlrd2="http://schemas.microsoft.com/office/spreadsheetml/2017/richdata2" ref="A4:N105">
      <sortCondition ref="C3:C105"/>
    </sortState>
  </autoFilter>
  <mergeCells count="7">
    <mergeCell ref="A122:I122"/>
    <mergeCell ref="C110:D110"/>
    <mergeCell ref="A111:D111"/>
    <mergeCell ref="A112:D112"/>
    <mergeCell ref="A113:D113"/>
    <mergeCell ref="A119:D119"/>
    <mergeCell ref="A121:D121"/>
  </mergeCells>
  <conditionalFormatting sqref="B114">
    <cfRule type="duplicateValues" dxfId="1241" priority="5"/>
  </conditionalFormatting>
  <conditionalFormatting sqref="B115:B116">
    <cfRule type="duplicateValues" dxfId="1240" priority="2"/>
  </conditionalFormatting>
  <conditionalFormatting sqref="B117">
    <cfRule type="duplicateValues" dxfId="1239" priority="8"/>
  </conditionalFormatting>
  <conditionalFormatting sqref="B121 B123:B1048576 B108:B112 B1:B17 B19:B106">
    <cfRule type="duplicateValues" dxfId="1238" priority="16"/>
  </conditionalFormatting>
  <conditionalFormatting sqref="B57:C57">
    <cfRule type="duplicateValues" dxfId="1237" priority="18"/>
    <cfRule type="duplicateValues" dxfId="1236" priority="19"/>
  </conditionalFormatting>
  <conditionalFormatting sqref="B114:C114">
    <cfRule type="duplicateValues" dxfId="1235" priority="7"/>
  </conditionalFormatting>
  <conditionalFormatting sqref="B115:C115">
    <cfRule type="duplicateValues" dxfId="1234" priority="4"/>
  </conditionalFormatting>
  <conditionalFormatting sqref="B116:C116">
    <cfRule type="duplicateValues" dxfId="1233" priority="1"/>
  </conditionalFormatting>
  <conditionalFormatting sqref="B117:C117">
    <cfRule type="duplicateValues" dxfId="1232" priority="33"/>
  </conditionalFormatting>
  <conditionalFormatting sqref="C20">
    <cfRule type="duplicateValues" dxfId="1231" priority="23"/>
  </conditionalFormatting>
  <conditionalFormatting sqref="C40">
    <cfRule type="duplicateValues" dxfId="1230" priority="14"/>
    <cfRule type="duplicateValues" dxfId="1229" priority="15"/>
  </conditionalFormatting>
  <conditionalFormatting sqref="C49">
    <cfRule type="duplicateValues" dxfId="1228" priority="21"/>
  </conditionalFormatting>
  <conditionalFormatting sqref="C51">
    <cfRule type="duplicateValues" dxfId="1227" priority="20"/>
  </conditionalFormatting>
  <conditionalFormatting sqref="C114">
    <cfRule type="duplicateValues" dxfId="1226" priority="6"/>
  </conditionalFormatting>
  <conditionalFormatting sqref="C115:C116">
    <cfRule type="duplicateValues" dxfId="1225" priority="3"/>
  </conditionalFormatting>
  <conditionalFormatting sqref="C117">
    <cfRule type="duplicateValues" dxfId="1224" priority="34"/>
  </conditionalFormatting>
  <conditionalFormatting sqref="D125:D127 D129:D1048576 B125:C1048576">
    <cfRule type="duplicateValues" dxfId="1223" priority="24"/>
  </conditionalFormatting>
  <conditionalFormatting sqref="D129:D1048576 B121:D121 D109 B110 B112:D112 D123:D127 D1:D3 B108:C109 B123:C1048576 B41:C56 B40 C18 B19:C39 B58:C106 B1:C17">
    <cfRule type="duplicateValues" dxfId="1222" priority="26"/>
  </conditionalFormatting>
  <conditionalFormatting sqref="D129:D1048576 C121:D121 D123:D127 D1:D3 D109 C111:D112 C108:C109 C123:C1048576 C41:C106 C1:C39">
    <cfRule type="duplicateValues" dxfId="1221" priority="25"/>
  </conditionalFormatting>
  <conditionalFormatting sqref="M4:M5 M9:M54 M56:M117">
    <cfRule type="notContainsBlanks" dxfId="1220" priority="13">
      <formula>LEN(TRIM(M4))&gt;0</formula>
    </cfRule>
  </conditionalFormatting>
  <conditionalFormatting sqref="M7">
    <cfRule type="notContainsBlanks" dxfId="1219" priority="12">
      <formula>LEN(TRIM(M7))&gt;0</formula>
    </cfRule>
  </conditionalFormatting>
  <conditionalFormatting sqref="M119:M120">
    <cfRule type="notContainsBlanks" dxfId="1218" priority="17">
      <formula>LEN(TRIM(M119))&gt;0</formula>
    </cfRule>
  </conditionalFormatting>
  <conditionalFormatting sqref="M122">
    <cfRule type="notContainsBlanks" dxfId="1217" priority="22">
      <formula>LEN(TRIM(M122))&gt;0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FB3C-40A4-F74C-99D9-05AB4F6436DF}">
  <sheetPr>
    <tabColor rgb="FF92D050"/>
    <pageSetUpPr fitToPage="1"/>
  </sheetPr>
  <dimension ref="A1:R127"/>
  <sheetViews>
    <sheetView zoomScale="125" zoomScaleNormal="125" zoomScalePageLayoutView="150" workbookViewId="0">
      <pane ySplit="3" topLeftCell="A103" activePane="bottomLeft" state="frozen"/>
      <selection pane="bottomLeft" activeCell="H115" sqref="H11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39.33203125" bestFit="1" customWidth="1"/>
    <col min="14" max="14" width="41.5" style="1" bestFit="1" customWidth="1"/>
  </cols>
  <sheetData>
    <row r="1" spans="1:18" ht="21">
      <c r="A1" s="48" t="s">
        <v>222</v>
      </c>
      <c r="C1" s="17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7"/>
      <c r="D2" s="17"/>
      <c r="J2" s="329"/>
      <c r="K2" s="45">
        <v>45078</v>
      </c>
      <c r="L2" s="157">
        <v>45107</v>
      </c>
      <c r="M2" s="297"/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00" t="s">
        <v>764</v>
      </c>
      <c r="G3" s="299" t="s">
        <v>748</v>
      </c>
      <c r="H3" s="300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>
      <c r="A4" s="43">
        <v>1</v>
      </c>
      <c r="B4" s="278" t="s">
        <v>715</v>
      </c>
      <c r="C4" s="51" t="s">
        <v>5</v>
      </c>
      <c r="D4" s="246" t="s">
        <v>598</v>
      </c>
      <c r="E4" s="247">
        <v>67.22</v>
      </c>
      <c r="F4" s="296">
        <v>0</v>
      </c>
      <c r="G4" s="247">
        <v>11.2</v>
      </c>
      <c r="H4" s="296">
        <v>0</v>
      </c>
      <c r="I4" s="247">
        <f>SUM(E4:H4)</f>
        <v>78.42</v>
      </c>
      <c r="J4" s="247">
        <v>67.22</v>
      </c>
      <c r="K4" s="247">
        <v>11.2</v>
      </c>
      <c r="L4" s="293">
        <f>J4+K4</f>
        <v>78.42</v>
      </c>
      <c r="M4" s="262"/>
    </row>
    <row r="5" spans="1:18">
      <c r="A5" s="43">
        <v>2</v>
      </c>
      <c r="B5" s="278" t="s">
        <v>803</v>
      </c>
      <c r="C5" s="51" t="s">
        <v>802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 t="shared" ref="I5:I68" si="0">SUM(E5:H5)</f>
        <v>78.42</v>
      </c>
      <c r="J5" s="247">
        <v>67.22</v>
      </c>
      <c r="K5" s="247">
        <v>11.2</v>
      </c>
      <c r="L5" s="293">
        <f t="shared" ref="L5:L68" si="1">J5+K5</f>
        <v>78.42</v>
      </c>
      <c r="M5" s="262" t="s">
        <v>796</v>
      </c>
    </row>
    <row r="6" spans="1:18">
      <c r="A6" s="43">
        <v>3</v>
      </c>
      <c r="B6" s="278" t="s">
        <v>620</v>
      </c>
      <c r="C6" s="51" t="s">
        <v>542</v>
      </c>
      <c r="D6" s="246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 t="shared" si="0"/>
        <v>78.42</v>
      </c>
      <c r="J6" s="247">
        <v>67.22</v>
      </c>
      <c r="K6" s="247">
        <v>11.2</v>
      </c>
      <c r="L6" s="293">
        <f t="shared" si="1"/>
        <v>78.42</v>
      </c>
      <c r="M6" s="51"/>
    </row>
    <row r="7" spans="1:18">
      <c r="A7" s="43">
        <v>4</v>
      </c>
      <c r="B7" s="278" t="s">
        <v>805</v>
      </c>
      <c r="C7" s="51" t="s">
        <v>804</v>
      </c>
      <c r="D7" s="246" t="s">
        <v>598</v>
      </c>
      <c r="E7" s="247">
        <v>67.22</v>
      </c>
      <c r="F7" s="296">
        <v>0</v>
      </c>
      <c r="G7" s="247">
        <v>11.2</v>
      </c>
      <c r="H7" s="296">
        <v>0</v>
      </c>
      <c r="I7" s="247">
        <f t="shared" si="0"/>
        <v>78.42</v>
      </c>
      <c r="J7" s="247">
        <v>67.22</v>
      </c>
      <c r="K7" s="247">
        <v>11.2</v>
      </c>
      <c r="L7" s="293">
        <f t="shared" si="1"/>
        <v>78.42</v>
      </c>
      <c r="M7" s="262" t="s">
        <v>812</v>
      </c>
    </row>
    <row r="8" spans="1:18">
      <c r="A8" s="43">
        <v>5</v>
      </c>
      <c r="B8" s="278" t="s">
        <v>621</v>
      </c>
      <c r="C8" s="51" t="s">
        <v>561</v>
      </c>
      <c r="D8" s="246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 t="shared" si="0"/>
        <v>212.84</v>
      </c>
      <c r="J8" s="247">
        <v>181.48000000000002</v>
      </c>
      <c r="K8" s="247">
        <v>31.37</v>
      </c>
      <c r="L8" s="293">
        <f t="shared" si="1"/>
        <v>212.85000000000002</v>
      </c>
      <c r="M8" s="51"/>
    </row>
    <row r="9" spans="1:18">
      <c r="A9" s="43">
        <v>6</v>
      </c>
      <c r="B9" s="50" t="s">
        <v>622</v>
      </c>
      <c r="C9" s="51" t="s">
        <v>192</v>
      </c>
      <c r="D9" s="246" t="s">
        <v>599</v>
      </c>
      <c r="E9" s="247">
        <v>67.22</v>
      </c>
      <c r="F9" s="296">
        <v>114.26</v>
      </c>
      <c r="G9" s="247">
        <v>11.2</v>
      </c>
      <c r="H9" s="296">
        <v>20.16</v>
      </c>
      <c r="I9" s="247">
        <f t="shared" si="0"/>
        <v>212.84</v>
      </c>
      <c r="J9" s="247">
        <v>181.48000000000002</v>
      </c>
      <c r="K9" s="247">
        <v>31.37</v>
      </c>
      <c r="L9" s="293">
        <f t="shared" si="1"/>
        <v>212.85000000000002</v>
      </c>
      <c r="M9" s="262"/>
    </row>
    <row r="10" spans="1:18">
      <c r="A10" s="43">
        <v>7</v>
      </c>
      <c r="B10" s="50" t="s">
        <v>623</v>
      </c>
      <c r="C10" s="54" t="s">
        <v>212</v>
      </c>
      <c r="D10" s="246" t="s">
        <v>600</v>
      </c>
      <c r="E10" s="247">
        <v>67.239999999999995</v>
      </c>
      <c r="F10" s="296">
        <v>50.4</v>
      </c>
      <c r="G10" s="247">
        <v>11.2</v>
      </c>
      <c r="H10" s="296">
        <v>8.4</v>
      </c>
      <c r="I10" s="247">
        <f t="shared" si="0"/>
        <v>137.23999999999998</v>
      </c>
      <c r="J10" s="247">
        <v>117.63</v>
      </c>
      <c r="K10" s="247">
        <v>19.61</v>
      </c>
      <c r="L10" s="293">
        <f t="shared" si="1"/>
        <v>137.24</v>
      </c>
      <c r="M10" s="262" t="s">
        <v>801</v>
      </c>
    </row>
    <row r="11" spans="1:18">
      <c r="A11" s="43">
        <v>8</v>
      </c>
      <c r="B11" s="50" t="s">
        <v>624</v>
      </c>
      <c r="C11" s="54" t="s">
        <v>583</v>
      </c>
      <c r="D11" s="246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8">
      <c r="A12" s="43">
        <v>9</v>
      </c>
      <c r="B12" s="50" t="s">
        <v>625</v>
      </c>
      <c r="C12" s="54" t="s">
        <v>89</v>
      </c>
      <c r="D12" s="246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0"/>
        <v>78.42</v>
      </c>
      <c r="J12" s="247">
        <v>67.22</v>
      </c>
      <c r="K12" s="247">
        <v>11.2</v>
      </c>
      <c r="L12" s="293">
        <f t="shared" si="1"/>
        <v>78.42</v>
      </c>
      <c r="M12" s="262"/>
    </row>
    <row r="13" spans="1:18" s="1" customFormat="1">
      <c r="A13" s="43">
        <v>10</v>
      </c>
      <c r="B13" s="50" t="s">
        <v>708</v>
      </c>
      <c r="C13" s="51" t="s">
        <v>709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0"/>
        <v>78.42</v>
      </c>
      <c r="J13" s="247">
        <v>67.22</v>
      </c>
      <c r="K13" s="247">
        <v>11.2</v>
      </c>
      <c r="L13" s="293">
        <f t="shared" si="1"/>
        <v>78.42</v>
      </c>
      <c r="M13" s="262"/>
      <c r="O13"/>
      <c r="P13"/>
      <c r="Q13"/>
      <c r="R13"/>
    </row>
    <row r="14" spans="1:18" s="1" customFormat="1">
      <c r="A14" s="43">
        <v>11</v>
      </c>
      <c r="B14" s="50" t="s">
        <v>627</v>
      </c>
      <c r="C14" s="54" t="s">
        <v>575</v>
      </c>
      <c r="D14" s="246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 t="shared" si="1"/>
        <v>78.42</v>
      </c>
      <c r="M14" s="262"/>
      <c r="O14"/>
      <c r="P14"/>
      <c r="Q14"/>
      <c r="R14"/>
    </row>
    <row r="15" spans="1:18" s="1" customFormat="1">
      <c r="A15" s="43">
        <v>12</v>
      </c>
      <c r="B15" s="50" t="s">
        <v>628</v>
      </c>
      <c r="C15" s="54" t="s">
        <v>139</v>
      </c>
      <c r="D15" s="246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0"/>
        <v>78.42</v>
      </c>
      <c r="J15" s="247">
        <v>67.22</v>
      </c>
      <c r="K15" s="247">
        <v>11.2</v>
      </c>
      <c r="L15" s="293">
        <f t="shared" si="1"/>
        <v>78.42</v>
      </c>
      <c r="M15" s="262"/>
      <c r="O15"/>
      <c r="P15"/>
      <c r="Q15"/>
      <c r="R15"/>
    </row>
    <row r="16" spans="1:18" s="1" customFormat="1">
      <c r="A16" s="43">
        <v>13</v>
      </c>
      <c r="B16" s="50" t="s">
        <v>629</v>
      </c>
      <c r="C16" s="54" t="s">
        <v>170</v>
      </c>
      <c r="D16" s="246" t="s">
        <v>600</v>
      </c>
      <c r="E16" s="247">
        <v>67.239999999999995</v>
      </c>
      <c r="F16" s="296">
        <v>50.4</v>
      </c>
      <c r="G16" s="247">
        <v>11.2</v>
      </c>
      <c r="H16" s="296">
        <v>8.4</v>
      </c>
      <c r="I16" s="247">
        <f t="shared" si="0"/>
        <v>137.23999999999998</v>
      </c>
      <c r="J16" s="247">
        <v>117.63</v>
      </c>
      <c r="K16" s="247">
        <v>19.61</v>
      </c>
      <c r="L16" s="293">
        <f t="shared" si="1"/>
        <v>137.24</v>
      </c>
      <c r="M16" s="262"/>
      <c r="O16"/>
      <c r="P16"/>
      <c r="Q16"/>
      <c r="R16"/>
    </row>
    <row r="17" spans="1:18" s="1" customFormat="1">
      <c r="A17" s="43" t="s">
        <v>808</v>
      </c>
      <c r="B17" s="326" t="s">
        <v>810</v>
      </c>
      <c r="C17" s="284" t="s">
        <v>809</v>
      </c>
      <c r="D17" s="246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 t="shared" si="0"/>
        <v>78.42</v>
      </c>
      <c r="J17" s="247">
        <v>0</v>
      </c>
      <c r="K17" s="247">
        <v>0</v>
      </c>
      <c r="L17" s="293">
        <f t="shared" si="1"/>
        <v>0</v>
      </c>
      <c r="M17" s="262" t="s">
        <v>811</v>
      </c>
      <c r="O17"/>
      <c r="P17"/>
      <c r="Q17"/>
      <c r="R17"/>
    </row>
    <row r="18" spans="1:18" s="1" customFormat="1">
      <c r="A18" s="43">
        <v>14</v>
      </c>
      <c r="B18" s="291" t="s">
        <v>731</v>
      </c>
      <c r="C18" s="54" t="s">
        <v>730</v>
      </c>
      <c r="D18" s="246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0"/>
        <v>212.84</v>
      </c>
      <c r="J18" s="247">
        <v>181.48000000000002</v>
      </c>
      <c r="K18" s="247">
        <v>31.37</v>
      </c>
      <c r="L18" s="293">
        <f t="shared" si="1"/>
        <v>212.85000000000002</v>
      </c>
      <c r="M18" s="262"/>
      <c r="O18"/>
      <c r="P18"/>
      <c r="Q18"/>
      <c r="R18"/>
    </row>
    <row r="19" spans="1:18">
      <c r="A19" s="43">
        <v>15</v>
      </c>
      <c r="B19" s="50" t="s">
        <v>630</v>
      </c>
      <c r="C19" s="51" t="s">
        <v>11</v>
      </c>
      <c r="D19" s="246" t="s">
        <v>599</v>
      </c>
      <c r="E19" s="247">
        <v>67.22</v>
      </c>
      <c r="F19" s="296">
        <v>114.26</v>
      </c>
      <c r="G19" s="247">
        <v>11.2</v>
      </c>
      <c r="H19" s="296">
        <v>20.16</v>
      </c>
      <c r="I19" s="247">
        <f t="shared" si="0"/>
        <v>212.84</v>
      </c>
      <c r="J19" s="247">
        <v>181.48000000000002</v>
      </c>
      <c r="K19" s="247">
        <v>31.37</v>
      </c>
      <c r="L19" s="293">
        <f t="shared" si="1"/>
        <v>212.85000000000002</v>
      </c>
      <c r="M19" s="262"/>
    </row>
    <row r="20" spans="1:18">
      <c r="A20" s="43">
        <v>16</v>
      </c>
      <c r="B20" s="111" t="s">
        <v>631</v>
      </c>
      <c r="C20" s="112" t="s">
        <v>720</v>
      </c>
      <c r="D20" s="246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0"/>
        <v>78.42</v>
      </c>
      <c r="J20" s="247">
        <v>67.22</v>
      </c>
      <c r="K20" s="247">
        <v>11.2</v>
      </c>
      <c r="L20" s="293">
        <f t="shared" si="1"/>
        <v>78.42</v>
      </c>
      <c r="M20" s="262"/>
    </row>
    <row r="21" spans="1:18">
      <c r="A21" s="43">
        <v>17</v>
      </c>
      <c r="B21" s="50" t="s">
        <v>632</v>
      </c>
      <c r="C21" s="54" t="s">
        <v>65</v>
      </c>
      <c r="D21" s="246" t="s">
        <v>600</v>
      </c>
      <c r="E21" s="247">
        <v>67.239999999999995</v>
      </c>
      <c r="F21" s="296">
        <v>50.4</v>
      </c>
      <c r="G21" s="247">
        <v>11.2</v>
      </c>
      <c r="H21" s="296">
        <v>8.4</v>
      </c>
      <c r="I21" s="247">
        <f t="shared" si="0"/>
        <v>137.23999999999998</v>
      </c>
      <c r="J21" s="247">
        <v>117.63</v>
      </c>
      <c r="K21" s="247">
        <v>19.61</v>
      </c>
      <c r="L21" s="293">
        <f t="shared" si="1"/>
        <v>137.24</v>
      </c>
      <c r="M21" s="262"/>
    </row>
    <row r="22" spans="1:18">
      <c r="A22" s="43">
        <v>18</v>
      </c>
      <c r="B22" s="50" t="s">
        <v>633</v>
      </c>
      <c r="C22" s="51" t="s">
        <v>721</v>
      </c>
      <c r="D22" s="246" t="s">
        <v>598</v>
      </c>
      <c r="E22" s="247">
        <v>67.22</v>
      </c>
      <c r="F22" s="296">
        <v>0</v>
      </c>
      <c r="G22" s="247">
        <v>11.2</v>
      </c>
      <c r="H22" s="296">
        <v>0</v>
      </c>
      <c r="I22" s="247">
        <f t="shared" si="0"/>
        <v>78.42</v>
      </c>
      <c r="J22" s="247">
        <v>67.22</v>
      </c>
      <c r="K22" s="247">
        <v>11.2</v>
      </c>
      <c r="L22" s="293">
        <f t="shared" si="1"/>
        <v>78.42</v>
      </c>
      <c r="M22" s="262"/>
    </row>
    <row r="23" spans="1:18">
      <c r="A23" s="43">
        <v>19</v>
      </c>
      <c r="B23" s="333" t="s">
        <v>781</v>
      </c>
      <c r="C23" s="224" t="s">
        <v>782</v>
      </c>
      <c r="D23" s="283" t="s">
        <v>598</v>
      </c>
      <c r="E23" s="247">
        <v>67.239999999999995</v>
      </c>
      <c r="F23" s="296">
        <v>0</v>
      </c>
      <c r="G23" s="247">
        <v>11.2</v>
      </c>
      <c r="H23" s="296">
        <v>0</v>
      </c>
      <c r="I23" s="247">
        <f t="shared" si="0"/>
        <v>78.44</v>
      </c>
      <c r="J23" s="247">
        <v>117.63</v>
      </c>
      <c r="K23" s="247">
        <v>19.61</v>
      </c>
      <c r="L23" s="310">
        <f t="shared" si="1"/>
        <v>137.24</v>
      </c>
      <c r="M23" s="262" t="s">
        <v>806</v>
      </c>
    </row>
    <row r="24" spans="1:18">
      <c r="A24" s="43">
        <v>20</v>
      </c>
      <c r="B24" s="50" t="s">
        <v>635</v>
      </c>
      <c r="C24" s="51" t="s">
        <v>91</v>
      </c>
      <c r="D24" s="246" t="s">
        <v>599</v>
      </c>
      <c r="E24" s="247">
        <v>67.22</v>
      </c>
      <c r="F24" s="296">
        <v>114.26</v>
      </c>
      <c r="G24" s="247">
        <v>11.2</v>
      </c>
      <c r="H24" s="296">
        <v>20.16</v>
      </c>
      <c r="I24" s="247">
        <f t="shared" si="0"/>
        <v>212.84</v>
      </c>
      <c r="J24" s="247">
        <v>181.48000000000002</v>
      </c>
      <c r="K24" s="247">
        <v>31.37</v>
      </c>
      <c r="L24" s="293">
        <f t="shared" si="1"/>
        <v>212.85000000000002</v>
      </c>
      <c r="M24" s="262"/>
    </row>
    <row r="25" spans="1:18">
      <c r="A25" s="43">
        <v>21</v>
      </c>
      <c r="B25" s="50" t="s">
        <v>634</v>
      </c>
      <c r="C25" s="51" t="s">
        <v>335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1"/>
        <v>78.42</v>
      </c>
      <c r="M25" s="262"/>
    </row>
    <row r="26" spans="1:18">
      <c r="A26" s="43">
        <v>22</v>
      </c>
      <c r="B26" s="50" t="s">
        <v>636</v>
      </c>
      <c r="C26" s="51" t="s">
        <v>771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1"/>
        <v>78.42</v>
      </c>
      <c r="M26" s="262"/>
    </row>
    <row r="27" spans="1:18">
      <c r="A27" s="43">
        <v>23</v>
      </c>
      <c r="B27" s="50" t="s">
        <v>637</v>
      </c>
      <c r="C27" s="51" t="s">
        <v>405</v>
      </c>
      <c r="D27" s="246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1"/>
        <v>78.42</v>
      </c>
      <c r="M27" s="262"/>
    </row>
    <row r="28" spans="1:18">
      <c r="A28" s="43">
        <v>24</v>
      </c>
      <c r="B28" s="50" t="s">
        <v>723</v>
      </c>
      <c r="C28" s="51" t="s">
        <v>722</v>
      </c>
      <c r="D28" s="246" t="s">
        <v>598</v>
      </c>
      <c r="E28" s="247">
        <v>67.22</v>
      </c>
      <c r="F28" s="296">
        <v>0</v>
      </c>
      <c r="G28" s="247">
        <v>11.2</v>
      </c>
      <c r="H28" s="296">
        <v>0</v>
      </c>
      <c r="I28" s="247">
        <f t="shared" si="0"/>
        <v>78.42</v>
      </c>
      <c r="J28" s="247">
        <v>67.22</v>
      </c>
      <c r="K28" s="247">
        <v>11.2</v>
      </c>
      <c r="L28" s="293">
        <f t="shared" si="1"/>
        <v>78.42</v>
      </c>
      <c r="M28" s="262"/>
    </row>
    <row r="29" spans="1:18">
      <c r="A29" s="43">
        <v>25</v>
      </c>
      <c r="B29" s="50" t="s">
        <v>638</v>
      </c>
      <c r="C29" s="51" t="s">
        <v>617</v>
      </c>
      <c r="D29" s="246" t="s">
        <v>600</v>
      </c>
      <c r="E29" s="247">
        <v>67.239999999999995</v>
      </c>
      <c r="F29" s="296">
        <v>50.4</v>
      </c>
      <c r="G29" s="247">
        <v>11.2</v>
      </c>
      <c r="H29" s="296">
        <v>8.4</v>
      </c>
      <c r="I29" s="247">
        <f t="shared" si="0"/>
        <v>137.23999999999998</v>
      </c>
      <c r="J29" s="247">
        <v>117.63</v>
      </c>
      <c r="K29" s="247">
        <v>19.61</v>
      </c>
      <c r="L29" s="293">
        <f t="shared" si="1"/>
        <v>137.24</v>
      </c>
      <c r="M29" s="262"/>
    </row>
    <row r="30" spans="1:18">
      <c r="A30" s="43">
        <v>26</v>
      </c>
      <c r="B30" s="50" t="s">
        <v>639</v>
      </c>
      <c r="C30" s="51" t="s">
        <v>92</v>
      </c>
      <c r="D30" s="246" t="s">
        <v>599</v>
      </c>
      <c r="E30" s="247">
        <v>67.22</v>
      </c>
      <c r="F30" s="296">
        <v>114.26</v>
      </c>
      <c r="G30" s="247">
        <v>11.2</v>
      </c>
      <c r="H30" s="296">
        <v>20.16</v>
      </c>
      <c r="I30" s="247">
        <f t="shared" si="0"/>
        <v>212.84</v>
      </c>
      <c r="J30" s="247">
        <v>181.48000000000002</v>
      </c>
      <c r="K30" s="247">
        <v>31.37</v>
      </c>
      <c r="L30" s="293">
        <f t="shared" si="1"/>
        <v>212.85000000000002</v>
      </c>
      <c r="M30" s="262"/>
    </row>
    <row r="31" spans="1:18">
      <c r="A31" s="43">
        <v>27</v>
      </c>
      <c r="B31" s="50" t="s">
        <v>640</v>
      </c>
      <c r="C31" s="51" t="s">
        <v>15</v>
      </c>
      <c r="D31" s="246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0"/>
        <v>78.42</v>
      </c>
      <c r="J31" s="247">
        <v>67.22</v>
      </c>
      <c r="K31" s="247">
        <v>11.2</v>
      </c>
      <c r="L31" s="293">
        <f t="shared" si="1"/>
        <v>78.42</v>
      </c>
      <c r="M31" s="262"/>
    </row>
    <row r="32" spans="1:18">
      <c r="A32" s="43">
        <v>28</v>
      </c>
      <c r="B32" s="326" t="s">
        <v>641</v>
      </c>
      <c r="C32" s="284" t="s">
        <v>120</v>
      </c>
      <c r="D32" s="320" t="s">
        <v>600</v>
      </c>
      <c r="E32" s="247">
        <v>67.22</v>
      </c>
      <c r="F32" s="296">
        <v>50.4</v>
      </c>
      <c r="G32" s="247">
        <v>11.2</v>
      </c>
      <c r="H32" s="296">
        <v>8.4</v>
      </c>
      <c r="I32" s="247">
        <f t="shared" si="0"/>
        <v>137.22</v>
      </c>
      <c r="J32" s="247">
        <v>67.22</v>
      </c>
      <c r="K32" s="247">
        <v>11.2</v>
      </c>
      <c r="L32" s="310">
        <f t="shared" si="1"/>
        <v>78.42</v>
      </c>
      <c r="M32" s="262" t="s">
        <v>807</v>
      </c>
      <c r="Q32" t="s">
        <v>318</v>
      </c>
    </row>
    <row r="33" spans="1:18">
      <c r="A33" s="43">
        <v>29</v>
      </c>
      <c r="B33" s="50" t="s">
        <v>642</v>
      </c>
      <c r="C33" s="54" t="s">
        <v>549</v>
      </c>
      <c r="D33" s="246" t="s">
        <v>599</v>
      </c>
      <c r="E33" s="247">
        <v>67.22</v>
      </c>
      <c r="F33" s="296">
        <v>114.26</v>
      </c>
      <c r="G33" s="247">
        <v>11.2</v>
      </c>
      <c r="H33" s="296">
        <v>20.16</v>
      </c>
      <c r="I33" s="247">
        <f t="shared" si="0"/>
        <v>212.84</v>
      </c>
      <c r="J33" s="247">
        <v>181.48000000000002</v>
      </c>
      <c r="K33" s="247">
        <v>31.37</v>
      </c>
      <c r="L33" s="293">
        <f t="shared" si="1"/>
        <v>212.85000000000002</v>
      </c>
      <c r="M33" s="262"/>
    </row>
    <row r="34" spans="1:18">
      <c r="A34" s="43">
        <v>30</v>
      </c>
      <c r="B34" s="50" t="s">
        <v>784</v>
      </c>
      <c r="C34" s="51" t="s">
        <v>785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1"/>
        <v>78.42</v>
      </c>
      <c r="M34" s="262"/>
    </row>
    <row r="35" spans="1:18" s="1" customFormat="1">
      <c r="A35" s="43">
        <v>31</v>
      </c>
      <c r="B35" s="50" t="s">
        <v>644</v>
      </c>
      <c r="C35" s="51" t="s">
        <v>407</v>
      </c>
      <c r="D35" s="246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0"/>
        <v>78.42</v>
      </c>
      <c r="J35" s="247">
        <v>67.22</v>
      </c>
      <c r="K35" s="247">
        <v>11.2</v>
      </c>
      <c r="L35" s="293">
        <f t="shared" si="1"/>
        <v>78.42</v>
      </c>
      <c r="M35" s="262"/>
      <c r="O35"/>
      <c r="P35"/>
      <c r="Q35"/>
      <c r="R35"/>
    </row>
    <row r="36" spans="1:18" s="1" customFormat="1">
      <c r="A36" s="43">
        <v>32</v>
      </c>
      <c r="B36" s="50" t="s">
        <v>705</v>
      </c>
      <c r="C36" s="51" t="s">
        <v>43</v>
      </c>
      <c r="D36" s="246" t="s">
        <v>598</v>
      </c>
      <c r="E36" s="247">
        <v>67.22</v>
      </c>
      <c r="F36" s="296">
        <v>0</v>
      </c>
      <c r="G36" s="247">
        <v>11.2</v>
      </c>
      <c r="H36" s="296">
        <v>0</v>
      </c>
      <c r="I36" s="247">
        <f t="shared" si="0"/>
        <v>78.42</v>
      </c>
      <c r="J36" s="247">
        <v>67.22</v>
      </c>
      <c r="K36" s="247">
        <v>11.2</v>
      </c>
      <c r="L36" s="293">
        <f t="shared" si="1"/>
        <v>78.42</v>
      </c>
      <c r="M36" s="262"/>
      <c r="O36"/>
      <c r="P36"/>
      <c r="Q36"/>
      <c r="R36"/>
    </row>
    <row r="37" spans="1:18" s="1" customFormat="1">
      <c r="A37" s="43">
        <v>33</v>
      </c>
      <c r="B37" s="50" t="s">
        <v>706</v>
      </c>
      <c r="C37" s="51" t="s">
        <v>21</v>
      </c>
      <c r="D37" s="246" t="s">
        <v>600</v>
      </c>
      <c r="E37" s="247">
        <v>67.239999999999995</v>
      </c>
      <c r="F37" s="296">
        <v>50.4</v>
      </c>
      <c r="G37" s="247">
        <v>11.2</v>
      </c>
      <c r="H37" s="296">
        <v>8.4</v>
      </c>
      <c r="I37" s="247">
        <f t="shared" si="0"/>
        <v>137.23999999999998</v>
      </c>
      <c r="J37" s="247">
        <v>117.63</v>
      </c>
      <c r="K37" s="247">
        <v>19.61</v>
      </c>
      <c r="L37" s="293">
        <f t="shared" si="1"/>
        <v>137.24</v>
      </c>
      <c r="M37" s="262"/>
      <c r="O37"/>
      <c r="P37"/>
      <c r="Q37"/>
      <c r="R37"/>
    </row>
    <row r="38" spans="1:18" s="1" customFormat="1">
      <c r="A38" s="43">
        <v>34</v>
      </c>
      <c r="B38" s="50" t="s">
        <v>645</v>
      </c>
      <c r="C38" s="51" t="s">
        <v>358</v>
      </c>
      <c r="D38" s="246" t="s">
        <v>599</v>
      </c>
      <c r="E38" s="247">
        <v>67.22</v>
      </c>
      <c r="F38" s="296">
        <v>114.26</v>
      </c>
      <c r="G38" s="247">
        <v>11.2</v>
      </c>
      <c r="H38" s="296">
        <v>20.16</v>
      </c>
      <c r="I38" s="247">
        <f t="shared" si="0"/>
        <v>212.84</v>
      </c>
      <c r="J38" s="247">
        <v>181.48000000000002</v>
      </c>
      <c r="K38" s="247">
        <v>31.37</v>
      </c>
      <c r="L38" s="293">
        <f t="shared" si="1"/>
        <v>212.85000000000002</v>
      </c>
      <c r="M38" s="262"/>
      <c r="O38"/>
      <c r="P38"/>
      <c r="Q38"/>
      <c r="R38"/>
    </row>
    <row r="39" spans="1:18" s="1" customFormat="1">
      <c r="A39" s="43">
        <v>35</v>
      </c>
      <c r="B39" s="50" t="s">
        <v>646</v>
      </c>
      <c r="C39" s="51" t="s">
        <v>551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0"/>
        <v>78.42</v>
      </c>
      <c r="J39" s="247">
        <v>67.22</v>
      </c>
      <c r="K39" s="247">
        <v>11.2</v>
      </c>
      <c r="L39" s="293">
        <f t="shared" si="1"/>
        <v>78.42</v>
      </c>
      <c r="M39" s="262"/>
      <c r="O39"/>
      <c r="P39"/>
      <c r="Q39"/>
      <c r="R39"/>
    </row>
    <row r="40" spans="1:18" s="1" customFormat="1">
      <c r="A40" s="43">
        <v>36</v>
      </c>
      <c r="B40" s="50" t="s">
        <v>647</v>
      </c>
      <c r="C40" s="54" t="s">
        <v>615</v>
      </c>
      <c r="D40" s="246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0"/>
        <v>78.42</v>
      </c>
      <c r="J40" s="247">
        <v>67.22</v>
      </c>
      <c r="K40" s="247">
        <v>11.2</v>
      </c>
      <c r="L40" s="293">
        <f t="shared" si="1"/>
        <v>78.42</v>
      </c>
      <c r="M40" s="262"/>
      <c r="O40"/>
      <c r="P40"/>
      <c r="Q40"/>
      <c r="R40"/>
    </row>
    <row r="41" spans="1:18" s="1" customFormat="1">
      <c r="A41" s="43">
        <v>37</v>
      </c>
      <c r="B41" s="50" t="s">
        <v>648</v>
      </c>
      <c r="C41" s="51" t="s">
        <v>23</v>
      </c>
      <c r="D41" s="246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0"/>
        <v>78.42</v>
      </c>
      <c r="J41" s="247">
        <v>67.22</v>
      </c>
      <c r="K41" s="247">
        <v>11.2</v>
      </c>
      <c r="L41" s="293">
        <f t="shared" si="1"/>
        <v>78.42</v>
      </c>
      <c r="M41" s="262"/>
      <c r="O41"/>
      <c r="P41"/>
      <c r="Q41"/>
      <c r="R41"/>
    </row>
    <row r="42" spans="1:18" s="1" customFormat="1">
      <c r="A42" s="43">
        <v>38</v>
      </c>
      <c r="B42" s="50" t="s">
        <v>649</v>
      </c>
      <c r="C42" s="51" t="s">
        <v>93</v>
      </c>
      <c r="D42" s="246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f t="shared" si="0"/>
        <v>212.84</v>
      </c>
      <c r="J42" s="247">
        <v>181.48000000000002</v>
      </c>
      <c r="K42" s="247">
        <v>31.37</v>
      </c>
      <c r="L42" s="293">
        <f t="shared" si="1"/>
        <v>212.85000000000002</v>
      </c>
      <c r="M42" s="262"/>
      <c r="O42"/>
      <c r="P42"/>
      <c r="Q42"/>
      <c r="R42"/>
    </row>
    <row r="43" spans="1:18" s="1" customFormat="1">
      <c r="A43" s="43">
        <v>39</v>
      </c>
      <c r="B43" s="50" t="s">
        <v>650</v>
      </c>
      <c r="C43" s="51" t="s">
        <v>183</v>
      </c>
      <c r="D43" s="246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0"/>
        <v>78.42</v>
      </c>
      <c r="J43" s="247">
        <v>67.22</v>
      </c>
      <c r="K43" s="247">
        <v>11.2</v>
      </c>
      <c r="L43" s="293">
        <f t="shared" si="1"/>
        <v>78.42</v>
      </c>
      <c r="M43" s="262"/>
      <c r="O43"/>
      <c r="P43"/>
      <c r="Q43"/>
      <c r="R43"/>
    </row>
    <row r="44" spans="1:18" s="1" customFormat="1">
      <c r="A44" s="43">
        <v>40</v>
      </c>
      <c r="B44" s="50" t="s">
        <v>651</v>
      </c>
      <c r="C44" s="54" t="s">
        <v>24</v>
      </c>
      <c r="D44" s="246" t="s">
        <v>599</v>
      </c>
      <c r="E44" s="247">
        <v>67.22</v>
      </c>
      <c r="F44" s="296">
        <v>114.26</v>
      </c>
      <c r="G44" s="247">
        <v>11.2</v>
      </c>
      <c r="H44" s="296">
        <v>20.16</v>
      </c>
      <c r="I44" s="247">
        <f t="shared" si="0"/>
        <v>212.84</v>
      </c>
      <c r="J44" s="247">
        <v>181.48000000000002</v>
      </c>
      <c r="K44" s="247">
        <v>31.37</v>
      </c>
      <c r="L44" s="293">
        <f t="shared" si="1"/>
        <v>212.85000000000002</v>
      </c>
      <c r="M44" s="262"/>
      <c r="O44"/>
      <c r="P44"/>
      <c r="Q44"/>
      <c r="R44"/>
    </row>
    <row r="45" spans="1:18" s="1" customFormat="1">
      <c r="A45" s="43">
        <v>41</v>
      </c>
      <c r="B45" s="50" t="s">
        <v>652</v>
      </c>
      <c r="C45" s="54" t="s">
        <v>134</v>
      </c>
      <c r="D45" s="246" t="s">
        <v>598</v>
      </c>
      <c r="E45" s="247">
        <v>67.22</v>
      </c>
      <c r="F45" s="296">
        <v>0</v>
      </c>
      <c r="G45" s="247">
        <v>11.2</v>
      </c>
      <c r="H45" s="296">
        <v>0</v>
      </c>
      <c r="I45" s="247">
        <f t="shared" si="0"/>
        <v>78.42</v>
      </c>
      <c r="J45" s="247">
        <v>67.22</v>
      </c>
      <c r="K45" s="247">
        <v>11.2</v>
      </c>
      <c r="L45" s="293">
        <f t="shared" si="1"/>
        <v>78.42</v>
      </c>
      <c r="M45" s="262"/>
      <c r="O45"/>
      <c r="P45"/>
      <c r="Q45"/>
      <c r="R45"/>
    </row>
    <row r="46" spans="1:18" s="1" customFormat="1">
      <c r="A46" s="43">
        <v>42</v>
      </c>
      <c r="B46" s="50" t="s">
        <v>653</v>
      </c>
      <c r="C46" s="54" t="s">
        <v>59</v>
      </c>
      <c r="D46" s="246" t="s">
        <v>598</v>
      </c>
      <c r="E46" s="247">
        <v>67.22</v>
      </c>
      <c r="F46" s="296">
        <v>0</v>
      </c>
      <c r="G46" s="247">
        <v>11.2</v>
      </c>
      <c r="H46" s="296">
        <v>0</v>
      </c>
      <c r="I46" s="247">
        <f t="shared" si="0"/>
        <v>78.42</v>
      </c>
      <c r="J46" s="247">
        <v>67.22</v>
      </c>
      <c r="K46" s="247">
        <v>11.2</v>
      </c>
      <c r="L46" s="293">
        <f t="shared" si="1"/>
        <v>78.42</v>
      </c>
      <c r="M46" s="262"/>
      <c r="O46"/>
      <c r="P46"/>
      <c r="Q46"/>
      <c r="R46"/>
    </row>
    <row r="47" spans="1:18" s="1" customFormat="1">
      <c r="A47" s="43">
        <v>43</v>
      </c>
      <c r="B47" s="50" t="s">
        <v>654</v>
      </c>
      <c r="C47" s="138" t="s">
        <v>563</v>
      </c>
      <c r="D47" s="246" t="s">
        <v>599</v>
      </c>
      <c r="E47" s="247">
        <v>67.22</v>
      </c>
      <c r="F47" s="296">
        <v>114.26</v>
      </c>
      <c r="G47" s="247">
        <v>11.2</v>
      </c>
      <c r="H47" s="296">
        <v>20.16</v>
      </c>
      <c r="I47" s="247">
        <f t="shared" si="0"/>
        <v>212.84</v>
      </c>
      <c r="J47" s="247">
        <v>181.48000000000002</v>
      </c>
      <c r="K47" s="247">
        <v>31.37</v>
      </c>
      <c r="L47" s="293">
        <f t="shared" si="1"/>
        <v>212.85000000000002</v>
      </c>
      <c r="M47" s="262"/>
      <c r="O47"/>
      <c r="P47"/>
      <c r="Q47"/>
      <c r="R47"/>
    </row>
    <row r="48" spans="1:18" s="1" customFormat="1">
      <c r="A48" s="43">
        <v>44</v>
      </c>
      <c r="B48" s="50" t="s">
        <v>655</v>
      </c>
      <c r="C48" s="138" t="s">
        <v>330</v>
      </c>
      <c r="D48" s="307" t="s">
        <v>600</v>
      </c>
      <c r="E48" s="247">
        <v>67.239999999999995</v>
      </c>
      <c r="F48" s="296">
        <v>50.4</v>
      </c>
      <c r="G48" s="247">
        <v>11.2</v>
      </c>
      <c r="H48" s="296">
        <v>8.4</v>
      </c>
      <c r="I48" s="247">
        <f t="shared" si="0"/>
        <v>137.23999999999998</v>
      </c>
      <c r="J48" s="247">
        <v>117.63</v>
      </c>
      <c r="K48" s="247">
        <v>19.61</v>
      </c>
      <c r="L48" s="293">
        <f t="shared" si="1"/>
        <v>137.24</v>
      </c>
      <c r="M48" s="262"/>
      <c r="O48"/>
      <c r="P48"/>
      <c r="Q48"/>
      <c r="R48"/>
    </row>
    <row r="49" spans="1:18" s="1" customFormat="1" ht="16" customHeight="1">
      <c r="A49" s="43">
        <v>45</v>
      </c>
      <c r="B49" s="129" t="s">
        <v>656</v>
      </c>
      <c r="C49" s="119" t="s">
        <v>306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0"/>
        <v>78.42</v>
      </c>
      <c r="J49" s="247">
        <v>67.22</v>
      </c>
      <c r="K49" s="247">
        <v>11.2</v>
      </c>
      <c r="L49" s="293">
        <f t="shared" si="1"/>
        <v>78.42</v>
      </c>
      <c r="M49" s="262"/>
      <c r="O49"/>
      <c r="P49"/>
      <c r="Q49"/>
      <c r="R49"/>
    </row>
    <row r="50" spans="1:18" s="1" customFormat="1">
      <c r="A50" s="43">
        <v>46</v>
      </c>
      <c r="B50" s="50" t="s">
        <v>657</v>
      </c>
      <c r="C50" s="54" t="s">
        <v>203</v>
      </c>
      <c r="D50" s="246" t="s">
        <v>598</v>
      </c>
      <c r="E50" s="247">
        <v>67.22</v>
      </c>
      <c r="F50" s="296">
        <v>0</v>
      </c>
      <c r="G50" s="247">
        <v>11.2</v>
      </c>
      <c r="H50" s="296">
        <v>0</v>
      </c>
      <c r="I50" s="247">
        <f t="shared" si="0"/>
        <v>78.42</v>
      </c>
      <c r="J50" s="247">
        <v>67.22</v>
      </c>
      <c r="K50" s="247">
        <v>11.2</v>
      </c>
      <c r="L50" s="293">
        <f t="shared" si="1"/>
        <v>78.42</v>
      </c>
      <c r="M50" s="262"/>
      <c r="O50"/>
      <c r="P50"/>
      <c r="Q50"/>
      <c r="R50"/>
    </row>
    <row r="51" spans="1:18">
      <c r="A51" s="43">
        <v>47</v>
      </c>
      <c r="B51" s="121" t="s">
        <v>658</v>
      </c>
      <c r="C51" s="119" t="s">
        <v>308</v>
      </c>
      <c r="D51" s="246" t="s">
        <v>598</v>
      </c>
      <c r="E51" s="247">
        <v>67.22</v>
      </c>
      <c r="F51" s="296">
        <v>0</v>
      </c>
      <c r="G51" s="247">
        <v>11.2</v>
      </c>
      <c r="H51" s="296">
        <v>0</v>
      </c>
      <c r="I51" s="247">
        <f t="shared" si="0"/>
        <v>78.42</v>
      </c>
      <c r="J51" s="247">
        <v>67.22</v>
      </c>
      <c r="K51" s="247">
        <v>11.2</v>
      </c>
      <c r="L51" s="293">
        <f t="shared" si="1"/>
        <v>78.42</v>
      </c>
      <c r="M51" s="262"/>
    </row>
    <row r="52" spans="1:18">
      <c r="A52" s="43">
        <v>48</v>
      </c>
      <c r="B52" s="50" t="s">
        <v>659</v>
      </c>
      <c r="C52" s="54" t="s">
        <v>27</v>
      </c>
      <c r="D52" s="246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0"/>
        <v>212.84</v>
      </c>
      <c r="J52" s="247">
        <v>181.48000000000002</v>
      </c>
      <c r="K52" s="247">
        <v>31.37</v>
      </c>
      <c r="L52" s="293">
        <f t="shared" si="1"/>
        <v>212.85000000000002</v>
      </c>
      <c r="M52" s="262"/>
    </row>
    <row r="53" spans="1:18">
      <c r="A53" s="43">
        <v>49</v>
      </c>
      <c r="B53" s="50" t="s">
        <v>660</v>
      </c>
      <c r="C53" s="54" t="s">
        <v>123</v>
      </c>
      <c r="D53" s="307" t="s">
        <v>599</v>
      </c>
      <c r="E53" s="247">
        <v>67.22</v>
      </c>
      <c r="F53" s="296">
        <v>114.26</v>
      </c>
      <c r="G53" s="247">
        <v>11.2</v>
      </c>
      <c r="H53" s="296">
        <v>20.16</v>
      </c>
      <c r="I53" s="247">
        <f t="shared" si="0"/>
        <v>212.84</v>
      </c>
      <c r="J53" s="247">
        <v>181.48000000000002</v>
      </c>
      <c r="K53" s="247">
        <v>31.37</v>
      </c>
      <c r="L53" s="293">
        <f t="shared" si="1"/>
        <v>212.85000000000002</v>
      </c>
      <c r="M53" s="262"/>
    </row>
    <row r="54" spans="1:18">
      <c r="A54" s="43">
        <v>50</v>
      </c>
      <c r="B54" s="50" t="s">
        <v>661</v>
      </c>
      <c r="C54" s="54" t="s">
        <v>143</v>
      </c>
      <c r="D54" s="246" t="s">
        <v>599</v>
      </c>
      <c r="E54" s="247">
        <v>67.22</v>
      </c>
      <c r="F54" s="296">
        <v>114.26</v>
      </c>
      <c r="G54" s="247">
        <v>11.2</v>
      </c>
      <c r="H54" s="296">
        <v>20.16</v>
      </c>
      <c r="I54" s="247">
        <f t="shared" si="0"/>
        <v>212.84</v>
      </c>
      <c r="J54" s="247">
        <v>181.48000000000002</v>
      </c>
      <c r="K54" s="247">
        <v>31.37</v>
      </c>
      <c r="L54" s="293">
        <f t="shared" si="1"/>
        <v>212.85000000000002</v>
      </c>
      <c r="M54" s="262"/>
    </row>
    <row r="55" spans="1:18">
      <c r="A55" s="43">
        <v>51</v>
      </c>
      <c r="B55" s="292" t="s">
        <v>742</v>
      </c>
      <c r="C55" s="54" t="s">
        <v>737</v>
      </c>
      <c r="D55" s="246" t="s">
        <v>598</v>
      </c>
      <c r="E55" s="247">
        <v>67.22</v>
      </c>
      <c r="F55" s="296">
        <v>0</v>
      </c>
      <c r="G55" s="247">
        <v>11.2</v>
      </c>
      <c r="H55" s="296">
        <v>0</v>
      </c>
      <c r="I55" s="247">
        <f t="shared" si="0"/>
        <v>78.42</v>
      </c>
      <c r="J55" s="247">
        <v>67.22</v>
      </c>
      <c r="K55" s="247">
        <v>11.2</v>
      </c>
      <c r="L55" s="293">
        <f t="shared" si="1"/>
        <v>78.42</v>
      </c>
    </row>
    <row r="56" spans="1:18">
      <c r="A56" s="43">
        <v>52</v>
      </c>
      <c r="B56" s="50" t="s">
        <v>662</v>
      </c>
      <c r="C56" s="54" t="s">
        <v>209</v>
      </c>
      <c r="D56" s="246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0"/>
        <v>78.42</v>
      </c>
      <c r="J56" s="247">
        <v>67.22</v>
      </c>
      <c r="K56" s="247">
        <v>11.2</v>
      </c>
      <c r="L56" s="293">
        <f t="shared" si="1"/>
        <v>78.42</v>
      </c>
      <c r="M56" s="262"/>
    </row>
    <row r="57" spans="1:18">
      <c r="A57" s="43">
        <v>53</v>
      </c>
      <c r="B57" s="50" t="s">
        <v>663</v>
      </c>
      <c r="C57" s="51" t="s">
        <v>133</v>
      </c>
      <c r="D57" s="246" t="s">
        <v>600</v>
      </c>
      <c r="E57" s="247">
        <v>67.239999999999995</v>
      </c>
      <c r="F57" s="296">
        <v>50.4</v>
      </c>
      <c r="G57" s="247">
        <v>11.2</v>
      </c>
      <c r="H57" s="296">
        <v>8.4</v>
      </c>
      <c r="I57" s="247">
        <f t="shared" si="0"/>
        <v>137.23999999999998</v>
      </c>
      <c r="J57" s="247">
        <v>117.63</v>
      </c>
      <c r="K57" s="247">
        <v>19.61</v>
      </c>
      <c r="L57" s="293">
        <f t="shared" si="1"/>
        <v>137.24</v>
      </c>
      <c r="M57" s="262"/>
    </row>
    <row r="58" spans="1:18" s="42" customFormat="1" ht="16" customHeight="1">
      <c r="A58" s="43">
        <v>54</v>
      </c>
      <c r="B58" s="50" t="s">
        <v>664</v>
      </c>
      <c r="C58" s="54" t="s">
        <v>601</v>
      </c>
      <c r="D58" s="246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0"/>
        <v>78.42</v>
      </c>
      <c r="J58" s="247">
        <v>67.22</v>
      </c>
      <c r="K58" s="247">
        <v>11.2</v>
      </c>
      <c r="L58" s="293">
        <f t="shared" si="1"/>
        <v>78.42</v>
      </c>
      <c r="M58" s="262"/>
      <c r="N58" s="1"/>
    </row>
    <row r="59" spans="1:18" s="42" customFormat="1">
      <c r="A59" s="43">
        <v>55</v>
      </c>
      <c r="B59" s="50" t="s">
        <v>665</v>
      </c>
      <c r="C59" s="54" t="s">
        <v>378</v>
      </c>
      <c r="D59" s="246" t="s">
        <v>600</v>
      </c>
      <c r="E59" s="247">
        <v>67.239999999999995</v>
      </c>
      <c r="F59" s="296">
        <v>50.4</v>
      </c>
      <c r="G59" s="247">
        <v>11.2</v>
      </c>
      <c r="H59" s="296">
        <v>8.4</v>
      </c>
      <c r="I59" s="247">
        <f t="shared" si="0"/>
        <v>137.23999999999998</v>
      </c>
      <c r="J59" s="247">
        <v>117.63</v>
      </c>
      <c r="K59" s="247">
        <v>19.61</v>
      </c>
      <c r="L59" s="293">
        <f t="shared" si="1"/>
        <v>137.24</v>
      </c>
      <c r="M59" s="262"/>
      <c r="N59" s="1"/>
    </row>
    <row r="60" spans="1:18" s="42" customFormat="1">
      <c r="A60" s="43">
        <v>56</v>
      </c>
      <c r="B60" s="50" t="s">
        <v>413</v>
      </c>
      <c r="C60" s="54" t="s">
        <v>196</v>
      </c>
      <c r="D60" s="271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0"/>
        <v>78.42</v>
      </c>
      <c r="J60" s="247">
        <v>67.22</v>
      </c>
      <c r="K60" s="247">
        <v>11.2</v>
      </c>
      <c r="L60" s="293">
        <f t="shared" si="1"/>
        <v>78.42</v>
      </c>
      <c r="M60" s="262"/>
      <c r="N60" s="1"/>
    </row>
    <row r="61" spans="1:18">
      <c r="A61" s="43">
        <v>57</v>
      </c>
      <c r="B61" s="50" t="s">
        <v>666</v>
      </c>
      <c r="C61" s="51" t="s">
        <v>215</v>
      </c>
      <c r="D61" s="246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0"/>
        <v>78.42</v>
      </c>
      <c r="J61" s="247">
        <v>67.22</v>
      </c>
      <c r="K61" s="247">
        <v>11.2</v>
      </c>
      <c r="L61" s="293">
        <f t="shared" si="1"/>
        <v>78.42</v>
      </c>
      <c r="M61" s="264"/>
    </row>
    <row r="62" spans="1:18">
      <c r="A62" s="43">
        <v>58</v>
      </c>
      <c r="B62" s="50" t="s">
        <v>667</v>
      </c>
      <c r="C62" s="51" t="s">
        <v>586</v>
      </c>
      <c r="D62" s="246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0"/>
        <v>78.42</v>
      </c>
      <c r="J62" s="247">
        <v>67.22</v>
      </c>
      <c r="K62" s="247">
        <v>11.2</v>
      </c>
      <c r="L62" s="293">
        <f t="shared" si="1"/>
        <v>78.42</v>
      </c>
      <c r="M62" s="264"/>
    </row>
    <row r="63" spans="1:18">
      <c r="A63" s="43">
        <v>59</v>
      </c>
      <c r="B63" s="50" t="s">
        <v>668</v>
      </c>
      <c r="C63" s="51" t="s">
        <v>509</v>
      </c>
      <c r="D63" s="246" t="s">
        <v>599</v>
      </c>
      <c r="E63" s="247">
        <v>67.22</v>
      </c>
      <c r="F63" s="296">
        <v>114.26</v>
      </c>
      <c r="G63" s="247">
        <v>11.2</v>
      </c>
      <c r="H63" s="296">
        <v>20.16</v>
      </c>
      <c r="I63" s="247">
        <f t="shared" si="0"/>
        <v>212.84</v>
      </c>
      <c r="J63" s="247">
        <v>181.48000000000002</v>
      </c>
      <c r="K63" s="247">
        <v>31.37</v>
      </c>
      <c r="L63" s="293">
        <f t="shared" si="1"/>
        <v>212.85000000000002</v>
      </c>
      <c r="M63" s="264"/>
    </row>
    <row r="64" spans="1:18">
      <c r="A64" s="43">
        <v>60</v>
      </c>
      <c r="B64" s="50" t="s">
        <v>669</v>
      </c>
      <c r="C64" s="54" t="s">
        <v>83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0"/>
        <v>78.42</v>
      </c>
      <c r="J64" s="247">
        <v>67.22</v>
      </c>
      <c r="K64" s="247">
        <v>11.2</v>
      </c>
      <c r="L64" s="293">
        <f t="shared" si="1"/>
        <v>78.42</v>
      </c>
      <c r="M64" s="262"/>
    </row>
    <row r="65" spans="1:18">
      <c r="A65" s="43">
        <v>61</v>
      </c>
      <c r="B65" s="50" t="s">
        <v>711</v>
      </c>
      <c r="C65" s="51" t="s">
        <v>712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0"/>
        <v>78.42</v>
      </c>
      <c r="J65" s="247">
        <v>67.22</v>
      </c>
      <c r="K65" s="247">
        <v>11.2</v>
      </c>
      <c r="L65" s="293">
        <f t="shared" si="1"/>
        <v>78.42</v>
      </c>
      <c r="M65" s="262"/>
    </row>
    <row r="66" spans="1:18">
      <c r="A66" s="43">
        <v>62</v>
      </c>
      <c r="B66" s="50" t="s">
        <v>707</v>
      </c>
      <c r="C66" s="54" t="s">
        <v>30</v>
      </c>
      <c r="D66" s="246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0"/>
        <v>78.42</v>
      </c>
      <c r="J66" s="247">
        <v>67.22</v>
      </c>
      <c r="K66" s="247">
        <v>11.2</v>
      </c>
      <c r="L66" s="293">
        <f t="shared" si="1"/>
        <v>78.42</v>
      </c>
      <c r="M66" s="262"/>
    </row>
    <row r="67" spans="1:18" s="1" customFormat="1">
      <c r="A67" s="43">
        <v>63</v>
      </c>
      <c r="B67" s="292" t="s">
        <v>743</v>
      </c>
      <c r="C67" s="54" t="s">
        <v>738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0"/>
        <v>78.42</v>
      </c>
      <c r="J67" s="247">
        <v>67.22</v>
      </c>
      <c r="K67" s="247">
        <v>11.2</v>
      </c>
      <c r="L67" s="293">
        <f t="shared" si="1"/>
        <v>78.42</v>
      </c>
      <c r="M67" s="262"/>
      <c r="O67"/>
      <c r="P67"/>
      <c r="Q67"/>
      <c r="R67"/>
    </row>
    <row r="68" spans="1:18" s="1" customFormat="1">
      <c r="A68" s="43">
        <v>64</v>
      </c>
      <c r="B68" s="50" t="s">
        <v>670</v>
      </c>
      <c r="C68" s="54" t="s">
        <v>428</v>
      </c>
      <c r="D68" s="246" t="s">
        <v>598</v>
      </c>
      <c r="E68" s="247">
        <v>67.22</v>
      </c>
      <c r="F68" s="296">
        <v>0</v>
      </c>
      <c r="G68" s="247">
        <v>11.2</v>
      </c>
      <c r="H68" s="296">
        <v>0</v>
      </c>
      <c r="I68" s="247">
        <f t="shared" si="0"/>
        <v>78.42</v>
      </c>
      <c r="J68" s="247">
        <v>67.22</v>
      </c>
      <c r="K68" s="247">
        <v>11.2</v>
      </c>
      <c r="L68" s="293">
        <f t="shared" si="1"/>
        <v>78.42</v>
      </c>
      <c r="M68" s="262"/>
      <c r="O68"/>
      <c r="P68"/>
      <c r="Q68"/>
      <c r="R68"/>
    </row>
    <row r="69" spans="1:18" s="1" customFormat="1">
      <c r="A69" s="43">
        <v>65</v>
      </c>
      <c r="B69" s="292" t="s">
        <v>744</v>
      </c>
      <c r="C69" s="54" t="s">
        <v>523</v>
      </c>
      <c r="D69" s="246" t="s">
        <v>598</v>
      </c>
      <c r="E69" s="247">
        <v>67.22</v>
      </c>
      <c r="F69" s="296">
        <v>0</v>
      </c>
      <c r="G69" s="247">
        <v>11.2</v>
      </c>
      <c r="H69" s="296">
        <v>0</v>
      </c>
      <c r="I69" s="247">
        <f t="shared" ref="I69:I105" si="2">SUM(E69:H69)</f>
        <v>78.42</v>
      </c>
      <c r="J69" s="247">
        <v>67.22</v>
      </c>
      <c r="K69" s="247">
        <v>11.2</v>
      </c>
      <c r="L69" s="293">
        <f t="shared" ref="L69:L105" si="3">J69+K69</f>
        <v>78.42</v>
      </c>
      <c r="M69" s="262"/>
      <c r="O69"/>
      <c r="P69"/>
      <c r="Q69"/>
      <c r="R69"/>
    </row>
    <row r="70" spans="1:18" s="1" customFormat="1">
      <c r="A70" s="43">
        <v>66</v>
      </c>
      <c r="B70" s="50" t="s">
        <v>671</v>
      </c>
      <c r="C70" s="54" t="s">
        <v>609</v>
      </c>
      <c r="D70" s="246" t="s">
        <v>600</v>
      </c>
      <c r="E70" s="247">
        <v>67.239999999999995</v>
      </c>
      <c r="F70" s="296">
        <v>50.4</v>
      </c>
      <c r="G70" s="247">
        <v>11.2</v>
      </c>
      <c r="H70" s="296">
        <v>8.4</v>
      </c>
      <c r="I70" s="247">
        <f t="shared" si="2"/>
        <v>137.23999999999998</v>
      </c>
      <c r="J70" s="247">
        <v>117.63</v>
      </c>
      <c r="K70" s="247">
        <v>19.61</v>
      </c>
      <c r="L70" s="293">
        <f t="shared" si="3"/>
        <v>137.24</v>
      </c>
      <c r="M70" s="262"/>
      <c r="O70"/>
      <c r="P70"/>
      <c r="Q70"/>
      <c r="R70"/>
    </row>
    <row r="71" spans="1:18" s="1" customFormat="1">
      <c r="A71" s="43">
        <v>67</v>
      </c>
      <c r="B71" s="50" t="s">
        <v>672</v>
      </c>
      <c r="C71" s="54" t="s">
        <v>619</v>
      </c>
      <c r="D71" s="246" t="s">
        <v>599</v>
      </c>
      <c r="E71" s="247">
        <v>67.22</v>
      </c>
      <c r="F71" s="296">
        <v>114.26</v>
      </c>
      <c r="G71" s="247">
        <v>11.2</v>
      </c>
      <c r="H71" s="296">
        <v>20.16</v>
      </c>
      <c r="I71" s="247">
        <f t="shared" si="2"/>
        <v>212.84</v>
      </c>
      <c r="J71" s="247">
        <v>181.48000000000002</v>
      </c>
      <c r="K71" s="247">
        <v>31.37</v>
      </c>
      <c r="L71" s="293">
        <f t="shared" si="3"/>
        <v>212.85000000000002</v>
      </c>
      <c r="M71" s="262"/>
      <c r="O71"/>
      <c r="P71"/>
      <c r="Q71"/>
      <c r="R71"/>
    </row>
    <row r="72" spans="1:18" s="1" customFormat="1">
      <c r="A72" s="43">
        <v>68</v>
      </c>
      <c r="B72" s="50" t="s">
        <v>673</v>
      </c>
      <c r="C72" s="54" t="s">
        <v>360</v>
      </c>
      <c r="D72" s="246" t="s">
        <v>600</v>
      </c>
      <c r="E72" s="247">
        <v>67.239999999999995</v>
      </c>
      <c r="F72" s="296">
        <v>50.4</v>
      </c>
      <c r="G72" s="247">
        <v>11.2</v>
      </c>
      <c r="H72" s="296">
        <v>8.4</v>
      </c>
      <c r="I72" s="247">
        <f t="shared" si="2"/>
        <v>137.23999999999998</v>
      </c>
      <c r="J72" s="247">
        <v>117.63</v>
      </c>
      <c r="K72" s="247">
        <v>19.61</v>
      </c>
      <c r="L72" s="293">
        <f t="shared" si="3"/>
        <v>137.24</v>
      </c>
      <c r="M72" s="262"/>
      <c r="O72"/>
      <c r="P72"/>
      <c r="Q72"/>
      <c r="R72"/>
    </row>
    <row r="73" spans="1:18" s="1" customFormat="1">
      <c r="A73" s="43">
        <v>69</v>
      </c>
      <c r="B73" s="70" t="s">
        <v>786</v>
      </c>
      <c r="C73" s="225" t="s">
        <v>787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2"/>
        <v>78.42</v>
      </c>
      <c r="J73" s="247">
        <v>67.22</v>
      </c>
      <c r="K73" s="247">
        <v>11.2</v>
      </c>
      <c r="L73" s="293">
        <f t="shared" si="3"/>
        <v>78.42</v>
      </c>
      <c r="M73" s="262" t="s">
        <v>801</v>
      </c>
      <c r="O73"/>
      <c r="P73"/>
      <c r="Q73"/>
      <c r="R73"/>
    </row>
    <row r="74" spans="1:18" s="1" customFormat="1">
      <c r="A74" s="43">
        <v>70</v>
      </c>
      <c r="B74" s="50" t="s">
        <v>674</v>
      </c>
      <c r="C74" s="54" t="s">
        <v>369</v>
      </c>
      <c r="D74" s="246" t="s">
        <v>600</v>
      </c>
      <c r="E74" s="247">
        <v>67.239999999999995</v>
      </c>
      <c r="F74" s="296">
        <v>50.4</v>
      </c>
      <c r="G74" s="247">
        <v>11.2</v>
      </c>
      <c r="H74" s="296">
        <v>8.4</v>
      </c>
      <c r="I74" s="247">
        <f t="shared" si="2"/>
        <v>137.23999999999998</v>
      </c>
      <c r="J74" s="247">
        <v>117.63</v>
      </c>
      <c r="K74" s="247">
        <v>19.61</v>
      </c>
      <c r="L74" s="293">
        <f t="shared" si="3"/>
        <v>137.24</v>
      </c>
      <c r="M74" s="262"/>
      <c r="O74"/>
      <c r="P74"/>
      <c r="Q74"/>
      <c r="R74"/>
    </row>
    <row r="75" spans="1:18" s="1" customFormat="1">
      <c r="A75" s="43">
        <v>71</v>
      </c>
      <c r="B75" s="50" t="s">
        <v>726</v>
      </c>
      <c r="C75" s="51" t="s">
        <v>725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2"/>
        <v>78.42</v>
      </c>
      <c r="J75" s="247">
        <v>67.22</v>
      </c>
      <c r="K75" s="247">
        <v>11.2</v>
      </c>
      <c r="L75" s="293">
        <f t="shared" si="3"/>
        <v>78.42</v>
      </c>
      <c r="M75" s="262"/>
      <c r="O75"/>
      <c r="P75"/>
      <c r="Q75"/>
      <c r="R75"/>
    </row>
    <row r="76" spans="1:18" s="1" customFormat="1">
      <c r="A76" s="43">
        <v>72</v>
      </c>
      <c r="B76" s="3" t="s">
        <v>753</v>
      </c>
      <c r="C76" s="51" t="s">
        <v>752</v>
      </c>
      <c r="D76" s="246" t="s">
        <v>598</v>
      </c>
      <c r="E76" s="247">
        <v>67.22</v>
      </c>
      <c r="F76" s="296">
        <v>0</v>
      </c>
      <c r="G76" s="247">
        <v>11.2</v>
      </c>
      <c r="H76" s="296">
        <v>0</v>
      </c>
      <c r="I76" s="247">
        <f t="shared" si="2"/>
        <v>78.42</v>
      </c>
      <c r="J76" s="247">
        <v>67.22</v>
      </c>
      <c r="K76" s="247">
        <v>11.2</v>
      </c>
      <c r="L76" s="293">
        <f t="shared" si="3"/>
        <v>78.42</v>
      </c>
      <c r="M76" s="262"/>
      <c r="O76"/>
      <c r="P76"/>
      <c r="Q76"/>
      <c r="R76"/>
    </row>
    <row r="77" spans="1:18" s="1" customFormat="1">
      <c r="A77" s="43">
        <v>73</v>
      </c>
      <c r="B77" s="50" t="s">
        <v>676</v>
      </c>
      <c r="C77" s="54" t="s">
        <v>557</v>
      </c>
      <c r="D77" s="246" t="s">
        <v>598</v>
      </c>
      <c r="E77" s="247">
        <v>67.22</v>
      </c>
      <c r="F77" s="296">
        <v>0</v>
      </c>
      <c r="G77" s="247">
        <v>11.2</v>
      </c>
      <c r="H77" s="296">
        <v>0</v>
      </c>
      <c r="I77" s="247">
        <f t="shared" si="2"/>
        <v>78.42</v>
      </c>
      <c r="J77" s="247">
        <v>67.22</v>
      </c>
      <c r="K77" s="247">
        <v>11.2</v>
      </c>
      <c r="L77" s="293">
        <f t="shared" si="3"/>
        <v>78.42</v>
      </c>
      <c r="M77" s="262"/>
      <c r="O77"/>
      <c r="P77"/>
      <c r="Q77"/>
      <c r="R77"/>
    </row>
    <row r="78" spans="1:18" s="1" customFormat="1">
      <c r="A78" s="43">
        <v>74</v>
      </c>
      <c r="B78" s="50" t="s">
        <v>677</v>
      </c>
      <c r="C78" s="54" t="s">
        <v>112</v>
      </c>
      <c r="D78" s="246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2"/>
        <v>78.42</v>
      </c>
      <c r="J78" s="247">
        <v>67.22</v>
      </c>
      <c r="K78" s="247">
        <v>11.2</v>
      </c>
      <c r="L78" s="293">
        <f t="shared" si="3"/>
        <v>78.42</v>
      </c>
      <c r="M78" s="262"/>
      <c r="O78"/>
      <c r="P78"/>
      <c r="Q78"/>
      <c r="R78"/>
    </row>
    <row r="79" spans="1:18" s="1" customFormat="1">
      <c r="A79" s="43">
        <v>75</v>
      </c>
      <c r="B79" s="50" t="s">
        <v>678</v>
      </c>
      <c r="C79" s="54" t="s">
        <v>341</v>
      </c>
      <c r="D79" s="307" t="s">
        <v>600</v>
      </c>
      <c r="E79" s="247">
        <v>67.239999999999995</v>
      </c>
      <c r="F79" s="296">
        <v>50.4</v>
      </c>
      <c r="G79" s="247">
        <v>11.2</v>
      </c>
      <c r="H79" s="296">
        <v>8.4</v>
      </c>
      <c r="I79" s="247">
        <f t="shared" si="2"/>
        <v>137.23999999999998</v>
      </c>
      <c r="J79" s="247">
        <v>117.63</v>
      </c>
      <c r="K79" s="247">
        <v>19.61</v>
      </c>
      <c r="L79" s="293">
        <f t="shared" si="3"/>
        <v>137.24</v>
      </c>
      <c r="M79" s="262"/>
      <c r="O79"/>
      <c r="P79"/>
      <c r="Q79"/>
      <c r="R79"/>
    </row>
    <row r="80" spans="1:18" s="1" customFormat="1">
      <c r="A80" s="43">
        <v>76</v>
      </c>
      <c r="B80" s="50" t="s">
        <v>679</v>
      </c>
      <c r="C80" s="54" t="s">
        <v>32</v>
      </c>
      <c r="D80" s="246" t="s">
        <v>599</v>
      </c>
      <c r="E80" s="247">
        <v>67.22</v>
      </c>
      <c r="F80" s="296">
        <v>114.26</v>
      </c>
      <c r="G80" s="247">
        <v>11.2</v>
      </c>
      <c r="H80" s="296">
        <v>20.16</v>
      </c>
      <c r="I80" s="247">
        <f t="shared" si="2"/>
        <v>212.84</v>
      </c>
      <c r="J80" s="247">
        <v>181.48000000000002</v>
      </c>
      <c r="K80" s="247">
        <v>31.37</v>
      </c>
      <c r="L80" s="293">
        <f t="shared" si="3"/>
        <v>212.85000000000002</v>
      </c>
      <c r="M80" s="262"/>
      <c r="O80"/>
      <c r="P80"/>
      <c r="Q80"/>
      <c r="R80"/>
    </row>
    <row r="81" spans="1:18" s="1" customFormat="1">
      <c r="A81" s="43">
        <v>77</v>
      </c>
      <c r="B81" s="50" t="s">
        <v>714</v>
      </c>
      <c r="C81" s="54" t="s">
        <v>713</v>
      </c>
      <c r="D81" s="246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2"/>
        <v>78.42</v>
      </c>
      <c r="J81" s="247">
        <v>67.22</v>
      </c>
      <c r="K81" s="247">
        <v>11.2</v>
      </c>
      <c r="L81" s="293">
        <f t="shared" si="3"/>
        <v>78.42</v>
      </c>
      <c r="M81" s="262"/>
      <c r="O81"/>
      <c r="P81"/>
      <c r="Q81"/>
      <c r="R81"/>
    </row>
    <row r="82" spans="1:18" s="1" customFormat="1">
      <c r="A82" s="43">
        <v>78</v>
      </c>
      <c r="B82" s="50" t="s">
        <v>681</v>
      </c>
      <c r="C82" s="54" t="s">
        <v>179</v>
      </c>
      <c r="D82" s="246" t="s">
        <v>600</v>
      </c>
      <c r="E82" s="247">
        <v>67.239999999999995</v>
      </c>
      <c r="F82" s="296">
        <v>50.4</v>
      </c>
      <c r="G82" s="247">
        <v>11.2</v>
      </c>
      <c r="H82" s="296">
        <v>8.4</v>
      </c>
      <c r="I82" s="247">
        <f t="shared" si="2"/>
        <v>137.23999999999998</v>
      </c>
      <c r="J82" s="247">
        <v>117.63</v>
      </c>
      <c r="K82" s="247">
        <v>19.61</v>
      </c>
      <c r="L82" s="293">
        <f t="shared" si="3"/>
        <v>137.24</v>
      </c>
      <c r="M82" s="262"/>
      <c r="O82"/>
      <c r="P82"/>
      <c r="Q82"/>
      <c r="R82"/>
    </row>
    <row r="83" spans="1:18" s="1" customFormat="1">
      <c r="A83" s="43">
        <v>79</v>
      </c>
      <c r="B83" s="50" t="s">
        <v>682</v>
      </c>
      <c r="C83" s="54" t="s">
        <v>34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2"/>
        <v>78.42</v>
      </c>
      <c r="J83" s="247">
        <v>67.22</v>
      </c>
      <c r="K83" s="247">
        <v>11.2</v>
      </c>
      <c r="L83" s="293">
        <f t="shared" si="3"/>
        <v>78.42</v>
      </c>
      <c r="M83" s="262"/>
      <c r="O83"/>
      <c r="P83"/>
      <c r="Q83"/>
      <c r="R83"/>
    </row>
    <row r="84" spans="1:18" s="1" customFormat="1">
      <c r="A84" s="43">
        <v>80</v>
      </c>
      <c r="B84" s="50" t="s">
        <v>683</v>
      </c>
      <c r="C84" s="54" t="s">
        <v>126</v>
      </c>
      <c r="D84" s="246" t="s">
        <v>600</v>
      </c>
      <c r="E84" s="247">
        <v>67.239999999999995</v>
      </c>
      <c r="F84" s="296">
        <v>50.4</v>
      </c>
      <c r="G84" s="247">
        <v>11.2</v>
      </c>
      <c r="H84" s="296">
        <v>8.4</v>
      </c>
      <c r="I84" s="247">
        <f t="shared" si="2"/>
        <v>137.23999999999998</v>
      </c>
      <c r="J84" s="247">
        <v>117.63</v>
      </c>
      <c r="K84" s="247">
        <v>19.61</v>
      </c>
      <c r="L84" s="293">
        <f t="shared" si="3"/>
        <v>137.24</v>
      </c>
      <c r="M84" s="262"/>
      <c r="O84"/>
      <c r="P84"/>
      <c r="Q84"/>
      <c r="R84"/>
    </row>
    <row r="85" spans="1:18" s="1" customFormat="1" ht="17" customHeight="1">
      <c r="A85" s="43">
        <v>81</v>
      </c>
      <c r="B85" s="50" t="s">
        <v>684</v>
      </c>
      <c r="C85" s="115" t="s">
        <v>35</v>
      </c>
      <c r="D85" s="246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 t="shared" si="2"/>
        <v>78.42</v>
      </c>
      <c r="J85" s="247">
        <v>67.22</v>
      </c>
      <c r="K85" s="247">
        <v>11.2</v>
      </c>
      <c r="L85" s="293">
        <f t="shared" si="3"/>
        <v>78.42</v>
      </c>
      <c r="M85" s="266"/>
      <c r="O85"/>
      <c r="P85"/>
      <c r="Q85"/>
      <c r="R85"/>
    </row>
    <row r="86" spans="1:18" s="1" customFormat="1">
      <c r="A86" s="43">
        <v>82</v>
      </c>
      <c r="B86" s="50" t="s">
        <v>685</v>
      </c>
      <c r="C86" s="51" t="s">
        <v>433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2"/>
        <v>78.42</v>
      </c>
      <c r="J86" s="247">
        <v>67.22</v>
      </c>
      <c r="K86" s="247">
        <v>11.2</v>
      </c>
      <c r="L86" s="293">
        <f t="shared" si="3"/>
        <v>78.42</v>
      </c>
      <c r="M86" s="262"/>
      <c r="O86"/>
      <c r="P86"/>
      <c r="Q86"/>
      <c r="R86"/>
    </row>
    <row r="87" spans="1:18" s="1" customFormat="1">
      <c r="A87" s="43">
        <v>83</v>
      </c>
      <c r="B87" s="50" t="s">
        <v>686</v>
      </c>
      <c r="C87" s="51" t="s">
        <v>339</v>
      </c>
      <c r="D87" s="246" t="s">
        <v>600</v>
      </c>
      <c r="E87" s="247">
        <v>67.239999999999995</v>
      </c>
      <c r="F87" s="296">
        <v>50.4</v>
      </c>
      <c r="G87" s="247">
        <v>11.2</v>
      </c>
      <c r="H87" s="296">
        <v>8.4</v>
      </c>
      <c r="I87" s="247">
        <f t="shared" si="2"/>
        <v>137.23999999999998</v>
      </c>
      <c r="J87" s="247">
        <v>117.63</v>
      </c>
      <c r="K87" s="247">
        <v>19.61</v>
      </c>
      <c r="L87" s="293">
        <f t="shared" si="3"/>
        <v>137.24</v>
      </c>
      <c r="M87" s="262"/>
      <c r="O87"/>
      <c r="P87"/>
      <c r="Q87"/>
      <c r="R87"/>
    </row>
    <row r="88" spans="1:18" s="1" customFormat="1">
      <c r="A88" s="43">
        <v>84</v>
      </c>
      <c r="B88" s="50" t="s">
        <v>687</v>
      </c>
      <c r="C88" s="54" t="s">
        <v>50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2"/>
        <v>78.42</v>
      </c>
      <c r="J88" s="247">
        <v>67.22</v>
      </c>
      <c r="K88" s="247">
        <v>11.2</v>
      </c>
      <c r="L88" s="293">
        <f t="shared" si="3"/>
        <v>78.42</v>
      </c>
      <c r="M88" s="262"/>
      <c r="O88"/>
      <c r="P88"/>
      <c r="Q88"/>
      <c r="R88"/>
    </row>
    <row r="89" spans="1:18" s="1" customFormat="1">
      <c r="A89" s="43">
        <v>85</v>
      </c>
      <c r="B89" s="50" t="s">
        <v>688</v>
      </c>
      <c r="C89" s="54" t="s">
        <v>85</v>
      </c>
      <c r="D89" s="246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2"/>
        <v>78.42</v>
      </c>
      <c r="J89" s="247">
        <v>67.22</v>
      </c>
      <c r="K89" s="247">
        <v>11.2</v>
      </c>
      <c r="L89" s="293">
        <f t="shared" si="3"/>
        <v>78.42</v>
      </c>
      <c r="M89" s="262"/>
      <c r="O89"/>
      <c r="P89"/>
      <c r="Q89"/>
      <c r="R89"/>
    </row>
    <row r="90" spans="1:18" s="1" customFormat="1">
      <c r="A90" s="43">
        <v>86</v>
      </c>
      <c r="B90" s="50" t="s">
        <v>689</v>
      </c>
      <c r="C90" s="54" t="s">
        <v>128</v>
      </c>
      <c r="D90" s="246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247">
        <f t="shared" si="2"/>
        <v>78.42</v>
      </c>
      <c r="J90" s="247">
        <v>67.22</v>
      </c>
      <c r="K90" s="247">
        <v>11.2</v>
      </c>
      <c r="L90" s="293">
        <f t="shared" si="3"/>
        <v>78.42</v>
      </c>
      <c r="M90" s="262"/>
      <c r="O90"/>
      <c r="P90"/>
      <c r="Q90"/>
      <c r="R90"/>
    </row>
    <row r="91" spans="1:18" s="1" customFormat="1">
      <c r="A91" s="43">
        <v>87</v>
      </c>
      <c r="B91" s="50" t="s">
        <v>690</v>
      </c>
      <c r="C91" s="54" t="s">
        <v>138</v>
      </c>
      <c r="D91" s="246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247">
        <f t="shared" si="2"/>
        <v>78.42</v>
      </c>
      <c r="J91" s="247">
        <v>67.22</v>
      </c>
      <c r="K91" s="247">
        <v>11.2</v>
      </c>
      <c r="L91" s="293">
        <f t="shared" si="3"/>
        <v>78.42</v>
      </c>
      <c r="M91" s="262"/>
      <c r="O91"/>
      <c r="P91"/>
      <c r="Q91"/>
      <c r="R91"/>
    </row>
    <row r="92" spans="1:18" s="1" customFormat="1">
      <c r="A92" s="43">
        <v>88</v>
      </c>
      <c r="B92" s="50" t="s">
        <v>691</v>
      </c>
      <c r="C92" s="54" t="s">
        <v>37</v>
      </c>
      <c r="D92" s="246" t="s">
        <v>600</v>
      </c>
      <c r="E92" s="247">
        <v>67.239999999999995</v>
      </c>
      <c r="F92" s="296">
        <v>50.4</v>
      </c>
      <c r="G92" s="247">
        <v>11.2</v>
      </c>
      <c r="H92" s="296">
        <v>8.4</v>
      </c>
      <c r="I92" s="247">
        <f t="shared" si="2"/>
        <v>137.23999999999998</v>
      </c>
      <c r="J92" s="247">
        <v>117.63</v>
      </c>
      <c r="K92" s="247">
        <v>19.61</v>
      </c>
      <c r="L92" s="293">
        <f t="shared" si="3"/>
        <v>137.24</v>
      </c>
      <c r="M92" s="262"/>
      <c r="O92"/>
      <c r="P92"/>
      <c r="Q92"/>
      <c r="R92"/>
    </row>
    <row r="93" spans="1:18" s="1" customFormat="1">
      <c r="A93" s="43">
        <v>89</v>
      </c>
      <c r="B93" s="50" t="s">
        <v>692</v>
      </c>
      <c r="C93" s="51" t="s">
        <v>46</v>
      </c>
      <c r="D93" s="307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2"/>
        <v>78.42</v>
      </c>
      <c r="J93" s="321">
        <v>67.22</v>
      </c>
      <c r="K93" s="321">
        <v>11.2</v>
      </c>
      <c r="L93" s="293">
        <f t="shared" si="3"/>
        <v>78.42</v>
      </c>
      <c r="M93" s="262"/>
      <c r="O93"/>
      <c r="P93"/>
      <c r="Q93"/>
      <c r="R93"/>
    </row>
    <row r="94" spans="1:18" s="1" customFormat="1">
      <c r="A94" s="43">
        <v>90</v>
      </c>
      <c r="B94" s="50" t="s">
        <v>693</v>
      </c>
      <c r="C94" s="51" t="s">
        <v>165</v>
      </c>
      <c r="D94" s="246" t="s">
        <v>600</v>
      </c>
      <c r="E94" s="247">
        <v>67.239999999999995</v>
      </c>
      <c r="F94" s="296">
        <v>50.4</v>
      </c>
      <c r="G94" s="247">
        <v>11.2</v>
      </c>
      <c r="H94" s="296">
        <v>8.4</v>
      </c>
      <c r="I94" s="247">
        <f t="shared" si="2"/>
        <v>137.23999999999998</v>
      </c>
      <c r="J94" s="247">
        <v>117.63</v>
      </c>
      <c r="K94" s="247">
        <v>19.61</v>
      </c>
      <c r="L94" s="293">
        <f t="shared" si="3"/>
        <v>137.24</v>
      </c>
      <c r="M94" s="262"/>
      <c r="O94"/>
      <c r="P94"/>
      <c r="Q94"/>
      <c r="R94"/>
    </row>
    <row r="95" spans="1:18" s="1" customFormat="1">
      <c r="A95" s="43">
        <v>91</v>
      </c>
      <c r="B95" s="50" t="s">
        <v>694</v>
      </c>
      <c r="C95" s="51" t="s">
        <v>200</v>
      </c>
      <c r="D95" s="246" t="s">
        <v>600</v>
      </c>
      <c r="E95" s="247">
        <v>67.239999999999995</v>
      </c>
      <c r="F95" s="296">
        <v>50.4</v>
      </c>
      <c r="G95" s="247">
        <v>11.2</v>
      </c>
      <c r="H95" s="296">
        <v>8.4</v>
      </c>
      <c r="I95" s="247">
        <f t="shared" si="2"/>
        <v>137.23999999999998</v>
      </c>
      <c r="J95" s="247">
        <v>117.63</v>
      </c>
      <c r="K95" s="247">
        <v>19.61</v>
      </c>
      <c r="L95" s="293">
        <f t="shared" si="3"/>
        <v>137.24</v>
      </c>
      <c r="M95" s="262"/>
      <c r="O95"/>
      <c r="P95"/>
      <c r="Q95"/>
      <c r="R95"/>
    </row>
    <row r="96" spans="1:18" s="1" customFormat="1">
      <c r="A96" s="43">
        <v>92</v>
      </c>
      <c r="B96" s="50" t="s">
        <v>695</v>
      </c>
      <c r="C96" s="54" t="s">
        <v>434</v>
      </c>
      <c r="D96" s="246" t="s">
        <v>598</v>
      </c>
      <c r="E96" s="247">
        <v>67.22</v>
      </c>
      <c r="F96" s="296">
        <v>0</v>
      </c>
      <c r="G96" s="247">
        <v>11.2</v>
      </c>
      <c r="H96" s="296">
        <v>0</v>
      </c>
      <c r="I96" s="247">
        <f t="shared" si="2"/>
        <v>78.42</v>
      </c>
      <c r="J96" s="247">
        <v>67.22</v>
      </c>
      <c r="K96" s="247">
        <v>11.2</v>
      </c>
      <c r="L96" s="293">
        <f t="shared" si="3"/>
        <v>78.42</v>
      </c>
      <c r="M96" s="262"/>
      <c r="O96"/>
      <c r="P96"/>
      <c r="Q96"/>
      <c r="R96"/>
    </row>
    <row r="97" spans="1:18" s="1" customFormat="1">
      <c r="A97" s="43">
        <v>93</v>
      </c>
      <c r="B97" s="292" t="s">
        <v>745</v>
      </c>
      <c r="C97" s="54" t="s">
        <v>337</v>
      </c>
      <c r="D97" s="246" t="s">
        <v>598</v>
      </c>
      <c r="E97" s="247">
        <v>67.22</v>
      </c>
      <c r="F97" s="296">
        <v>0</v>
      </c>
      <c r="G97" s="247">
        <v>11.2</v>
      </c>
      <c r="H97" s="296">
        <v>0</v>
      </c>
      <c r="I97" s="247">
        <f t="shared" si="2"/>
        <v>78.42</v>
      </c>
      <c r="J97" s="247">
        <v>67.22</v>
      </c>
      <c r="K97" s="247">
        <v>11.2</v>
      </c>
      <c r="L97" s="293">
        <f t="shared" si="3"/>
        <v>78.42</v>
      </c>
      <c r="M97" s="262"/>
      <c r="O97"/>
      <c r="P97"/>
      <c r="Q97"/>
      <c r="R97"/>
    </row>
    <row r="98" spans="1:18" s="1" customFormat="1">
      <c r="A98" s="43">
        <v>94</v>
      </c>
      <c r="B98" s="50" t="s">
        <v>696</v>
      </c>
      <c r="C98" s="54" t="s">
        <v>524</v>
      </c>
      <c r="D98" s="246" t="s">
        <v>599</v>
      </c>
      <c r="E98" s="247">
        <v>67.22</v>
      </c>
      <c r="F98" s="296">
        <v>114.26</v>
      </c>
      <c r="G98" s="247">
        <v>11.2</v>
      </c>
      <c r="H98" s="296">
        <v>20.16</v>
      </c>
      <c r="I98" s="247">
        <f t="shared" si="2"/>
        <v>212.84</v>
      </c>
      <c r="J98" s="247">
        <v>181.48000000000002</v>
      </c>
      <c r="K98" s="247">
        <v>31.37</v>
      </c>
      <c r="L98" s="293">
        <f t="shared" si="3"/>
        <v>212.85000000000002</v>
      </c>
      <c r="M98" s="262"/>
      <c r="O98"/>
      <c r="P98"/>
      <c r="Q98"/>
      <c r="R98"/>
    </row>
    <row r="99" spans="1:18" s="1" customFormat="1">
      <c r="A99" s="43">
        <v>95</v>
      </c>
      <c r="B99" s="50" t="s">
        <v>697</v>
      </c>
      <c r="C99" s="54" t="s">
        <v>558</v>
      </c>
      <c r="D99" s="246" t="s">
        <v>599</v>
      </c>
      <c r="E99" s="247">
        <v>67.22</v>
      </c>
      <c r="F99" s="296">
        <v>114.26</v>
      </c>
      <c r="G99" s="247">
        <v>11.2</v>
      </c>
      <c r="H99" s="296">
        <v>20.16</v>
      </c>
      <c r="I99" s="247">
        <f t="shared" si="2"/>
        <v>212.84</v>
      </c>
      <c r="J99" s="247">
        <v>181.48000000000002</v>
      </c>
      <c r="K99" s="247">
        <v>31.37</v>
      </c>
      <c r="L99" s="293">
        <f t="shared" si="3"/>
        <v>212.85000000000002</v>
      </c>
      <c r="M99" s="262"/>
      <c r="O99"/>
      <c r="P99"/>
      <c r="Q99"/>
      <c r="R99"/>
    </row>
    <row r="100" spans="1:18">
      <c r="A100" s="43">
        <v>96</v>
      </c>
      <c r="B100" s="50" t="s">
        <v>698</v>
      </c>
      <c r="C100" s="54" t="s">
        <v>201</v>
      </c>
      <c r="D100" s="246" t="s">
        <v>598</v>
      </c>
      <c r="E100" s="247">
        <v>67.22</v>
      </c>
      <c r="F100" s="296">
        <v>0</v>
      </c>
      <c r="G100" s="247">
        <v>11.2</v>
      </c>
      <c r="H100" s="296">
        <v>0</v>
      </c>
      <c r="I100" s="247">
        <f t="shared" si="2"/>
        <v>78.42</v>
      </c>
      <c r="J100" s="247">
        <v>67.22</v>
      </c>
      <c r="K100" s="247">
        <v>11.2</v>
      </c>
      <c r="L100" s="293">
        <f t="shared" si="3"/>
        <v>78.42</v>
      </c>
      <c r="M100" s="262"/>
    </row>
    <row r="101" spans="1:18">
      <c r="A101" s="43">
        <v>97</v>
      </c>
      <c r="B101" s="50" t="s">
        <v>699</v>
      </c>
      <c r="C101" s="54" t="s">
        <v>202</v>
      </c>
      <c r="D101" s="246" t="s">
        <v>599</v>
      </c>
      <c r="E101" s="247">
        <v>67.22</v>
      </c>
      <c r="F101" s="296">
        <f>57.13*2</f>
        <v>114.26</v>
      </c>
      <c r="G101" s="247">
        <v>11.2</v>
      </c>
      <c r="H101" s="296">
        <f>10.08*2</f>
        <v>20.16</v>
      </c>
      <c r="I101" s="247">
        <f t="shared" si="2"/>
        <v>212.84</v>
      </c>
      <c r="J101" s="247">
        <v>181.48</v>
      </c>
      <c r="K101" s="247">
        <v>31.37</v>
      </c>
      <c r="L101" s="293">
        <f t="shared" si="3"/>
        <v>212.85</v>
      </c>
      <c r="M101" s="262"/>
    </row>
    <row r="102" spans="1:18">
      <c r="A102" s="43">
        <v>98</v>
      </c>
      <c r="B102" s="50" t="s">
        <v>700</v>
      </c>
      <c r="C102" s="54" t="s">
        <v>473</v>
      </c>
      <c r="D102" s="246" t="s">
        <v>598</v>
      </c>
      <c r="E102" s="247">
        <v>67.22</v>
      </c>
      <c r="F102" s="296">
        <v>0</v>
      </c>
      <c r="G102" s="247">
        <v>11.2</v>
      </c>
      <c r="H102" s="296">
        <v>0</v>
      </c>
      <c r="I102" s="247">
        <f t="shared" si="2"/>
        <v>78.42</v>
      </c>
      <c r="J102" s="247">
        <v>67.22</v>
      </c>
      <c r="K102" s="247">
        <v>11.2</v>
      </c>
      <c r="L102" s="293">
        <f t="shared" si="3"/>
        <v>78.42</v>
      </c>
      <c r="M102" s="262"/>
    </row>
    <row r="103" spans="1:18">
      <c r="A103" s="43">
        <v>99</v>
      </c>
      <c r="B103" s="50" t="s">
        <v>701</v>
      </c>
      <c r="C103" s="54" t="s">
        <v>559</v>
      </c>
      <c r="D103" s="246" t="s">
        <v>599</v>
      </c>
      <c r="E103" s="247">
        <v>67.22</v>
      </c>
      <c r="F103" s="296">
        <v>114.26</v>
      </c>
      <c r="G103" s="247">
        <v>11.2</v>
      </c>
      <c r="H103" s="296">
        <v>20.16</v>
      </c>
      <c r="I103" s="247">
        <f t="shared" si="2"/>
        <v>212.84</v>
      </c>
      <c r="J103" s="247">
        <v>181.48000000000002</v>
      </c>
      <c r="K103" s="247">
        <v>31.37</v>
      </c>
      <c r="L103" s="293">
        <f t="shared" si="3"/>
        <v>212.85000000000002</v>
      </c>
      <c r="M103" s="262"/>
    </row>
    <row r="104" spans="1:18">
      <c r="A104" s="43">
        <v>100</v>
      </c>
      <c r="B104" s="50" t="s">
        <v>702</v>
      </c>
      <c r="C104" s="54" t="s">
        <v>161</v>
      </c>
      <c r="D104" s="246" t="s">
        <v>598</v>
      </c>
      <c r="E104" s="247">
        <v>67.22</v>
      </c>
      <c r="F104" s="296">
        <v>0</v>
      </c>
      <c r="G104" s="247">
        <v>11.2</v>
      </c>
      <c r="H104" s="296">
        <v>0</v>
      </c>
      <c r="I104" s="247">
        <f t="shared" si="2"/>
        <v>78.42</v>
      </c>
      <c r="J104" s="247">
        <v>67.22</v>
      </c>
      <c r="K104" s="247">
        <v>11.2</v>
      </c>
      <c r="L104" s="293">
        <f t="shared" si="3"/>
        <v>78.42</v>
      </c>
      <c r="M104" s="262"/>
      <c r="O104" s="12"/>
    </row>
    <row r="105" spans="1:18">
      <c r="A105" s="43">
        <v>101</v>
      </c>
      <c r="B105" s="50" t="s">
        <v>703</v>
      </c>
      <c r="C105" s="51" t="s">
        <v>86</v>
      </c>
      <c r="D105" s="246" t="s">
        <v>600</v>
      </c>
      <c r="E105" s="247">
        <v>67.239999999999995</v>
      </c>
      <c r="F105" s="296">
        <v>50.4</v>
      </c>
      <c r="G105" s="247">
        <v>11.2</v>
      </c>
      <c r="H105" s="296">
        <v>8.4</v>
      </c>
      <c r="I105" s="247">
        <f t="shared" si="2"/>
        <v>137.23999999999998</v>
      </c>
      <c r="J105" s="247">
        <v>117.63</v>
      </c>
      <c r="K105" s="247">
        <v>19.61</v>
      </c>
      <c r="L105" s="293">
        <f t="shared" si="3"/>
        <v>137.24</v>
      </c>
      <c r="M105" s="262"/>
      <c r="O105" s="12"/>
    </row>
    <row r="106" spans="1:18">
      <c r="A106" s="43"/>
      <c r="B106" s="288"/>
      <c r="C106" s="289"/>
      <c r="D106" s="290"/>
      <c r="E106" s="247"/>
      <c r="F106" s="247"/>
      <c r="G106" s="247"/>
      <c r="H106" s="247"/>
      <c r="I106" s="247"/>
      <c r="J106" s="272"/>
      <c r="K106" s="247"/>
      <c r="L106" s="316"/>
      <c r="M106" s="262"/>
      <c r="O106" s="12"/>
    </row>
    <row r="107" spans="1:18" ht="16">
      <c r="A107" s="152" t="s">
        <v>403</v>
      </c>
      <c r="B107" s="153"/>
      <c r="C107" s="153"/>
      <c r="D107" s="281"/>
      <c r="E107" s="312">
        <f>SUM(E5:E105)</f>
        <v>6789.62</v>
      </c>
      <c r="F107" s="312">
        <f>SUM(F5:F105)</f>
        <v>3407.4600000000028</v>
      </c>
      <c r="G107" s="312">
        <f>SUM(G5:G105)</f>
        <v>1131.2000000000021</v>
      </c>
      <c r="H107" s="312">
        <f>SUM(H5:H105)</f>
        <v>591.35999999999979</v>
      </c>
      <c r="I107" s="88">
        <f>SUM(I5:I105)</f>
        <v>11919.640000000001</v>
      </c>
      <c r="J107" s="88"/>
      <c r="K107" s="88"/>
      <c r="L107" s="88">
        <f>SUM(L4:L105)</f>
        <v>11919.850000000004</v>
      </c>
      <c r="M107" s="298">
        <f>I107-L107</f>
        <v>-0.21000000000276486</v>
      </c>
      <c r="O107" s="12"/>
    </row>
    <row r="108" spans="1:18">
      <c r="A108" s="148"/>
      <c r="B108" s="149"/>
      <c r="C108" s="150"/>
      <c r="K108" s="286"/>
      <c r="L108" s="275"/>
      <c r="M108" s="53"/>
    </row>
    <row r="109" spans="1:18">
      <c r="A109" s="43"/>
      <c r="B109" s="50"/>
      <c r="C109" s="54"/>
      <c r="D109" s="54"/>
      <c r="E109" s="76"/>
      <c r="F109" s="76"/>
      <c r="G109" s="76"/>
      <c r="H109" s="76"/>
      <c r="I109" s="76"/>
      <c r="J109" s="76"/>
      <c r="K109" s="76"/>
      <c r="L109" s="76"/>
      <c r="M109" s="53"/>
    </row>
    <row r="110" spans="1:18" ht="16">
      <c r="A110" s="143"/>
      <c r="B110" s="155"/>
      <c r="C110" s="398" t="s">
        <v>616</v>
      </c>
      <c r="D110" s="400"/>
      <c r="E110" s="88">
        <v>0</v>
      </c>
      <c r="F110" s="88"/>
      <c r="G110" s="88">
        <v>0</v>
      </c>
      <c r="H110" s="88"/>
      <c r="I110" s="88">
        <v>0</v>
      </c>
      <c r="J110" s="88"/>
      <c r="K110" s="88"/>
      <c r="L110" s="88"/>
      <c r="M110" s="89"/>
      <c r="O110" s="12"/>
    </row>
    <row r="111" spans="1:18" ht="16">
      <c r="A111" s="394" t="s">
        <v>171</v>
      </c>
      <c r="B111" s="395"/>
      <c r="C111" s="395"/>
      <c r="D111" s="395"/>
      <c r="E111" s="88">
        <f>E107+E110</f>
        <v>6789.62</v>
      </c>
      <c r="F111" s="88"/>
      <c r="G111" s="88">
        <f>G107+G110</f>
        <v>1131.2000000000021</v>
      </c>
      <c r="H111" s="88"/>
      <c r="I111" s="88">
        <f>I107+I110</f>
        <v>11919.640000000001</v>
      </c>
      <c r="J111" s="88"/>
      <c r="K111" s="88"/>
      <c r="L111" s="88"/>
      <c r="M111" s="89"/>
      <c r="O111" s="12"/>
    </row>
    <row r="112" spans="1:18" ht="16">
      <c r="A112" s="401" t="s">
        <v>317</v>
      </c>
      <c r="B112" s="401"/>
      <c r="C112" s="401"/>
      <c r="D112" s="401"/>
      <c r="E112" s="90"/>
      <c r="F112" s="90"/>
      <c r="G112" s="93"/>
      <c r="H112" s="93"/>
      <c r="I112" s="93"/>
      <c r="J112" s="93"/>
      <c r="K112" s="93"/>
      <c r="L112" s="93"/>
      <c r="M112" s="89"/>
    </row>
    <row r="113" spans="1:17" ht="16" customHeight="1">
      <c r="A113" s="405" t="s">
        <v>418</v>
      </c>
      <c r="B113" s="402"/>
      <c r="C113" s="402"/>
      <c r="D113" s="403"/>
      <c r="E113" s="247"/>
      <c r="F113" s="247"/>
      <c r="G113" s="247"/>
      <c r="H113" s="247"/>
      <c r="I113" s="247"/>
      <c r="J113" s="331" t="s">
        <v>756</v>
      </c>
      <c r="K113" s="331" t="s">
        <v>757</v>
      </c>
      <c r="L113" s="247"/>
      <c r="M113" s="100"/>
    </row>
    <row r="114" spans="1:17" ht="16" customHeight="1">
      <c r="A114" s="301"/>
      <c r="B114" s="278" t="s">
        <v>803</v>
      </c>
      <c r="C114" s="51" t="s">
        <v>802</v>
      </c>
      <c r="D114" s="246" t="s">
        <v>598</v>
      </c>
      <c r="E114" s="247">
        <v>67.22</v>
      </c>
      <c r="F114" s="296">
        <v>0</v>
      </c>
      <c r="G114" s="247">
        <v>11.2</v>
      </c>
      <c r="H114" s="296">
        <v>0</v>
      </c>
      <c r="I114" s="247">
        <f>SUM(E114:H114)</f>
        <v>78.42</v>
      </c>
      <c r="J114" s="247">
        <v>67.22</v>
      </c>
      <c r="K114" s="247">
        <v>11.2</v>
      </c>
      <c r="L114" s="293">
        <f>J114+K114</f>
        <v>78.42</v>
      </c>
      <c r="M114" s="262" t="s">
        <v>796</v>
      </c>
    </row>
    <row r="115" spans="1:17" ht="16" customHeight="1">
      <c r="A115" s="301"/>
      <c r="B115" s="70" t="s">
        <v>717</v>
      </c>
      <c r="C115" s="224" t="s">
        <v>716</v>
      </c>
      <c r="D115" s="246" t="s">
        <v>598</v>
      </c>
      <c r="E115" s="247">
        <f>67.22*-2</f>
        <v>-134.44</v>
      </c>
      <c r="F115" s="296">
        <v>0</v>
      </c>
      <c r="G115" s="247">
        <f>11.2*-2</f>
        <v>-22.4</v>
      </c>
      <c r="H115" s="296">
        <v>0</v>
      </c>
      <c r="I115" s="247">
        <f>SUM(E115:H115)</f>
        <v>-156.84</v>
      </c>
      <c r="J115" s="247">
        <f>67.22*-2</f>
        <v>-134.44</v>
      </c>
      <c r="K115" s="247">
        <f>11.2*-2</f>
        <v>-22.4</v>
      </c>
      <c r="L115" s="325">
        <f>K115+J115</f>
        <v>-156.84</v>
      </c>
      <c r="M115" s="262" t="s">
        <v>798</v>
      </c>
    </row>
    <row r="116" spans="1:17" ht="16" customHeight="1">
      <c r="A116" s="301"/>
      <c r="B116" s="50"/>
      <c r="C116" s="51"/>
      <c r="D116" s="246"/>
      <c r="E116" s="247"/>
      <c r="F116" s="296"/>
      <c r="G116" s="247"/>
      <c r="H116" s="296"/>
      <c r="I116" s="247"/>
      <c r="J116" s="247"/>
      <c r="K116" s="247"/>
      <c r="L116" s="293"/>
      <c r="M116" s="262"/>
    </row>
    <row r="117" spans="1:17" ht="16" customHeight="1">
      <c r="A117" s="301"/>
      <c r="B117" s="50"/>
      <c r="C117" s="54"/>
      <c r="D117" s="246"/>
      <c r="E117" s="247"/>
      <c r="F117" s="296"/>
      <c r="G117" s="247"/>
      <c r="H117" s="296"/>
      <c r="I117" s="247"/>
      <c r="J117" s="247"/>
      <c r="K117" s="247"/>
      <c r="L117" s="293"/>
      <c r="M117" s="262"/>
    </row>
    <row r="118" spans="1:17" s="1" customFormat="1" ht="16" customHeight="1">
      <c r="A118" s="301"/>
      <c r="B118" s="50"/>
      <c r="C118" s="54"/>
      <c r="D118" s="307"/>
      <c r="E118" s="272"/>
      <c r="F118" s="272"/>
      <c r="G118" s="272"/>
      <c r="H118" s="272"/>
      <c r="I118" s="272"/>
      <c r="J118" s="247"/>
      <c r="K118" s="247"/>
      <c r="L118" s="272"/>
      <c r="M118" s="57"/>
      <c r="O118"/>
      <c r="P118"/>
      <c r="Q118"/>
    </row>
    <row r="119" spans="1:17" s="1" customFormat="1" ht="16">
      <c r="A119" s="406" t="s">
        <v>415</v>
      </c>
      <c r="B119" s="404"/>
      <c r="C119" s="404"/>
      <c r="D119" s="404"/>
      <c r="E119" s="256">
        <f>SUM(E113:E117)</f>
        <v>-67.22</v>
      </c>
      <c r="F119" s="256">
        <f>SUM(F114:F118)</f>
        <v>0</v>
      </c>
      <c r="G119" s="256">
        <f>SUM(G113:G117)</f>
        <v>-11.2</v>
      </c>
      <c r="H119" s="256">
        <f>SUM(H114:H118)</f>
        <v>0</v>
      </c>
      <c r="I119" s="256">
        <f>SUM(I113:I117)</f>
        <v>-78.42</v>
      </c>
      <c r="J119" s="256">
        <f>SUM(J114:J117)</f>
        <v>-67.22</v>
      </c>
      <c r="K119" s="256">
        <f>SUM(K114:K117)</f>
        <v>-11.2</v>
      </c>
      <c r="L119" s="256">
        <f>SUM(J119:K119)</f>
        <v>-78.42</v>
      </c>
      <c r="M119" s="257"/>
      <c r="O119"/>
      <c r="P119"/>
      <c r="Q119"/>
    </row>
    <row r="120" spans="1:17" s="1" customFormat="1" ht="16">
      <c r="A120" s="317"/>
      <c r="B120" s="318"/>
      <c r="C120" s="318"/>
      <c r="D120" s="318"/>
      <c r="E120" s="256"/>
      <c r="F120" s="256"/>
      <c r="G120" s="256"/>
      <c r="H120" s="256"/>
      <c r="I120" s="256"/>
      <c r="J120" s="256"/>
      <c r="K120" s="256"/>
      <c r="L120" s="256"/>
      <c r="M120" s="257"/>
      <c r="O120"/>
      <c r="P120"/>
      <c r="Q120"/>
    </row>
    <row r="121" spans="1:17" s="1" customFormat="1" ht="19">
      <c r="A121" s="393" t="s">
        <v>171</v>
      </c>
      <c r="B121" s="393"/>
      <c r="C121" s="393"/>
      <c r="D121" s="393"/>
      <c r="E121" s="90">
        <f>E111+E119</f>
        <v>6722.4</v>
      </c>
      <c r="F121" s="90"/>
      <c r="G121" s="90">
        <f>G111+G119</f>
        <v>1120.000000000002</v>
      </c>
      <c r="H121" s="90"/>
      <c r="I121" s="90">
        <f>L107+I119</f>
        <v>11841.430000000004</v>
      </c>
      <c r="J121" s="90"/>
      <c r="K121" s="90"/>
      <c r="L121" s="332">
        <f>L107+L119</f>
        <v>11841.430000000004</v>
      </c>
      <c r="M121" s="89" t="s">
        <v>795</v>
      </c>
      <c r="O121"/>
      <c r="P121"/>
      <c r="Q121"/>
    </row>
    <row r="122" spans="1:17" s="1" customFormat="1" ht="15" customHeight="1">
      <c r="A122" s="397" t="s">
        <v>166</v>
      </c>
      <c r="B122" s="397"/>
      <c r="C122" s="397"/>
      <c r="D122" s="397"/>
      <c r="E122" s="397"/>
      <c r="F122" s="397"/>
      <c r="G122" s="397"/>
      <c r="H122" s="397"/>
      <c r="I122" s="397"/>
      <c r="J122" s="313"/>
      <c r="K122" s="313"/>
      <c r="L122" s="313"/>
      <c r="M122" s="143"/>
      <c r="O122"/>
      <c r="P122"/>
      <c r="Q122"/>
    </row>
    <row r="123" spans="1:17" s="1" customFormat="1" ht="16" customHeight="1">
      <c r="A123"/>
      <c r="B123"/>
      <c r="E123"/>
      <c r="F123"/>
      <c r="G123" t="s">
        <v>381</v>
      </c>
      <c r="H123" s="163" t="s">
        <v>611</v>
      </c>
      <c r="I123" s="260">
        <v>45097</v>
      </c>
      <c r="J123" s="314"/>
      <c r="K123" s="314"/>
      <c r="L123" s="314"/>
      <c r="M123"/>
      <c r="O123"/>
      <c r="P123"/>
      <c r="Q123"/>
    </row>
    <row r="124" spans="1:17" s="1" customFormat="1">
      <c r="A124"/>
      <c r="B124"/>
      <c r="C124"/>
      <c r="D124"/>
      <c r="E124"/>
      <c r="F124"/>
      <c r="G124" s="12"/>
      <c r="H124" s="12"/>
      <c r="I124" s="12"/>
      <c r="J124" s="275"/>
      <c r="K124" s="275"/>
      <c r="L124" s="12"/>
      <c r="M124"/>
      <c r="O124"/>
      <c r="P124"/>
      <c r="Q124"/>
    </row>
    <row r="125" spans="1:17" s="1" customFormat="1">
      <c r="A125"/>
      <c r="B125"/>
      <c r="C125"/>
      <c r="D125"/>
      <c r="E125" s="315" t="s">
        <v>766</v>
      </c>
      <c r="F125" s="275">
        <f>F107+F119+H107+H119</f>
        <v>3998.8200000000024</v>
      </c>
      <c r="G125" s="315" t="s">
        <v>767</v>
      </c>
      <c r="H125" s="275">
        <f>L107+L119-F125</f>
        <v>7842.6100000000015</v>
      </c>
      <c r="I125"/>
      <c r="J125" s="275"/>
      <c r="K125" s="275"/>
      <c r="L125" s="275"/>
      <c r="M125"/>
      <c r="O125"/>
      <c r="P125"/>
      <c r="Q125"/>
    </row>
    <row r="127" spans="1:17" s="1" customFormat="1">
      <c r="A127"/>
      <c r="B127" s="137"/>
      <c r="C127" s="137"/>
      <c r="D127" s="137"/>
      <c r="E127"/>
      <c r="F127"/>
      <c r="G127"/>
      <c r="H127" s="275">
        <f>F125+H125</f>
        <v>11841.430000000004</v>
      </c>
      <c r="I127"/>
      <c r="J127" s="275"/>
      <c r="K127" s="275"/>
      <c r="L127"/>
      <c r="M127"/>
      <c r="O127"/>
      <c r="P127"/>
      <c r="Q127"/>
    </row>
  </sheetData>
  <autoFilter ref="A3:N105" xr:uid="{DC6A604D-9C92-7240-A75E-E1C1947C6B3A}">
    <sortState xmlns:xlrd2="http://schemas.microsoft.com/office/spreadsheetml/2017/richdata2" ref="A4:N105">
      <sortCondition ref="C3:C105"/>
    </sortState>
  </autoFilter>
  <mergeCells count="7">
    <mergeCell ref="A122:I122"/>
    <mergeCell ref="C110:D110"/>
    <mergeCell ref="A111:D111"/>
    <mergeCell ref="A112:D112"/>
    <mergeCell ref="A113:D113"/>
    <mergeCell ref="A119:D119"/>
    <mergeCell ref="A121:D121"/>
  </mergeCells>
  <conditionalFormatting sqref="B114">
    <cfRule type="duplicateValues" dxfId="1216" priority="7"/>
  </conditionalFormatting>
  <conditionalFormatting sqref="B115">
    <cfRule type="duplicateValues" dxfId="1215" priority="10"/>
  </conditionalFormatting>
  <conditionalFormatting sqref="B116">
    <cfRule type="duplicateValues" dxfId="1214" priority="4"/>
  </conditionalFormatting>
  <conditionalFormatting sqref="B117">
    <cfRule type="duplicateValues" dxfId="1213" priority="1"/>
  </conditionalFormatting>
  <conditionalFormatting sqref="B121 B123:B1048576 B108:B112 B1:B17 B19:B106">
    <cfRule type="duplicateValues" dxfId="1212" priority="30"/>
  </conditionalFormatting>
  <conditionalFormatting sqref="B57:C57">
    <cfRule type="duplicateValues" dxfId="1211" priority="32"/>
    <cfRule type="duplicateValues" dxfId="1210" priority="33"/>
  </conditionalFormatting>
  <conditionalFormatting sqref="B114:C114">
    <cfRule type="duplicateValues" dxfId="1209" priority="617"/>
  </conditionalFormatting>
  <conditionalFormatting sqref="B115:C115">
    <cfRule type="duplicateValues" dxfId="1208" priority="615"/>
  </conditionalFormatting>
  <conditionalFormatting sqref="B116:C116">
    <cfRule type="duplicateValues" dxfId="1207" priority="619"/>
  </conditionalFormatting>
  <conditionalFormatting sqref="B117:C117">
    <cfRule type="duplicateValues" dxfId="1206" priority="621"/>
  </conditionalFormatting>
  <conditionalFormatting sqref="C20">
    <cfRule type="duplicateValues" dxfId="1205" priority="37"/>
  </conditionalFormatting>
  <conditionalFormatting sqref="C40">
    <cfRule type="duplicateValues" dxfId="1204" priority="28"/>
    <cfRule type="duplicateValues" dxfId="1203" priority="29"/>
  </conditionalFormatting>
  <conditionalFormatting sqref="C49">
    <cfRule type="duplicateValues" dxfId="1202" priority="35"/>
  </conditionalFormatting>
  <conditionalFormatting sqref="C51">
    <cfRule type="duplicateValues" dxfId="1201" priority="34"/>
  </conditionalFormatting>
  <conditionalFormatting sqref="C114">
    <cfRule type="duplicateValues" dxfId="1200" priority="618"/>
  </conditionalFormatting>
  <conditionalFormatting sqref="C115">
    <cfRule type="duplicateValues" dxfId="1199" priority="616"/>
  </conditionalFormatting>
  <conditionalFormatting sqref="C116">
    <cfRule type="duplicateValues" dxfId="1198" priority="620"/>
  </conditionalFormatting>
  <conditionalFormatting sqref="C117">
    <cfRule type="duplicateValues" dxfId="1197" priority="622"/>
  </conditionalFormatting>
  <conditionalFormatting sqref="D125:D127 D129:D1048576 B125:C1048576">
    <cfRule type="duplicateValues" dxfId="1196" priority="38"/>
  </conditionalFormatting>
  <conditionalFormatting sqref="D129:D1048576 B121:D121 D109 B110 B112:D112 D123:D127 D1:D3 B108:C109 B123:C1048576 B41:C56 B40 C18 B19:C39 B58:C106 B1:C17">
    <cfRule type="duplicateValues" dxfId="1195" priority="40"/>
  </conditionalFormatting>
  <conditionalFormatting sqref="D129:D1048576 C121:D121 D123:D127 D1:D3 D109 C111:D112 C108:C109 C123:C1048576 C41:C106 C1:C39">
    <cfRule type="duplicateValues" dxfId="1194" priority="39"/>
  </conditionalFormatting>
  <conditionalFormatting sqref="M4:M5 M9:M54 M56:M117">
    <cfRule type="notContainsBlanks" dxfId="1193" priority="27">
      <formula>LEN(TRIM(M4))&gt;0</formula>
    </cfRule>
  </conditionalFormatting>
  <conditionalFormatting sqref="M7">
    <cfRule type="notContainsBlanks" dxfId="1192" priority="13">
      <formula>LEN(TRIM(M7))&gt;0</formula>
    </cfRule>
  </conditionalFormatting>
  <conditionalFormatting sqref="M119:M120">
    <cfRule type="notContainsBlanks" dxfId="1191" priority="31">
      <formula>LEN(TRIM(M119))&gt;0</formula>
    </cfRule>
  </conditionalFormatting>
  <conditionalFormatting sqref="M122">
    <cfRule type="notContainsBlanks" dxfId="1190" priority="36">
      <formula>LEN(TRIM(M122))&gt;0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E518-86D7-7647-83E6-8936D2406471}">
  <sheetPr>
    <tabColor rgb="FF92D050"/>
    <pageSetUpPr fitToPage="1"/>
  </sheetPr>
  <dimension ref="A1:R125"/>
  <sheetViews>
    <sheetView zoomScale="125" zoomScaleNormal="125" zoomScalePageLayoutView="150" workbookViewId="0">
      <pane ySplit="3" topLeftCell="A79" activePane="bottomLeft" state="frozen"/>
      <selection pane="bottomLeft" activeCell="B81" sqref="B81:L81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6.6640625" bestFit="1" customWidth="1"/>
    <col min="13" max="13" width="39.33203125" bestFit="1" customWidth="1"/>
    <col min="14" max="14" width="41.5" style="1" bestFit="1" customWidth="1"/>
  </cols>
  <sheetData>
    <row r="1" spans="1:18" ht="21">
      <c r="A1" s="48" t="s">
        <v>222</v>
      </c>
      <c r="C1" s="17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8" ht="19">
      <c r="A2" s="92" t="s">
        <v>313</v>
      </c>
      <c r="C2" s="17"/>
      <c r="D2" s="17"/>
      <c r="J2" s="329"/>
      <c r="K2" s="45">
        <v>45047</v>
      </c>
      <c r="L2" s="157">
        <v>45077</v>
      </c>
      <c r="M2" s="297"/>
    </row>
    <row r="3" spans="1:18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00" t="s">
        <v>764</v>
      </c>
      <c r="G3" s="299" t="s">
        <v>748</v>
      </c>
      <c r="H3" s="300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8">
      <c r="A4" s="43">
        <v>1</v>
      </c>
      <c r="B4" s="278" t="s">
        <v>715</v>
      </c>
      <c r="C4" s="51" t="s">
        <v>5</v>
      </c>
      <c r="D4" s="246" t="s">
        <v>598</v>
      </c>
      <c r="E4" s="247">
        <v>67.22</v>
      </c>
      <c r="F4" s="296">
        <v>0</v>
      </c>
      <c r="G4" s="247">
        <v>11.2</v>
      </c>
      <c r="H4" s="296">
        <v>0</v>
      </c>
      <c r="I4" s="247">
        <f>SUM(E4:H4)</f>
        <v>78.42</v>
      </c>
      <c r="J4" s="247">
        <v>67.22</v>
      </c>
      <c r="K4" s="247">
        <v>11.2</v>
      </c>
      <c r="L4" s="293">
        <f t="shared" ref="L4:L63" si="0">J4+K4</f>
        <v>78.42</v>
      </c>
      <c r="M4" s="262"/>
    </row>
    <row r="5" spans="1:18">
      <c r="A5" s="43">
        <v>2</v>
      </c>
      <c r="B5" s="278" t="s">
        <v>620</v>
      </c>
      <c r="C5" s="51" t="s">
        <v>542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 t="shared" ref="I5:I68" si="1">SUM(E5:H5)</f>
        <v>78.42</v>
      </c>
      <c r="J5" s="247">
        <v>67.22</v>
      </c>
      <c r="K5" s="247">
        <v>11.2</v>
      </c>
      <c r="L5" s="293">
        <f t="shared" si="0"/>
        <v>78.42</v>
      </c>
      <c r="M5" s="51"/>
    </row>
    <row r="6" spans="1:18">
      <c r="A6" s="43">
        <v>3</v>
      </c>
      <c r="B6" s="278" t="s">
        <v>621</v>
      </c>
      <c r="C6" s="51" t="s">
        <v>561</v>
      </c>
      <c r="D6" s="246" t="s">
        <v>599</v>
      </c>
      <c r="E6" s="247">
        <v>67.22</v>
      </c>
      <c r="F6" s="296">
        <v>114.26</v>
      </c>
      <c r="G6" s="247">
        <v>11.2</v>
      </c>
      <c r="H6" s="296">
        <v>20.16</v>
      </c>
      <c r="I6" s="247">
        <f t="shared" si="1"/>
        <v>212.84</v>
      </c>
      <c r="J6" s="247">
        <v>181.48000000000002</v>
      </c>
      <c r="K6" s="247">
        <v>31.37</v>
      </c>
      <c r="L6" s="293">
        <f t="shared" si="0"/>
        <v>212.85000000000002</v>
      </c>
      <c r="M6" s="51"/>
    </row>
    <row r="7" spans="1:18">
      <c r="A7" s="43">
        <v>4</v>
      </c>
      <c r="B7" s="50" t="s">
        <v>622</v>
      </c>
      <c r="C7" s="51" t="s">
        <v>192</v>
      </c>
      <c r="D7" s="246" t="s">
        <v>599</v>
      </c>
      <c r="E7" s="247">
        <v>67.22</v>
      </c>
      <c r="F7" s="296">
        <v>114.26</v>
      </c>
      <c r="G7" s="247">
        <v>11.2</v>
      </c>
      <c r="H7" s="296">
        <v>20.16</v>
      </c>
      <c r="I7" s="247">
        <f t="shared" si="1"/>
        <v>212.84</v>
      </c>
      <c r="J7" s="247">
        <v>181.48000000000002</v>
      </c>
      <c r="K7" s="247">
        <v>31.37</v>
      </c>
      <c r="L7" s="293">
        <f t="shared" si="0"/>
        <v>212.85000000000002</v>
      </c>
      <c r="M7" s="262"/>
    </row>
    <row r="8" spans="1:18">
      <c r="A8" s="43">
        <v>5</v>
      </c>
      <c r="B8" s="50" t="s">
        <v>623</v>
      </c>
      <c r="C8" s="54" t="s">
        <v>212</v>
      </c>
      <c r="D8" s="246" t="s">
        <v>600</v>
      </c>
      <c r="E8" s="247">
        <v>67.239999999999995</v>
      </c>
      <c r="F8" s="296">
        <v>50.4</v>
      </c>
      <c r="G8" s="247">
        <v>11.2</v>
      </c>
      <c r="H8" s="296">
        <v>8.4</v>
      </c>
      <c r="I8" s="247">
        <f>SUM(E8:H8)</f>
        <v>137.23999999999998</v>
      </c>
      <c r="J8" s="247">
        <v>117.63</v>
      </c>
      <c r="K8" s="247">
        <v>19.61</v>
      </c>
      <c r="L8" s="293">
        <f>J8+K8</f>
        <v>137.24</v>
      </c>
      <c r="M8" s="262"/>
    </row>
    <row r="9" spans="1:18">
      <c r="A9" s="43">
        <v>6</v>
      </c>
      <c r="B9" s="50" t="s">
        <v>624</v>
      </c>
      <c r="C9" s="54" t="s">
        <v>583</v>
      </c>
      <c r="D9" s="246" t="s">
        <v>598</v>
      </c>
      <c r="E9" s="247">
        <v>67.22</v>
      </c>
      <c r="F9" s="296">
        <v>0</v>
      </c>
      <c r="G9" s="247">
        <v>11.2</v>
      </c>
      <c r="H9" s="296">
        <v>0</v>
      </c>
      <c r="I9" s="247">
        <f t="shared" si="1"/>
        <v>78.42</v>
      </c>
      <c r="J9" s="247">
        <v>67.22</v>
      </c>
      <c r="K9" s="247">
        <v>11.2</v>
      </c>
      <c r="L9" s="293">
        <f t="shared" si="0"/>
        <v>78.42</v>
      </c>
      <c r="M9" s="262"/>
    </row>
    <row r="10" spans="1:18">
      <c r="A10" s="43">
        <v>7</v>
      </c>
      <c r="B10" s="50" t="s">
        <v>625</v>
      </c>
      <c r="C10" s="54" t="s">
        <v>89</v>
      </c>
      <c r="D10" s="246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1"/>
        <v>78.42</v>
      </c>
      <c r="J10" s="247">
        <v>67.22</v>
      </c>
      <c r="K10" s="247">
        <v>11.2</v>
      </c>
      <c r="L10" s="293">
        <f t="shared" si="0"/>
        <v>78.42</v>
      </c>
      <c r="M10" s="262"/>
    </row>
    <row r="11" spans="1:18" s="1" customFormat="1">
      <c r="A11" s="43">
        <v>9</v>
      </c>
      <c r="B11" s="50" t="s">
        <v>708</v>
      </c>
      <c r="C11" s="51" t="s">
        <v>709</v>
      </c>
      <c r="D11" s="246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1"/>
        <v>78.42</v>
      </c>
      <c r="J11" s="247">
        <v>67.22</v>
      </c>
      <c r="K11" s="247">
        <v>11.2</v>
      </c>
      <c r="L11" s="293">
        <f t="shared" si="0"/>
        <v>78.42</v>
      </c>
      <c r="M11" s="262"/>
      <c r="O11"/>
      <c r="P11"/>
      <c r="Q11"/>
      <c r="R11"/>
    </row>
    <row r="12" spans="1:18" s="1" customFormat="1">
      <c r="A12" s="43">
        <v>10</v>
      </c>
      <c r="B12" s="50" t="s">
        <v>627</v>
      </c>
      <c r="C12" s="54" t="s">
        <v>575</v>
      </c>
      <c r="D12" s="246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1"/>
        <v>78.42</v>
      </c>
      <c r="J12" s="247">
        <v>67.22</v>
      </c>
      <c r="K12" s="247">
        <v>11.2</v>
      </c>
      <c r="L12" s="293">
        <f t="shared" si="0"/>
        <v>78.42</v>
      </c>
      <c r="M12" s="262"/>
      <c r="O12"/>
      <c r="P12"/>
      <c r="Q12"/>
      <c r="R12"/>
    </row>
    <row r="13" spans="1:18" s="1" customFormat="1">
      <c r="A13" s="43">
        <v>11</v>
      </c>
      <c r="B13" s="50" t="s">
        <v>628</v>
      </c>
      <c r="C13" s="54" t="s">
        <v>139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1"/>
        <v>78.42</v>
      </c>
      <c r="J13" s="247">
        <v>67.22</v>
      </c>
      <c r="K13" s="247">
        <v>11.2</v>
      </c>
      <c r="L13" s="293">
        <f t="shared" si="0"/>
        <v>78.42</v>
      </c>
      <c r="M13" s="262"/>
      <c r="O13"/>
      <c r="P13"/>
      <c r="Q13"/>
      <c r="R13"/>
    </row>
    <row r="14" spans="1:18" s="1" customFormat="1">
      <c r="A14" s="43">
        <v>12</v>
      </c>
      <c r="B14" s="50" t="s">
        <v>629</v>
      </c>
      <c r="C14" s="54" t="s">
        <v>170</v>
      </c>
      <c r="D14" s="246" t="s">
        <v>600</v>
      </c>
      <c r="E14" s="247">
        <v>67.239999999999995</v>
      </c>
      <c r="F14" s="296">
        <v>50.4</v>
      </c>
      <c r="G14" s="247">
        <v>11.2</v>
      </c>
      <c r="H14" s="296">
        <v>8.4</v>
      </c>
      <c r="I14" s="247">
        <f t="shared" si="1"/>
        <v>137.23999999999998</v>
      </c>
      <c r="J14" s="247">
        <v>117.63</v>
      </c>
      <c r="K14" s="247">
        <v>19.61</v>
      </c>
      <c r="L14" s="293">
        <f t="shared" si="0"/>
        <v>137.24</v>
      </c>
      <c r="M14" s="262"/>
      <c r="O14"/>
      <c r="P14"/>
      <c r="Q14"/>
      <c r="R14"/>
    </row>
    <row r="15" spans="1:18" s="1" customFormat="1">
      <c r="A15" s="43">
        <v>13</v>
      </c>
      <c r="B15" s="291" t="s">
        <v>731</v>
      </c>
      <c r="C15" s="54" t="s">
        <v>730</v>
      </c>
      <c r="D15" s="246" t="s">
        <v>599</v>
      </c>
      <c r="E15" s="247">
        <v>67.22</v>
      </c>
      <c r="F15" s="296">
        <v>114.26</v>
      </c>
      <c r="G15" s="247">
        <v>11.2</v>
      </c>
      <c r="H15" s="296">
        <v>20.16</v>
      </c>
      <c r="I15" s="247">
        <f t="shared" si="1"/>
        <v>212.84</v>
      </c>
      <c r="J15" s="247">
        <v>181.48000000000002</v>
      </c>
      <c r="K15" s="247">
        <v>31.37</v>
      </c>
      <c r="L15" s="293">
        <f t="shared" si="0"/>
        <v>212.85000000000002</v>
      </c>
      <c r="M15" s="262"/>
      <c r="O15"/>
      <c r="P15"/>
      <c r="Q15"/>
      <c r="R15"/>
    </row>
    <row r="16" spans="1:18">
      <c r="A16" s="43">
        <v>14</v>
      </c>
      <c r="B16" s="70" t="s">
        <v>717</v>
      </c>
      <c r="C16" s="224" t="s">
        <v>716</v>
      </c>
      <c r="D16" s="246" t="s">
        <v>598</v>
      </c>
      <c r="E16" s="247">
        <v>67.22</v>
      </c>
      <c r="F16" s="296">
        <v>0</v>
      </c>
      <c r="G16" s="247">
        <v>11.2</v>
      </c>
      <c r="H16" s="296">
        <v>0</v>
      </c>
      <c r="I16" s="247">
        <f t="shared" si="1"/>
        <v>78.42</v>
      </c>
      <c r="J16" s="247">
        <v>67.22</v>
      </c>
      <c r="K16" s="247">
        <v>11.2</v>
      </c>
      <c r="L16" s="293">
        <f t="shared" si="0"/>
        <v>78.42</v>
      </c>
      <c r="M16" s="262" t="s">
        <v>798</v>
      </c>
    </row>
    <row r="17" spans="1:17">
      <c r="A17" s="43">
        <v>15</v>
      </c>
      <c r="B17" s="50" t="s">
        <v>630</v>
      </c>
      <c r="C17" s="51" t="s">
        <v>11</v>
      </c>
      <c r="D17" s="246" t="s">
        <v>599</v>
      </c>
      <c r="E17" s="247">
        <v>67.22</v>
      </c>
      <c r="F17" s="296">
        <v>114.26</v>
      </c>
      <c r="G17" s="247">
        <v>11.2</v>
      </c>
      <c r="H17" s="296">
        <v>20.16</v>
      </c>
      <c r="I17" s="247">
        <f t="shared" si="1"/>
        <v>212.84</v>
      </c>
      <c r="J17" s="247">
        <v>181.48000000000002</v>
      </c>
      <c r="K17" s="247">
        <v>31.37</v>
      </c>
      <c r="L17" s="293">
        <f t="shared" si="0"/>
        <v>212.85000000000002</v>
      </c>
      <c r="M17" s="262"/>
    </row>
    <row r="18" spans="1:17">
      <c r="A18" s="43">
        <v>16</v>
      </c>
      <c r="B18" s="111" t="s">
        <v>631</v>
      </c>
      <c r="C18" s="112" t="s">
        <v>720</v>
      </c>
      <c r="D18" s="246" t="s">
        <v>598</v>
      </c>
      <c r="E18" s="247">
        <v>67.22</v>
      </c>
      <c r="F18" s="296">
        <v>0</v>
      </c>
      <c r="G18" s="247">
        <v>11.2</v>
      </c>
      <c r="H18" s="296">
        <v>0</v>
      </c>
      <c r="I18" s="247">
        <f t="shared" si="1"/>
        <v>78.42</v>
      </c>
      <c r="J18" s="247">
        <v>67.22</v>
      </c>
      <c r="K18" s="247">
        <v>11.2</v>
      </c>
      <c r="L18" s="293">
        <f t="shared" si="0"/>
        <v>78.42</v>
      </c>
      <c r="M18" s="262"/>
    </row>
    <row r="19" spans="1:17">
      <c r="A19" s="43">
        <v>17</v>
      </c>
      <c r="B19" s="50" t="s">
        <v>632</v>
      </c>
      <c r="C19" s="54" t="s">
        <v>65</v>
      </c>
      <c r="D19" s="246" t="s">
        <v>600</v>
      </c>
      <c r="E19" s="247">
        <v>67.239999999999995</v>
      </c>
      <c r="F19" s="296">
        <v>50.4</v>
      </c>
      <c r="G19" s="247">
        <v>11.2</v>
      </c>
      <c r="H19" s="296">
        <v>8.4</v>
      </c>
      <c r="I19" s="247">
        <f t="shared" si="1"/>
        <v>137.23999999999998</v>
      </c>
      <c r="J19" s="247">
        <v>117.63</v>
      </c>
      <c r="K19" s="247">
        <v>19.61</v>
      </c>
      <c r="L19" s="293">
        <f t="shared" si="0"/>
        <v>137.24</v>
      </c>
      <c r="M19" s="262"/>
    </row>
    <row r="20" spans="1:17">
      <c r="A20" s="43">
        <v>18</v>
      </c>
      <c r="B20" s="50" t="s">
        <v>633</v>
      </c>
      <c r="C20" s="51" t="s">
        <v>721</v>
      </c>
      <c r="D20" s="246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1"/>
        <v>78.42</v>
      </c>
      <c r="J20" s="247">
        <v>67.22</v>
      </c>
      <c r="K20" s="247">
        <v>11.2</v>
      </c>
      <c r="L20" s="293">
        <f>J20+K20</f>
        <v>78.42</v>
      </c>
      <c r="M20" s="262"/>
    </row>
    <row r="21" spans="1:17">
      <c r="A21" s="43">
        <v>19</v>
      </c>
      <c r="B21" s="333" t="s">
        <v>781</v>
      </c>
      <c r="C21" s="224" t="s">
        <v>782</v>
      </c>
      <c r="D21" s="283" t="s">
        <v>598</v>
      </c>
      <c r="E21" s="247">
        <v>67.239999999999995</v>
      </c>
      <c r="F21" s="296">
        <v>0</v>
      </c>
      <c r="G21" s="247">
        <v>11.2</v>
      </c>
      <c r="H21" s="296">
        <v>0</v>
      </c>
      <c r="I21" s="309">
        <f>SUM(E21:H21)</f>
        <v>78.44</v>
      </c>
      <c r="J21" s="247">
        <v>117.63</v>
      </c>
      <c r="K21" s="247">
        <v>19.61</v>
      </c>
      <c r="L21" s="310">
        <f>J21+K21</f>
        <v>137.24</v>
      </c>
      <c r="M21" s="262" t="s">
        <v>799</v>
      </c>
    </row>
    <row r="22" spans="1:17">
      <c r="A22" s="43">
        <v>20</v>
      </c>
      <c r="B22" s="50" t="s">
        <v>635</v>
      </c>
      <c r="C22" s="51" t="s">
        <v>91</v>
      </c>
      <c r="D22" s="246" t="s">
        <v>599</v>
      </c>
      <c r="E22" s="247">
        <v>67.22</v>
      </c>
      <c r="F22" s="296">
        <v>114.26</v>
      </c>
      <c r="G22" s="247">
        <v>11.2</v>
      </c>
      <c r="H22" s="296">
        <v>20.16</v>
      </c>
      <c r="I22" s="247">
        <f t="shared" si="1"/>
        <v>212.84</v>
      </c>
      <c r="J22" s="247">
        <v>181.48000000000002</v>
      </c>
      <c r="K22" s="247">
        <v>31.37</v>
      </c>
      <c r="L22" s="293">
        <f t="shared" si="0"/>
        <v>212.85000000000002</v>
      </c>
      <c r="M22" s="262"/>
    </row>
    <row r="23" spans="1:17">
      <c r="A23" s="43">
        <v>21</v>
      </c>
      <c r="B23" s="50" t="s">
        <v>634</v>
      </c>
      <c r="C23" s="51" t="s">
        <v>335</v>
      </c>
      <c r="D23" s="246" t="s">
        <v>598</v>
      </c>
      <c r="E23" s="247">
        <v>67.22</v>
      </c>
      <c r="F23" s="296">
        <v>0</v>
      </c>
      <c r="G23" s="247">
        <v>11.2</v>
      </c>
      <c r="H23" s="296">
        <v>0</v>
      </c>
      <c r="I23" s="247">
        <f t="shared" si="1"/>
        <v>78.42</v>
      </c>
      <c r="J23" s="247">
        <v>67.22</v>
      </c>
      <c r="K23" s="247">
        <v>11.2</v>
      </c>
      <c r="L23" s="293">
        <f t="shared" si="0"/>
        <v>78.42</v>
      </c>
      <c r="M23" s="262"/>
    </row>
    <row r="24" spans="1:17">
      <c r="A24" s="43">
        <v>22</v>
      </c>
      <c r="B24" s="50" t="s">
        <v>636</v>
      </c>
      <c r="C24" s="51" t="s">
        <v>771</v>
      </c>
      <c r="D24" s="246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1"/>
        <v>78.42</v>
      </c>
      <c r="J24" s="247">
        <v>67.22</v>
      </c>
      <c r="K24" s="247">
        <v>11.2</v>
      </c>
      <c r="L24" s="293">
        <f t="shared" si="0"/>
        <v>78.42</v>
      </c>
      <c r="M24" s="262"/>
    </row>
    <row r="25" spans="1:17">
      <c r="A25" s="43">
        <v>23</v>
      </c>
      <c r="B25" s="50" t="s">
        <v>637</v>
      </c>
      <c r="C25" s="51" t="s">
        <v>405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1"/>
        <v>78.42</v>
      </c>
      <c r="J25" s="247">
        <v>67.22</v>
      </c>
      <c r="K25" s="247">
        <v>11.2</v>
      </c>
      <c r="L25" s="293">
        <f t="shared" si="0"/>
        <v>78.42</v>
      </c>
      <c r="M25" s="262"/>
    </row>
    <row r="26" spans="1:17">
      <c r="A26" s="43">
        <v>24</v>
      </c>
      <c r="B26" s="50" t="s">
        <v>723</v>
      </c>
      <c r="C26" s="51" t="s">
        <v>722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1"/>
        <v>78.42</v>
      </c>
      <c r="J26" s="247">
        <v>67.22</v>
      </c>
      <c r="K26" s="247">
        <v>11.2</v>
      </c>
      <c r="L26" s="293">
        <f t="shared" si="0"/>
        <v>78.42</v>
      </c>
      <c r="M26" s="262"/>
    </row>
    <row r="27" spans="1:17">
      <c r="A27" s="43">
        <v>25</v>
      </c>
      <c r="B27" s="50" t="s">
        <v>638</v>
      </c>
      <c r="C27" s="51" t="s">
        <v>617</v>
      </c>
      <c r="D27" s="246" t="s">
        <v>600</v>
      </c>
      <c r="E27" s="247">
        <v>67.239999999999995</v>
      </c>
      <c r="F27" s="296">
        <v>50.4</v>
      </c>
      <c r="G27" s="247">
        <v>11.2</v>
      </c>
      <c r="H27" s="296">
        <v>8.4</v>
      </c>
      <c r="I27" s="247">
        <f t="shared" si="1"/>
        <v>137.23999999999998</v>
      </c>
      <c r="J27" s="247">
        <v>117.63</v>
      </c>
      <c r="K27" s="247">
        <v>19.61</v>
      </c>
      <c r="L27" s="293">
        <f t="shared" si="0"/>
        <v>137.24</v>
      </c>
      <c r="M27" s="262"/>
    </row>
    <row r="28" spans="1:17">
      <c r="A28" s="43">
        <v>26</v>
      </c>
      <c r="B28" s="50" t="s">
        <v>639</v>
      </c>
      <c r="C28" s="51" t="s">
        <v>92</v>
      </c>
      <c r="D28" s="246" t="s">
        <v>599</v>
      </c>
      <c r="E28" s="247">
        <v>67.22</v>
      </c>
      <c r="F28" s="296">
        <v>114.26</v>
      </c>
      <c r="G28" s="247">
        <v>11.2</v>
      </c>
      <c r="H28" s="296">
        <v>20.16</v>
      </c>
      <c r="I28" s="247">
        <f t="shared" si="1"/>
        <v>212.84</v>
      </c>
      <c r="J28" s="247">
        <v>181.48000000000002</v>
      </c>
      <c r="K28" s="247">
        <v>31.37</v>
      </c>
      <c r="L28" s="293">
        <f t="shared" si="0"/>
        <v>212.85000000000002</v>
      </c>
      <c r="M28" s="262"/>
    </row>
    <row r="29" spans="1:17">
      <c r="A29" s="43">
        <v>27</v>
      </c>
      <c r="B29" s="50" t="s">
        <v>640</v>
      </c>
      <c r="C29" s="51" t="s">
        <v>15</v>
      </c>
      <c r="D29" s="246" t="s">
        <v>598</v>
      </c>
      <c r="E29" s="247">
        <v>67.22</v>
      </c>
      <c r="F29" s="296">
        <v>0</v>
      </c>
      <c r="G29" s="247">
        <v>11.2</v>
      </c>
      <c r="H29" s="296">
        <v>0</v>
      </c>
      <c r="I29" s="247">
        <f t="shared" si="1"/>
        <v>78.42</v>
      </c>
      <c r="J29" s="247">
        <v>67.22</v>
      </c>
      <c r="K29" s="247">
        <v>11.2</v>
      </c>
      <c r="L29" s="293">
        <f t="shared" si="0"/>
        <v>78.42</v>
      </c>
      <c r="M29" s="262"/>
    </row>
    <row r="30" spans="1:17">
      <c r="A30" s="43">
        <v>28</v>
      </c>
      <c r="B30" s="326" t="s">
        <v>641</v>
      </c>
      <c r="C30" s="284" t="s">
        <v>120</v>
      </c>
      <c r="D30" s="320" t="s">
        <v>600</v>
      </c>
      <c r="E30" s="247">
        <v>67.22</v>
      </c>
      <c r="F30" s="296">
        <v>50.4</v>
      </c>
      <c r="G30" s="247">
        <v>11.2</v>
      </c>
      <c r="H30" s="296">
        <v>8.4</v>
      </c>
      <c r="I30" s="309">
        <f t="shared" si="1"/>
        <v>137.22</v>
      </c>
      <c r="J30" s="247">
        <v>67.22</v>
      </c>
      <c r="K30" s="247">
        <v>11.2</v>
      </c>
      <c r="L30" s="310">
        <f t="shared" si="0"/>
        <v>78.42</v>
      </c>
      <c r="M30" s="262" t="s">
        <v>797</v>
      </c>
      <c r="Q30" t="s">
        <v>318</v>
      </c>
    </row>
    <row r="31" spans="1:17">
      <c r="A31" s="43">
        <v>29</v>
      </c>
      <c r="B31" s="50" t="s">
        <v>642</v>
      </c>
      <c r="C31" s="54" t="s">
        <v>549</v>
      </c>
      <c r="D31" s="246" t="s">
        <v>599</v>
      </c>
      <c r="E31" s="247">
        <v>67.22</v>
      </c>
      <c r="F31" s="296">
        <v>114.26</v>
      </c>
      <c r="G31" s="247">
        <v>11.2</v>
      </c>
      <c r="H31" s="296">
        <v>20.16</v>
      </c>
      <c r="I31" s="247">
        <f t="shared" si="1"/>
        <v>212.84</v>
      </c>
      <c r="J31" s="247">
        <v>181.48000000000002</v>
      </c>
      <c r="K31" s="247">
        <v>31.37</v>
      </c>
      <c r="L31" s="293">
        <f t="shared" si="0"/>
        <v>212.85000000000002</v>
      </c>
      <c r="M31" s="262"/>
    </row>
    <row r="32" spans="1:17">
      <c r="A32" s="43">
        <v>30</v>
      </c>
      <c r="B32" s="50" t="s">
        <v>784</v>
      </c>
      <c r="C32" s="51" t="s">
        <v>785</v>
      </c>
      <c r="D32" s="246" t="s">
        <v>598</v>
      </c>
      <c r="E32" s="247">
        <v>67.22</v>
      </c>
      <c r="F32" s="296">
        <v>0</v>
      </c>
      <c r="G32" s="247">
        <v>11.2</v>
      </c>
      <c r="H32" s="296">
        <v>0</v>
      </c>
      <c r="I32" s="247">
        <f>SUM(E32:H32)</f>
        <v>78.42</v>
      </c>
      <c r="J32" s="247">
        <v>67.22</v>
      </c>
      <c r="K32" s="247">
        <v>11.2</v>
      </c>
      <c r="L32" s="293">
        <f>J32+K32</f>
        <v>78.42</v>
      </c>
      <c r="M32" s="262"/>
    </row>
    <row r="33" spans="1:18" s="1" customFormat="1">
      <c r="A33" s="43">
        <v>31</v>
      </c>
      <c r="B33" s="50" t="s">
        <v>644</v>
      </c>
      <c r="C33" s="51" t="s">
        <v>407</v>
      </c>
      <c r="D33" s="246" t="s">
        <v>598</v>
      </c>
      <c r="E33" s="247">
        <v>67.22</v>
      </c>
      <c r="F33" s="296">
        <v>0</v>
      </c>
      <c r="G33" s="247">
        <v>11.2</v>
      </c>
      <c r="H33" s="296">
        <v>0</v>
      </c>
      <c r="I33" s="247">
        <f t="shared" si="1"/>
        <v>78.42</v>
      </c>
      <c r="J33" s="247">
        <v>67.22</v>
      </c>
      <c r="K33" s="247">
        <v>11.2</v>
      </c>
      <c r="L33" s="293">
        <f t="shared" si="0"/>
        <v>78.42</v>
      </c>
      <c r="M33" s="262"/>
      <c r="O33"/>
      <c r="P33"/>
      <c r="Q33"/>
      <c r="R33"/>
    </row>
    <row r="34" spans="1:18" s="1" customFormat="1">
      <c r="A34" s="43">
        <v>32</v>
      </c>
      <c r="B34" s="50" t="s">
        <v>705</v>
      </c>
      <c r="C34" s="51" t="s">
        <v>43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1"/>
        <v>78.42</v>
      </c>
      <c r="J34" s="247">
        <v>67.22</v>
      </c>
      <c r="K34" s="247">
        <v>11.2</v>
      </c>
      <c r="L34" s="293">
        <f t="shared" si="0"/>
        <v>78.42</v>
      </c>
      <c r="M34" s="262"/>
      <c r="O34"/>
      <c r="P34"/>
      <c r="Q34"/>
      <c r="R34"/>
    </row>
    <row r="35" spans="1:18" s="1" customFormat="1">
      <c r="A35" s="43">
        <v>33</v>
      </c>
      <c r="B35" s="50" t="s">
        <v>706</v>
      </c>
      <c r="C35" s="51" t="s">
        <v>21</v>
      </c>
      <c r="D35" s="246" t="s">
        <v>600</v>
      </c>
      <c r="E35" s="247">
        <v>67.239999999999995</v>
      </c>
      <c r="F35" s="296">
        <v>50.4</v>
      </c>
      <c r="G35" s="247">
        <v>11.2</v>
      </c>
      <c r="H35" s="296">
        <v>8.4</v>
      </c>
      <c r="I35" s="247">
        <f t="shared" si="1"/>
        <v>137.23999999999998</v>
      </c>
      <c r="J35" s="247">
        <v>117.63</v>
      </c>
      <c r="K35" s="247">
        <v>19.61</v>
      </c>
      <c r="L35" s="293">
        <f t="shared" si="0"/>
        <v>137.24</v>
      </c>
      <c r="M35" s="262"/>
      <c r="O35"/>
      <c r="P35"/>
      <c r="Q35"/>
      <c r="R35"/>
    </row>
    <row r="36" spans="1:18" s="1" customFormat="1">
      <c r="A36" s="43">
        <v>34</v>
      </c>
      <c r="B36" s="50" t="s">
        <v>645</v>
      </c>
      <c r="C36" s="51" t="s">
        <v>358</v>
      </c>
      <c r="D36" s="246" t="s">
        <v>599</v>
      </c>
      <c r="E36" s="247">
        <v>67.22</v>
      </c>
      <c r="F36" s="296">
        <v>114.26</v>
      </c>
      <c r="G36" s="247">
        <v>11.2</v>
      </c>
      <c r="H36" s="296">
        <v>20.16</v>
      </c>
      <c r="I36" s="247">
        <f>SUM(E36:H36)</f>
        <v>212.84</v>
      </c>
      <c r="J36" s="247">
        <v>181.48000000000002</v>
      </c>
      <c r="K36" s="247">
        <v>31.37</v>
      </c>
      <c r="L36" s="293">
        <f t="shared" si="0"/>
        <v>212.85000000000002</v>
      </c>
      <c r="M36" s="262"/>
      <c r="O36"/>
      <c r="P36"/>
      <c r="Q36"/>
      <c r="R36"/>
    </row>
    <row r="37" spans="1:18" s="1" customFormat="1">
      <c r="A37" s="43">
        <v>35</v>
      </c>
      <c r="B37" s="326" t="s">
        <v>646</v>
      </c>
      <c r="C37" s="324" t="s">
        <v>551</v>
      </c>
      <c r="D37" s="246" t="s">
        <v>598</v>
      </c>
      <c r="E37" s="247">
        <v>67.22</v>
      </c>
      <c r="F37" s="296">
        <v>0</v>
      </c>
      <c r="G37" s="247">
        <v>11.2</v>
      </c>
      <c r="H37" s="296">
        <v>0</v>
      </c>
      <c r="I37" s="309">
        <f>SUM(E37:H37)</f>
        <v>78.42</v>
      </c>
      <c r="J37" s="247">
        <v>0</v>
      </c>
      <c r="K37" s="247">
        <v>0</v>
      </c>
      <c r="L37" s="310">
        <f t="shared" si="0"/>
        <v>0</v>
      </c>
      <c r="M37" s="262" t="s">
        <v>796</v>
      </c>
      <c r="O37"/>
      <c r="P37"/>
      <c r="Q37"/>
      <c r="R37"/>
    </row>
    <row r="38" spans="1:18" s="1" customFormat="1">
      <c r="A38" s="43">
        <v>36</v>
      </c>
      <c r="B38" s="50" t="s">
        <v>647</v>
      </c>
      <c r="C38" s="54" t="s">
        <v>615</v>
      </c>
      <c r="D38" s="246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1"/>
        <v>78.42</v>
      </c>
      <c r="J38" s="247">
        <v>67.22</v>
      </c>
      <c r="K38" s="247">
        <v>11.2</v>
      </c>
      <c r="L38" s="293">
        <f t="shared" si="0"/>
        <v>78.42</v>
      </c>
      <c r="M38" s="262"/>
      <c r="O38"/>
      <c r="P38"/>
      <c r="Q38"/>
      <c r="R38"/>
    </row>
    <row r="39" spans="1:18" s="1" customFormat="1">
      <c r="A39" s="43">
        <v>37</v>
      </c>
      <c r="B39" s="50" t="s">
        <v>648</v>
      </c>
      <c r="C39" s="51" t="s">
        <v>23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1"/>
        <v>78.42</v>
      </c>
      <c r="J39" s="247">
        <v>67.22</v>
      </c>
      <c r="K39" s="247">
        <v>11.2</v>
      </c>
      <c r="L39" s="293">
        <f t="shared" si="0"/>
        <v>78.42</v>
      </c>
      <c r="M39" s="262"/>
      <c r="O39"/>
      <c r="P39"/>
      <c r="Q39"/>
      <c r="R39"/>
    </row>
    <row r="40" spans="1:18" s="1" customFormat="1">
      <c r="A40" s="43">
        <v>38</v>
      </c>
      <c r="B40" s="50" t="s">
        <v>649</v>
      </c>
      <c r="C40" s="51" t="s">
        <v>93</v>
      </c>
      <c r="D40" s="246" t="s">
        <v>599</v>
      </c>
      <c r="E40" s="247">
        <v>67.22</v>
      </c>
      <c r="F40" s="296">
        <v>114.26</v>
      </c>
      <c r="G40" s="247">
        <v>11.2</v>
      </c>
      <c r="H40" s="296">
        <v>20.16</v>
      </c>
      <c r="I40" s="247">
        <f t="shared" si="1"/>
        <v>212.84</v>
      </c>
      <c r="J40" s="247">
        <v>181.48000000000002</v>
      </c>
      <c r="K40" s="247">
        <v>31.37</v>
      </c>
      <c r="L40" s="293">
        <f t="shared" si="0"/>
        <v>212.85000000000002</v>
      </c>
      <c r="M40" s="262"/>
      <c r="O40"/>
      <c r="P40"/>
      <c r="Q40"/>
      <c r="R40"/>
    </row>
    <row r="41" spans="1:18" s="1" customFormat="1">
      <c r="A41" s="43">
        <v>39</v>
      </c>
      <c r="B41" s="50" t="s">
        <v>650</v>
      </c>
      <c r="C41" s="51" t="s">
        <v>183</v>
      </c>
      <c r="D41" s="246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1"/>
        <v>78.42</v>
      </c>
      <c r="J41" s="247">
        <v>67.22</v>
      </c>
      <c r="K41" s="247">
        <v>11.2</v>
      </c>
      <c r="L41" s="293">
        <f t="shared" si="0"/>
        <v>78.42</v>
      </c>
      <c r="M41" s="262"/>
      <c r="O41"/>
      <c r="P41"/>
      <c r="Q41"/>
      <c r="R41"/>
    </row>
    <row r="42" spans="1:18" s="1" customFormat="1">
      <c r="A42" s="43">
        <v>40</v>
      </c>
      <c r="B42" s="50" t="s">
        <v>651</v>
      </c>
      <c r="C42" s="54" t="s">
        <v>24</v>
      </c>
      <c r="D42" s="246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f t="shared" si="1"/>
        <v>212.84</v>
      </c>
      <c r="J42" s="247">
        <v>181.48000000000002</v>
      </c>
      <c r="K42" s="247">
        <v>31.37</v>
      </c>
      <c r="L42" s="293">
        <f t="shared" si="0"/>
        <v>212.85000000000002</v>
      </c>
      <c r="M42" s="262"/>
      <c r="O42"/>
      <c r="P42"/>
      <c r="Q42"/>
      <c r="R42"/>
    </row>
    <row r="43" spans="1:18" s="1" customFormat="1">
      <c r="A43" s="43">
        <v>41</v>
      </c>
      <c r="B43" s="50" t="s">
        <v>652</v>
      </c>
      <c r="C43" s="54" t="s">
        <v>134</v>
      </c>
      <c r="D43" s="246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1"/>
        <v>78.42</v>
      </c>
      <c r="J43" s="247">
        <v>67.22</v>
      </c>
      <c r="K43" s="247">
        <v>11.2</v>
      </c>
      <c r="L43" s="293">
        <f t="shared" si="0"/>
        <v>78.42</v>
      </c>
      <c r="M43" s="262"/>
      <c r="O43"/>
      <c r="P43"/>
      <c r="Q43"/>
      <c r="R43"/>
    </row>
    <row r="44" spans="1:18" s="1" customFormat="1">
      <c r="A44" s="43">
        <v>42</v>
      </c>
      <c r="B44" s="50" t="s">
        <v>653</v>
      </c>
      <c r="C44" s="54" t="s">
        <v>59</v>
      </c>
      <c r="D44" s="246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1"/>
        <v>78.42</v>
      </c>
      <c r="J44" s="247">
        <v>67.22</v>
      </c>
      <c r="K44" s="247">
        <v>11.2</v>
      </c>
      <c r="L44" s="293">
        <f t="shared" si="0"/>
        <v>78.42</v>
      </c>
      <c r="M44" s="262"/>
      <c r="O44"/>
      <c r="P44"/>
      <c r="Q44"/>
      <c r="R44"/>
    </row>
    <row r="45" spans="1:18" s="1" customFormat="1">
      <c r="A45" s="43">
        <v>43</v>
      </c>
      <c r="B45" s="50" t="s">
        <v>654</v>
      </c>
      <c r="C45" s="138" t="s">
        <v>563</v>
      </c>
      <c r="D45" s="246" t="s">
        <v>599</v>
      </c>
      <c r="E45" s="247">
        <v>67.22</v>
      </c>
      <c r="F45" s="296">
        <v>114.26</v>
      </c>
      <c r="G45" s="247">
        <v>11.2</v>
      </c>
      <c r="H45" s="296">
        <v>20.16</v>
      </c>
      <c r="I45" s="247">
        <f t="shared" si="1"/>
        <v>212.84</v>
      </c>
      <c r="J45" s="247">
        <v>181.48000000000002</v>
      </c>
      <c r="K45" s="247">
        <v>31.37</v>
      </c>
      <c r="L45" s="293">
        <f t="shared" si="0"/>
        <v>212.85000000000002</v>
      </c>
      <c r="M45" s="262"/>
      <c r="O45"/>
      <c r="P45"/>
      <c r="Q45"/>
      <c r="R45"/>
    </row>
    <row r="46" spans="1:18" s="1" customFormat="1">
      <c r="A46" s="43">
        <v>44</v>
      </c>
      <c r="B46" s="50" t="s">
        <v>655</v>
      </c>
      <c r="C46" s="138" t="s">
        <v>330</v>
      </c>
      <c r="D46" s="307" t="s">
        <v>600</v>
      </c>
      <c r="E46" s="247">
        <v>67.239999999999995</v>
      </c>
      <c r="F46" s="296">
        <v>50.4</v>
      </c>
      <c r="G46" s="247">
        <v>11.2</v>
      </c>
      <c r="H46" s="296">
        <v>8.4</v>
      </c>
      <c r="I46" s="247">
        <f t="shared" si="1"/>
        <v>137.23999999999998</v>
      </c>
      <c r="J46" s="247">
        <v>117.63</v>
      </c>
      <c r="K46" s="247">
        <v>19.61</v>
      </c>
      <c r="L46" s="293">
        <f t="shared" si="0"/>
        <v>137.24</v>
      </c>
      <c r="M46" s="262"/>
      <c r="O46"/>
      <c r="P46"/>
      <c r="Q46"/>
      <c r="R46"/>
    </row>
    <row r="47" spans="1:18" s="1" customFormat="1" ht="16" customHeight="1">
      <c r="A47" s="43">
        <v>45</v>
      </c>
      <c r="B47" s="129" t="s">
        <v>656</v>
      </c>
      <c r="C47" s="119" t="s">
        <v>306</v>
      </c>
      <c r="D47" s="246" t="s">
        <v>598</v>
      </c>
      <c r="E47" s="247">
        <v>67.22</v>
      </c>
      <c r="F47" s="296">
        <v>0</v>
      </c>
      <c r="G47" s="247">
        <v>11.2</v>
      </c>
      <c r="H47" s="296">
        <v>0</v>
      </c>
      <c r="I47" s="247">
        <f t="shared" si="1"/>
        <v>78.42</v>
      </c>
      <c r="J47" s="247">
        <v>67.22</v>
      </c>
      <c r="K47" s="247">
        <v>11.2</v>
      </c>
      <c r="L47" s="293">
        <f t="shared" si="0"/>
        <v>78.42</v>
      </c>
      <c r="M47" s="262"/>
      <c r="O47"/>
      <c r="P47"/>
      <c r="Q47"/>
      <c r="R47"/>
    </row>
    <row r="48" spans="1:18" s="1" customFormat="1">
      <c r="A48" s="43">
        <v>46</v>
      </c>
      <c r="B48" s="50" t="s">
        <v>657</v>
      </c>
      <c r="C48" s="54" t="s">
        <v>203</v>
      </c>
      <c r="D48" s="246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1"/>
        <v>78.42</v>
      </c>
      <c r="J48" s="247">
        <v>67.22</v>
      </c>
      <c r="K48" s="247">
        <v>11.2</v>
      </c>
      <c r="L48" s="293">
        <f t="shared" si="0"/>
        <v>78.42</v>
      </c>
      <c r="M48" s="262"/>
      <c r="O48"/>
      <c r="P48"/>
      <c r="Q48"/>
      <c r="R48"/>
    </row>
    <row r="49" spans="1:14">
      <c r="A49" s="43">
        <v>47</v>
      </c>
      <c r="B49" s="121" t="s">
        <v>658</v>
      </c>
      <c r="C49" s="119" t="s">
        <v>308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1"/>
        <v>78.42</v>
      </c>
      <c r="J49" s="247">
        <v>67.22</v>
      </c>
      <c r="K49" s="247">
        <v>11.2</v>
      </c>
      <c r="L49" s="293">
        <f t="shared" si="0"/>
        <v>78.42</v>
      </c>
      <c r="M49" s="262"/>
    </row>
    <row r="50" spans="1:14">
      <c r="A50" s="43">
        <v>48</v>
      </c>
      <c r="B50" s="50" t="s">
        <v>659</v>
      </c>
      <c r="C50" s="54" t="s">
        <v>27</v>
      </c>
      <c r="D50" s="246" t="s">
        <v>599</v>
      </c>
      <c r="E50" s="247">
        <v>67.22</v>
      </c>
      <c r="F50" s="296">
        <v>114.26</v>
      </c>
      <c r="G50" s="247">
        <v>11.2</v>
      </c>
      <c r="H50" s="296">
        <v>20.16</v>
      </c>
      <c r="I50" s="247">
        <f t="shared" si="1"/>
        <v>212.84</v>
      </c>
      <c r="J50" s="247">
        <v>181.48000000000002</v>
      </c>
      <c r="K50" s="247">
        <v>31.37</v>
      </c>
      <c r="L50" s="293">
        <f t="shared" si="0"/>
        <v>212.85000000000002</v>
      </c>
      <c r="M50" s="262"/>
    </row>
    <row r="51" spans="1:14">
      <c r="A51" s="43">
        <v>49</v>
      </c>
      <c r="B51" s="50" t="s">
        <v>660</v>
      </c>
      <c r="C51" s="54" t="s">
        <v>123</v>
      </c>
      <c r="D51" s="307" t="s">
        <v>599</v>
      </c>
      <c r="E51" s="247">
        <v>67.22</v>
      </c>
      <c r="F51" s="296">
        <v>114.26</v>
      </c>
      <c r="G51" s="247">
        <v>11.2</v>
      </c>
      <c r="H51" s="296">
        <v>20.16</v>
      </c>
      <c r="I51" s="247">
        <f t="shared" si="1"/>
        <v>212.84</v>
      </c>
      <c r="J51" s="247">
        <v>181.48000000000002</v>
      </c>
      <c r="K51" s="247">
        <v>31.37</v>
      </c>
      <c r="L51" s="293">
        <f t="shared" si="0"/>
        <v>212.85000000000002</v>
      </c>
      <c r="M51" s="262"/>
    </row>
    <row r="52" spans="1:14">
      <c r="A52" s="43">
        <v>50</v>
      </c>
      <c r="B52" s="50" t="s">
        <v>661</v>
      </c>
      <c r="C52" s="54" t="s">
        <v>143</v>
      </c>
      <c r="D52" s="246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1"/>
        <v>212.84</v>
      </c>
      <c r="J52" s="247">
        <v>181.48000000000002</v>
      </c>
      <c r="K52" s="247">
        <v>31.37</v>
      </c>
      <c r="L52" s="293">
        <f t="shared" si="0"/>
        <v>212.85000000000002</v>
      </c>
      <c r="M52" s="262"/>
    </row>
    <row r="53" spans="1:14">
      <c r="A53" s="43">
        <v>51</v>
      </c>
      <c r="B53" s="292" t="s">
        <v>742</v>
      </c>
      <c r="C53" s="54" t="s">
        <v>737</v>
      </c>
      <c r="D53" s="246" t="s">
        <v>598</v>
      </c>
      <c r="E53" s="247">
        <v>67.22</v>
      </c>
      <c r="F53" s="296">
        <v>0</v>
      </c>
      <c r="G53" s="247">
        <v>11.2</v>
      </c>
      <c r="H53" s="296">
        <v>0</v>
      </c>
      <c r="I53" s="321">
        <f t="shared" si="1"/>
        <v>78.42</v>
      </c>
      <c r="J53" s="247">
        <v>67.22</v>
      </c>
      <c r="K53" s="247">
        <v>11.2</v>
      </c>
      <c r="L53" s="293">
        <f t="shared" si="0"/>
        <v>78.42</v>
      </c>
    </row>
    <row r="54" spans="1:14">
      <c r="A54" s="43">
        <v>52</v>
      </c>
      <c r="B54" s="50" t="s">
        <v>662</v>
      </c>
      <c r="C54" s="54" t="s">
        <v>209</v>
      </c>
      <c r="D54" s="246" t="s">
        <v>598</v>
      </c>
      <c r="E54" s="247">
        <v>67.22</v>
      </c>
      <c r="F54" s="296">
        <v>0</v>
      </c>
      <c r="G54" s="247">
        <v>11.2</v>
      </c>
      <c r="H54" s="296">
        <v>0</v>
      </c>
      <c r="I54" s="247">
        <f t="shared" si="1"/>
        <v>78.42</v>
      </c>
      <c r="J54" s="247">
        <v>67.22</v>
      </c>
      <c r="K54" s="247">
        <v>11.2</v>
      </c>
      <c r="L54" s="293">
        <f t="shared" si="0"/>
        <v>78.42</v>
      </c>
      <c r="M54" s="262"/>
    </row>
    <row r="55" spans="1:14">
      <c r="A55" s="43">
        <v>53</v>
      </c>
      <c r="B55" s="50" t="s">
        <v>663</v>
      </c>
      <c r="C55" s="51" t="s">
        <v>133</v>
      </c>
      <c r="D55" s="246" t="s">
        <v>600</v>
      </c>
      <c r="E55" s="247">
        <v>67.239999999999995</v>
      </c>
      <c r="F55" s="296">
        <v>50.4</v>
      </c>
      <c r="G55" s="247">
        <v>11.2</v>
      </c>
      <c r="H55" s="296">
        <v>8.4</v>
      </c>
      <c r="I55" s="247">
        <f t="shared" si="1"/>
        <v>137.23999999999998</v>
      </c>
      <c r="J55" s="247">
        <v>117.63</v>
      </c>
      <c r="K55" s="247">
        <v>19.61</v>
      </c>
      <c r="L55" s="293">
        <f t="shared" si="0"/>
        <v>137.24</v>
      </c>
      <c r="M55" s="262"/>
    </row>
    <row r="56" spans="1:14" s="42" customFormat="1" ht="16" customHeight="1">
      <c r="A56" s="43">
        <v>54</v>
      </c>
      <c r="B56" s="50" t="s">
        <v>664</v>
      </c>
      <c r="C56" s="54" t="s">
        <v>601</v>
      </c>
      <c r="D56" s="246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1"/>
        <v>78.42</v>
      </c>
      <c r="J56" s="247">
        <v>67.22</v>
      </c>
      <c r="K56" s="247">
        <v>11.2</v>
      </c>
      <c r="L56" s="293">
        <f t="shared" si="0"/>
        <v>78.42</v>
      </c>
      <c r="M56" s="262"/>
      <c r="N56" s="1"/>
    </row>
    <row r="57" spans="1:14" s="42" customFormat="1">
      <c r="A57" s="43">
        <v>55</v>
      </c>
      <c r="B57" s="50" t="s">
        <v>665</v>
      </c>
      <c r="C57" s="54" t="s">
        <v>378</v>
      </c>
      <c r="D57" s="246" t="s">
        <v>600</v>
      </c>
      <c r="E57" s="247">
        <v>67.239999999999995</v>
      </c>
      <c r="F57" s="296">
        <v>50.4</v>
      </c>
      <c r="G57" s="247">
        <v>11.2</v>
      </c>
      <c r="H57" s="296">
        <v>8.4</v>
      </c>
      <c r="I57" s="247">
        <f t="shared" si="1"/>
        <v>137.23999999999998</v>
      </c>
      <c r="J57" s="247">
        <v>117.63</v>
      </c>
      <c r="K57" s="247">
        <v>19.61</v>
      </c>
      <c r="L57" s="293">
        <f t="shared" si="0"/>
        <v>137.24</v>
      </c>
      <c r="M57" s="262"/>
      <c r="N57" s="1"/>
    </row>
    <row r="58" spans="1:14" s="42" customFormat="1">
      <c r="A58" s="43">
        <v>56</v>
      </c>
      <c r="B58" s="50" t="s">
        <v>413</v>
      </c>
      <c r="C58" s="54" t="s">
        <v>196</v>
      </c>
      <c r="D58" s="271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1"/>
        <v>78.42</v>
      </c>
      <c r="J58" s="247">
        <v>67.22</v>
      </c>
      <c r="K58" s="247">
        <v>11.2</v>
      </c>
      <c r="L58" s="293">
        <f t="shared" si="0"/>
        <v>78.42</v>
      </c>
      <c r="M58" s="262"/>
      <c r="N58" s="1"/>
    </row>
    <row r="59" spans="1:14">
      <c r="A59" s="43">
        <v>57</v>
      </c>
      <c r="B59" s="50" t="s">
        <v>666</v>
      </c>
      <c r="C59" s="51" t="s">
        <v>215</v>
      </c>
      <c r="D59" s="246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1"/>
        <v>78.42</v>
      </c>
      <c r="J59" s="247">
        <v>67.22</v>
      </c>
      <c r="K59" s="247">
        <v>11.2</v>
      </c>
      <c r="L59" s="293">
        <f t="shared" si="0"/>
        <v>78.42</v>
      </c>
      <c r="M59" s="264"/>
    </row>
    <row r="60" spans="1:14">
      <c r="A60" s="43">
        <v>58</v>
      </c>
      <c r="B60" s="50" t="s">
        <v>667</v>
      </c>
      <c r="C60" s="51" t="s">
        <v>586</v>
      </c>
      <c r="D60" s="246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1"/>
        <v>78.42</v>
      </c>
      <c r="J60" s="247">
        <v>67.22</v>
      </c>
      <c r="K60" s="247">
        <v>11.2</v>
      </c>
      <c r="L60" s="293">
        <f t="shared" si="0"/>
        <v>78.42</v>
      </c>
      <c r="M60" s="264"/>
    </row>
    <row r="61" spans="1:14">
      <c r="A61" s="43">
        <v>59</v>
      </c>
      <c r="B61" s="50" t="s">
        <v>668</v>
      </c>
      <c r="C61" s="51" t="s">
        <v>509</v>
      </c>
      <c r="D61" s="246" t="s">
        <v>599</v>
      </c>
      <c r="E61" s="247">
        <v>67.22</v>
      </c>
      <c r="F61" s="296">
        <v>114.26</v>
      </c>
      <c r="G61" s="247">
        <v>11.2</v>
      </c>
      <c r="H61" s="296">
        <v>20.16</v>
      </c>
      <c r="I61" s="247">
        <f t="shared" si="1"/>
        <v>212.84</v>
      </c>
      <c r="J61" s="247">
        <v>181.48000000000002</v>
      </c>
      <c r="K61" s="247">
        <v>31.37</v>
      </c>
      <c r="L61" s="293">
        <f t="shared" si="0"/>
        <v>212.85000000000002</v>
      </c>
      <c r="M61" s="264"/>
    </row>
    <row r="62" spans="1:14">
      <c r="A62" s="43">
        <v>60</v>
      </c>
      <c r="B62" s="50" t="s">
        <v>669</v>
      </c>
      <c r="C62" s="54" t="s">
        <v>83</v>
      </c>
      <c r="D62" s="246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1"/>
        <v>78.42</v>
      </c>
      <c r="J62" s="247">
        <v>67.22</v>
      </c>
      <c r="K62" s="247">
        <v>11.2</v>
      </c>
      <c r="L62" s="293">
        <f t="shared" si="0"/>
        <v>78.42</v>
      </c>
      <c r="M62" s="262"/>
    </row>
    <row r="63" spans="1:14">
      <c r="A63" s="43">
        <v>61</v>
      </c>
      <c r="B63" s="50" t="s">
        <v>711</v>
      </c>
      <c r="C63" s="51" t="s">
        <v>712</v>
      </c>
      <c r="D63" s="246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1"/>
        <v>78.42</v>
      </c>
      <c r="J63" s="247">
        <v>67.22</v>
      </c>
      <c r="K63" s="247">
        <v>11.2</v>
      </c>
      <c r="L63" s="293">
        <f t="shared" si="0"/>
        <v>78.42</v>
      </c>
      <c r="M63" s="262"/>
    </row>
    <row r="64" spans="1:14">
      <c r="A64" s="43">
        <v>62</v>
      </c>
      <c r="B64" s="50" t="s">
        <v>707</v>
      </c>
      <c r="C64" s="54" t="s">
        <v>30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1"/>
        <v>78.42</v>
      </c>
      <c r="J64" s="247">
        <v>67.22</v>
      </c>
      <c r="K64" s="247">
        <v>11.2</v>
      </c>
      <c r="L64" s="293">
        <f>J64+K64</f>
        <v>78.42</v>
      </c>
      <c r="M64" s="262"/>
    </row>
    <row r="65" spans="1:18" s="1" customFormat="1">
      <c r="A65" s="43">
        <v>63</v>
      </c>
      <c r="B65" s="292" t="s">
        <v>743</v>
      </c>
      <c r="C65" s="54" t="s">
        <v>738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1"/>
        <v>78.42</v>
      </c>
      <c r="J65" s="247">
        <v>67.22</v>
      </c>
      <c r="K65" s="247">
        <v>11.2</v>
      </c>
      <c r="L65" s="293">
        <f>J65+K65</f>
        <v>78.42</v>
      </c>
      <c r="M65" s="262"/>
      <c r="O65"/>
      <c r="P65"/>
      <c r="Q65"/>
      <c r="R65"/>
    </row>
    <row r="66" spans="1:18" s="1" customFormat="1">
      <c r="A66" s="43">
        <v>64</v>
      </c>
      <c r="B66" s="50" t="s">
        <v>670</v>
      </c>
      <c r="C66" s="54" t="s">
        <v>428</v>
      </c>
      <c r="D66" s="246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1"/>
        <v>78.42</v>
      </c>
      <c r="J66" s="247">
        <v>67.22</v>
      </c>
      <c r="K66" s="247">
        <v>11.2</v>
      </c>
      <c r="L66" s="293">
        <f>J66+K66</f>
        <v>78.42</v>
      </c>
      <c r="M66" s="262"/>
      <c r="O66"/>
      <c r="P66"/>
      <c r="Q66"/>
      <c r="R66"/>
    </row>
    <row r="67" spans="1:18" s="1" customFormat="1">
      <c r="A67" s="43">
        <v>65</v>
      </c>
      <c r="B67" s="292" t="s">
        <v>744</v>
      </c>
      <c r="C67" s="54" t="s">
        <v>523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1"/>
        <v>78.42</v>
      </c>
      <c r="J67" s="247">
        <v>67.22</v>
      </c>
      <c r="K67" s="247">
        <v>11.2</v>
      </c>
      <c r="L67" s="293">
        <f>J67+K67</f>
        <v>78.42</v>
      </c>
      <c r="M67" s="262"/>
      <c r="O67"/>
      <c r="P67"/>
      <c r="Q67"/>
      <c r="R67"/>
    </row>
    <row r="68" spans="1:18" s="1" customFormat="1">
      <c r="A68" s="43">
        <v>66</v>
      </c>
      <c r="B68" s="50" t="s">
        <v>671</v>
      </c>
      <c r="C68" s="54" t="s">
        <v>609</v>
      </c>
      <c r="D68" s="246" t="s">
        <v>600</v>
      </c>
      <c r="E68" s="247">
        <v>67.239999999999995</v>
      </c>
      <c r="F68" s="296">
        <v>50.4</v>
      </c>
      <c r="G68" s="247">
        <v>11.2</v>
      </c>
      <c r="H68" s="296">
        <v>8.4</v>
      </c>
      <c r="I68" s="247">
        <f t="shared" si="1"/>
        <v>137.23999999999998</v>
      </c>
      <c r="J68" s="247">
        <v>117.63</v>
      </c>
      <c r="K68" s="247">
        <v>19.61</v>
      </c>
      <c r="L68" s="293">
        <f t="shared" ref="L68:L103" si="2">J68+K68</f>
        <v>137.24</v>
      </c>
      <c r="M68" s="262"/>
      <c r="O68"/>
      <c r="P68"/>
      <c r="Q68"/>
      <c r="R68"/>
    </row>
    <row r="69" spans="1:18" s="1" customFormat="1">
      <c r="A69" s="43">
        <v>67</v>
      </c>
      <c r="B69" s="50" t="s">
        <v>672</v>
      </c>
      <c r="C69" s="54" t="s">
        <v>619</v>
      </c>
      <c r="D69" s="246" t="s">
        <v>599</v>
      </c>
      <c r="E69" s="247">
        <v>67.22</v>
      </c>
      <c r="F69" s="296">
        <v>114.26</v>
      </c>
      <c r="G69" s="247">
        <v>11.2</v>
      </c>
      <c r="H69" s="296">
        <v>20.16</v>
      </c>
      <c r="I69" s="247">
        <f t="shared" ref="I69:I103" si="3">SUM(E69:H69)</f>
        <v>212.84</v>
      </c>
      <c r="J69" s="247">
        <v>181.48000000000002</v>
      </c>
      <c r="K69" s="247">
        <v>31.37</v>
      </c>
      <c r="L69" s="293">
        <f t="shared" si="2"/>
        <v>212.85000000000002</v>
      </c>
      <c r="M69" s="262"/>
      <c r="O69"/>
      <c r="P69"/>
      <c r="Q69"/>
      <c r="R69"/>
    </row>
    <row r="70" spans="1:18" s="1" customFormat="1">
      <c r="A70" s="43">
        <v>68</v>
      </c>
      <c r="B70" s="50" t="s">
        <v>673</v>
      </c>
      <c r="C70" s="54" t="s">
        <v>360</v>
      </c>
      <c r="D70" s="246" t="s">
        <v>600</v>
      </c>
      <c r="E70" s="247">
        <v>67.239999999999995</v>
      </c>
      <c r="F70" s="296">
        <v>50.4</v>
      </c>
      <c r="G70" s="247">
        <v>11.2</v>
      </c>
      <c r="H70" s="296">
        <v>8.4</v>
      </c>
      <c r="I70" s="247">
        <f>SUM(E70:H70)</f>
        <v>137.23999999999998</v>
      </c>
      <c r="J70" s="247">
        <v>117.63</v>
      </c>
      <c r="K70" s="247">
        <v>19.61</v>
      </c>
      <c r="L70" s="293">
        <f t="shared" si="2"/>
        <v>137.24</v>
      </c>
      <c r="M70" s="262"/>
      <c r="O70"/>
      <c r="P70"/>
      <c r="Q70"/>
      <c r="R70"/>
    </row>
    <row r="71" spans="1:18" s="1" customFormat="1">
      <c r="A71" s="43">
        <v>69</v>
      </c>
      <c r="B71" s="326" t="s">
        <v>786</v>
      </c>
      <c r="C71" s="284" t="s">
        <v>787</v>
      </c>
      <c r="D71" s="246" t="s">
        <v>598</v>
      </c>
      <c r="E71" s="247">
        <v>67.22</v>
      </c>
      <c r="F71" s="296">
        <v>0</v>
      </c>
      <c r="G71" s="247">
        <v>11.2</v>
      </c>
      <c r="H71" s="296">
        <v>0</v>
      </c>
      <c r="I71" s="247">
        <f>SUM(E71:H71)</f>
        <v>78.42</v>
      </c>
      <c r="J71" s="247">
        <v>0</v>
      </c>
      <c r="K71" s="247">
        <v>0</v>
      </c>
      <c r="L71" s="293">
        <v>0</v>
      </c>
      <c r="M71" s="262" t="s">
        <v>800</v>
      </c>
      <c r="O71"/>
      <c r="P71"/>
      <c r="Q71"/>
      <c r="R71"/>
    </row>
    <row r="72" spans="1:18" s="1" customFormat="1">
      <c r="A72" s="43">
        <v>70</v>
      </c>
      <c r="B72" s="50" t="s">
        <v>674</v>
      </c>
      <c r="C72" s="54" t="s">
        <v>369</v>
      </c>
      <c r="D72" s="246" t="s">
        <v>600</v>
      </c>
      <c r="E72" s="247">
        <v>67.239999999999995</v>
      </c>
      <c r="F72" s="296">
        <v>50.4</v>
      </c>
      <c r="G72" s="247">
        <v>11.2</v>
      </c>
      <c r="H72" s="296">
        <v>8.4</v>
      </c>
      <c r="I72" s="247">
        <f t="shared" si="3"/>
        <v>137.23999999999998</v>
      </c>
      <c r="J72" s="247">
        <v>117.63</v>
      </c>
      <c r="K72" s="247">
        <v>19.61</v>
      </c>
      <c r="L72" s="293">
        <f t="shared" si="2"/>
        <v>137.24</v>
      </c>
      <c r="M72" s="262"/>
      <c r="O72"/>
      <c r="P72"/>
      <c r="Q72"/>
      <c r="R72"/>
    </row>
    <row r="73" spans="1:18" s="1" customFormat="1">
      <c r="A73" s="43">
        <v>71</v>
      </c>
      <c r="B73" s="50" t="s">
        <v>726</v>
      </c>
      <c r="C73" s="51" t="s">
        <v>725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3"/>
        <v>78.42</v>
      </c>
      <c r="J73" s="247">
        <v>67.22</v>
      </c>
      <c r="K73" s="247">
        <v>11.2</v>
      </c>
      <c r="L73" s="293">
        <f t="shared" si="2"/>
        <v>78.42</v>
      </c>
      <c r="M73" s="262"/>
      <c r="O73"/>
      <c r="P73"/>
      <c r="Q73"/>
      <c r="R73"/>
    </row>
    <row r="74" spans="1:18" s="1" customFormat="1">
      <c r="A74" s="43">
        <v>72</v>
      </c>
      <c r="B74" s="3" t="s">
        <v>753</v>
      </c>
      <c r="C74" s="51" t="s">
        <v>752</v>
      </c>
      <c r="D74" s="246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>SUM(E74:H74)</f>
        <v>78.42</v>
      </c>
      <c r="J74" s="247">
        <v>67.22</v>
      </c>
      <c r="K74" s="247">
        <v>11.2</v>
      </c>
      <c r="L74" s="293">
        <f t="shared" si="2"/>
        <v>78.42</v>
      </c>
      <c r="M74" s="262"/>
      <c r="O74"/>
      <c r="P74"/>
      <c r="Q74"/>
      <c r="R74"/>
    </row>
    <row r="75" spans="1:18" s="1" customFormat="1">
      <c r="A75" s="43">
        <v>73</v>
      </c>
      <c r="B75" s="50" t="s">
        <v>676</v>
      </c>
      <c r="C75" s="54" t="s">
        <v>557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3"/>
        <v>78.42</v>
      </c>
      <c r="J75" s="247">
        <v>67.22</v>
      </c>
      <c r="K75" s="247">
        <v>11.2</v>
      </c>
      <c r="L75" s="293">
        <f t="shared" si="2"/>
        <v>78.42</v>
      </c>
      <c r="M75" s="262"/>
      <c r="O75"/>
      <c r="P75"/>
      <c r="Q75"/>
      <c r="R75"/>
    </row>
    <row r="76" spans="1:18" s="1" customFormat="1">
      <c r="A76" s="43">
        <v>74</v>
      </c>
      <c r="B76" s="50" t="s">
        <v>677</v>
      </c>
      <c r="C76" s="54" t="s">
        <v>112</v>
      </c>
      <c r="D76" s="246" t="s">
        <v>598</v>
      </c>
      <c r="E76" s="247">
        <v>67.22</v>
      </c>
      <c r="F76" s="296">
        <v>0</v>
      </c>
      <c r="G76" s="247">
        <v>11.2</v>
      </c>
      <c r="H76" s="296">
        <v>0</v>
      </c>
      <c r="I76" s="247">
        <f t="shared" si="3"/>
        <v>78.42</v>
      </c>
      <c r="J76" s="247">
        <v>67.22</v>
      </c>
      <c r="K76" s="247">
        <v>11.2</v>
      </c>
      <c r="L76" s="293">
        <f t="shared" si="2"/>
        <v>78.42</v>
      </c>
      <c r="M76" s="262"/>
      <c r="O76"/>
      <c r="P76"/>
      <c r="Q76"/>
      <c r="R76"/>
    </row>
    <row r="77" spans="1:18" s="1" customFormat="1">
      <c r="A77" s="43">
        <v>75</v>
      </c>
      <c r="B77" s="50" t="s">
        <v>678</v>
      </c>
      <c r="C77" s="54" t="s">
        <v>341</v>
      </c>
      <c r="D77" s="307" t="s">
        <v>600</v>
      </c>
      <c r="E77" s="247">
        <v>67.239999999999995</v>
      </c>
      <c r="F77" s="296">
        <v>50.4</v>
      </c>
      <c r="G77" s="247">
        <v>11.2</v>
      </c>
      <c r="H77" s="296">
        <v>8.4</v>
      </c>
      <c r="I77" s="247">
        <f t="shared" si="3"/>
        <v>137.23999999999998</v>
      </c>
      <c r="J77" s="247">
        <v>117.63</v>
      </c>
      <c r="K77" s="247">
        <v>19.61</v>
      </c>
      <c r="L77" s="293">
        <f t="shared" si="2"/>
        <v>137.24</v>
      </c>
      <c r="M77" s="262"/>
      <c r="O77"/>
      <c r="P77"/>
      <c r="Q77"/>
      <c r="R77"/>
    </row>
    <row r="78" spans="1:18" s="1" customFormat="1">
      <c r="A78" s="43">
        <v>76</v>
      </c>
      <c r="B78" s="50" t="s">
        <v>679</v>
      </c>
      <c r="C78" s="54" t="s">
        <v>32</v>
      </c>
      <c r="D78" s="246" t="s">
        <v>599</v>
      </c>
      <c r="E78" s="247">
        <v>67.22</v>
      </c>
      <c r="F78" s="296">
        <v>114.26</v>
      </c>
      <c r="G78" s="247">
        <v>11.2</v>
      </c>
      <c r="H78" s="296">
        <v>20.16</v>
      </c>
      <c r="I78" s="247">
        <f t="shared" si="3"/>
        <v>212.84</v>
      </c>
      <c r="J78" s="247">
        <v>181.48000000000002</v>
      </c>
      <c r="K78" s="247">
        <v>31.37</v>
      </c>
      <c r="L78" s="293">
        <f t="shared" si="2"/>
        <v>212.85000000000002</v>
      </c>
      <c r="M78" s="262"/>
      <c r="O78"/>
      <c r="P78"/>
      <c r="Q78"/>
      <c r="R78"/>
    </row>
    <row r="79" spans="1:18" s="1" customFormat="1">
      <c r="A79" s="43">
        <v>77</v>
      </c>
      <c r="B79" s="50" t="s">
        <v>714</v>
      </c>
      <c r="C79" s="54" t="s">
        <v>713</v>
      </c>
      <c r="D79" s="246" t="s">
        <v>598</v>
      </c>
      <c r="E79" s="247">
        <v>67.22</v>
      </c>
      <c r="F79" s="296">
        <v>0</v>
      </c>
      <c r="G79" s="247">
        <v>11.2</v>
      </c>
      <c r="H79" s="296">
        <v>0</v>
      </c>
      <c r="I79" s="247">
        <f t="shared" si="3"/>
        <v>78.42</v>
      </c>
      <c r="J79" s="247">
        <v>67.22</v>
      </c>
      <c r="K79" s="247">
        <v>11.2</v>
      </c>
      <c r="L79" s="293">
        <f t="shared" si="2"/>
        <v>78.42</v>
      </c>
      <c r="M79" s="262"/>
      <c r="O79"/>
      <c r="P79"/>
      <c r="Q79"/>
      <c r="R79"/>
    </row>
    <row r="80" spans="1:18" s="1" customFormat="1">
      <c r="A80" s="43">
        <v>78</v>
      </c>
      <c r="B80" s="50" t="s">
        <v>681</v>
      </c>
      <c r="C80" s="54" t="s">
        <v>179</v>
      </c>
      <c r="D80" s="246" t="s">
        <v>600</v>
      </c>
      <c r="E80" s="247">
        <v>67.239999999999995</v>
      </c>
      <c r="F80" s="296">
        <v>50.4</v>
      </c>
      <c r="G80" s="247">
        <v>11.2</v>
      </c>
      <c r="H80" s="296">
        <v>8.4</v>
      </c>
      <c r="I80" s="247">
        <f t="shared" si="3"/>
        <v>137.23999999999998</v>
      </c>
      <c r="J80" s="247">
        <v>117.63</v>
      </c>
      <c r="K80" s="247">
        <v>19.61</v>
      </c>
      <c r="L80" s="293">
        <f t="shared" si="2"/>
        <v>137.24</v>
      </c>
      <c r="M80" s="262"/>
      <c r="O80"/>
      <c r="P80"/>
      <c r="Q80"/>
      <c r="R80"/>
    </row>
    <row r="81" spans="1:18" s="1" customFormat="1">
      <c r="A81" s="43">
        <v>79</v>
      </c>
      <c r="B81" s="50" t="s">
        <v>682</v>
      </c>
      <c r="C81" s="54" t="s">
        <v>34</v>
      </c>
      <c r="D81" s="246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3"/>
        <v>78.42</v>
      </c>
      <c r="J81" s="247">
        <v>67.22</v>
      </c>
      <c r="K81" s="247">
        <v>11.2</v>
      </c>
      <c r="L81" s="293">
        <f t="shared" si="2"/>
        <v>78.42</v>
      </c>
      <c r="M81" s="262"/>
      <c r="O81"/>
      <c r="P81"/>
      <c r="Q81"/>
      <c r="R81"/>
    </row>
    <row r="82" spans="1:18" s="1" customFormat="1">
      <c r="A82" s="43">
        <v>80</v>
      </c>
      <c r="B82" s="50" t="s">
        <v>683</v>
      </c>
      <c r="C82" s="54" t="s">
        <v>126</v>
      </c>
      <c r="D82" s="246" t="s">
        <v>600</v>
      </c>
      <c r="E82" s="247">
        <v>67.239999999999995</v>
      </c>
      <c r="F82" s="296">
        <v>50.4</v>
      </c>
      <c r="G82" s="247">
        <v>11.2</v>
      </c>
      <c r="H82" s="296">
        <v>8.4</v>
      </c>
      <c r="I82" s="247">
        <f t="shared" si="3"/>
        <v>137.23999999999998</v>
      </c>
      <c r="J82" s="247">
        <v>117.63</v>
      </c>
      <c r="K82" s="247">
        <v>19.61</v>
      </c>
      <c r="L82" s="293">
        <f t="shared" si="2"/>
        <v>137.24</v>
      </c>
      <c r="M82" s="262"/>
      <c r="O82"/>
      <c r="P82"/>
      <c r="Q82"/>
      <c r="R82"/>
    </row>
    <row r="83" spans="1:18" s="1" customFormat="1" ht="17" customHeight="1">
      <c r="A83" s="43">
        <v>81</v>
      </c>
      <c r="B83" s="50" t="s">
        <v>684</v>
      </c>
      <c r="C83" s="115" t="s">
        <v>35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3"/>
        <v>78.42</v>
      </c>
      <c r="J83" s="247">
        <v>67.22</v>
      </c>
      <c r="K83" s="247">
        <v>11.2</v>
      </c>
      <c r="L83" s="293">
        <f t="shared" si="2"/>
        <v>78.42</v>
      </c>
      <c r="M83" s="266"/>
      <c r="O83"/>
      <c r="P83"/>
      <c r="Q83"/>
      <c r="R83"/>
    </row>
    <row r="84" spans="1:18" s="1" customFormat="1">
      <c r="A84" s="43">
        <v>82</v>
      </c>
      <c r="B84" s="50" t="s">
        <v>685</v>
      </c>
      <c r="C84" s="51" t="s">
        <v>433</v>
      </c>
      <c r="D84" s="246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3"/>
        <v>78.42</v>
      </c>
      <c r="J84" s="247">
        <v>67.22</v>
      </c>
      <c r="K84" s="247">
        <v>11.2</v>
      </c>
      <c r="L84" s="293">
        <f t="shared" si="2"/>
        <v>78.42</v>
      </c>
      <c r="M84" s="262"/>
      <c r="O84"/>
      <c r="P84"/>
      <c r="Q84"/>
      <c r="R84"/>
    </row>
    <row r="85" spans="1:18" s="1" customFormat="1">
      <c r="A85" s="43">
        <v>83</v>
      </c>
      <c r="B85" s="50" t="s">
        <v>686</v>
      </c>
      <c r="C85" s="51" t="s">
        <v>339</v>
      </c>
      <c r="D85" s="246" t="s">
        <v>600</v>
      </c>
      <c r="E85" s="247">
        <v>67.239999999999995</v>
      </c>
      <c r="F85" s="296">
        <v>50.4</v>
      </c>
      <c r="G85" s="247">
        <v>11.2</v>
      </c>
      <c r="H85" s="296">
        <v>8.4</v>
      </c>
      <c r="I85" s="247">
        <f t="shared" si="3"/>
        <v>137.23999999999998</v>
      </c>
      <c r="J85" s="247">
        <v>117.63</v>
      </c>
      <c r="K85" s="247">
        <v>19.61</v>
      </c>
      <c r="L85" s="293">
        <f t="shared" si="2"/>
        <v>137.24</v>
      </c>
      <c r="M85" s="262"/>
      <c r="O85"/>
      <c r="P85"/>
      <c r="Q85"/>
      <c r="R85"/>
    </row>
    <row r="86" spans="1:18" s="1" customFormat="1">
      <c r="A86" s="43">
        <v>84</v>
      </c>
      <c r="B86" s="50" t="s">
        <v>687</v>
      </c>
      <c r="C86" s="54" t="s">
        <v>50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3"/>
        <v>78.42</v>
      </c>
      <c r="J86" s="247">
        <v>67.22</v>
      </c>
      <c r="K86" s="247">
        <v>11.2</v>
      </c>
      <c r="L86" s="293">
        <f t="shared" si="2"/>
        <v>78.42</v>
      </c>
      <c r="M86" s="262"/>
      <c r="O86"/>
      <c r="P86"/>
      <c r="Q86"/>
      <c r="R86"/>
    </row>
    <row r="87" spans="1:18" s="1" customFormat="1">
      <c r="A87" s="43">
        <v>85</v>
      </c>
      <c r="B87" s="50" t="s">
        <v>688</v>
      </c>
      <c r="C87" s="54" t="s">
        <v>85</v>
      </c>
      <c r="D87" s="246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3"/>
        <v>78.42</v>
      </c>
      <c r="J87" s="247">
        <v>67.22</v>
      </c>
      <c r="K87" s="247">
        <v>11.2</v>
      </c>
      <c r="L87" s="293">
        <f t="shared" si="2"/>
        <v>78.42</v>
      </c>
      <c r="M87" s="262"/>
      <c r="O87"/>
      <c r="P87"/>
      <c r="Q87"/>
      <c r="R87"/>
    </row>
    <row r="88" spans="1:18" s="1" customFormat="1">
      <c r="A88" s="43">
        <v>86</v>
      </c>
      <c r="B88" s="50" t="s">
        <v>689</v>
      </c>
      <c r="C88" s="54" t="s">
        <v>128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3"/>
        <v>78.42</v>
      </c>
      <c r="J88" s="247">
        <v>67.22</v>
      </c>
      <c r="K88" s="247">
        <v>11.2</v>
      </c>
      <c r="L88" s="293">
        <f t="shared" si="2"/>
        <v>78.42</v>
      </c>
      <c r="M88" s="262"/>
      <c r="O88"/>
      <c r="P88"/>
      <c r="Q88"/>
      <c r="R88"/>
    </row>
    <row r="89" spans="1:18" s="1" customFormat="1">
      <c r="A89" s="43">
        <v>87</v>
      </c>
      <c r="B89" s="50" t="s">
        <v>690</v>
      </c>
      <c r="C89" s="54" t="s">
        <v>138</v>
      </c>
      <c r="D89" s="246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3"/>
        <v>78.42</v>
      </c>
      <c r="J89" s="247">
        <v>67.22</v>
      </c>
      <c r="K89" s="247">
        <v>11.2</v>
      </c>
      <c r="L89" s="293">
        <f t="shared" si="2"/>
        <v>78.42</v>
      </c>
      <c r="M89" s="262"/>
      <c r="O89"/>
      <c r="P89"/>
      <c r="Q89"/>
      <c r="R89"/>
    </row>
    <row r="90" spans="1:18" s="1" customFormat="1">
      <c r="A90" s="43">
        <v>88</v>
      </c>
      <c r="B90" s="50" t="s">
        <v>691</v>
      </c>
      <c r="C90" s="54" t="s">
        <v>37</v>
      </c>
      <c r="D90" s="246" t="s">
        <v>600</v>
      </c>
      <c r="E90" s="247">
        <v>67.239999999999995</v>
      </c>
      <c r="F90" s="296">
        <v>50.4</v>
      </c>
      <c r="G90" s="247">
        <v>11.2</v>
      </c>
      <c r="H90" s="296">
        <v>8.4</v>
      </c>
      <c r="I90" s="247">
        <f t="shared" si="3"/>
        <v>137.23999999999998</v>
      </c>
      <c r="J90" s="247">
        <v>117.63</v>
      </c>
      <c r="K90" s="247">
        <v>19.61</v>
      </c>
      <c r="L90" s="293">
        <f t="shared" si="2"/>
        <v>137.24</v>
      </c>
      <c r="M90" s="262"/>
      <c r="O90"/>
      <c r="P90"/>
      <c r="Q90"/>
      <c r="R90"/>
    </row>
    <row r="91" spans="1:18" s="1" customFormat="1">
      <c r="A91" s="43">
        <v>89</v>
      </c>
      <c r="B91" s="50" t="s">
        <v>692</v>
      </c>
      <c r="C91" s="51" t="s">
        <v>46</v>
      </c>
      <c r="D91" s="307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321">
        <f t="shared" si="3"/>
        <v>78.42</v>
      </c>
      <c r="J91" s="321">
        <v>67.22</v>
      </c>
      <c r="K91" s="321">
        <v>11.2</v>
      </c>
      <c r="L91" s="293">
        <f t="shared" si="2"/>
        <v>78.42</v>
      </c>
      <c r="M91" s="262"/>
      <c r="O91"/>
      <c r="P91"/>
      <c r="Q91"/>
      <c r="R91"/>
    </row>
    <row r="92" spans="1:18" s="1" customFormat="1">
      <c r="A92" s="43">
        <v>90</v>
      </c>
      <c r="B92" s="50" t="s">
        <v>693</v>
      </c>
      <c r="C92" s="51" t="s">
        <v>165</v>
      </c>
      <c r="D92" s="246" t="s">
        <v>600</v>
      </c>
      <c r="E92" s="247">
        <v>67.239999999999995</v>
      </c>
      <c r="F92" s="296">
        <v>50.4</v>
      </c>
      <c r="G92" s="247">
        <v>11.2</v>
      </c>
      <c r="H92" s="296">
        <v>8.4</v>
      </c>
      <c r="I92" s="247">
        <f t="shared" si="3"/>
        <v>137.23999999999998</v>
      </c>
      <c r="J92" s="247">
        <v>117.63</v>
      </c>
      <c r="K92" s="247">
        <v>19.61</v>
      </c>
      <c r="L92" s="293">
        <f t="shared" si="2"/>
        <v>137.24</v>
      </c>
      <c r="M92" s="262"/>
      <c r="O92"/>
      <c r="P92"/>
      <c r="Q92"/>
      <c r="R92"/>
    </row>
    <row r="93" spans="1:18" s="1" customFormat="1">
      <c r="A93" s="43">
        <v>91</v>
      </c>
      <c r="B93" s="50" t="s">
        <v>694</v>
      </c>
      <c r="C93" s="51" t="s">
        <v>200</v>
      </c>
      <c r="D93" s="246" t="s">
        <v>600</v>
      </c>
      <c r="E93" s="247">
        <v>67.239999999999995</v>
      </c>
      <c r="F93" s="296">
        <v>50.4</v>
      </c>
      <c r="G93" s="247">
        <v>11.2</v>
      </c>
      <c r="H93" s="296">
        <v>8.4</v>
      </c>
      <c r="I93" s="247">
        <f t="shared" si="3"/>
        <v>137.23999999999998</v>
      </c>
      <c r="J93" s="247">
        <v>117.63</v>
      </c>
      <c r="K93" s="247">
        <v>19.61</v>
      </c>
      <c r="L93" s="293">
        <f t="shared" si="2"/>
        <v>137.24</v>
      </c>
      <c r="M93" s="262"/>
      <c r="O93"/>
      <c r="P93"/>
      <c r="Q93"/>
      <c r="R93"/>
    </row>
    <row r="94" spans="1:18" s="1" customFormat="1">
      <c r="A94" s="43">
        <v>92</v>
      </c>
      <c r="B94" s="50" t="s">
        <v>695</v>
      </c>
      <c r="C94" s="54" t="s">
        <v>434</v>
      </c>
      <c r="D94" s="246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3"/>
        <v>78.42</v>
      </c>
      <c r="J94" s="247">
        <v>67.22</v>
      </c>
      <c r="K94" s="247">
        <v>11.2</v>
      </c>
      <c r="L94" s="293">
        <f t="shared" si="2"/>
        <v>78.42</v>
      </c>
      <c r="M94" s="262"/>
      <c r="O94"/>
      <c r="P94"/>
      <c r="Q94"/>
      <c r="R94"/>
    </row>
    <row r="95" spans="1:18" s="1" customFormat="1">
      <c r="A95" s="43">
        <v>93</v>
      </c>
      <c r="B95" s="292" t="s">
        <v>745</v>
      </c>
      <c r="C95" s="54" t="s">
        <v>337</v>
      </c>
      <c r="D95" s="246" t="s">
        <v>598</v>
      </c>
      <c r="E95" s="247">
        <v>67.22</v>
      </c>
      <c r="F95" s="296">
        <v>0</v>
      </c>
      <c r="G95" s="247">
        <v>11.2</v>
      </c>
      <c r="H95" s="296">
        <v>0</v>
      </c>
      <c r="I95" s="247">
        <f t="shared" si="3"/>
        <v>78.42</v>
      </c>
      <c r="J95" s="247">
        <v>67.22</v>
      </c>
      <c r="K95" s="247">
        <v>11.2</v>
      </c>
      <c r="L95" s="293">
        <f t="shared" si="2"/>
        <v>78.42</v>
      </c>
      <c r="M95" s="262"/>
      <c r="O95"/>
      <c r="P95"/>
      <c r="Q95"/>
      <c r="R95"/>
    </row>
    <row r="96" spans="1:18" s="1" customFormat="1">
      <c r="A96" s="43">
        <v>94</v>
      </c>
      <c r="B96" s="50" t="s">
        <v>696</v>
      </c>
      <c r="C96" s="54" t="s">
        <v>524</v>
      </c>
      <c r="D96" s="246" t="s">
        <v>599</v>
      </c>
      <c r="E96" s="247">
        <v>67.22</v>
      </c>
      <c r="F96" s="296">
        <v>114.26</v>
      </c>
      <c r="G96" s="247">
        <v>11.2</v>
      </c>
      <c r="H96" s="296">
        <v>20.16</v>
      </c>
      <c r="I96" s="247">
        <f t="shared" si="3"/>
        <v>212.84</v>
      </c>
      <c r="J96" s="247">
        <v>181.48000000000002</v>
      </c>
      <c r="K96" s="247">
        <v>31.37</v>
      </c>
      <c r="L96" s="293">
        <f t="shared" si="2"/>
        <v>212.85000000000002</v>
      </c>
      <c r="M96" s="262"/>
      <c r="O96"/>
      <c r="P96"/>
      <c r="Q96"/>
      <c r="R96"/>
    </row>
    <row r="97" spans="1:18" s="1" customFormat="1">
      <c r="A97" s="43">
        <v>95</v>
      </c>
      <c r="B97" s="50" t="s">
        <v>697</v>
      </c>
      <c r="C97" s="54" t="s">
        <v>558</v>
      </c>
      <c r="D97" s="246" t="s">
        <v>599</v>
      </c>
      <c r="E97" s="247">
        <v>67.22</v>
      </c>
      <c r="F97" s="296">
        <v>114.26</v>
      </c>
      <c r="G97" s="247">
        <v>11.2</v>
      </c>
      <c r="H97" s="296">
        <v>20.16</v>
      </c>
      <c r="I97" s="247">
        <f t="shared" si="3"/>
        <v>212.84</v>
      </c>
      <c r="J97" s="247">
        <v>181.48000000000002</v>
      </c>
      <c r="K97" s="247">
        <v>31.37</v>
      </c>
      <c r="L97" s="293">
        <f t="shared" si="2"/>
        <v>212.85000000000002</v>
      </c>
      <c r="M97" s="262"/>
      <c r="O97"/>
      <c r="P97"/>
      <c r="Q97"/>
      <c r="R97"/>
    </row>
    <row r="98" spans="1:18">
      <c r="A98" s="43">
        <v>96</v>
      </c>
      <c r="B98" s="50" t="s">
        <v>698</v>
      </c>
      <c r="C98" s="54" t="s">
        <v>201</v>
      </c>
      <c r="D98" s="246" t="s">
        <v>598</v>
      </c>
      <c r="E98" s="247">
        <v>67.22</v>
      </c>
      <c r="F98" s="296">
        <v>0</v>
      </c>
      <c r="G98" s="247">
        <v>11.2</v>
      </c>
      <c r="H98" s="296">
        <v>0</v>
      </c>
      <c r="I98" s="247">
        <f t="shared" si="3"/>
        <v>78.42</v>
      </c>
      <c r="J98" s="247">
        <v>67.22</v>
      </c>
      <c r="K98" s="247">
        <v>11.2</v>
      </c>
      <c r="L98" s="293">
        <f t="shared" si="2"/>
        <v>78.42</v>
      </c>
      <c r="M98" s="262"/>
    </row>
    <row r="99" spans="1:18">
      <c r="A99" s="43">
        <v>97</v>
      </c>
      <c r="B99" s="50" t="s">
        <v>699</v>
      </c>
      <c r="C99" s="54" t="s">
        <v>202</v>
      </c>
      <c r="D99" s="246" t="s">
        <v>599</v>
      </c>
      <c r="E99" s="247">
        <v>67.22</v>
      </c>
      <c r="F99" s="296">
        <f>57.13*2</f>
        <v>114.26</v>
      </c>
      <c r="G99" s="247">
        <v>11.2</v>
      </c>
      <c r="H99" s="296">
        <f>10.08*2</f>
        <v>20.16</v>
      </c>
      <c r="I99" s="247">
        <f t="shared" si="3"/>
        <v>212.84</v>
      </c>
      <c r="J99" s="247">
        <v>181.48</v>
      </c>
      <c r="K99" s="247">
        <v>31.37</v>
      </c>
      <c r="L99" s="293">
        <f t="shared" si="2"/>
        <v>212.85</v>
      </c>
      <c r="M99" s="262"/>
    </row>
    <row r="100" spans="1:18">
      <c r="A100" s="43">
        <v>98</v>
      </c>
      <c r="B100" s="50" t="s">
        <v>700</v>
      </c>
      <c r="C100" s="54" t="s">
        <v>473</v>
      </c>
      <c r="D100" s="246" t="s">
        <v>598</v>
      </c>
      <c r="E100" s="247">
        <v>67.22</v>
      </c>
      <c r="F100" s="296">
        <v>0</v>
      </c>
      <c r="G100" s="247">
        <v>11.2</v>
      </c>
      <c r="H100" s="296">
        <v>0</v>
      </c>
      <c r="I100" s="247">
        <f t="shared" si="3"/>
        <v>78.42</v>
      </c>
      <c r="J100" s="247">
        <v>67.22</v>
      </c>
      <c r="K100" s="247">
        <v>11.2</v>
      </c>
      <c r="L100" s="293">
        <f t="shared" si="2"/>
        <v>78.42</v>
      </c>
      <c r="M100" s="262"/>
    </row>
    <row r="101" spans="1:18">
      <c r="A101" s="43">
        <v>99</v>
      </c>
      <c r="B101" s="50" t="s">
        <v>701</v>
      </c>
      <c r="C101" s="54" t="s">
        <v>559</v>
      </c>
      <c r="D101" s="246" t="s">
        <v>599</v>
      </c>
      <c r="E101" s="247">
        <v>67.22</v>
      </c>
      <c r="F101" s="296">
        <v>114.26</v>
      </c>
      <c r="G101" s="247">
        <v>11.2</v>
      </c>
      <c r="H101" s="296">
        <v>20.16</v>
      </c>
      <c r="I101" s="247">
        <f t="shared" si="3"/>
        <v>212.84</v>
      </c>
      <c r="J101" s="247">
        <v>181.48000000000002</v>
      </c>
      <c r="K101" s="247">
        <v>31.37</v>
      </c>
      <c r="L101" s="293">
        <f t="shared" si="2"/>
        <v>212.85000000000002</v>
      </c>
      <c r="M101" s="262"/>
    </row>
    <row r="102" spans="1:18">
      <c r="A102" s="43">
        <v>100</v>
      </c>
      <c r="B102" s="50" t="s">
        <v>702</v>
      </c>
      <c r="C102" s="54" t="s">
        <v>161</v>
      </c>
      <c r="D102" s="246" t="s">
        <v>598</v>
      </c>
      <c r="E102" s="247">
        <v>67.22</v>
      </c>
      <c r="F102" s="296">
        <v>0</v>
      </c>
      <c r="G102" s="247">
        <v>11.2</v>
      </c>
      <c r="H102" s="296">
        <v>0</v>
      </c>
      <c r="I102" s="247">
        <f t="shared" si="3"/>
        <v>78.42</v>
      </c>
      <c r="J102" s="247">
        <v>67.22</v>
      </c>
      <c r="K102" s="247">
        <v>11.2</v>
      </c>
      <c r="L102" s="293">
        <f t="shared" si="2"/>
        <v>78.42</v>
      </c>
      <c r="M102" s="262"/>
      <c r="O102" s="12"/>
    </row>
    <row r="103" spans="1:18">
      <c r="A103" s="43">
        <v>101</v>
      </c>
      <c r="B103" s="50" t="s">
        <v>703</v>
      </c>
      <c r="C103" s="51" t="s">
        <v>86</v>
      </c>
      <c r="D103" s="246" t="s">
        <v>600</v>
      </c>
      <c r="E103" s="247">
        <v>67.239999999999995</v>
      </c>
      <c r="F103" s="296">
        <v>50.4</v>
      </c>
      <c r="G103" s="247">
        <v>11.2</v>
      </c>
      <c r="H103" s="296">
        <v>8.4</v>
      </c>
      <c r="I103" s="247">
        <f t="shared" si="3"/>
        <v>137.23999999999998</v>
      </c>
      <c r="J103" s="247">
        <v>117.63</v>
      </c>
      <c r="K103" s="247">
        <v>19.61</v>
      </c>
      <c r="L103" s="293">
        <f t="shared" si="2"/>
        <v>137.24</v>
      </c>
      <c r="M103" s="262"/>
      <c r="O103" s="12"/>
    </row>
    <row r="104" spans="1:18">
      <c r="A104" s="43"/>
      <c r="B104" s="288"/>
      <c r="C104" s="289"/>
      <c r="D104" s="290"/>
      <c r="E104" s="247"/>
      <c r="F104" s="247"/>
      <c r="G104" s="247"/>
      <c r="H104" s="247"/>
      <c r="I104" s="247"/>
      <c r="J104" s="272"/>
      <c r="K104" s="247"/>
      <c r="L104" s="316"/>
      <c r="M104" s="262"/>
      <c r="O104" s="12"/>
    </row>
    <row r="105" spans="1:18" ht="16">
      <c r="A105" s="152" t="s">
        <v>403</v>
      </c>
      <c r="B105" s="153"/>
      <c r="C105" s="153"/>
      <c r="D105" s="281"/>
      <c r="E105" s="312">
        <f>SUM(E4:E103)</f>
        <v>6722.4</v>
      </c>
      <c r="F105" s="312">
        <f>SUM(F4:F103)</f>
        <v>3407.4600000000028</v>
      </c>
      <c r="G105" s="312">
        <f>SUM(G4:G103)</f>
        <v>1120.000000000002</v>
      </c>
      <c r="H105" s="312">
        <f>SUM(H4:H103)</f>
        <v>591.35999999999979</v>
      </c>
      <c r="I105" s="88">
        <f>SUM(I4:I103)</f>
        <v>11841.220000000003</v>
      </c>
      <c r="J105" s="88"/>
      <c r="K105" s="88"/>
      <c r="L105" s="88">
        <f>SUM(L4:L103)</f>
        <v>11684.590000000004</v>
      </c>
      <c r="M105" s="298">
        <f>I105-L105</f>
        <v>156.6299999999992</v>
      </c>
      <c r="O105" s="12"/>
    </row>
    <row r="106" spans="1:18">
      <c r="A106" s="148"/>
      <c r="B106" s="149"/>
      <c r="C106" s="150"/>
      <c r="K106" s="286"/>
      <c r="L106" s="275"/>
      <c r="M106" s="53"/>
    </row>
    <row r="107" spans="1:18">
      <c r="A107" s="43"/>
      <c r="B107" s="50"/>
      <c r="C107" s="54"/>
      <c r="D107" s="54"/>
      <c r="E107" s="76"/>
      <c r="F107" s="76"/>
      <c r="G107" s="76"/>
      <c r="H107" s="76"/>
      <c r="I107" s="76"/>
      <c r="J107" s="76"/>
      <c r="K107" s="76"/>
      <c r="L107" s="76"/>
      <c r="M107" s="53"/>
    </row>
    <row r="108" spans="1:18" ht="16">
      <c r="A108" s="143"/>
      <c r="B108" s="155"/>
      <c r="C108" s="398" t="s">
        <v>616</v>
      </c>
      <c r="D108" s="400"/>
      <c r="E108" s="88">
        <v>0</v>
      </c>
      <c r="F108" s="88"/>
      <c r="G108" s="88">
        <v>0</v>
      </c>
      <c r="H108" s="88"/>
      <c r="I108" s="88">
        <v>0</v>
      </c>
      <c r="J108" s="88"/>
      <c r="K108" s="88"/>
      <c r="L108" s="88"/>
      <c r="M108" s="89"/>
      <c r="O108" s="12"/>
    </row>
    <row r="109" spans="1:18" ht="16">
      <c r="A109" s="394" t="s">
        <v>171</v>
      </c>
      <c r="B109" s="395"/>
      <c r="C109" s="395"/>
      <c r="D109" s="395"/>
      <c r="E109" s="88">
        <f>E105+E108</f>
        <v>6722.4</v>
      </c>
      <c r="F109" s="88"/>
      <c r="G109" s="88">
        <f>G105+G108</f>
        <v>1120.000000000002</v>
      </c>
      <c r="H109" s="88"/>
      <c r="I109" s="88">
        <f>I105+I108</f>
        <v>11841.220000000003</v>
      </c>
      <c r="J109" s="88"/>
      <c r="K109" s="88"/>
      <c r="L109" s="88"/>
      <c r="M109" s="89"/>
      <c r="O109" s="12"/>
    </row>
    <row r="110" spans="1:18" ht="16">
      <c r="A110" s="401" t="s">
        <v>317</v>
      </c>
      <c r="B110" s="401"/>
      <c r="C110" s="401"/>
      <c r="D110" s="401"/>
      <c r="E110" s="90"/>
      <c r="F110" s="90"/>
      <c r="G110" s="93"/>
      <c r="H110" s="93"/>
      <c r="I110" s="93"/>
      <c r="J110" s="93"/>
      <c r="K110" s="93"/>
      <c r="L110" s="93"/>
      <c r="M110" s="89"/>
    </row>
    <row r="111" spans="1:18" ht="16" customHeight="1">
      <c r="A111" s="405" t="s">
        <v>418</v>
      </c>
      <c r="B111" s="402"/>
      <c r="C111" s="402"/>
      <c r="D111" s="403"/>
      <c r="E111" s="247"/>
      <c r="F111" s="247"/>
      <c r="G111" s="247"/>
      <c r="H111" s="247"/>
      <c r="I111" s="247"/>
      <c r="J111" s="331" t="s">
        <v>756</v>
      </c>
      <c r="K111" s="331" t="s">
        <v>757</v>
      </c>
      <c r="L111" s="247"/>
      <c r="M111" s="100"/>
    </row>
    <row r="112" spans="1:18" ht="16" customHeight="1">
      <c r="A112" s="301"/>
      <c r="B112" s="50" t="s">
        <v>626</v>
      </c>
      <c r="C112" s="54" t="s">
        <v>613</v>
      </c>
      <c r="D112" s="246" t="s">
        <v>600</v>
      </c>
      <c r="E112" s="247"/>
      <c r="F112" s="296"/>
      <c r="G112" s="247"/>
      <c r="H112" s="296"/>
      <c r="I112" s="247"/>
      <c r="J112" s="247">
        <v>-117.63</v>
      </c>
      <c r="K112" s="247">
        <v>-19.61</v>
      </c>
      <c r="L112" s="310">
        <v>-137.24</v>
      </c>
      <c r="M112" s="262" t="s">
        <v>791</v>
      </c>
    </row>
    <row r="113" spans="1:17" ht="16" customHeight="1">
      <c r="A113" s="301"/>
      <c r="B113" s="3" t="s">
        <v>781</v>
      </c>
      <c r="C113" s="51" t="s">
        <v>782</v>
      </c>
      <c r="D113" s="246" t="s">
        <v>600</v>
      </c>
      <c r="E113" s="247"/>
      <c r="F113" s="296"/>
      <c r="G113" s="247"/>
      <c r="H113" s="296"/>
      <c r="I113" s="51"/>
      <c r="J113" s="247">
        <v>117.63</v>
      </c>
      <c r="K113" s="247">
        <v>19.61</v>
      </c>
      <c r="L113" s="325">
        <f>J113+K113</f>
        <v>137.24</v>
      </c>
      <c r="M113" s="262" t="s">
        <v>783</v>
      </c>
    </row>
    <row r="114" spans="1:17" ht="16" customHeight="1">
      <c r="A114" s="301"/>
      <c r="B114" s="50" t="s">
        <v>784</v>
      </c>
      <c r="C114" s="51" t="s">
        <v>785</v>
      </c>
      <c r="D114" s="246" t="s">
        <v>598</v>
      </c>
      <c r="E114" s="247"/>
      <c r="F114" s="296"/>
      <c r="G114" s="247"/>
      <c r="H114" s="296"/>
      <c r="I114" s="51"/>
      <c r="J114" s="247">
        <v>67.22</v>
      </c>
      <c r="K114" s="247">
        <v>11.2</v>
      </c>
      <c r="L114" s="293">
        <f>J114+K114</f>
        <v>78.42</v>
      </c>
      <c r="M114" s="262" t="s">
        <v>783</v>
      </c>
    </row>
    <row r="115" spans="1:17" ht="16" customHeight="1">
      <c r="A115" s="301"/>
      <c r="B115" s="3" t="s">
        <v>768</v>
      </c>
      <c r="C115" s="51" t="s">
        <v>769</v>
      </c>
      <c r="D115" s="246" t="s">
        <v>600</v>
      </c>
      <c r="E115" s="247"/>
      <c r="F115" s="296"/>
      <c r="G115" s="247"/>
      <c r="H115" s="296"/>
      <c r="I115" s="51"/>
      <c r="J115" s="247">
        <v>-117.63</v>
      </c>
      <c r="K115" s="247">
        <v>-19.61</v>
      </c>
      <c r="L115" s="310">
        <v>-137.24</v>
      </c>
      <c r="M115" s="262" t="s">
        <v>791</v>
      </c>
    </row>
    <row r="116" spans="1:17" s="1" customFormat="1" ht="16" customHeight="1">
      <c r="A116" s="301"/>
      <c r="B116" s="50"/>
      <c r="C116" s="54"/>
      <c r="D116" s="307"/>
      <c r="E116" s="272"/>
      <c r="F116" s="272"/>
      <c r="G116" s="272"/>
      <c r="H116" s="272"/>
      <c r="I116" s="272"/>
      <c r="J116" s="247"/>
      <c r="K116" s="247"/>
      <c r="L116" s="272"/>
      <c r="M116" s="57"/>
      <c r="O116"/>
      <c r="P116"/>
      <c r="Q116"/>
    </row>
    <row r="117" spans="1:17" s="1" customFormat="1" ht="16">
      <c r="A117" s="406" t="s">
        <v>415</v>
      </c>
      <c r="B117" s="404"/>
      <c r="C117" s="404"/>
      <c r="D117" s="404"/>
      <c r="E117" s="256">
        <f>SUM(E111:E111)</f>
        <v>0</v>
      </c>
      <c r="F117" s="256">
        <f>SUM(F112:F116)</f>
        <v>0</v>
      </c>
      <c r="G117" s="256">
        <f>SUM(G111:G111)</f>
        <v>0</v>
      </c>
      <c r="H117" s="256">
        <f>SUM(H112:H116)</f>
        <v>0</v>
      </c>
      <c r="I117" s="256">
        <f>SUM(I111:I111)</f>
        <v>0</v>
      </c>
      <c r="J117" s="256">
        <f>SUM(J112:J115)</f>
        <v>-50.41</v>
      </c>
      <c r="K117" s="256">
        <f>SUM(K112:K115)</f>
        <v>-8.41</v>
      </c>
      <c r="L117" s="256">
        <f>SUM(J117:K117)</f>
        <v>-58.819999999999993</v>
      </c>
      <c r="M117" s="257"/>
      <c r="O117"/>
      <c r="P117"/>
      <c r="Q117"/>
    </row>
    <row r="118" spans="1:17" s="1" customFormat="1" ht="16">
      <c r="A118" s="317"/>
      <c r="B118" s="318"/>
      <c r="C118" s="318"/>
      <c r="D118" s="318"/>
      <c r="E118" s="256"/>
      <c r="F118" s="256"/>
      <c r="G118" s="256"/>
      <c r="H118" s="256"/>
      <c r="I118" s="256"/>
      <c r="J118" s="256"/>
      <c r="K118" s="256"/>
      <c r="L118" s="256"/>
      <c r="M118" s="257"/>
      <c r="O118"/>
      <c r="P118"/>
      <c r="Q118"/>
    </row>
    <row r="119" spans="1:17" s="1" customFormat="1" ht="19">
      <c r="A119" s="393" t="s">
        <v>171</v>
      </c>
      <c r="B119" s="393"/>
      <c r="C119" s="393"/>
      <c r="D119" s="393"/>
      <c r="E119" s="90">
        <f>E109+E117</f>
        <v>6722.4</v>
      </c>
      <c r="F119" s="90"/>
      <c r="G119" s="90">
        <f>G109+G117</f>
        <v>1120.000000000002</v>
      </c>
      <c r="H119" s="90"/>
      <c r="I119" s="90">
        <f>L105+I117</f>
        <v>11684.590000000004</v>
      </c>
      <c r="J119" s="90"/>
      <c r="K119" s="90"/>
      <c r="L119" s="332">
        <f>L105+L117</f>
        <v>11625.770000000004</v>
      </c>
      <c r="M119" s="89" t="s">
        <v>795</v>
      </c>
      <c r="O119"/>
      <c r="P119"/>
      <c r="Q119"/>
    </row>
    <row r="120" spans="1:17" s="1" customFormat="1" ht="15" customHeight="1">
      <c r="A120" s="397" t="s">
        <v>166</v>
      </c>
      <c r="B120" s="397"/>
      <c r="C120" s="397"/>
      <c r="D120" s="397"/>
      <c r="E120" s="397"/>
      <c r="F120" s="397"/>
      <c r="G120" s="397"/>
      <c r="H120" s="397"/>
      <c r="I120" s="397"/>
      <c r="J120" s="313"/>
      <c r="K120" s="313"/>
      <c r="L120" s="313"/>
      <c r="M120" s="143"/>
      <c r="O120"/>
      <c r="P120"/>
      <c r="Q120"/>
    </row>
    <row r="121" spans="1:17" s="1" customFormat="1" ht="16" customHeight="1">
      <c r="A121"/>
      <c r="B121"/>
      <c r="E121"/>
      <c r="F121"/>
      <c r="G121" t="s">
        <v>381</v>
      </c>
      <c r="H121" s="163" t="s">
        <v>611</v>
      </c>
      <c r="I121" s="260">
        <v>45027</v>
      </c>
      <c r="J121" s="314"/>
      <c r="K121" s="314"/>
      <c r="L121" s="314"/>
      <c r="M121"/>
      <c r="O121"/>
      <c r="P121"/>
      <c r="Q121"/>
    </row>
    <row r="122" spans="1:17" s="1" customFormat="1">
      <c r="A122"/>
      <c r="B122"/>
      <c r="C122"/>
      <c r="D122"/>
      <c r="E122"/>
      <c r="F122"/>
      <c r="G122" s="12"/>
      <c r="H122" s="12"/>
      <c r="I122" s="12"/>
      <c r="J122" s="275"/>
      <c r="K122" s="275"/>
      <c r="L122" s="12"/>
      <c r="M122"/>
      <c r="O122"/>
      <c r="P122"/>
      <c r="Q122"/>
    </row>
    <row r="123" spans="1:17" s="1" customFormat="1">
      <c r="A123"/>
      <c r="B123"/>
      <c r="C123"/>
      <c r="D123"/>
      <c r="E123" s="315" t="s">
        <v>766</v>
      </c>
      <c r="F123" s="275">
        <f>F105+F117+H105+H117</f>
        <v>3998.8200000000024</v>
      </c>
      <c r="G123" s="315" t="s">
        <v>767</v>
      </c>
      <c r="H123" s="275">
        <f>L105+L117-F123</f>
        <v>7626.9500000000016</v>
      </c>
      <c r="I123"/>
      <c r="J123" s="275"/>
      <c r="K123" s="275"/>
      <c r="L123" s="275"/>
      <c r="M123"/>
      <c r="O123"/>
      <c r="P123"/>
      <c r="Q123"/>
    </row>
    <row r="125" spans="1:17" s="1" customFormat="1">
      <c r="A125"/>
      <c r="B125" s="137"/>
      <c r="C125" s="137"/>
      <c r="D125" s="137"/>
      <c r="E125"/>
      <c r="F125"/>
      <c r="G125"/>
      <c r="H125" s="275">
        <f>F123+H123</f>
        <v>11625.770000000004</v>
      </c>
      <c r="I125"/>
      <c r="J125" s="275"/>
      <c r="K125" s="275"/>
      <c r="L125"/>
      <c r="M125"/>
      <c r="O125"/>
      <c r="P125"/>
      <c r="Q125"/>
    </row>
  </sheetData>
  <autoFilter ref="A3:N103" xr:uid="{DC6A604D-9C92-7240-A75E-E1C1947C6B3A}"/>
  <mergeCells count="7">
    <mergeCell ref="A120:I120"/>
    <mergeCell ref="C108:D108"/>
    <mergeCell ref="A109:D109"/>
    <mergeCell ref="A110:D110"/>
    <mergeCell ref="A111:D111"/>
    <mergeCell ref="A117:D117"/>
    <mergeCell ref="A119:D119"/>
  </mergeCells>
  <conditionalFormatting sqref="B112">
    <cfRule type="duplicateValues" dxfId="1189" priority="12"/>
    <cfRule type="duplicateValues" dxfId="1188" priority="13"/>
  </conditionalFormatting>
  <conditionalFormatting sqref="B113">
    <cfRule type="duplicateValues" dxfId="1187" priority="7"/>
  </conditionalFormatting>
  <conditionalFormatting sqref="B114">
    <cfRule type="duplicateValues" dxfId="1186" priority="4"/>
  </conditionalFormatting>
  <conditionalFormatting sqref="B115">
    <cfRule type="duplicateValues" dxfId="1185" priority="1"/>
  </conditionalFormatting>
  <conditionalFormatting sqref="B119 B121:B1048576 B106:B110 B1:B14 B16:B104">
    <cfRule type="duplicateValues" dxfId="1184" priority="23"/>
  </conditionalFormatting>
  <conditionalFormatting sqref="B55:C55">
    <cfRule type="duplicateValues" dxfId="1183" priority="25"/>
    <cfRule type="duplicateValues" dxfId="1182" priority="26"/>
  </conditionalFormatting>
  <conditionalFormatting sqref="B113:C113">
    <cfRule type="duplicateValues" dxfId="1181" priority="9"/>
  </conditionalFormatting>
  <conditionalFormatting sqref="B114:C114">
    <cfRule type="duplicateValues" dxfId="1180" priority="6"/>
  </conditionalFormatting>
  <conditionalFormatting sqref="B115:C115">
    <cfRule type="duplicateValues" dxfId="1179" priority="3"/>
  </conditionalFormatting>
  <conditionalFormatting sqref="C18">
    <cfRule type="duplicateValues" dxfId="1178" priority="30"/>
  </conditionalFormatting>
  <conditionalFormatting sqref="C38">
    <cfRule type="duplicateValues" dxfId="1177" priority="18"/>
    <cfRule type="duplicateValues" dxfId="1176" priority="19"/>
  </conditionalFormatting>
  <conditionalFormatting sqref="C47">
    <cfRule type="duplicateValues" dxfId="1175" priority="28"/>
  </conditionalFormatting>
  <conditionalFormatting sqref="C49">
    <cfRule type="duplicateValues" dxfId="1174" priority="27"/>
  </conditionalFormatting>
  <conditionalFormatting sqref="C112">
    <cfRule type="duplicateValues" dxfId="1173" priority="10"/>
    <cfRule type="duplicateValues" dxfId="1172" priority="11"/>
  </conditionalFormatting>
  <conditionalFormatting sqref="C113">
    <cfRule type="duplicateValues" dxfId="1171" priority="8"/>
  </conditionalFormatting>
  <conditionalFormatting sqref="C114">
    <cfRule type="duplicateValues" dxfId="1170" priority="5"/>
  </conditionalFormatting>
  <conditionalFormatting sqref="C115">
    <cfRule type="duplicateValues" dxfId="1169" priority="2"/>
  </conditionalFormatting>
  <conditionalFormatting sqref="D123:D125 D127:D1048576 B123:C1048576">
    <cfRule type="duplicateValues" dxfId="1168" priority="31"/>
  </conditionalFormatting>
  <conditionalFormatting sqref="D127:D1048576 B119:D119 D107 B108 B110:D110 D121:D125 D1:D3 B106:C107 B121:C1048576 B39:C54 B38 C15 B56:C104 B1:C14 B16:C37">
    <cfRule type="duplicateValues" dxfId="1167" priority="33"/>
  </conditionalFormatting>
  <conditionalFormatting sqref="D127:D1048576 C119:D119 D121:D125 D1:D3 D107 C109:D110 C106:C107 C121:C1048576 C39:C104 C1:C37">
    <cfRule type="duplicateValues" dxfId="1166" priority="32"/>
  </conditionalFormatting>
  <conditionalFormatting sqref="I113:I115">
    <cfRule type="duplicateValues" dxfId="1165" priority="539"/>
  </conditionalFormatting>
  <conditionalFormatting sqref="I114:I115">
    <cfRule type="duplicateValues" dxfId="1164" priority="540"/>
  </conditionalFormatting>
  <conditionalFormatting sqref="M4 M7:M52 M54:M115">
    <cfRule type="notContainsBlanks" dxfId="1163" priority="17">
      <formula>LEN(TRIM(M4))&gt;0</formula>
    </cfRule>
  </conditionalFormatting>
  <conditionalFormatting sqref="M117:M118">
    <cfRule type="notContainsBlanks" dxfId="1162" priority="24">
      <formula>LEN(TRIM(M117))&gt;0</formula>
    </cfRule>
  </conditionalFormatting>
  <conditionalFormatting sqref="M120">
    <cfRule type="notContainsBlanks" dxfId="1161" priority="29">
      <formula>LEN(TRIM(M120))&gt;0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4B7D-3F3A-934D-A624-553B775EA7A8}">
  <sheetPr>
    <tabColor rgb="FF92D050"/>
    <pageSetUpPr fitToPage="1"/>
  </sheetPr>
  <dimension ref="A1:R130"/>
  <sheetViews>
    <sheetView zoomScale="125" zoomScaleNormal="125" zoomScalePageLayoutView="150" workbookViewId="0">
      <pane ySplit="3" topLeftCell="A104" activePane="bottomLeft" state="frozen"/>
      <selection pane="bottomLeft" activeCell="J123" sqref="J123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9" width="14.1640625" customWidth="1"/>
    <col min="10" max="10" width="14.1640625" style="275" customWidth="1"/>
    <col min="11" max="11" width="13.33203125" style="275" customWidth="1"/>
    <col min="12" max="12" width="13" customWidth="1"/>
    <col min="13" max="13" width="39.33203125" bestFit="1" customWidth="1"/>
    <col min="14" max="14" width="41.5" style="1" bestFit="1" customWidth="1"/>
  </cols>
  <sheetData>
    <row r="1" spans="1:13" ht="21">
      <c r="A1" s="48" t="s">
        <v>222</v>
      </c>
      <c r="C1" s="17"/>
      <c r="D1" s="17"/>
      <c r="J1" s="327" t="s">
        <v>218</v>
      </c>
      <c r="K1" s="328" t="s">
        <v>219</v>
      </c>
      <c r="L1" s="44" t="s">
        <v>220</v>
      </c>
      <c r="M1" s="44" t="s">
        <v>606</v>
      </c>
    </row>
    <row r="2" spans="1:13" ht="19">
      <c r="A2" s="92" t="s">
        <v>313</v>
      </c>
      <c r="C2" s="17"/>
      <c r="D2" s="17"/>
      <c r="J2" s="329"/>
      <c r="K2" s="45">
        <v>45017</v>
      </c>
      <c r="L2" s="157">
        <v>45046</v>
      </c>
      <c r="M2" s="297"/>
    </row>
    <row r="3" spans="1:13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00" t="s">
        <v>764</v>
      </c>
      <c r="G3" s="299" t="s">
        <v>748</v>
      </c>
      <c r="H3" s="300" t="s">
        <v>765</v>
      </c>
      <c r="I3" s="311" t="s">
        <v>749</v>
      </c>
      <c r="J3" s="330" t="s">
        <v>750</v>
      </c>
      <c r="K3" s="330" t="s">
        <v>751</v>
      </c>
      <c r="L3" s="47" t="s">
        <v>728</v>
      </c>
      <c r="M3" s="47" t="s">
        <v>226</v>
      </c>
    </row>
    <row r="4" spans="1:13">
      <c r="A4" s="43">
        <v>1</v>
      </c>
      <c r="B4" s="278" t="s">
        <v>715</v>
      </c>
      <c r="C4" s="51" t="s">
        <v>5</v>
      </c>
      <c r="D4" s="246" t="s">
        <v>598</v>
      </c>
      <c r="E4" s="247">
        <v>67.22</v>
      </c>
      <c r="F4" s="296">
        <v>0</v>
      </c>
      <c r="G4" s="247">
        <v>11.2</v>
      </c>
      <c r="H4" s="296">
        <v>0</v>
      </c>
      <c r="I4" s="247">
        <f>SUM(E4:H4)</f>
        <v>78.42</v>
      </c>
      <c r="J4" s="247">
        <v>67.22</v>
      </c>
      <c r="K4" s="247">
        <v>11.2</v>
      </c>
      <c r="L4" s="293">
        <f t="shared" ref="L4:L63" si="0">J4+K4</f>
        <v>78.42</v>
      </c>
      <c r="M4" s="262"/>
    </row>
    <row r="5" spans="1:13">
      <c r="A5" s="43">
        <v>2</v>
      </c>
      <c r="B5" s="278" t="s">
        <v>620</v>
      </c>
      <c r="C5" s="51" t="s">
        <v>542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 t="shared" ref="I5:I68" si="1">SUM(E5:H5)</f>
        <v>78.42</v>
      </c>
      <c r="J5" s="247">
        <v>67.22</v>
      </c>
      <c r="K5" s="247">
        <v>11.2</v>
      </c>
      <c r="L5" s="293">
        <f t="shared" si="0"/>
        <v>78.42</v>
      </c>
      <c r="M5" s="51"/>
    </row>
    <row r="6" spans="1:13">
      <c r="A6" s="43">
        <v>3</v>
      </c>
      <c r="B6" s="278" t="s">
        <v>621</v>
      </c>
      <c r="C6" s="51" t="s">
        <v>561</v>
      </c>
      <c r="D6" s="246" t="s">
        <v>599</v>
      </c>
      <c r="E6" s="247">
        <v>67.22</v>
      </c>
      <c r="F6" s="296">
        <v>114.26</v>
      </c>
      <c r="G6" s="247">
        <v>11.2</v>
      </c>
      <c r="H6" s="296">
        <v>20.16</v>
      </c>
      <c r="I6" s="247">
        <f t="shared" si="1"/>
        <v>212.84</v>
      </c>
      <c r="J6" s="247">
        <v>181.48000000000002</v>
      </c>
      <c r="K6" s="247">
        <v>31.37</v>
      </c>
      <c r="L6" s="293">
        <f t="shared" si="0"/>
        <v>212.85000000000002</v>
      </c>
      <c r="M6" s="51"/>
    </row>
    <row r="7" spans="1:13">
      <c r="A7" s="43">
        <v>4</v>
      </c>
      <c r="B7" s="50" t="s">
        <v>622</v>
      </c>
      <c r="C7" s="51" t="s">
        <v>192</v>
      </c>
      <c r="D7" s="246" t="s">
        <v>599</v>
      </c>
      <c r="E7" s="247">
        <v>67.22</v>
      </c>
      <c r="F7" s="296">
        <v>114.26</v>
      </c>
      <c r="G7" s="247">
        <v>11.2</v>
      </c>
      <c r="H7" s="296">
        <v>20.16</v>
      </c>
      <c r="I7" s="247">
        <f t="shared" si="1"/>
        <v>212.84</v>
      </c>
      <c r="J7" s="247">
        <v>181.48000000000002</v>
      </c>
      <c r="K7" s="247">
        <v>31.37</v>
      </c>
      <c r="L7" s="293">
        <f t="shared" si="0"/>
        <v>212.85000000000002</v>
      </c>
      <c r="M7" s="262"/>
    </row>
    <row r="8" spans="1:13">
      <c r="A8" s="43">
        <v>5</v>
      </c>
      <c r="B8" s="50" t="s">
        <v>623</v>
      </c>
      <c r="C8" s="54" t="s">
        <v>212</v>
      </c>
      <c r="D8" s="246" t="s">
        <v>600</v>
      </c>
      <c r="E8" s="247">
        <v>67.239999999999995</v>
      </c>
      <c r="F8" s="296">
        <v>50.4</v>
      </c>
      <c r="G8" s="247">
        <v>11.2</v>
      </c>
      <c r="H8" s="296">
        <v>8.4</v>
      </c>
      <c r="I8" s="247">
        <f>SUM(E8:H8)</f>
        <v>137.23999999999998</v>
      </c>
      <c r="J8" s="247">
        <v>117.63</v>
      </c>
      <c r="K8" s="247">
        <v>19.61</v>
      </c>
      <c r="L8" s="293">
        <f>J8+K8</f>
        <v>137.24</v>
      </c>
      <c r="M8" s="262"/>
    </row>
    <row r="9" spans="1:13">
      <c r="A9" s="43">
        <v>6</v>
      </c>
      <c r="B9" s="50" t="s">
        <v>624</v>
      </c>
      <c r="C9" s="54" t="s">
        <v>583</v>
      </c>
      <c r="D9" s="246" t="s">
        <v>598</v>
      </c>
      <c r="E9" s="247">
        <v>67.22</v>
      </c>
      <c r="F9" s="296">
        <v>0</v>
      </c>
      <c r="G9" s="247">
        <v>11.2</v>
      </c>
      <c r="H9" s="296">
        <v>0</v>
      </c>
      <c r="I9" s="247">
        <f t="shared" si="1"/>
        <v>78.42</v>
      </c>
      <c r="J9" s="247">
        <v>67.22</v>
      </c>
      <c r="K9" s="247">
        <v>11.2</v>
      </c>
      <c r="L9" s="293">
        <f t="shared" si="0"/>
        <v>78.42</v>
      </c>
      <c r="M9" s="262"/>
    </row>
    <row r="10" spans="1:13">
      <c r="A10" s="43">
        <v>7</v>
      </c>
      <c r="B10" s="50" t="s">
        <v>625</v>
      </c>
      <c r="C10" s="54" t="s">
        <v>89</v>
      </c>
      <c r="D10" s="246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1"/>
        <v>78.42</v>
      </c>
      <c r="J10" s="247">
        <v>67.22</v>
      </c>
      <c r="K10" s="247">
        <v>11.2</v>
      </c>
      <c r="L10" s="293">
        <f t="shared" si="0"/>
        <v>78.42</v>
      </c>
      <c r="M10" s="262"/>
    </row>
    <row r="11" spans="1:13">
      <c r="A11" s="43">
        <v>8</v>
      </c>
      <c r="B11" s="50" t="s">
        <v>626</v>
      </c>
      <c r="C11" s="54" t="s">
        <v>613</v>
      </c>
      <c r="D11" s="246" t="s">
        <v>600</v>
      </c>
      <c r="E11" s="247">
        <v>0</v>
      </c>
      <c r="F11" s="296">
        <v>0</v>
      </c>
      <c r="G11" s="247">
        <v>0</v>
      </c>
      <c r="H11" s="296">
        <v>0</v>
      </c>
      <c r="I11" s="247">
        <f t="shared" si="1"/>
        <v>0</v>
      </c>
      <c r="J11" s="247">
        <v>117.63</v>
      </c>
      <c r="K11" s="247">
        <v>19.61</v>
      </c>
      <c r="L11" s="293">
        <f t="shared" si="0"/>
        <v>137.24</v>
      </c>
      <c r="M11" s="262" t="s">
        <v>791</v>
      </c>
    </row>
    <row r="12" spans="1:13">
      <c r="A12" s="43">
        <v>9</v>
      </c>
      <c r="B12" s="50" t="s">
        <v>708</v>
      </c>
      <c r="C12" s="51" t="s">
        <v>709</v>
      </c>
      <c r="D12" s="246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1"/>
        <v>78.42</v>
      </c>
      <c r="J12" s="247">
        <v>67.22</v>
      </c>
      <c r="K12" s="247">
        <v>11.2</v>
      </c>
      <c r="L12" s="293">
        <f t="shared" si="0"/>
        <v>78.42</v>
      </c>
      <c r="M12" s="262"/>
    </row>
    <row r="13" spans="1:13">
      <c r="A13" s="43">
        <v>10</v>
      </c>
      <c r="B13" s="50" t="s">
        <v>627</v>
      </c>
      <c r="C13" s="54" t="s">
        <v>575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1"/>
        <v>78.42</v>
      </c>
      <c r="J13" s="247">
        <v>67.22</v>
      </c>
      <c r="K13" s="247">
        <v>11.2</v>
      </c>
      <c r="L13" s="293">
        <f t="shared" si="0"/>
        <v>78.42</v>
      </c>
      <c r="M13" s="262"/>
    </row>
    <row r="14" spans="1:13">
      <c r="A14" s="43">
        <v>11</v>
      </c>
      <c r="B14" s="50" t="s">
        <v>628</v>
      </c>
      <c r="C14" s="54" t="s">
        <v>139</v>
      </c>
      <c r="D14" s="246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1"/>
        <v>78.42</v>
      </c>
      <c r="J14" s="247">
        <v>67.22</v>
      </c>
      <c r="K14" s="247">
        <v>11.2</v>
      </c>
      <c r="L14" s="293">
        <f t="shared" si="0"/>
        <v>78.42</v>
      </c>
      <c r="M14" s="262"/>
    </row>
    <row r="15" spans="1:13">
      <c r="A15" s="43">
        <v>12</v>
      </c>
      <c r="B15" s="50" t="s">
        <v>629</v>
      </c>
      <c r="C15" s="54" t="s">
        <v>170</v>
      </c>
      <c r="D15" s="246" t="s">
        <v>600</v>
      </c>
      <c r="E15" s="247">
        <v>67.239999999999995</v>
      </c>
      <c r="F15" s="296">
        <v>50.4</v>
      </c>
      <c r="G15" s="247">
        <v>11.2</v>
      </c>
      <c r="H15" s="296">
        <v>8.4</v>
      </c>
      <c r="I15" s="247">
        <f t="shared" si="1"/>
        <v>137.23999999999998</v>
      </c>
      <c r="J15" s="247">
        <v>117.63</v>
      </c>
      <c r="K15" s="247">
        <v>19.61</v>
      </c>
      <c r="L15" s="293">
        <f t="shared" si="0"/>
        <v>137.24</v>
      </c>
      <c r="M15" s="262"/>
    </row>
    <row r="16" spans="1:13">
      <c r="A16" s="43">
        <v>13</v>
      </c>
      <c r="B16" s="291" t="s">
        <v>731</v>
      </c>
      <c r="C16" s="54" t="s">
        <v>730</v>
      </c>
      <c r="D16" s="246" t="s">
        <v>599</v>
      </c>
      <c r="E16" s="247">
        <v>67.22</v>
      </c>
      <c r="F16" s="296">
        <v>114.26</v>
      </c>
      <c r="G16" s="247">
        <v>11.2</v>
      </c>
      <c r="H16" s="296">
        <v>20.16</v>
      </c>
      <c r="I16" s="247">
        <f t="shared" si="1"/>
        <v>212.84</v>
      </c>
      <c r="J16" s="247">
        <v>181.48000000000002</v>
      </c>
      <c r="K16" s="247">
        <v>31.37</v>
      </c>
      <c r="L16" s="293">
        <f t="shared" si="0"/>
        <v>212.85000000000002</v>
      </c>
      <c r="M16" s="262"/>
    </row>
    <row r="17" spans="1:17">
      <c r="A17" s="43">
        <v>14</v>
      </c>
      <c r="B17" s="70" t="s">
        <v>717</v>
      </c>
      <c r="C17" s="224" t="s">
        <v>716</v>
      </c>
      <c r="D17" s="246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 t="shared" si="1"/>
        <v>78.42</v>
      </c>
      <c r="J17" s="247">
        <v>67.22</v>
      </c>
      <c r="K17" s="247">
        <v>11.2</v>
      </c>
      <c r="L17" s="293">
        <f t="shared" si="0"/>
        <v>78.42</v>
      </c>
      <c r="M17" s="262" t="s">
        <v>791</v>
      </c>
    </row>
    <row r="18" spans="1:17">
      <c r="A18" s="43">
        <v>15</v>
      </c>
      <c r="B18" s="50" t="s">
        <v>630</v>
      </c>
      <c r="C18" s="51" t="s">
        <v>11</v>
      </c>
      <c r="D18" s="246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1"/>
        <v>212.84</v>
      </c>
      <c r="J18" s="247">
        <v>181.48000000000002</v>
      </c>
      <c r="K18" s="247">
        <v>31.37</v>
      </c>
      <c r="L18" s="293">
        <f t="shared" si="0"/>
        <v>212.85000000000002</v>
      </c>
      <c r="M18" s="262"/>
    </row>
    <row r="19" spans="1:17">
      <c r="A19" s="43">
        <v>16</v>
      </c>
      <c r="B19" s="111" t="s">
        <v>631</v>
      </c>
      <c r="C19" s="112" t="s">
        <v>720</v>
      </c>
      <c r="D19" s="246" t="s">
        <v>598</v>
      </c>
      <c r="E19" s="247">
        <v>67.22</v>
      </c>
      <c r="F19" s="296">
        <v>0</v>
      </c>
      <c r="G19" s="247">
        <v>11.2</v>
      </c>
      <c r="H19" s="296">
        <v>0</v>
      </c>
      <c r="I19" s="247">
        <f t="shared" si="1"/>
        <v>78.42</v>
      </c>
      <c r="J19" s="247">
        <v>67.22</v>
      </c>
      <c r="K19" s="247">
        <v>11.2</v>
      </c>
      <c r="L19" s="293">
        <f t="shared" si="0"/>
        <v>78.42</v>
      </c>
      <c r="M19" s="262"/>
    </row>
    <row r="20" spans="1:17">
      <c r="A20" s="43">
        <v>17</v>
      </c>
      <c r="B20" s="50" t="s">
        <v>632</v>
      </c>
      <c r="C20" s="54" t="s">
        <v>65</v>
      </c>
      <c r="D20" s="246" t="s">
        <v>600</v>
      </c>
      <c r="E20" s="247">
        <v>67.239999999999995</v>
      </c>
      <c r="F20" s="296">
        <v>50.4</v>
      </c>
      <c r="G20" s="247">
        <v>11.2</v>
      </c>
      <c r="H20" s="296">
        <v>8.4</v>
      </c>
      <c r="I20" s="247">
        <f t="shared" si="1"/>
        <v>137.23999999999998</v>
      </c>
      <c r="J20" s="247">
        <v>117.63</v>
      </c>
      <c r="K20" s="247">
        <v>19.61</v>
      </c>
      <c r="L20" s="293">
        <f t="shared" si="0"/>
        <v>137.24</v>
      </c>
      <c r="M20" s="262"/>
    </row>
    <row r="21" spans="1:17">
      <c r="A21" s="43">
        <v>18</v>
      </c>
      <c r="B21" s="50" t="s">
        <v>633</v>
      </c>
      <c r="C21" s="51" t="s">
        <v>721</v>
      </c>
      <c r="D21" s="246" t="s">
        <v>598</v>
      </c>
      <c r="E21" s="247">
        <v>67.22</v>
      </c>
      <c r="F21" s="296">
        <v>0</v>
      </c>
      <c r="G21" s="247">
        <v>11.2</v>
      </c>
      <c r="H21" s="296">
        <v>0</v>
      </c>
      <c r="I21" s="247">
        <f t="shared" si="1"/>
        <v>78.42</v>
      </c>
      <c r="J21" s="247">
        <v>67.22</v>
      </c>
      <c r="K21" s="247">
        <v>11.2</v>
      </c>
      <c r="L21" s="293">
        <f t="shared" si="0"/>
        <v>78.42</v>
      </c>
      <c r="M21" s="262"/>
    </row>
    <row r="22" spans="1:17">
      <c r="A22" s="43"/>
      <c r="B22" s="323" t="s">
        <v>781</v>
      </c>
      <c r="C22" s="324" t="s">
        <v>782</v>
      </c>
      <c r="D22" s="246" t="s">
        <v>600</v>
      </c>
      <c r="E22" s="247">
        <v>67.239999999999995</v>
      </c>
      <c r="F22" s="296">
        <v>50.4</v>
      </c>
      <c r="G22" s="247">
        <v>11.2</v>
      </c>
      <c r="H22" s="296">
        <v>8.4</v>
      </c>
      <c r="I22" s="247">
        <f t="shared" si="1"/>
        <v>137.23999999999998</v>
      </c>
      <c r="J22" s="247">
        <v>0</v>
      </c>
      <c r="K22" s="247">
        <v>0</v>
      </c>
      <c r="L22" s="325">
        <v>0</v>
      </c>
      <c r="M22" s="262" t="s">
        <v>783</v>
      </c>
    </row>
    <row r="23" spans="1:17">
      <c r="A23" s="43">
        <v>19</v>
      </c>
      <c r="B23" s="50" t="s">
        <v>635</v>
      </c>
      <c r="C23" s="51" t="s">
        <v>91</v>
      </c>
      <c r="D23" s="246" t="s">
        <v>599</v>
      </c>
      <c r="E23" s="247">
        <v>67.22</v>
      </c>
      <c r="F23" s="296">
        <v>114.26</v>
      </c>
      <c r="G23" s="247">
        <v>11.2</v>
      </c>
      <c r="H23" s="296">
        <v>20.16</v>
      </c>
      <c r="I23" s="247">
        <f t="shared" si="1"/>
        <v>212.84</v>
      </c>
      <c r="J23" s="247">
        <v>181.48000000000002</v>
      </c>
      <c r="K23" s="247">
        <v>31.37</v>
      </c>
      <c r="L23" s="293">
        <f t="shared" si="0"/>
        <v>212.85000000000002</v>
      </c>
      <c r="M23" s="262"/>
    </row>
    <row r="24" spans="1:17">
      <c r="A24" s="43">
        <v>20</v>
      </c>
      <c r="B24" s="50" t="s">
        <v>634</v>
      </c>
      <c r="C24" s="51" t="s">
        <v>335</v>
      </c>
      <c r="D24" s="246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1"/>
        <v>78.42</v>
      </c>
      <c r="J24" s="247">
        <v>67.22</v>
      </c>
      <c r="K24" s="247">
        <v>11.2</v>
      </c>
      <c r="L24" s="293">
        <f t="shared" si="0"/>
        <v>78.42</v>
      </c>
      <c r="M24" s="262"/>
    </row>
    <row r="25" spans="1:17">
      <c r="A25" s="43">
        <v>21</v>
      </c>
      <c r="B25" s="50" t="s">
        <v>636</v>
      </c>
      <c r="C25" s="51" t="s">
        <v>771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1"/>
        <v>78.42</v>
      </c>
      <c r="J25" s="247">
        <v>67.22</v>
      </c>
      <c r="K25" s="247">
        <v>11.2</v>
      </c>
      <c r="L25" s="293">
        <f t="shared" si="0"/>
        <v>78.42</v>
      </c>
      <c r="M25" s="262"/>
    </row>
    <row r="26" spans="1:17">
      <c r="A26" s="43">
        <v>22</v>
      </c>
      <c r="B26" s="50" t="s">
        <v>637</v>
      </c>
      <c r="C26" s="51" t="s">
        <v>405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1"/>
        <v>78.42</v>
      </c>
      <c r="J26" s="247">
        <v>67.22</v>
      </c>
      <c r="K26" s="247">
        <v>11.2</v>
      </c>
      <c r="L26" s="293">
        <f t="shared" si="0"/>
        <v>78.42</v>
      </c>
      <c r="M26" s="262"/>
    </row>
    <row r="27" spans="1:17">
      <c r="A27" s="43">
        <v>23</v>
      </c>
      <c r="B27" s="50" t="s">
        <v>723</v>
      </c>
      <c r="C27" s="51" t="s">
        <v>722</v>
      </c>
      <c r="D27" s="246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1"/>
        <v>78.42</v>
      </c>
      <c r="J27" s="247">
        <v>67.22</v>
      </c>
      <c r="K27" s="247">
        <v>11.2</v>
      </c>
      <c r="L27" s="293">
        <f t="shared" si="0"/>
        <v>78.42</v>
      </c>
      <c r="M27" s="262"/>
    </row>
    <row r="28" spans="1:17">
      <c r="A28" s="43">
        <v>24</v>
      </c>
      <c r="B28" s="50" t="s">
        <v>638</v>
      </c>
      <c r="C28" s="51" t="s">
        <v>617</v>
      </c>
      <c r="D28" s="246" t="s">
        <v>600</v>
      </c>
      <c r="E28" s="247">
        <v>67.239999999999995</v>
      </c>
      <c r="F28" s="296">
        <v>50.4</v>
      </c>
      <c r="G28" s="247">
        <v>11.2</v>
      </c>
      <c r="H28" s="296">
        <v>8.4</v>
      </c>
      <c r="I28" s="247">
        <f t="shared" si="1"/>
        <v>137.23999999999998</v>
      </c>
      <c r="J28" s="247">
        <v>117.63</v>
      </c>
      <c r="K28" s="247">
        <v>19.61</v>
      </c>
      <c r="L28" s="293">
        <f t="shared" si="0"/>
        <v>137.24</v>
      </c>
      <c r="M28" s="262"/>
    </row>
    <row r="29" spans="1:17">
      <c r="A29" s="43">
        <v>25</v>
      </c>
      <c r="B29" s="50" t="s">
        <v>639</v>
      </c>
      <c r="C29" s="51" t="s">
        <v>92</v>
      </c>
      <c r="D29" s="246" t="s">
        <v>599</v>
      </c>
      <c r="E29" s="247">
        <v>67.22</v>
      </c>
      <c r="F29" s="296">
        <v>114.26</v>
      </c>
      <c r="G29" s="247">
        <v>11.2</v>
      </c>
      <c r="H29" s="296">
        <v>20.16</v>
      </c>
      <c r="I29" s="247">
        <f t="shared" si="1"/>
        <v>212.84</v>
      </c>
      <c r="J29" s="247">
        <v>181.48000000000002</v>
      </c>
      <c r="K29" s="247">
        <v>31.37</v>
      </c>
      <c r="L29" s="293">
        <f t="shared" si="0"/>
        <v>212.85000000000002</v>
      </c>
      <c r="M29" s="262"/>
    </row>
    <row r="30" spans="1:17">
      <c r="A30" s="43">
        <v>26</v>
      </c>
      <c r="B30" s="50" t="s">
        <v>640</v>
      </c>
      <c r="C30" s="51" t="s">
        <v>15</v>
      </c>
      <c r="D30" s="246" t="s">
        <v>598</v>
      </c>
      <c r="E30" s="247">
        <v>67.22</v>
      </c>
      <c r="F30" s="296">
        <v>0</v>
      </c>
      <c r="G30" s="247">
        <v>11.2</v>
      </c>
      <c r="H30" s="296">
        <v>0</v>
      </c>
      <c r="I30" s="247">
        <f t="shared" si="1"/>
        <v>78.42</v>
      </c>
      <c r="J30" s="247">
        <v>67.22</v>
      </c>
      <c r="K30" s="247">
        <v>11.2</v>
      </c>
      <c r="L30" s="293">
        <f t="shared" si="0"/>
        <v>78.42</v>
      </c>
      <c r="M30" s="262"/>
    </row>
    <row r="31" spans="1:17">
      <c r="A31" s="43">
        <v>27</v>
      </c>
      <c r="B31" s="50" t="s">
        <v>641</v>
      </c>
      <c r="C31" s="54" t="s">
        <v>120</v>
      </c>
      <c r="D31" s="246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1"/>
        <v>78.42</v>
      </c>
      <c r="J31" s="247">
        <v>67.22</v>
      </c>
      <c r="K31" s="247">
        <v>11.2</v>
      </c>
      <c r="L31" s="293">
        <f t="shared" si="0"/>
        <v>78.42</v>
      </c>
      <c r="M31" s="262"/>
      <c r="Q31" t="s">
        <v>318</v>
      </c>
    </row>
    <row r="32" spans="1:17">
      <c r="A32" s="43">
        <v>28</v>
      </c>
      <c r="B32" s="50" t="s">
        <v>642</v>
      </c>
      <c r="C32" s="54" t="s">
        <v>549</v>
      </c>
      <c r="D32" s="246" t="s">
        <v>599</v>
      </c>
      <c r="E32" s="247">
        <v>67.22</v>
      </c>
      <c r="F32" s="296">
        <v>114.26</v>
      </c>
      <c r="G32" s="247">
        <v>11.2</v>
      </c>
      <c r="H32" s="296">
        <v>20.16</v>
      </c>
      <c r="I32" s="247">
        <f t="shared" si="1"/>
        <v>212.84</v>
      </c>
      <c r="J32" s="247">
        <v>181.48000000000002</v>
      </c>
      <c r="K32" s="247">
        <v>31.37</v>
      </c>
      <c r="L32" s="293">
        <f t="shared" si="0"/>
        <v>212.85000000000002</v>
      </c>
      <c r="M32" s="262"/>
    </row>
    <row r="33" spans="1:18">
      <c r="A33" s="43"/>
      <c r="B33" s="326" t="s">
        <v>784</v>
      </c>
      <c r="C33" s="324" t="s">
        <v>785</v>
      </c>
      <c r="D33" s="246" t="s">
        <v>598</v>
      </c>
      <c r="E33" s="247">
        <v>67.22</v>
      </c>
      <c r="F33" s="296">
        <v>0</v>
      </c>
      <c r="G33" s="247">
        <v>11.2</v>
      </c>
      <c r="H33" s="296">
        <v>0</v>
      </c>
      <c r="I33" s="247">
        <f>SUM(E33:H33)</f>
        <v>78.42</v>
      </c>
      <c r="J33" s="247">
        <v>0</v>
      </c>
      <c r="K33" s="247">
        <v>0</v>
      </c>
      <c r="L33" s="293">
        <v>0</v>
      </c>
      <c r="M33" s="262" t="s">
        <v>783</v>
      </c>
    </row>
    <row r="34" spans="1:18" s="1" customFormat="1">
      <c r="A34" s="43">
        <v>30</v>
      </c>
      <c r="B34" s="50" t="s">
        <v>644</v>
      </c>
      <c r="C34" s="51" t="s">
        <v>407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1"/>
        <v>78.42</v>
      </c>
      <c r="J34" s="247">
        <v>67.22</v>
      </c>
      <c r="K34" s="247">
        <v>11.2</v>
      </c>
      <c r="L34" s="293">
        <f t="shared" si="0"/>
        <v>78.42</v>
      </c>
      <c r="M34" s="262"/>
      <c r="O34"/>
      <c r="P34"/>
      <c r="Q34"/>
      <c r="R34"/>
    </row>
    <row r="35" spans="1:18" s="1" customFormat="1">
      <c r="A35" s="43">
        <v>31</v>
      </c>
      <c r="B35" s="50" t="s">
        <v>705</v>
      </c>
      <c r="C35" s="51" t="s">
        <v>43</v>
      </c>
      <c r="D35" s="246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1"/>
        <v>78.42</v>
      </c>
      <c r="J35" s="247">
        <v>67.22</v>
      </c>
      <c r="K35" s="247">
        <v>11.2</v>
      </c>
      <c r="L35" s="293">
        <f t="shared" si="0"/>
        <v>78.42</v>
      </c>
      <c r="M35" s="262"/>
      <c r="O35"/>
      <c r="P35"/>
      <c r="Q35"/>
      <c r="R35"/>
    </row>
    <row r="36" spans="1:18" s="1" customFormat="1">
      <c r="A36" s="43">
        <v>32</v>
      </c>
      <c r="B36" s="50" t="s">
        <v>706</v>
      </c>
      <c r="C36" s="51" t="s">
        <v>21</v>
      </c>
      <c r="D36" s="246" t="s">
        <v>600</v>
      </c>
      <c r="E36" s="247">
        <v>67.239999999999995</v>
      </c>
      <c r="F36" s="296">
        <v>50.4</v>
      </c>
      <c r="G36" s="247">
        <v>11.2</v>
      </c>
      <c r="H36" s="296">
        <v>8.4</v>
      </c>
      <c r="I36" s="247">
        <f t="shared" si="1"/>
        <v>137.23999999999998</v>
      </c>
      <c r="J36" s="247">
        <v>117.63</v>
      </c>
      <c r="K36" s="247">
        <v>19.61</v>
      </c>
      <c r="L36" s="293">
        <f t="shared" si="0"/>
        <v>137.24</v>
      </c>
      <c r="M36" s="262"/>
      <c r="O36"/>
      <c r="P36"/>
      <c r="Q36"/>
      <c r="R36"/>
    </row>
    <row r="37" spans="1:18" s="1" customFormat="1">
      <c r="A37" s="43">
        <v>33</v>
      </c>
      <c r="B37" s="50" t="s">
        <v>645</v>
      </c>
      <c r="C37" s="51" t="s">
        <v>358</v>
      </c>
      <c r="D37" s="246" t="s">
        <v>599</v>
      </c>
      <c r="E37" s="247">
        <v>67.22</v>
      </c>
      <c r="F37" s="296">
        <v>114.26</v>
      </c>
      <c r="G37" s="247">
        <v>11.2</v>
      </c>
      <c r="H37" s="296">
        <v>20.16</v>
      </c>
      <c r="I37" s="247">
        <f t="shared" si="1"/>
        <v>212.84</v>
      </c>
      <c r="J37" s="247">
        <v>181.48000000000002</v>
      </c>
      <c r="K37" s="247">
        <v>31.37</v>
      </c>
      <c r="L37" s="293">
        <f t="shared" si="0"/>
        <v>212.85000000000002</v>
      </c>
      <c r="M37" s="262"/>
      <c r="O37"/>
      <c r="P37"/>
      <c r="Q37"/>
      <c r="R37"/>
    </row>
    <row r="38" spans="1:18" s="1" customFormat="1">
      <c r="A38" s="43">
        <v>35</v>
      </c>
      <c r="B38" s="50" t="s">
        <v>647</v>
      </c>
      <c r="C38" s="54" t="s">
        <v>615</v>
      </c>
      <c r="D38" s="246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1"/>
        <v>78.42</v>
      </c>
      <c r="J38" s="247">
        <v>67.22</v>
      </c>
      <c r="K38" s="247">
        <v>11.2</v>
      </c>
      <c r="L38" s="293">
        <f t="shared" si="0"/>
        <v>78.42</v>
      </c>
      <c r="M38" s="262"/>
      <c r="O38"/>
      <c r="P38"/>
      <c r="Q38"/>
      <c r="R38"/>
    </row>
    <row r="39" spans="1:18" s="1" customFormat="1">
      <c r="A39" s="43">
        <v>36</v>
      </c>
      <c r="B39" s="50" t="s">
        <v>648</v>
      </c>
      <c r="C39" s="51" t="s">
        <v>23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1"/>
        <v>78.42</v>
      </c>
      <c r="J39" s="247">
        <v>67.22</v>
      </c>
      <c r="K39" s="247">
        <v>11.2</v>
      </c>
      <c r="L39" s="293">
        <f t="shared" si="0"/>
        <v>78.42</v>
      </c>
      <c r="M39" s="262"/>
      <c r="O39"/>
      <c r="P39"/>
      <c r="Q39"/>
      <c r="R39"/>
    </row>
    <row r="40" spans="1:18" s="1" customFormat="1">
      <c r="A40" s="43">
        <v>37</v>
      </c>
      <c r="B40" s="50" t="s">
        <v>649</v>
      </c>
      <c r="C40" s="51" t="s">
        <v>93</v>
      </c>
      <c r="D40" s="246" t="s">
        <v>599</v>
      </c>
      <c r="E40" s="247">
        <v>67.22</v>
      </c>
      <c r="F40" s="296">
        <v>114.26</v>
      </c>
      <c r="G40" s="247">
        <v>11.2</v>
      </c>
      <c r="H40" s="296">
        <v>20.16</v>
      </c>
      <c r="I40" s="247">
        <f t="shared" si="1"/>
        <v>212.84</v>
      </c>
      <c r="J40" s="247">
        <v>181.48000000000002</v>
      </c>
      <c r="K40" s="247">
        <v>31.37</v>
      </c>
      <c r="L40" s="293">
        <f t="shared" si="0"/>
        <v>212.85000000000002</v>
      </c>
      <c r="M40" s="262"/>
      <c r="O40"/>
      <c r="P40"/>
      <c r="Q40"/>
      <c r="R40"/>
    </row>
    <row r="41" spans="1:18" s="1" customFormat="1">
      <c r="A41" s="43">
        <v>38</v>
      </c>
      <c r="B41" s="50" t="s">
        <v>650</v>
      </c>
      <c r="C41" s="51" t="s">
        <v>183</v>
      </c>
      <c r="D41" s="246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1"/>
        <v>78.42</v>
      </c>
      <c r="J41" s="247">
        <v>67.22</v>
      </c>
      <c r="K41" s="247">
        <v>11.2</v>
      </c>
      <c r="L41" s="293">
        <f t="shared" si="0"/>
        <v>78.42</v>
      </c>
      <c r="M41" s="262"/>
      <c r="O41"/>
      <c r="P41"/>
      <c r="Q41"/>
      <c r="R41"/>
    </row>
    <row r="42" spans="1:18" s="1" customFormat="1">
      <c r="A42" s="43">
        <v>39</v>
      </c>
      <c r="B42" s="50" t="s">
        <v>651</v>
      </c>
      <c r="C42" s="54" t="s">
        <v>24</v>
      </c>
      <c r="D42" s="246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f t="shared" si="1"/>
        <v>212.84</v>
      </c>
      <c r="J42" s="247">
        <v>181.48000000000002</v>
      </c>
      <c r="K42" s="247">
        <v>31.37</v>
      </c>
      <c r="L42" s="293">
        <f t="shared" si="0"/>
        <v>212.85000000000002</v>
      </c>
      <c r="M42" s="262"/>
      <c r="O42"/>
      <c r="P42"/>
      <c r="Q42"/>
      <c r="R42"/>
    </row>
    <row r="43" spans="1:18" s="1" customFormat="1">
      <c r="A43" s="43">
        <v>40</v>
      </c>
      <c r="B43" s="50" t="s">
        <v>652</v>
      </c>
      <c r="C43" s="54" t="s">
        <v>134</v>
      </c>
      <c r="D43" s="246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1"/>
        <v>78.42</v>
      </c>
      <c r="J43" s="247">
        <v>67.22</v>
      </c>
      <c r="K43" s="247">
        <v>11.2</v>
      </c>
      <c r="L43" s="293">
        <f t="shared" si="0"/>
        <v>78.42</v>
      </c>
      <c r="M43" s="262"/>
      <c r="O43"/>
      <c r="P43"/>
      <c r="Q43"/>
      <c r="R43"/>
    </row>
    <row r="44" spans="1:18" s="1" customFormat="1">
      <c r="A44" s="43">
        <v>41</v>
      </c>
      <c r="B44" s="50" t="s">
        <v>653</v>
      </c>
      <c r="C44" s="54" t="s">
        <v>59</v>
      </c>
      <c r="D44" s="246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1"/>
        <v>78.42</v>
      </c>
      <c r="J44" s="247">
        <v>67.22</v>
      </c>
      <c r="K44" s="247">
        <v>11.2</v>
      </c>
      <c r="L44" s="293">
        <f t="shared" si="0"/>
        <v>78.42</v>
      </c>
      <c r="M44" s="262"/>
      <c r="O44"/>
      <c r="P44"/>
      <c r="Q44"/>
      <c r="R44"/>
    </row>
    <row r="45" spans="1:18" s="1" customFormat="1">
      <c r="A45" s="43">
        <v>42</v>
      </c>
      <c r="B45" s="50" t="s">
        <v>654</v>
      </c>
      <c r="C45" s="138" t="s">
        <v>563</v>
      </c>
      <c r="D45" s="246" t="s">
        <v>599</v>
      </c>
      <c r="E45" s="247">
        <v>67.22</v>
      </c>
      <c r="F45" s="296">
        <v>114.26</v>
      </c>
      <c r="G45" s="247">
        <v>11.2</v>
      </c>
      <c r="H45" s="296">
        <v>20.16</v>
      </c>
      <c r="I45" s="247">
        <f t="shared" si="1"/>
        <v>212.84</v>
      </c>
      <c r="J45" s="247">
        <v>181.48000000000002</v>
      </c>
      <c r="K45" s="247">
        <v>31.37</v>
      </c>
      <c r="L45" s="293">
        <f t="shared" si="0"/>
        <v>212.85000000000002</v>
      </c>
      <c r="M45" s="262"/>
      <c r="O45"/>
      <c r="P45"/>
      <c r="Q45"/>
      <c r="R45"/>
    </row>
    <row r="46" spans="1:18" s="1" customFormat="1">
      <c r="A46" s="43">
        <v>43</v>
      </c>
      <c r="B46" s="50" t="s">
        <v>655</v>
      </c>
      <c r="C46" s="138" t="s">
        <v>330</v>
      </c>
      <c r="D46" s="307" t="s">
        <v>600</v>
      </c>
      <c r="E46" s="247">
        <v>67.239999999999995</v>
      </c>
      <c r="F46" s="296">
        <v>50.4</v>
      </c>
      <c r="G46" s="247">
        <v>11.2</v>
      </c>
      <c r="H46" s="296">
        <v>8.4</v>
      </c>
      <c r="I46" s="247">
        <f t="shared" si="1"/>
        <v>137.23999999999998</v>
      </c>
      <c r="J46" s="247">
        <v>117.63</v>
      </c>
      <c r="K46" s="247">
        <v>19.61</v>
      </c>
      <c r="L46" s="293">
        <f t="shared" si="0"/>
        <v>137.24</v>
      </c>
      <c r="M46" s="262"/>
      <c r="O46"/>
      <c r="P46"/>
      <c r="Q46"/>
      <c r="R46"/>
    </row>
    <row r="47" spans="1:18" s="1" customFormat="1" ht="16" customHeight="1">
      <c r="A47" s="43">
        <v>44</v>
      </c>
      <c r="B47" s="129" t="s">
        <v>656</v>
      </c>
      <c r="C47" s="119" t="s">
        <v>306</v>
      </c>
      <c r="D47" s="246" t="s">
        <v>598</v>
      </c>
      <c r="E47" s="247">
        <v>67.22</v>
      </c>
      <c r="F47" s="296">
        <v>0</v>
      </c>
      <c r="G47" s="247">
        <v>11.2</v>
      </c>
      <c r="H47" s="296">
        <v>0</v>
      </c>
      <c r="I47" s="247">
        <f t="shared" si="1"/>
        <v>78.42</v>
      </c>
      <c r="J47" s="247">
        <v>67.22</v>
      </c>
      <c r="K47" s="247">
        <v>11.2</v>
      </c>
      <c r="L47" s="293">
        <f t="shared" si="0"/>
        <v>78.42</v>
      </c>
      <c r="M47" s="262"/>
      <c r="O47"/>
      <c r="P47"/>
      <c r="Q47"/>
      <c r="R47"/>
    </row>
    <row r="48" spans="1:18" s="1" customFormat="1">
      <c r="A48" s="43">
        <v>45</v>
      </c>
      <c r="B48" s="50" t="s">
        <v>657</v>
      </c>
      <c r="C48" s="54" t="s">
        <v>203</v>
      </c>
      <c r="D48" s="246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1"/>
        <v>78.42</v>
      </c>
      <c r="J48" s="247">
        <v>67.22</v>
      </c>
      <c r="K48" s="247">
        <v>11.2</v>
      </c>
      <c r="L48" s="293">
        <f t="shared" si="0"/>
        <v>78.42</v>
      </c>
      <c r="M48" s="262"/>
      <c r="O48"/>
      <c r="P48"/>
      <c r="Q48"/>
      <c r="R48"/>
    </row>
    <row r="49" spans="1:14">
      <c r="A49" s="43">
        <v>46</v>
      </c>
      <c r="B49" s="121" t="s">
        <v>658</v>
      </c>
      <c r="C49" s="119" t="s">
        <v>308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1"/>
        <v>78.42</v>
      </c>
      <c r="J49" s="247">
        <v>67.22</v>
      </c>
      <c r="K49" s="247">
        <v>11.2</v>
      </c>
      <c r="L49" s="293">
        <f t="shared" si="0"/>
        <v>78.42</v>
      </c>
      <c r="M49" s="262"/>
    </row>
    <row r="50" spans="1:14">
      <c r="A50" s="43">
        <v>47</v>
      </c>
      <c r="B50" s="50" t="s">
        <v>659</v>
      </c>
      <c r="C50" s="54" t="s">
        <v>27</v>
      </c>
      <c r="D50" s="246" t="s">
        <v>599</v>
      </c>
      <c r="E50" s="247">
        <v>67.22</v>
      </c>
      <c r="F50" s="296">
        <v>114.26</v>
      </c>
      <c r="G50" s="247">
        <v>11.2</v>
      </c>
      <c r="H50" s="296">
        <v>20.16</v>
      </c>
      <c r="I50" s="247">
        <f t="shared" si="1"/>
        <v>212.84</v>
      </c>
      <c r="J50" s="247">
        <v>181.48000000000002</v>
      </c>
      <c r="K50" s="247">
        <v>31.37</v>
      </c>
      <c r="L50" s="293">
        <f t="shared" si="0"/>
        <v>212.85000000000002</v>
      </c>
      <c r="M50" s="262"/>
    </row>
    <row r="51" spans="1:14">
      <c r="A51" s="43">
        <v>48</v>
      </c>
      <c r="B51" s="50" t="s">
        <v>660</v>
      </c>
      <c r="C51" s="54" t="s">
        <v>123</v>
      </c>
      <c r="D51" s="307" t="s">
        <v>599</v>
      </c>
      <c r="E51" s="247">
        <v>67.22</v>
      </c>
      <c r="F51" s="296">
        <v>114.26</v>
      </c>
      <c r="G51" s="247">
        <v>11.2</v>
      </c>
      <c r="H51" s="296">
        <v>20.16</v>
      </c>
      <c r="I51" s="247">
        <f t="shared" si="1"/>
        <v>212.84</v>
      </c>
      <c r="J51" s="247">
        <v>181.48000000000002</v>
      </c>
      <c r="K51" s="247">
        <v>31.37</v>
      </c>
      <c r="L51" s="293">
        <f t="shared" si="0"/>
        <v>212.85000000000002</v>
      </c>
      <c r="M51" s="262"/>
    </row>
    <row r="52" spans="1:14">
      <c r="A52" s="43">
        <v>49</v>
      </c>
      <c r="B52" s="50" t="s">
        <v>661</v>
      </c>
      <c r="C52" s="54" t="s">
        <v>143</v>
      </c>
      <c r="D52" s="246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1"/>
        <v>212.84</v>
      </c>
      <c r="J52" s="247">
        <v>181.48000000000002</v>
      </c>
      <c r="K52" s="247">
        <v>31.37</v>
      </c>
      <c r="L52" s="293">
        <f t="shared" si="0"/>
        <v>212.85000000000002</v>
      </c>
      <c r="M52" s="262"/>
    </row>
    <row r="53" spans="1:14">
      <c r="A53" s="43">
        <v>50</v>
      </c>
      <c r="B53" s="292" t="s">
        <v>742</v>
      </c>
      <c r="C53" s="54" t="s">
        <v>737</v>
      </c>
      <c r="D53" s="246" t="s">
        <v>598</v>
      </c>
      <c r="E53" s="247">
        <v>67.22</v>
      </c>
      <c r="F53" s="296">
        <v>0</v>
      </c>
      <c r="G53" s="247">
        <v>11.2</v>
      </c>
      <c r="H53" s="296">
        <v>0</v>
      </c>
      <c r="I53" s="321">
        <f t="shared" si="1"/>
        <v>78.42</v>
      </c>
      <c r="J53" s="247">
        <v>67.22</v>
      </c>
      <c r="K53" s="247">
        <v>11.2</v>
      </c>
      <c r="L53" s="293">
        <f t="shared" si="0"/>
        <v>78.42</v>
      </c>
    </row>
    <row r="54" spans="1:14">
      <c r="A54" s="43">
        <v>51</v>
      </c>
      <c r="B54" s="50" t="s">
        <v>662</v>
      </c>
      <c r="C54" s="54" t="s">
        <v>209</v>
      </c>
      <c r="D54" s="246" t="s">
        <v>598</v>
      </c>
      <c r="E54" s="247">
        <v>67.22</v>
      </c>
      <c r="F54" s="296">
        <v>0</v>
      </c>
      <c r="G54" s="247">
        <v>11.2</v>
      </c>
      <c r="H54" s="296">
        <v>0</v>
      </c>
      <c r="I54" s="247">
        <f t="shared" si="1"/>
        <v>78.42</v>
      </c>
      <c r="J54" s="247">
        <v>67.22</v>
      </c>
      <c r="K54" s="247">
        <v>11.2</v>
      </c>
      <c r="L54" s="293">
        <f t="shared" si="0"/>
        <v>78.42</v>
      </c>
      <c r="M54" s="262"/>
    </row>
    <row r="55" spans="1:14">
      <c r="A55" s="43">
        <v>52</v>
      </c>
      <c r="B55" s="50" t="s">
        <v>663</v>
      </c>
      <c r="C55" s="51" t="s">
        <v>133</v>
      </c>
      <c r="D55" s="246" t="s">
        <v>600</v>
      </c>
      <c r="E55" s="247">
        <v>67.239999999999995</v>
      </c>
      <c r="F55" s="296">
        <v>50.4</v>
      </c>
      <c r="G55" s="247">
        <v>11.2</v>
      </c>
      <c r="H55" s="296">
        <v>8.4</v>
      </c>
      <c r="I55" s="247">
        <f t="shared" si="1"/>
        <v>137.23999999999998</v>
      </c>
      <c r="J55" s="247">
        <v>117.63</v>
      </c>
      <c r="K55" s="247">
        <v>19.61</v>
      </c>
      <c r="L55" s="293">
        <f t="shared" si="0"/>
        <v>137.24</v>
      </c>
      <c r="M55" s="262"/>
    </row>
    <row r="56" spans="1:14" s="42" customFormat="1" ht="16" customHeight="1">
      <c r="A56" s="43">
        <v>53</v>
      </c>
      <c r="B56" s="50" t="s">
        <v>664</v>
      </c>
      <c r="C56" s="54" t="s">
        <v>601</v>
      </c>
      <c r="D56" s="246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1"/>
        <v>78.42</v>
      </c>
      <c r="J56" s="247">
        <v>67.22</v>
      </c>
      <c r="K56" s="247">
        <v>11.2</v>
      </c>
      <c r="L56" s="293">
        <f t="shared" si="0"/>
        <v>78.42</v>
      </c>
      <c r="M56" s="262"/>
      <c r="N56" s="1"/>
    </row>
    <row r="57" spans="1:14" s="42" customFormat="1">
      <c r="A57" s="43">
        <v>54</v>
      </c>
      <c r="B57" s="50" t="s">
        <v>665</v>
      </c>
      <c r="C57" s="54" t="s">
        <v>378</v>
      </c>
      <c r="D57" s="246" t="s">
        <v>600</v>
      </c>
      <c r="E57" s="247">
        <v>67.239999999999995</v>
      </c>
      <c r="F57" s="296">
        <v>50.4</v>
      </c>
      <c r="G57" s="247">
        <v>11.2</v>
      </c>
      <c r="H57" s="296">
        <v>8.4</v>
      </c>
      <c r="I57" s="247">
        <f t="shared" si="1"/>
        <v>137.23999999999998</v>
      </c>
      <c r="J57" s="247">
        <v>117.63</v>
      </c>
      <c r="K57" s="247">
        <v>19.61</v>
      </c>
      <c r="L57" s="293">
        <f t="shared" si="0"/>
        <v>137.24</v>
      </c>
      <c r="M57" s="262"/>
      <c r="N57" s="1"/>
    </row>
    <row r="58" spans="1:14" s="42" customFormat="1">
      <c r="A58" s="43">
        <v>55</v>
      </c>
      <c r="B58" s="50" t="s">
        <v>413</v>
      </c>
      <c r="C58" s="54" t="s">
        <v>196</v>
      </c>
      <c r="D58" s="271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1"/>
        <v>78.42</v>
      </c>
      <c r="J58" s="247">
        <v>67.22</v>
      </c>
      <c r="K58" s="247">
        <v>11.2</v>
      </c>
      <c r="L58" s="293">
        <f t="shared" si="0"/>
        <v>78.42</v>
      </c>
      <c r="M58" s="262"/>
      <c r="N58" s="1"/>
    </row>
    <row r="59" spans="1:14">
      <c r="A59" s="43">
        <v>56</v>
      </c>
      <c r="B59" s="50" t="s">
        <v>666</v>
      </c>
      <c r="C59" s="51" t="s">
        <v>215</v>
      </c>
      <c r="D59" s="246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1"/>
        <v>78.42</v>
      </c>
      <c r="J59" s="247">
        <v>67.22</v>
      </c>
      <c r="K59" s="247">
        <v>11.2</v>
      </c>
      <c r="L59" s="293">
        <f t="shared" si="0"/>
        <v>78.42</v>
      </c>
      <c r="M59" s="264"/>
    </row>
    <row r="60" spans="1:14">
      <c r="A60" s="43">
        <v>57</v>
      </c>
      <c r="B60" s="50" t="s">
        <v>667</v>
      </c>
      <c r="C60" s="51" t="s">
        <v>586</v>
      </c>
      <c r="D60" s="246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1"/>
        <v>78.42</v>
      </c>
      <c r="J60" s="247">
        <v>67.22</v>
      </c>
      <c r="K60" s="247">
        <v>11.2</v>
      </c>
      <c r="L60" s="293">
        <f t="shared" si="0"/>
        <v>78.42</v>
      </c>
      <c r="M60" s="264"/>
    </row>
    <row r="61" spans="1:14">
      <c r="A61" s="43">
        <v>58</v>
      </c>
      <c r="B61" s="50" t="s">
        <v>668</v>
      </c>
      <c r="C61" s="51" t="s">
        <v>509</v>
      </c>
      <c r="D61" s="246" t="s">
        <v>599</v>
      </c>
      <c r="E61" s="247">
        <v>67.22</v>
      </c>
      <c r="F61" s="296">
        <v>114.26</v>
      </c>
      <c r="G61" s="247">
        <v>11.2</v>
      </c>
      <c r="H61" s="296">
        <v>20.16</v>
      </c>
      <c r="I61" s="247">
        <f t="shared" si="1"/>
        <v>212.84</v>
      </c>
      <c r="J61" s="247">
        <v>181.48000000000002</v>
      </c>
      <c r="K61" s="247">
        <v>31.37</v>
      </c>
      <c r="L61" s="293">
        <f t="shared" si="0"/>
        <v>212.85000000000002</v>
      </c>
      <c r="M61" s="264"/>
    </row>
    <row r="62" spans="1:14">
      <c r="A62" s="43">
        <v>59</v>
      </c>
      <c r="B62" s="50" t="s">
        <v>669</v>
      </c>
      <c r="C62" s="54" t="s">
        <v>83</v>
      </c>
      <c r="D62" s="246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1"/>
        <v>78.42</v>
      </c>
      <c r="J62" s="247">
        <v>67.22</v>
      </c>
      <c r="K62" s="247">
        <v>11.2</v>
      </c>
      <c r="L62" s="293">
        <f t="shared" si="0"/>
        <v>78.42</v>
      </c>
      <c r="M62" s="262"/>
    </row>
    <row r="63" spans="1:14">
      <c r="A63" s="43">
        <v>60</v>
      </c>
      <c r="B63" s="50" t="s">
        <v>711</v>
      </c>
      <c r="C63" s="51" t="s">
        <v>712</v>
      </c>
      <c r="D63" s="246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1"/>
        <v>78.42</v>
      </c>
      <c r="J63" s="247">
        <v>67.22</v>
      </c>
      <c r="K63" s="247">
        <v>11.2</v>
      </c>
      <c r="L63" s="293">
        <f t="shared" si="0"/>
        <v>78.42</v>
      </c>
      <c r="M63" s="262"/>
    </row>
    <row r="64" spans="1:14">
      <c r="A64" s="43">
        <v>61</v>
      </c>
      <c r="B64" s="50" t="s">
        <v>707</v>
      </c>
      <c r="C64" s="54" t="s">
        <v>30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1"/>
        <v>78.42</v>
      </c>
      <c r="J64" s="247">
        <v>67.22</v>
      </c>
      <c r="K64" s="247">
        <v>11.2</v>
      </c>
      <c r="L64" s="293">
        <f>J64+K64</f>
        <v>78.42</v>
      </c>
      <c r="M64" s="262"/>
    </row>
    <row r="65" spans="1:18" s="1" customFormat="1">
      <c r="A65" s="43">
        <v>62</v>
      </c>
      <c r="B65" s="292" t="s">
        <v>743</v>
      </c>
      <c r="C65" s="54" t="s">
        <v>738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1"/>
        <v>78.42</v>
      </c>
      <c r="J65" s="247">
        <v>67.22</v>
      </c>
      <c r="K65" s="247">
        <v>11.2</v>
      </c>
      <c r="L65" s="293">
        <f>J65+K65</f>
        <v>78.42</v>
      </c>
      <c r="M65" s="262"/>
      <c r="O65"/>
      <c r="P65"/>
      <c r="Q65"/>
      <c r="R65"/>
    </row>
    <row r="66" spans="1:18" s="1" customFormat="1">
      <c r="A66" s="43">
        <v>63</v>
      </c>
      <c r="B66" s="50" t="s">
        <v>670</v>
      </c>
      <c r="C66" s="54" t="s">
        <v>428</v>
      </c>
      <c r="D66" s="246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1"/>
        <v>78.42</v>
      </c>
      <c r="J66" s="247">
        <v>67.22</v>
      </c>
      <c r="K66" s="247">
        <v>11.2</v>
      </c>
      <c r="L66" s="293">
        <f>J66+K66</f>
        <v>78.42</v>
      </c>
      <c r="M66" s="262"/>
      <c r="O66"/>
      <c r="P66"/>
      <c r="Q66"/>
      <c r="R66"/>
    </row>
    <row r="67" spans="1:18" s="1" customFormat="1">
      <c r="A67" s="43">
        <v>64</v>
      </c>
      <c r="B67" s="292" t="s">
        <v>744</v>
      </c>
      <c r="C67" s="54" t="s">
        <v>523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1"/>
        <v>78.42</v>
      </c>
      <c r="J67" s="247">
        <v>67.22</v>
      </c>
      <c r="K67" s="247">
        <v>11.2</v>
      </c>
      <c r="L67" s="293">
        <f>J67+K67</f>
        <v>78.42</v>
      </c>
      <c r="M67" s="262"/>
      <c r="O67"/>
      <c r="P67"/>
      <c r="Q67"/>
      <c r="R67"/>
    </row>
    <row r="68" spans="1:18" s="1" customFormat="1">
      <c r="A68" s="43">
        <v>65</v>
      </c>
      <c r="B68" s="50" t="s">
        <v>671</v>
      </c>
      <c r="C68" s="54" t="s">
        <v>609</v>
      </c>
      <c r="D68" s="246" t="s">
        <v>600</v>
      </c>
      <c r="E68" s="247">
        <v>67.239999999999995</v>
      </c>
      <c r="F68" s="296">
        <v>50.4</v>
      </c>
      <c r="G68" s="247">
        <v>11.2</v>
      </c>
      <c r="H68" s="296">
        <v>8.4</v>
      </c>
      <c r="I68" s="247">
        <f t="shared" si="1"/>
        <v>137.23999999999998</v>
      </c>
      <c r="J68" s="247">
        <v>117.63</v>
      </c>
      <c r="K68" s="247">
        <v>19.61</v>
      </c>
      <c r="L68" s="293">
        <f t="shared" ref="L68:L104" si="2">J68+K68</f>
        <v>137.24</v>
      </c>
      <c r="M68" s="262"/>
      <c r="O68"/>
      <c r="P68"/>
      <c r="Q68"/>
      <c r="R68"/>
    </row>
    <row r="69" spans="1:18" s="1" customFormat="1">
      <c r="A69" s="43">
        <v>66</v>
      </c>
      <c r="B69" s="50" t="s">
        <v>672</v>
      </c>
      <c r="C69" s="54" t="s">
        <v>619</v>
      </c>
      <c r="D69" s="246" t="s">
        <v>599</v>
      </c>
      <c r="E69" s="247">
        <v>67.22</v>
      </c>
      <c r="F69" s="296">
        <v>114.26</v>
      </c>
      <c r="G69" s="247">
        <v>11.2</v>
      </c>
      <c r="H69" s="296">
        <v>20.16</v>
      </c>
      <c r="I69" s="247">
        <f t="shared" ref="I69:I104" si="3">SUM(E69:H69)</f>
        <v>212.84</v>
      </c>
      <c r="J69" s="247">
        <v>181.48000000000002</v>
      </c>
      <c r="K69" s="247">
        <v>31.37</v>
      </c>
      <c r="L69" s="293">
        <f t="shared" si="2"/>
        <v>212.85000000000002</v>
      </c>
      <c r="M69" s="262"/>
      <c r="O69"/>
      <c r="P69"/>
      <c r="Q69"/>
      <c r="R69"/>
    </row>
    <row r="70" spans="1:18" s="1" customFormat="1">
      <c r="A70" s="43">
        <v>67</v>
      </c>
      <c r="B70" s="50" t="s">
        <v>673</v>
      </c>
      <c r="C70" s="54" t="s">
        <v>360</v>
      </c>
      <c r="D70" s="246" t="s">
        <v>600</v>
      </c>
      <c r="E70" s="247">
        <v>67.239999999999995</v>
      </c>
      <c r="F70" s="296">
        <v>50.4</v>
      </c>
      <c r="G70" s="247">
        <v>11.2</v>
      </c>
      <c r="H70" s="296">
        <v>8.4</v>
      </c>
      <c r="I70" s="247">
        <f>SUM(E70:H70)</f>
        <v>137.23999999999998</v>
      </c>
      <c r="J70" s="247">
        <v>117.63</v>
      </c>
      <c r="K70" s="247">
        <v>19.61</v>
      </c>
      <c r="L70" s="293">
        <f t="shared" si="2"/>
        <v>137.24</v>
      </c>
      <c r="M70" s="262"/>
      <c r="O70"/>
      <c r="P70"/>
      <c r="Q70"/>
      <c r="R70"/>
    </row>
    <row r="71" spans="1:18" s="1" customFormat="1">
      <c r="A71" s="43"/>
      <c r="B71" s="326" t="s">
        <v>786</v>
      </c>
      <c r="C71" s="284" t="s">
        <v>787</v>
      </c>
      <c r="D71" s="246" t="s">
        <v>598</v>
      </c>
      <c r="E71" s="247">
        <v>67.22</v>
      </c>
      <c r="F71" s="296">
        <v>0</v>
      </c>
      <c r="G71" s="247">
        <v>11.2</v>
      </c>
      <c r="H71" s="296">
        <v>0</v>
      </c>
      <c r="I71" s="247">
        <f>SUM(E71:H71)</f>
        <v>78.42</v>
      </c>
      <c r="J71" s="247">
        <v>0</v>
      </c>
      <c r="K71" s="247">
        <v>0</v>
      </c>
      <c r="L71" s="293">
        <v>0</v>
      </c>
      <c r="M71" s="262" t="s">
        <v>783</v>
      </c>
      <c r="O71"/>
      <c r="P71"/>
      <c r="Q71"/>
      <c r="R71"/>
    </row>
    <row r="72" spans="1:18" s="1" customFormat="1">
      <c r="A72" s="43">
        <v>68</v>
      </c>
      <c r="B72" s="50" t="s">
        <v>674</v>
      </c>
      <c r="C72" s="54" t="s">
        <v>369</v>
      </c>
      <c r="D72" s="246" t="s">
        <v>600</v>
      </c>
      <c r="E72" s="247">
        <v>67.239999999999995</v>
      </c>
      <c r="F72" s="296">
        <v>50.4</v>
      </c>
      <c r="G72" s="247">
        <v>11.2</v>
      </c>
      <c r="H72" s="296">
        <v>8.4</v>
      </c>
      <c r="I72" s="247">
        <f t="shared" si="3"/>
        <v>137.23999999999998</v>
      </c>
      <c r="J72" s="247">
        <v>117.63</v>
      </c>
      <c r="K72" s="247">
        <v>19.61</v>
      </c>
      <c r="L72" s="293">
        <f t="shared" si="2"/>
        <v>137.24</v>
      </c>
      <c r="M72" s="262"/>
      <c r="O72"/>
      <c r="P72"/>
      <c r="Q72"/>
      <c r="R72"/>
    </row>
    <row r="73" spans="1:18" s="1" customFormat="1">
      <c r="A73" s="43">
        <v>69</v>
      </c>
      <c r="B73" s="50" t="s">
        <v>726</v>
      </c>
      <c r="C73" s="51" t="s">
        <v>725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3"/>
        <v>78.42</v>
      </c>
      <c r="J73" s="247">
        <v>67.22</v>
      </c>
      <c r="K73" s="247">
        <v>11.2</v>
      </c>
      <c r="L73" s="293">
        <f t="shared" si="2"/>
        <v>78.42</v>
      </c>
      <c r="M73" s="262"/>
      <c r="O73"/>
      <c r="P73"/>
      <c r="Q73"/>
      <c r="R73"/>
    </row>
    <row r="74" spans="1:18" s="1" customFormat="1">
      <c r="A74" s="43">
        <v>70</v>
      </c>
      <c r="B74" s="3" t="s">
        <v>753</v>
      </c>
      <c r="C74" s="51" t="s">
        <v>752</v>
      </c>
      <c r="D74" s="246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>SUM(E74:H74)</f>
        <v>78.42</v>
      </c>
      <c r="J74" s="247">
        <v>67.22</v>
      </c>
      <c r="K74" s="247">
        <v>11.2</v>
      </c>
      <c r="L74" s="293">
        <f t="shared" si="2"/>
        <v>78.42</v>
      </c>
      <c r="M74" s="262"/>
      <c r="O74"/>
      <c r="P74"/>
      <c r="Q74"/>
      <c r="R74"/>
    </row>
    <row r="75" spans="1:18" s="1" customFormat="1">
      <c r="A75" s="43">
        <v>71</v>
      </c>
      <c r="B75" s="50" t="s">
        <v>676</v>
      </c>
      <c r="C75" s="54" t="s">
        <v>557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3"/>
        <v>78.42</v>
      </c>
      <c r="J75" s="247">
        <v>67.22</v>
      </c>
      <c r="K75" s="247">
        <v>11.2</v>
      </c>
      <c r="L75" s="293">
        <f t="shared" si="2"/>
        <v>78.42</v>
      </c>
      <c r="M75" s="262"/>
      <c r="O75"/>
      <c r="P75"/>
      <c r="Q75"/>
      <c r="R75"/>
    </row>
    <row r="76" spans="1:18" s="1" customFormat="1">
      <c r="A76" s="43">
        <v>72</v>
      </c>
      <c r="B76" s="50" t="s">
        <v>677</v>
      </c>
      <c r="C76" s="54" t="s">
        <v>112</v>
      </c>
      <c r="D76" s="246" t="s">
        <v>598</v>
      </c>
      <c r="E76" s="247">
        <v>67.22</v>
      </c>
      <c r="F76" s="296">
        <v>0</v>
      </c>
      <c r="G76" s="247">
        <v>11.2</v>
      </c>
      <c r="H76" s="296">
        <v>0</v>
      </c>
      <c r="I76" s="247">
        <f t="shared" si="3"/>
        <v>78.42</v>
      </c>
      <c r="J76" s="247">
        <v>67.22</v>
      </c>
      <c r="K76" s="247">
        <v>11.2</v>
      </c>
      <c r="L76" s="293">
        <f t="shared" si="2"/>
        <v>78.42</v>
      </c>
      <c r="M76" s="262"/>
      <c r="O76"/>
      <c r="P76"/>
      <c r="Q76"/>
      <c r="R76"/>
    </row>
    <row r="77" spans="1:18" s="1" customFormat="1">
      <c r="A77" s="43">
        <v>73</v>
      </c>
      <c r="B77" s="50" t="s">
        <v>678</v>
      </c>
      <c r="C77" s="54" t="s">
        <v>341</v>
      </c>
      <c r="D77" s="307" t="s">
        <v>600</v>
      </c>
      <c r="E77" s="247">
        <v>67.239999999999995</v>
      </c>
      <c r="F77" s="296">
        <v>50.4</v>
      </c>
      <c r="G77" s="247">
        <v>11.2</v>
      </c>
      <c r="H77" s="296">
        <v>8.4</v>
      </c>
      <c r="I77" s="247">
        <f t="shared" si="3"/>
        <v>137.23999999999998</v>
      </c>
      <c r="J77" s="247">
        <v>117.63</v>
      </c>
      <c r="K77" s="247">
        <v>19.61</v>
      </c>
      <c r="L77" s="293">
        <f t="shared" si="2"/>
        <v>137.24</v>
      </c>
      <c r="M77" s="262"/>
      <c r="O77"/>
      <c r="P77"/>
      <c r="Q77"/>
      <c r="R77"/>
    </row>
    <row r="78" spans="1:18" s="1" customFormat="1">
      <c r="A78" s="43">
        <v>74</v>
      </c>
      <c r="B78" s="50" t="s">
        <v>679</v>
      </c>
      <c r="C78" s="54" t="s">
        <v>32</v>
      </c>
      <c r="D78" s="246" t="s">
        <v>599</v>
      </c>
      <c r="E78" s="247">
        <v>67.22</v>
      </c>
      <c r="F78" s="296">
        <v>114.26</v>
      </c>
      <c r="G78" s="247">
        <v>11.2</v>
      </c>
      <c r="H78" s="296">
        <v>20.16</v>
      </c>
      <c r="I78" s="247">
        <f t="shared" si="3"/>
        <v>212.84</v>
      </c>
      <c r="J78" s="247">
        <v>181.48000000000002</v>
      </c>
      <c r="K78" s="247">
        <v>31.37</v>
      </c>
      <c r="L78" s="293">
        <f t="shared" si="2"/>
        <v>212.85000000000002</v>
      </c>
      <c r="M78" s="262"/>
      <c r="O78"/>
      <c r="P78"/>
      <c r="Q78"/>
      <c r="R78"/>
    </row>
    <row r="79" spans="1:18" s="1" customFormat="1">
      <c r="A79" s="43">
        <v>75</v>
      </c>
      <c r="B79" s="50" t="s">
        <v>714</v>
      </c>
      <c r="C79" s="54" t="s">
        <v>713</v>
      </c>
      <c r="D79" s="246" t="s">
        <v>598</v>
      </c>
      <c r="E79" s="247">
        <v>67.22</v>
      </c>
      <c r="F79" s="296">
        <v>0</v>
      </c>
      <c r="G79" s="247">
        <v>11.2</v>
      </c>
      <c r="H79" s="296">
        <v>0</v>
      </c>
      <c r="I79" s="247">
        <f t="shared" si="3"/>
        <v>78.42</v>
      </c>
      <c r="J79" s="247">
        <v>67.22</v>
      </c>
      <c r="K79" s="247">
        <v>11.2</v>
      </c>
      <c r="L79" s="293">
        <f t="shared" si="2"/>
        <v>78.42</v>
      </c>
      <c r="M79" s="262"/>
      <c r="O79"/>
      <c r="P79"/>
      <c r="Q79"/>
      <c r="R79"/>
    </row>
    <row r="80" spans="1:18" s="1" customFormat="1">
      <c r="A80" s="43">
        <v>76</v>
      </c>
      <c r="B80" s="50" t="s">
        <v>681</v>
      </c>
      <c r="C80" s="54" t="s">
        <v>179</v>
      </c>
      <c r="D80" s="246" t="s">
        <v>600</v>
      </c>
      <c r="E80" s="247">
        <v>67.239999999999995</v>
      </c>
      <c r="F80" s="296">
        <v>50.4</v>
      </c>
      <c r="G80" s="247">
        <v>11.2</v>
      </c>
      <c r="H80" s="296">
        <v>8.4</v>
      </c>
      <c r="I80" s="247">
        <f t="shared" si="3"/>
        <v>137.23999999999998</v>
      </c>
      <c r="J80" s="247">
        <v>117.63</v>
      </c>
      <c r="K80" s="247">
        <v>19.61</v>
      </c>
      <c r="L80" s="293">
        <f t="shared" si="2"/>
        <v>137.24</v>
      </c>
      <c r="M80" s="262"/>
      <c r="O80"/>
      <c r="P80"/>
      <c r="Q80"/>
      <c r="R80"/>
    </row>
    <row r="81" spans="1:18" s="1" customFormat="1">
      <c r="A81" s="43">
        <v>77</v>
      </c>
      <c r="B81" s="50" t="s">
        <v>682</v>
      </c>
      <c r="C81" s="54" t="s">
        <v>34</v>
      </c>
      <c r="D81" s="246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3"/>
        <v>78.42</v>
      </c>
      <c r="J81" s="247">
        <v>67.22</v>
      </c>
      <c r="K81" s="247">
        <v>11.2</v>
      </c>
      <c r="L81" s="293">
        <f t="shared" si="2"/>
        <v>78.42</v>
      </c>
      <c r="M81" s="262"/>
      <c r="O81"/>
      <c r="P81"/>
      <c r="Q81"/>
      <c r="R81"/>
    </row>
    <row r="82" spans="1:18" s="1" customFormat="1">
      <c r="A82" s="43">
        <v>78</v>
      </c>
      <c r="B82" s="50" t="s">
        <v>683</v>
      </c>
      <c r="C82" s="54" t="s">
        <v>126</v>
      </c>
      <c r="D82" s="246" t="s">
        <v>600</v>
      </c>
      <c r="E82" s="247">
        <v>67.239999999999995</v>
      </c>
      <c r="F82" s="296">
        <v>50.4</v>
      </c>
      <c r="G82" s="247">
        <v>11.2</v>
      </c>
      <c r="H82" s="296">
        <v>8.4</v>
      </c>
      <c r="I82" s="247">
        <f t="shared" si="3"/>
        <v>137.23999999999998</v>
      </c>
      <c r="J82" s="247">
        <v>117.63</v>
      </c>
      <c r="K82" s="247">
        <v>19.61</v>
      </c>
      <c r="L82" s="293">
        <f t="shared" si="2"/>
        <v>137.24</v>
      </c>
      <c r="M82" s="262"/>
      <c r="O82"/>
      <c r="P82"/>
      <c r="Q82"/>
      <c r="R82"/>
    </row>
    <row r="83" spans="1:18" s="1" customFormat="1" ht="17" customHeight="1">
      <c r="A83" s="43">
        <v>79</v>
      </c>
      <c r="B83" s="50" t="s">
        <v>684</v>
      </c>
      <c r="C83" s="115" t="s">
        <v>35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3"/>
        <v>78.42</v>
      </c>
      <c r="J83" s="247">
        <v>67.22</v>
      </c>
      <c r="K83" s="247">
        <v>11.2</v>
      </c>
      <c r="L83" s="293">
        <f t="shared" si="2"/>
        <v>78.42</v>
      </c>
      <c r="M83" s="266"/>
      <c r="O83"/>
      <c r="P83"/>
      <c r="Q83"/>
      <c r="R83"/>
    </row>
    <row r="84" spans="1:18" s="1" customFormat="1">
      <c r="A84" s="43">
        <v>80</v>
      </c>
      <c r="B84" s="50" t="s">
        <v>685</v>
      </c>
      <c r="C84" s="51" t="s">
        <v>433</v>
      </c>
      <c r="D84" s="246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3"/>
        <v>78.42</v>
      </c>
      <c r="J84" s="247">
        <v>67.22</v>
      </c>
      <c r="K84" s="247">
        <v>11.2</v>
      </c>
      <c r="L84" s="293">
        <f t="shared" si="2"/>
        <v>78.42</v>
      </c>
      <c r="M84" s="262"/>
      <c r="O84"/>
      <c r="P84"/>
      <c r="Q84"/>
      <c r="R84"/>
    </row>
    <row r="85" spans="1:18" s="1" customFormat="1">
      <c r="A85" s="43">
        <v>81</v>
      </c>
      <c r="B85" s="50" t="s">
        <v>686</v>
      </c>
      <c r="C85" s="51" t="s">
        <v>339</v>
      </c>
      <c r="D85" s="246" t="s">
        <v>600</v>
      </c>
      <c r="E85" s="247">
        <v>67.239999999999995</v>
      </c>
      <c r="F85" s="296">
        <v>50.4</v>
      </c>
      <c r="G85" s="247">
        <v>11.2</v>
      </c>
      <c r="H85" s="296">
        <v>8.4</v>
      </c>
      <c r="I85" s="247">
        <f t="shared" si="3"/>
        <v>137.23999999999998</v>
      </c>
      <c r="J85" s="247">
        <v>117.63</v>
      </c>
      <c r="K85" s="247">
        <v>19.61</v>
      </c>
      <c r="L85" s="293">
        <f t="shared" si="2"/>
        <v>137.24</v>
      </c>
      <c r="M85" s="262"/>
      <c r="O85"/>
      <c r="P85"/>
      <c r="Q85"/>
      <c r="R85"/>
    </row>
    <row r="86" spans="1:18" s="1" customFormat="1">
      <c r="A86" s="43">
        <v>82</v>
      </c>
      <c r="B86" s="50" t="s">
        <v>687</v>
      </c>
      <c r="C86" s="54" t="s">
        <v>50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3"/>
        <v>78.42</v>
      </c>
      <c r="J86" s="247">
        <v>67.22</v>
      </c>
      <c r="K86" s="247">
        <v>11.2</v>
      </c>
      <c r="L86" s="293">
        <f t="shared" si="2"/>
        <v>78.42</v>
      </c>
      <c r="M86" s="262"/>
      <c r="O86"/>
      <c r="P86"/>
      <c r="Q86"/>
      <c r="R86"/>
    </row>
    <row r="87" spans="1:18" s="1" customFormat="1">
      <c r="A87" s="43">
        <v>83</v>
      </c>
      <c r="B87" s="50" t="s">
        <v>688</v>
      </c>
      <c r="C87" s="54" t="s">
        <v>85</v>
      </c>
      <c r="D87" s="246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3"/>
        <v>78.42</v>
      </c>
      <c r="J87" s="247">
        <v>67.22</v>
      </c>
      <c r="K87" s="247">
        <v>11.2</v>
      </c>
      <c r="L87" s="293">
        <f t="shared" si="2"/>
        <v>78.42</v>
      </c>
      <c r="M87" s="262"/>
      <c r="O87"/>
      <c r="P87"/>
      <c r="Q87"/>
      <c r="R87"/>
    </row>
    <row r="88" spans="1:18" s="1" customFormat="1">
      <c r="A88" s="43">
        <v>84</v>
      </c>
      <c r="B88" s="50" t="s">
        <v>689</v>
      </c>
      <c r="C88" s="54" t="s">
        <v>128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3"/>
        <v>78.42</v>
      </c>
      <c r="J88" s="247">
        <v>67.22</v>
      </c>
      <c r="K88" s="247">
        <v>11.2</v>
      </c>
      <c r="L88" s="293">
        <f t="shared" si="2"/>
        <v>78.42</v>
      </c>
      <c r="M88" s="262"/>
      <c r="O88"/>
      <c r="P88"/>
      <c r="Q88"/>
      <c r="R88"/>
    </row>
    <row r="89" spans="1:18" s="1" customFormat="1">
      <c r="A89" s="43">
        <v>85</v>
      </c>
      <c r="B89" s="50" t="s">
        <v>690</v>
      </c>
      <c r="C89" s="54" t="s">
        <v>138</v>
      </c>
      <c r="D89" s="246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3"/>
        <v>78.42</v>
      </c>
      <c r="J89" s="247">
        <v>67.22</v>
      </c>
      <c r="K89" s="247">
        <v>11.2</v>
      </c>
      <c r="L89" s="293">
        <f t="shared" si="2"/>
        <v>78.42</v>
      </c>
      <c r="M89" s="262"/>
      <c r="O89"/>
      <c r="P89"/>
      <c r="Q89"/>
      <c r="R89"/>
    </row>
    <row r="90" spans="1:18" s="1" customFormat="1">
      <c r="A90" s="43">
        <v>86</v>
      </c>
      <c r="B90" s="50" t="s">
        <v>691</v>
      </c>
      <c r="C90" s="54" t="s">
        <v>37</v>
      </c>
      <c r="D90" s="246" t="s">
        <v>600</v>
      </c>
      <c r="E90" s="247">
        <v>67.239999999999995</v>
      </c>
      <c r="F90" s="296">
        <v>50.4</v>
      </c>
      <c r="G90" s="247">
        <v>11.2</v>
      </c>
      <c r="H90" s="296">
        <v>8.4</v>
      </c>
      <c r="I90" s="247">
        <f t="shared" si="3"/>
        <v>137.23999999999998</v>
      </c>
      <c r="J90" s="247">
        <v>117.63</v>
      </c>
      <c r="K90" s="247">
        <v>19.61</v>
      </c>
      <c r="L90" s="293">
        <f t="shared" si="2"/>
        <v>137.24</v>
      </c>
      <c r="M90" s="262"/>
      <c r="O90"/>
      <c r="P90"/>
      <c r="Q90"/>
      <c r="R90"/>
    </row>
    <row r="91" spans="1:18" s="1" customFormat="1">
      <c r="A91" s="43">
        <v>87</v>
      </c>
      <c r="B91" s="50" t="s">
        <v>692</v>
      </c>
      <c r="C91" s="51" t="s">
        <v>46</v>
      </c>
      <c r="D91" s="307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321">
        <f t="shared" si="3"/>
        <v>78.42</v>
      </c>
      <c r="J91" s="321">
        <v>67.22</v>
      </c>
      <c r="K91" s="321">
        <v>11.2</v>
      </c>
      <c r="L91" s="322">
        <f t="shared" si="2"/>
        <v>78.42</v>
      </c>
      <c r="M91" s="262"/>
      <c r="O91"/>
      <c r="P91"/>
      <c r="Q91"/>
      <c r="R91"/>
    </row>
    <row r="92" spans="1:18" s="1" customFormat="1">
      <c r="A92" s="43">
        <v>88</v>
      </c>
      <c r="B92" s="50" t="s">
        <v>693</v>
      </c>
      <c r="C92" s="51" t="s">
        <v>165</v>
      </c>
      <c r="D92" s="246" t="s">
        <v>600</v>
      </c>
      <c r="E92" s="247">
        <v>67.239999999999995</v>
      </c>
      <c r="F92" s="296">
        <v>50.4</v>
      </c>
      <c r="G92" s="247">
        <v>11.2</v>
      </c>
      <c r="H92" s="296">
        <v>8.4</v>
      </c>
      <c r="I92" s="247">
        <f t="shared" si="3"/>
        <v>137.23999999999998</v>
      </c>
      <c r="J92" s="247">
        <v>117.63</v>
      </c>
      <c r="K92" s="247">
        <v>19.61</v>
      </c>
      <c r="L92" s="293">
        <f t="shared" si="2"/>
        <v>137.24</v>
      </c>
      <c r="M92" s="262"/>
      <c r="O92"/>
      <c r="P92"/>
      <c r="Q92"/>
      <c r="R92"/>
    </row>
    <row r="93" spans="1:18" s="1" customFormat="1">
      <c r="A93" s="43">
        <v>89</v>
      </c>
      <c r="B93" s="50" t="s">
        <v>694</v>
      </c>
      <c r="C93" s="51" t="s">
        <v>200</v>
      </c>
      <c r="D93" s="246" t="s">
        <v>600</v>
      </c>
      <c r="E93" s="247">
        <v>67.239999999999995</v>
      </c>
      <c r="F93" s="296">
        <v>50.4</v>
      </c>
      <c r="G93" s="247">
        <v>11.2</v>
      </c>
      <c r="H93" s="296">
        <v>8.4</v>
      </c>
      <c r="I93" s="247">
        <f t="shared" si="3"/>
        <v>137.23999999999998</v>
      </c>
      <c r="J93" s="247">
        <v>117.63</v>
      </c>
      <c r="K93" s="247">
        <v>19.61</v>
      </c>
      <c r="L93" s="293">
        <f t="shared" si="2"/>
        <v>137.24</v>
      </c>
      <c r="M93" s="262"/>
      <c r="O93"/>
      <c r="P93"/>
      <c r="Q93"/>
      <c r="R93"/>
    </row>
    <row r="94" spans="1:18" s="1" customFormat="1">
      <c r="A94" s="43">
        <v>90</v>
      </c>
      <c r="B94" s="50" t="s">
        <v>695</v>
      </c>
      <c r="C94" s="54" t="s">
        <v>434</v>
      </c>
      <c r="D94" s="246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3"/>
        <v>78.42</v>
      </c>
      <c r="J94" s="247">
        <v>67.22</v>
      </c>
      <c r="K94" s="247">
        <v>11.2</v>
      </c>
      <c r="L94" s="293">
        <f t="shared" si="2"/>
        <v>78.42</v>
      </c>
      <c r="M94" s="262"/>
      <c r="O94"/>
      <c r="P94"/>
      <c r="Q94"/>
      <c r="R94"/>
    </row>
    <row r="95" spans="1:18" s="1" customFormat="1">
      <c r="A95" s="43">
        <v>91</v>
      </c>
      <c r="B95" s="292" t="s">
        <v>745</v>
      </c>
      <c r="C95" s="54" t="s">
        <v>337</v>
      </c>
      <c r="D95" s="246" t="s">
        <v>598</v>
      </c>
      <c r="E95" s="247">
        <v>67.22</v>
      </c>
      <c r="F95" s="296">
        <v>0</v>
      </c>
      <c r="G95" s="247">
        <v>11.2</v>
      </c>
      <c r="H95" s="296">
        <v>0</v>
      </c>
      <c r="I95" s="247">
        <f t="shared" si="3"/>
        <v>78.42</v>
      </c>
      <c r="J95" s="247">
        <v>67.22</v>
      </c>
      <c r="K95" s="247">
        <v>11.2</v>
      </c>
      <c r="L95" s="293">
        <f t="shared" si="2"/>
        <v>78.42</v>
      </c>
      <c r="M95" s="262"/>
      <c r="O95"/>
      <c r="P95"/>
      <c r="Q95"/>
      <c r="R95"/>
    </row>
    <row r="96" spans="1:18" s="1" customFormat="1">
      <c r="A96" s="43">
        <v>92</v>
      </c>
      <c r="B96" s="50" t="s">
        <v>696</v>
      </c>
      <c r="C96" s="54" t="s">
        <v>524</v>
      </c>
      <c r="D96" s="246" t="s">
        <v>599</v>
      </c>
      <c r="E96" s="247">
        <v>67.22</v>
      </c>
      <c r="F96" s="296">
        <v>114.26</v>
      </c>
      <c r="G96" s="247">
        <v>11.2</v>
      </c>
      <c r="H96" s="296">
        <v>20.16</v>
      </c>
      <c r="I96" s="247">
        <f t="shared" si="3"/>
        <v>212.84</v>
      </c>
      <c r="J96" s="247">
        <v>181.48000000000002</v>
      </c>
      <c r="K96" s="247">
        <v>31.37</v>
      </c>
      <c r="L96" s="293">
        <f t="shared" si="2"/>
        <v>212.85000000000002</v>
      </c>
      <c r="M96" s="262"/>
      <c r="O96"/>
      <c r="P96"/>
      <c r="Q96"/>
      <c r="R96"/>
    </row>
    <row r="97" spans="1:18" s="1" customFormat="1">
      <c r="A97" s="43">
        <v>93</v>
      </c>
      <c r="B97" s="50" t="s">
        <v>697</v>
      </c>
      <c r="C97" s="54" t="s">
        <v>558</v>
      </c>
      <c r="D97" s="246" t="s">
        <v>599</v>
      </c>
      <c r="E97" s="247">
        <v>67.22</v>
      </c>
      <c r="F97" s="296">
        <v>114.26</v>
      </c>
      <c r="G97" s="247">
        <v>11.2</v>
      </c>
      <c r="H97" s="296">
        <v>20.16</v>
      </c>
      <c r="I97" s="247">
        <f t="shared" si="3"/>
        <v>212.84</v>
      </c>
      <c r="J97" s="247">
        <v>181.48000000000002</v>
      </c>
      <c r="K97" s="247">
        <v>31.37</v>
      </c>
      <c r="L97" s="293">
        <f t="shared" si="2"/>
        <v>212.85000000000002</v>
      </c>
      <c r="M97" s="262"/>
      <c r="O97"/>
      <c r="P97"/>
      <c r="Q97"/>
      <c r="R97"/>
    </row>
    <row r="98" spans="1:18">
      <c r="A98" s="43">
        <v>94</v>
      </c>
      <c r="B98" s="50" t="s">
        <v>698</v>
      </c>
      <c r="C98" s="54" t="s">
        <v>201</v>
      </c>
      <c r="D98" s="246" t="s">
        <v>598</v>
      </c>
      <c r="E98" s="247">
        <v>67.22</v>
      </c>
      <c r="F98" s="296">
        <v>0</v>
      </c>
      <c r="G98" s="247">
        <v>11.2</v>
      </c>
      <c r="H98" s="296">
        <v>0</v>
      </c>
      <c r="I98" s="247">
        <f t="shared" si="3"/>
        <v>78.42</v>
      </c>
      <c r="J98" s="247">
        <v>67.22</v>
      </c>
      <c r="K98" s="247">
        <v>11.2</v>
      </c>
      <c r="L98" s="293">
        <f t="shared" si="2"/>
        <v>78.42</v>
      </c>
      <c r="M98" s="262"/>
    </row>
    <row r="99" spans="1:18">
      <c r="A99" s="43">
        <v>95</v>
      </c>
      <c r="B99" s="50" t="s">
        <v>699</v>
      </c>
      <c r="C99" s="54" t="s">
        <v>202</v>
      </c>
      <c r="D99" s="320" t="s">
        <v>599</v>
      </c>
      <c r="E99" s="247">
        <v>67.22</v>
      </c>
      <c r="F99" s="319">
        <f>57.13*2</f>
        <v>114.26</v>
      </c>
      <c r="G99" s="247">
        <v>11.2</v>
      </c>
      <c r="H99" s="319">
        <f>10.08*2</f>
        <v>20.16</v>
      </c>
      <c r="I99" s="247">
        <f t="shared" si="3"/>
        <v>212.84</v>
      </c>
      <c r="J99" s="247">
        <v>181.48</v>
      </c>
      <c r="K99" s="247">
        <v>31.37</v>
      </c>
      <c r="L99" s="293">
        <f t="shared" si="2"/>
        <v>212.85</v>
      </c>
      <c r="M99" s="262"/>
    </row>
    <row r="100" spans="1:18">
      <c r="A100" s="43">
        <v>96</v>
      </c>
      <c r="B100" s="50" t="s">
        <v>700</v>
      </c>
      <c r="C100" s="54" t="s">
        <v>473</v>
      </c>
      <c r="D100" s="246" t="s">
        <v>598</v>
      </c>
      <c r="E100" s="247">
        <v>67.22</v>
      </c>
      <c r="F100" s="296">
        <v>0</v>
      </c>
      <c r="G100" s="247">
        <v>11.2</v>
      </c>
      <c r="H100" s="296">
        <v>0</v>
      </c>
      <c r="I100" s="247">
        <f t="shared" si="3"/>
        <v>78.42</v>
      </c>
      <c r="J100" s="247">
        <v>67.22</v>
      </c>
      <c r="K100" s="247">
        <v>11.2</v>
      </c>
      <c r="L100" s="293">
        <f t="shared" si="2"/>
        <v>78.42</v>
      </c>
      <c r="M100" s="262"/>
    </row>
    <row r="101" spans="1:18">
      <c r="A101" s="43">
        <v>97</v>
      </c>
      <c r="B101" s="50" t="s">
        <v>701</v>
      </c>
      <c r="C101" s="54" t="s">
        <v>559</v>
      </c>
      <c r="D101" s="246" t="s">
        <v>599</v>
      </c>
      <c r="E101" s="247">
        <v>67.22</v>
      </c>
      <c r="F101" s="296">
        <v>114.26</v>
      </c>
      <c r="G101" s="247">
        <v>11.2</v>
      </c>
      <c r="H101" s="296">
        <v>20.16</v>
      </c>
      <c r="I101" s="247">
        <f t="shared" si="3"/>
        <v>212.84</v>
      </c>
      <c r="J101" s="247">
        <v>181.48000000000002</v>
      </c>
      <c r="K101" s="247">
        <v>31.37</v>
      </c>
      <c r="L101" s="293">
        <f t="shared" si="2"/>
        <v>212.85000000000002</v>
      </c>
      <c r="M101" s="262"/>
    </row>
    <row r="102" spans="1:18">
      <c r="A102" s="43">
        <v>98</v>
      </c>
      <c r="B102" s="50" t="s">
        <v>702</v>
      </c>
      <c r="C102" s="54" t="s">
        <v>161</v>
      </c>
      <c r="D102" s="246" t="s">
        <v>598</v>
      </c>
      <c r="E102" s="247">
        <v>67.22</v>
      </c>
      <c r="F102" s="296">
        <v>0</v>
      </c>
      <c r="G102" s="247">
        <v>11.2</v>
      </c>
      <c r="H102" s="296">
        <v>0</v>
      </c>
      <c r="I102" s="247">
        <f t="shared" si="3"/>
        <v>78.42</v>
      </c>
      <c r="J102" s="247">
        <v>67.22</v>
      </c>
      <c r="K102" s="247">
        <v>11.2</v>
      </c>
      <c r="L102" s="293">
        <f t="shared" si="2"/>
        <v>78.42</v>
      </c>
      <c r="M102" s="262"/>
      <c r="O102" s="12"/>
    </row>
    <row r="103" spans="1:18">
      <c r="A103" s="43">
        <v>99</v>
      </c>
      <c r="B103" s="50" t="s">
        <v>703</v>
      </c>
      <c r="C103" s="51" t="s">
        <v>86</v>
      </c>
      <c r="D103" s="246" t="s">
        <v>600</v>
      </c>
      <c r="E103" s="247">
        <v>67.239999999999995</v>
      </c>
      <c r="F103" s="296">
        <v>50.4</v>
      </c>
      <c r="G103" s="247">
        <v>11.2</v>
      </c>
      <c r="H103" s="296">
        <v>8.4</v>
      </c>
      <c r="I103" s="247">
        <f t="shared" si="3"/>
        <v>137.23999999999998</v>
      </c>
      <c r="J103" s="247">
        <v>117.63</v>
      </c>
      <c r="K103" s="247">
        <v>19.61</v>
      </c>
      <c r="L103" s="293">
        <f t="shared" si="2"/>
        <v>137.24</v>
      </c>
      <c r="M103" s="262"/>
      <c r="O103" s="12"/>
    </row>
    <row r="104" spans="1:18">
      <c r="A104" s="43">
        <v>100</v>
      </c>
      <c r="B104" s="3" t="s">
        <v>768</v>
      </c>
      <c r="C104" s="51" t="s">
        <v>769</v>
      </c>
      <c r="D104" s="246" t="s">
        <v>600</v>
      </c>
      <c r="E104" s="247">
        <v>0</v>
      </c>
      <c r="F104" s="296">
        <v>0</v>
      </c>
      <c r="G104" s="247">
        <v>0</v>
      </c>
      <c r="H104" s="296">
        <v>0</v>
      </c>
      <c r="I104" s="247">
        <f t="shared" si="3"/>
        <v>0</v>
      </c>
      <c r="J104" s="247">
        <v>117.63</v>
      </c>
      <c r="K104" s="247">
        <v>19.61</v>
      </c>
      <c r="L104" s="293">
        <f t="shared" si="2"/>
        <v>137.24</v>
      </c>
      <c r="M104" s="262" t="s">
        <v>791</v>
      </c>
      <c r="O104" s="12"/>
    </row>
    <row r="105" spans="1:18">
      <c r="A105" s="43"/>
      <c r="B105" s="288"/>
      <c r="C105" s="289"/>
      <c r="D105" s="290"/>
      <c r="E105" s="247"/>
      <c r="F105" s="247"/>
      <c r="G105" s="247"/>
      <c r="H105" s="247"/>
      <c r="I105" s="247"/>
      <c r="J105" s="272"/>
      <c r="K105" s="247"/>
      <c r="L105" s="316"/>
      <c r="M105" s="262"/>
      <c r="O105" s="12"/>
    </row>
    <row r="106" spans="1:18" ht="16">
      <c r="A106" s="152" t="s">
        <v>403</v>
      </c>
      <c r="B106" s="153"/>
      <c r="C106" s="153"/>
      <c r="D106" s="281"/>
      <c r="E106" s="312">
        <f>SUM(E4:E104)</f>
        <v>6655.1799999999994</v>
      </c>
      <c r="F106" s="312">
        <f>SUM(F4:F104)</f>
        <v>3407.4600000000028</v>
      </c>
      <c r="G106" s="312">
        <f>SUM(G4:G104)</f>
        <v>1108.800000000002</v>
      </c>
      <c r="H106" s="312">
        <f>SUM(H4:H104)</f>
        <v>591.35999999999979</v>
      </c>
      <c r="I106" s="88">
        <f>SUM(I4:I104)</f>
        <v>11762.800000000001</v>
      </c>
      <c r="J106" s="88"/>
      <c r="K106" s="88"/>
      <c r="L106" s="88">
        <f>SUM(L4:L104)</f>
        <v>11743.410000000003</v>
      </c>
      <c r="M106" s="298">
        <f>I106-L106</f>
        <v>19.389999999997599</v>
      </c>
      <c r="O106" s="12"/>
    </row>
    <row r="107" spans="1:18">
      <c r="A107" s="148"/>
      <c r="B107" s="149"/>
      <c r="C107" s="150"/>
      <c r="K107" s="286"/>
      <c r="L107" s="275"/>
      <c r="M107" s="53"/>
    </row>
    <row r="108" spans="1:18">
      <c r="A108" s="43"/>
      <c r="B108" s="50"/>
      <c r="C108" s="54"/>
      <c r="D108" s="54"/>
      <c r="E108" s="76"/>
      <c r="F108" s="76"/>
      <c r="G108" s="76"/>
      <c r="H108" s="76"/>
      <c r="I108" s="76"/>
      <c r="J108" s="76"/>
      <c r="K108" s="76"/>
      <c r="L108" s="76"/>
      <c r="M108" s="53"/>
    </row>
    <row r="109" spans="1:18" ht="16">
      <c r="A109" s="143"/>
      <c r="B109" s="155"/>
      <c r="C109" s="398" t="s">
        <v>616</v>
      </c>
      <c r="D109" s="400"/>
      <c r="E109" s="88">
        <v>0</v>
      </c>
      <c r="F109" s="88"/>
      <c r="G109" s="88">
        <v>0</v>
      </c>
      <c r="H109" s="88"/>
      <c r="I109" s="88">
        <v>0</v>
      </c>
      <c r="J109" s="88"/>
      <c r="K109" s="88"/>
      <c r="L109" s="88"/>
      <c r="M109" s="89"/>
      <c r="O109" s="12"/>
    </row>
    <row r="110" spans="1:18" ht="16">
      <c r="A110" s="394" t="s">
        <v>171</v>
      </c>
      <c r="B110" s="395"/>
      <c r="C110" s="395"/>
      <c r="D110" s="395"/>
      <c r="E110" s="88">
        <f>E106+E109</f>
        <v>6655.1799999999994</v>
      </c>
      <c r="F110" s="88"/>
      <c r="G110" s="88">
        <f>G106+G109</f>
        <v>1108.800000000002</v>
      </c>
      <c r="H110" s="88"/>
      <c r="I110" s="88">
        <f>I106+I109</f>
        <v>11762.800000000001</v>
      </c>
      <c r="J110" s="88"/>
      <c r="K110" s="88"/>
      <c r="L110" s="88"/>
      <c r="M110" s="89"/>
      <c r="O110" s="12"/>
    </row>
    <row r="111" spans="1:18" ht="16">
      <c r="A111" s="401" t="s">
        <v>317</v>
      </c>
      <c r="B111" s="401"/>
      <c r="C111" s="401"/>
      <c r="D111" s="401"/>
      <c r="E111" s="90"/>
      <c r="F111" s="90"/>
      <c r="G111" s="93"/>
      <c r="H111" s="93"/>
      <c r="I111" s="93"/>
      <c r="J111" s="93"/>
      <c r="K111" s="93"/>
      <c r="L111" s="93"/>
      <c r="M111" s="89"/>
    </row>
    <row r="112" spans="1:18" ht="16" customHeight="1">
      <c r="A112" s="405" t="s">
        <v>418</v>
      </c>
      <c r="B112" s="402"/>
      <c r="C112" s="402"/>
      <c r="D112" s="403"/>
      <c r="E112" s="247"/>
      <c r="F112" s="247"/>
      <c r="G112" s="247"/>
      <c r="H112" s="247"/>
      <c r="I112" s="247"/>
      <c r="J112" s="331" t="s">
        <v>756</v>
      </c>
      <c r="K112" s="331" t="s">
        <v>757</v>
      </c>
      <c r="L112" s="247"/>
      <c r="M112" s="100"/>
    </row>
    <row r="113" spans="1:17" ht="16" customHeight="1">
      <c r="A113" s="301"/>
      <c r="B113" s="50" t="s">
        <v>643</v>
      </c>
      <c r="C113" s="51" t="s">
        <v>213</v>
      </c>
      <c r="D113" s="246" t="s">
        <v>599</v>
      </c>
      <c r="E113" s="247"/>
      <c r="F113" s="296">
        <f>-114.26*2</f>
        <v>-228.52</v>
      </c>
      <c r="G113" s="247"/>
      <c r="H113" s="296">
        <f>-20.16*2</f>
        <v>-40.32</v>
      </c>
      <c r="I113" s="272"/>
      <c r="J113" s="309">
        <v>-362.96</v>
      </c>
      <c r="K113" s="309">
        <v>-62.74</v>
      </c>
      <c r="L113" s="272"/>
      <c r="M113" s="53" t="s">
        <v>788</v>
      </c>
    </row>
    <row r="114" spans="1:17" ht="16" customHeight="1">
      <c r="A114" s="301"/>
      <c r="B114" s="50" t="s">
        <v>646</v>
      </c>
      <c r="C114" s="51" t="s">
        <v>551</v>
      </c>
      <c r="D114" s="246" t="s">
        <v>598</v>
      </c>
      <c r="E114" s="247"/>
      <c r="F114" s="296">
        <v>-50.4</v>
      </c>
      <c r="G114" s="247"/>
      <c r="H114" s="296">
        <v>-8.4</v>
      </c>
      <c r="I114" s="51"/>
      <c r="J114" s="309">
        <v>-67.22</v>
      </c>
      <c r="K114" s="309">
        <v>-11.2</v>
      </c>
      <c r="L114" s="272"/>
      <c r="M114" s="262" t="s">
        <v>779</v>
      </c>
    </row>
    <row r="115" spans="1:17" ht="16" customHeight="1">
      <c r="A115" s="301"/>
      <c r="B115" s="292" t="s">
        <v>742</v>
      </c>
      <c r="C115" s="54" t="s">
        <v>737</v>
      </c>
      <c r="D115" s="246" t="s">
        <v>598</v>
      </c>
      <c r="E115" s="247"/>
      <c r="F115" s="296">
        <v>0</v>
      </c>
      <c r="G115" s="247"/>
      <c r="H115" s="296">
        <v>0</v>
      </c>
      <c r="I115" s="51"/>
      <c r="J115" s="247">
        <v>201.66</v>
      </c>
      <c r="K115" s="247">
        <v>33.6</v>
      </c>
      <c r="L115" s="272"/>
      <c r="M115" s="262" t="s">
        <v>780</v>
      </c>
    </row>
    <row r="116" spans="1:17" ht="16" customHeight="1">
      <c r="A116" s="301"/>
      <c r="B116" s="50" t="s">
        <v>692</v>
      </c>
      <c r="C116" s="51" t="s">
        <v>46</v>
      </c>
      <c r="D116" s="307" t="s">
        <v>599</v>
      </c>
      <c r="E116" s="247"/>
      <c r="F116" s="296">
        <f>114.26*-3</f>
        <v>-342.78000000000003</v>
      </c>
      <c r="G116" s="247"/>
      <c r="H116" s="296">
        <f>20.16*-3</f>
        <v>-60.480000000000004</v>
      </c>
      <c r="I116" s="51"/>
      <c r="J116" s="309">
        <v>-544.44000000000005</v>
      </c>
      <c r="K116" s="309">
        <v>-94.11</v>
      </c>
      <c r="L116" s="272"/>
      <c r="M116" s="53" t="s">
        <v>794</v>
      </c>
    </row>
    <row r="117" spans="1:17" ht="16" customHeight="1">
      <c r="A117" s="301"/>
      <c r="B117" s="50" t="s">
        <v>692</v>
      </c>
      <c r="C117" s="51" t="s">
        <v>46</v>
      </c>
      <c r="D117" s="246" t="s">
        <v>598</v>
      </c>
      <c r="E117" s="247"/>
      <c r="F117" s="296">
        <v>0</v>
      </c>
      <c r="G117" s="247"/>
      <c r="H117" s="296">
        <v>0</v>
      </c>
      <c r="I117" s="51"/>
      <c r="J117" s="247">
        <v>201.66</v>
      </c>
      <c r="K117" s="247">
        <v>33.6</v>
      </c>
      <c r="L117" s="272"/>
      <c r="M117" s="53" t="s">
        <v>789</v>
      </c>
    </row>
    <row r="118" spans="1:17" ht="16" customHeight="1">
      <c r="A118" s="301"/>
      <c r="B118" s="50" t="s">
        <v>699</v>
      </c>
      <c r="C118" s="54" t="s">
        <v>202</v>
      </c>
      <c r="D118" s="307" t="s">
        <v>599</v>
      </c>
      <c r="E118" s="51"/>
      <c r="F118" s="296">
        <f>114.26*2</f>
        <v>228.52</v>
      </c>
      <c r="G118" s="247"/>
      <c r="H118" s="296">
        <f>20.16*2</f>
        <v>40.32</v>
      </c>
      <c r="I118" s="51"/>
      <c r="J118" s="247">
        <v>362.96</v>
      </c>
      <c r="K118" s="247">
        <v>62.74</v>
      </c>
      <c r="L118" s="272"/>
      <c r="M118" s="262" t="s">
        <v>792</v>
      </c>
    </row>
    <row r="119" spans="1:17" ht="16" customHeight="1">
      <c r="A119" s="301"/>
      <c r="B119" s="50" t="s">
        <v>699</v>
      </c>
      <c r="C119" s="54" t="s">
        <v>202</v>
      </c>
      <c r="D119" s="307" t="s">
        <v>600</v>
      </c>
      <c r="E119" s="51"/>
      <c r="F119" s="296">
        <f>50.4*-2</f>
        <v>-100.8</v>
      </c>
      <c r="G119" s="247"/>
      <c r="H119" s="296">
        <f>8.4*-2</f>
        <v>-16.8</v>
      </c>
      <c r="I119" s="51"/>
      <c r="J119" s="309">
        <v>-235.26</v>
      </c>
      <c r="K119" s="309">
        <v>-39.22</v>
      </c>
      <c r="L119" s="272"/>
      <c r="M119" s="53" t="s">
        <v>793</v>
      </c>
    </row>
    <row r="120" spans="1:17" ht="16" customHeight="1">
      <c r="A120" s="301"/>
      <c r="B120" s="3" t="s">
        <v>768</v>
      </c>
      <c r="C120" s="51" t="s">
        <v>769</v>
      </c>
      <c r="D120" s="246" t="s">
        <v>600</v>
      </c>
      <c r="E120" s="51"/>
      <c r="F120" s="296">
        <v>50.4</v>
      </c>
      <c r="G120" s="247"/>
      <c r="H120" s="296">
        <v>8.4</v>
      </c>
      <c r="I120" s="51"/>
      <c r="J120" s="247">
        <v>117.63</v>
      </c>
      <c r="K120" s="247">
        <v>19.61</v>
      </c>
      <c r="L120" s="272"/>
      <c r="M120" s="53" t="s">
        <v>790</v>
      </c>
    </row>
    <row r="121" spans="1:17" s="1" customFormat="1" ht="16" customHeight="1">
      <c r="A121" s="301"/>
      <c r="B121" s="50"/>
      <c r="C121" s="54"/>
      <c r="D121" s="307"/>
      <c r="E121" s="272"/>
      <c r="F121" s="272"/>
      <c r="G121" s="272"/>
      <c r="H121" s="272"/>
      <c r="I121" s="272"/>
      <c r="J121" s="247"/>
      <c r="K121" s="247"/>
      <c r="L121" s="272"/>
      <c r="M121" s="57"/>
      <c r="O121"/>
      <c r="P121"/>
      <c r="Q121"/>
    </row>
    <row r="122" spans="1:17" s="1" customFormat="1" ht="16">
      <c r="A122" s="406" t="s">
        <v>415</v>
      </c>
      <c r="B122" s="404"/>
      <c r="C122" s="404"/>
      <c r="D122" s="404"/>
      <c r="E122" s="256">
        <f>SUM(E112:E112)</f>
        <v>0</v>
      </c>
      <c r="F122" s="256">
        <f>SUM(F113:F121)</f>
        <v>-443.5800000000001</v>
      </c>
      <c r="G122" s="256">
        <f>SUM(G112:G112)</f>
        <v>0</v>
      </c>
      <c r="H122" s="256">
        <f>SUM(H113:H121)</f>
        <v>-77.279999999999987</v>
      </c>
      <c r="I122" s="256">
        <f>SUM(I112:I112)</f>
        <v>0</v>
      </c>
      <c r="J122" s="256">
        <f>SUM(J113:J120)</f>
        <v>-325.97000000000008</v>
      </c>
      <c r="K122" s="256">
        <f>SUM(K113:K120)</f>
        <v>-57.719999999999985</v>
      </c>
      <c r="L122" s="256">
        <f>SUM(J122:K122)</f>
        <v>-383.69000000000005</v>
      </c>
      <c r="M122" s="257"/>
      <c r="O122"/>
      <c r="P122"/>
      <c r="Q122"/>
    </row>
    <row r="123" spans="1:17" s="1" customFormat="1" ht="16">
      <c r="A123" s="317"/>
      <c r="B123" s="318"/>
      <c r="C123" s="318"/>
      <c r="D123" s="318"/>
      <c r="E123" s="256"/>
      <c r="F123" s="256"/>
      <c r="G123" s="256"/>
      <c r="H123" s="256"/>
      <c r="I123" s="256"/>
      <c r="J123" s="256"/>
      <c r="K123" s="256"/>
      <c r="L123" s="256"/>
      <c r="M123" s="257"/>
      <c r="O123"/>
      <c r="P123"/>
      <c r="Q123"/>
    </row>
    <row r="124" spans="1:17" s="1" customFormat="1" ht="16">
      <c r="A124" s="393" t="s">
        <v>171</v>
      </c>
      <c r="B124" s="393"/>
      <c r="C124" s="393"/>
      <c r="D124" s="393"/>
      <c r="E124" s="90">
        <f>E110+E122</f>
        <v>6655.1799999999994</v>
      </c>
      <c r="F124" s="90"/>
      <c r="G124" s="90">
        <f>G110+G122</f>
        <v>1108.800000000002</v>
      </c>
      <c r="H124" s="90"/>
      <c r="I124" s="90">
        <f>L106+I122</f>
        <v>11743.410000000003</v>
      </c>
      <c r="J124" s="90"/>
      <c r="K124" s="90"/>
      <c r="L124" s="90">
        <f>L106+L122</f>
        <v>11359.720000000003</v>
      </c>
      <c r="M124" s="89" t="s">
        <v>795</v>
      </c>
      <c r="O124"/>
      <c r="P124"/>
      <c r="Q124"/>
    </row>
    <row r="125" spans="1:17" s="1" customFormat="1" ht="15" customHeight="1">
      <c r="A125" s="397" t="s">
        <v>166</v>
      </c>
      <c r="B125" s="397"/>
      <c r="C125" s="397"/>
      <c r="D125" s="397"/>
      <c r="E125" s="397"/>
      <c r="F125" s="397"/>
      <c r="G125" s="397"/>
      <c r="H125" s="397"/>
      <c r="I125" s="397"/>
      <c r="J125" s="313"/>
      <c r="K125" s="313"/>
      <c r="L125" s="313"/>
      <c r="M125" s="143"/>
      <c r="O125"/>
      <c r="P125"/>
      <c r="Q125"/>
    </row>
    <row r="126" spans="1:17" s="1" customFormat="1" ht="16" customHeight="1">
      <c r="A126"/>
      <c r="B126"/>
      <c r="E126"/>
      <c r="F126"/>
      <c r="G126" t="s">
        <v>381</v>
      </c>
      <c r="H126" s="163" t="s">
        <v>611</v>
      </c>
      <c r="I126" s="260">
        <v>45027</v>
      </c>
      <c r="J126" s="314"/>
      <c r="K126" s="314"/>
      <c r="L126" s="314"/>
      <c r="M126"/>
      <c r="O126"/>
      <c r="P126"/>
      <c r="Q126"/>
    </row>
    <row r="127" spans="1:17" s="1" customFormat="1">
      <c r="A127"/>
      <c r="B127"/>
      <c r="C127"/>
      <c r="D127"/>
      <c r="E127"/>
      <c r="F127"/>
      <c r="G127" s="12"/>
      <c r="H127" s="12"/>
      <c r="I127" s="12"/>
      <c r="J127" s="275"/>
      <c r="K127" s="275"/>
      <c r="L127" s="12"/>
      <c r="M127"/>
      <c r="O127"/>
      <c r="P127"/>
      <c r="Q127"/>
    </row>
    <row r="128" spans="1:17" s="1" customFormat="1">
      <c r="A128"/>
      <c r="B128"/>
      <c r="C128"/>
      <c r="D128"/>
      <c r="E128" s="315" t="s">
        <v>766</v>
      </c>
      <c r="F128" s="275">
        <f>F106+F122+H106+H122</f>
        <v>3477.9600000000023</v>
      </c>
      <c r="G128" s="315" t="s">
        <v>767</v>
      </c>
      <c r="H128" s="275">
        <f>L106+L122-F128</f>
        <v>7881.76</v>
      </c>
      <c r="I128"/>
      <c r="J128" s="275"/>
      <c r="K128" s="275"/>
      <c r="L128" s="275"/>
      <c r="M128"/>
      <c r="O128"/>
      <c r="P128"/>
      <c r="Q128"/>
    </row>
    <row r="130" spans="1:17" s="1" customFormat="1">
      <c r="A130"/>
      <c r="B130" s="137"/>
      <c r="C130" s="137"/>
      <c r="D130" s="137"/>
      <c r="E130"/>
      <c r="F130"/>
      <c r="G130"/>
      <c r="H130" s="275">
        <f>F128+H128</f>
        <v>11359.720000000003</v>
      </c>
      <c r="I130"/>
      <c r="J130" s="275"/>
      <c r="K130" s="275"/>
      <c r="L130"/>
      <c r="M130"/>
      <c r="O130"/>
      <c r="P130"/>
      <c r="Q130"/>
    </row>
  </sheetData>
  <autoFilter ref="A3:N103" xr:uid="{DC6A604D-9C92-7240-A75E-E1C1947C6B3A}"/>
  <mergeCells count="7">
    <mergeCell ref="A125:I125"/>
    <mergeCell ref="C109:D109"/>
    <mergeCell ref="A110:D110"/>
    <mergeCell ref="A111:D111"/>
    <mergeCell ref="A112:D112"/>
    <mergeCell ref="A122:D122"/>
    <mergeCell ref="A124:D124"/>
  </mergeCells>
  <conditionalFormatting sqref="B120">
    <cfRule type="duplicateValues" dxfId="1160" priority="1"/>
  </conditionalFormatting>
  <conditionalFormatting sqref="B124 B126:B1048576 B107:B111 B1:B15 B17:B105">
    <cfRule type="duplicateValues" dxfId="1159" priority="29"/>
  </conditionalFormatting>
  <conditionalFormatting sqref="B55:C55">
    <cfRule type="duplicateValues" dxfId="1158" priority="31"/>
    <cfRule type="duplicateValues" dxfId="1157" priority="32"/>
  </conditionalFormatting>
  <conditionalFormatting sqref="B120:C120">
    <cfRule type="duplicateValues" dxfId="1156" priority="3"/>
  </conditionalFormatting>
  <conditionalFormatting sqref="C11">
    <cfRule type="duplicateValues" dxfId="1155" priority="26"/>
    <cfRule type="duplicateValues" dxfId="1154" priority="27"/>
  </conditionalFormatting>
  <conditionalFormatting sqref="C19">
    <cfRule type="duplicateValues" dxfId="1153" priority="37"/>
  </conditionalFormatting>
  <conditionalFormatting sqref="C38">
    <cfRule type="duplicateValues" dxfId="1152" priority="24"/>
    <cfRule type="duplicateValues" dxfId="1151" priority="25"/>
  </conditionalFormatting>
  <conditionalFormatting sqref="C47">
    <cfRule type="duplicateValues" dxfId="1150" priority="35"/>
  </conditionalFormatting>
  <conditionalFormatting sqref="C49">
    <cfRule type="duplicateValues" dxfId="1149" priority="34"/>
  </conditionalFormatting>
  <conditionalFormatting sqref="C120">
    <cfRule type="duplicateValues" dxfId="1148" priority="2"/>
  </conditionalFormatting>
  <conditionalFormatting sqref="D128:D130 D132:D1048576 B128:C1048576">
    <cfRule type="duplicateValues" dxfId="1147" priority="451"/>
  </conditionalFormatting>
  <conditionalFormatting sqref="D132:D1048576 B124:D124 D108 B109 B111:D111 D126:D130 D1:D3 B107:C108 B12:C15 B11 B126:C1048576 B39:C54 B38 C16 B56:C105 B1:C10 B17:C37">
    <cfRule type="duplicateValues" dxfId="1146" priority="475"/>
  </conditionalFormatting>
  <conditionalFormatting sqref="D132:D1048576 C124:D124 D126:D130 D1:D3 D108 C110:D111 C107:C108 C126:C1048576 C39:C105 C1:C10 C12:C37">
    <cfRule type="duplicateValues" dxfId="1145" priority="456"/>
  </conditionalFormatting>
  <conditionalFormatting sqref="E118:E120 I114:I120">
    <cfRule type="duplicateValues" dxfId="1144" priority="508"/>
  </conditionalFormatting>
  <conditionalFormatting sqref="E118:E120 I115:I120">
    <cfRule type="duplicateValues" dxfId="1143" priority="509"/>
  </conditionalFormatting>
  <conditionalFormatting sqref="M4">
    <cfRule type="notContainsBlanks" dxfId="1142" priority="23">
      <formula>LEN(TRIM(M4))&gt;0</formula>
    </cfRule>
  </conditionalFormatting>
  <conditionalFormatting sqref="M7:M52 M125">
    <cfRule type="notContainsBlanks" dxfId="1141" priority="36">
      <formula>LEN(TRIM(M7))&gt;0</formula>
    </cfRule>
  </conditionalFormatting>
  <conditionalFormatting sqref="M54:M120">
    <cfRule type="notContainsBlanks" dxfId="1140" priority="28">
      <formula>LEN(TRIM(M54))&gt;0</formula>
    </cfRule>
  </conditionalFormatting>
  <conditionalFormatting sqref="M122:M123">
    <cfRule type="notContainsBlanks" dxfId="1139" priority="30">
      <formula>LEN(TRIM(M122))&gt;0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D700-2B92-DE4D-9922-9C69BE185786}">
  <sheetPr>
    <tabColor rgb="FF92D050"/>
    <pageSetUpPr fitToPage="1"/>
  </sheetPr>
  <dimension ref="A1:Q121"/>
  <sheetViews>
    <sheetView zoomScale="125" zoomScaleNormal="125" zoomScalePageLayoutView="150" workbookViewId="0">
      <pane ySplit="3" topLeftCell="A88" activePane="bottomLeft" state="frozen"/>
      <selection pane="bottomLeft" activeCell="A117" sqref="A117:XFD117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10" width="14.1640625" customWidth="1"/>
    <col min="11" max="11" width="13.33203125" customWidth="1"/>
    <col min="12" max="12" width="13" customWidth="1"/>
    <col min="13" max="13" width="39.33203125" bestFit="1" customWidth="1"/>
    <col min="14" max="14" width="41.5" style="1" bestFit="1" customWidth="1"/>
  </cols>
  <sheetData>
    <row r="1" spans="1:13" ht="21">
      <c r="A1" s="48" t="s">
        <v>222</v>
      </c>
      <c r="C1" s="17"/>
      <c r="D1" s="17"/>
      <c r="J1" s="58" t="s">
        <v>218</v>
      </c>
      <c r="K1" s="44" t="s">
        <v>219</v>
      </c>
      <c r="L1" s="44" t="s">
        <v>220</v>
      </c>
      <c r="M1" s="44" t="s">
        <v>606</v>
      </c>
    </row>
    <row r="2" spans="1:13" ht="19">
      <c r="A2" s="92" t="s">
        <v>313</v>
      </c>
      <c r="C2" s="17"/>
      <c r="D2" s="17"/>
      <c r="J2" s="59"/>
      <c r="K2" s="157">
        <v>44986</v>
      </c>
      <c r="L2" s="157">
        <v>45016</v>
      </c>
      <c r="M2" s="297">
        <v>44927</v>
      </c>
    </row>
    <row r="3" spans="1:13" ht="43">
      <c r="A3" s="44" t="s">
        <v>221</v>
      </c>
      <c r="B3" s="277" t="s">
        <v>227</v>
      </c>
      <c r="C3" s="47" t="s">
        <v>0</v>
      </c>
      <c r="D3" s="299" t="s">
        <v>777</v>
      </c>
      <c r="E3" s="299" t="s">
        <v>747</v>
      </c>
      <c r="F3" s="300" t="s">
        <v>764</v>
      </c>
      <c r="G3" s="299" t="s">
        <v>748</v>
      </c>
      <c r="H3" s="300" t="s">
        <v>765</v>
      </c>
      <c r="I3" s="311" t="s">
        <v>749</v>
      </c>
      <c r="J3" s="299" t="s">
        <v>750</v>
      </c>
      <c r="K3" s="299" t="s">
        <v>751</v>
      </c>
      <c r="L3" s="47" t="s">
        <v>728</v>
      </c>
      <c r="M3" s="47" t="s">
        <v>226</v>
      </c>
    </row>
    <row r="4" spans="1:13">
      <c r="A4" s="43">
        <v>1</v>
      </c>
      <c r="B4" s="278" t="s">
        <v>715</v>
      </c>
      <c r="C4" s="51" t="s">
        <v>5</v>
      </c>
      <c r="D4" s="246" t="s">
        <v>598</v>
      </c>
      <c r="E4" s="247">
        <v>67.22</v>
      </c>
      <c r="F4" s="296">
        <v>0</v>
      </c>
      <c r="G4" s="247">
        <v>11.2</v>
      </c>
      <c r="H4" s="296">
        <v>0</v>
      </c>
      <c r="I4" s="247">
        <f>SUM(E4:H4)</f>
        <v>78.42</v>
      </c>
      <c r="J4" s="247">
        <v>67.22</v>
      </c>
      <c r="K4" s="247">
        <v>11.2</v>
      </c>
      <c r="L4" s="293">
        <f t="shared" ref="L4:L53" si="0">J4+K4</f>
        <v>78.42</v>
      </c>
      <c r="M4" s="262"/>
    </row>
    <row r="5" spans="1:13">
      <c r="A5" s="43">
        <v>2</v>
      </c>
      <c r="B5" s="278" t="s">
        <v>620</v>
      </c>
      <c r="C5" s="51" t="s">
        <v>542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 t="shared" ref="I5:I68" si="1">SUM(E5:H5)</f>
        <v>78.42</v>
      </c>
      <c r="J5" s="247">
        <v>67.22</v>
      </c>
      <c r="K5" s="247">
        <v>11.2</v>
      </c>
      <c r="L5" s="293">
        <f t="shared" si="0"/>
        <v>78.42</v>
      </c>
      <c r="M5" s="51"/>
    </row>
    <row r="6" spans="1:13">
      <c r="A6" s="43">
        <v>3</v>
      </c>
      <c r="B6" s="278" t="s">
        <v>621</v>
      </c>
      <c r="C6" s="51" t="s">
        <v>561</v>
      </c>
      <c r="D6" s="246" t="s">
        <v>599</v>
      </c>
      <c r="E6" s="247">
        <v>67.22</v>
      </c>
      <c r="F6" s="296">
        <v>114.26</v>
      </c>
      <c r="G6" s="247">
        <v>11.2</v>
      </c>
      <c r="H6" s="296">
        <v>20.16</v>
      </c>
      <c r="I6" s="247">
        <f t="shared" si="1"/>
        <v>212.84</v>
      </c>
      <c r="J6" s="247">
        <v>181.48000000000002</v>
      </c>
      <c r="K6" s="247">
        <v>31.37</v>
      </c>
      <c r="L6" s="293">
        <f t="shared" si="0"/>
        <v>212.85000000000002</v>
      </c>
      <c r="M6" s="51"/>
    </row>
    <row r="7" spans="1:13">
      <c r="A7" s="43">
        <v>4</v>
      </c>
      <c r="B7" s="50" t="s">
        <v>622</v>
      </c>
      <c r="C7" s="51" t="s">
        <v>192</v>
      </c>
      <c r="D7" s="246" t="s">
        <v>599</v>
      </c>
      <c r="E7" s="247">
        <v>67.22</v>
      </c>
      <c r="F7" s="296">
        <v>114.26</v>
      </c>
      <c r="G7" s="247">
        <v>11.2</v>
      </c>
      <c r="H7" s="296">
        <v>20.16</v>
      </c>
      <c r="I7" s="247">
        <f t="shared" si="1"/>
        <v>212.84</v>
      </c>
      <c r="J7" s="247">
        <v>181.48000000000002</v>
      </c>
      <c r="K7" s="247">
        <v>31.37</v>
      </c>
      <c r="L7" s="293">
        <f t="shared" si="0"/>
        <v>212.85000000000002</v>
      </c>
      <c r="M7" s="262"/>
    </row>
    <row r="8" spans="1:13">
      <c r="A8" s="43">
        <v>5</v>
      </c>
      <c r="B8" s="50" t="s">
        <v>623</v>
      </c>
      <c r="C8" s="54" t="s">
        <v>212</v>
      </c>
      <c r="D8" s="246" t="s">
        <v>600</v>
      </c>
      <c r="E8" s="247">
        <v>67.239999999999995</v>
      </c>
      <c r="F8" s="296">
        <v>50.4</v>
      </c>
      <c r="G8" s="247">
        <v>11.2</v>
      </c>
      <c r="H8" s="296">
        <v>8.4</v>
      </c>
      <c r="I8" s="247">
        <f>SUM(E8:H8)</f>
        <v>137.23999999999998</v>
      </c>
      <c r="J8" s="247">
        <v>117.63</v>
      </c>
      <c r="K8" s="247">
        <v>19.61</v>
      </c>
      <c r="L8" s="293">
        <f>J8+K8</f>
        <v>137.24</v>
      </c>
      <c r="M8" s="262"/>
    </row>
    <row r="9" spans="1:13">
      <c r="A9" s="43">
        <v>6</v>
      </c>
      <c r="B9" s="50" t="s">
        <v>624</v>
      </c>
      <c r="C9" s="54" t="s">
        <v>583</v>
      </c>
      <c r="D9" s="246" t="s">
        <v>598</v>
      </c>
      <c r="E9" s="247">
        <v>67.22</v>
      </c>
      <c r="F9" s="296">
        <v>0</v>
      </c>
      <c r="G9" s="247">
        <v>11.2</v>
      </c>
      <c r="H9" s="296">
        <v>0</v>
      </c>
      <c r="I9" s="247">
        <f t="shared" si="1"/>
        <v>78.42</v>
      </c>
      <c r="J9" s="247">
        <v>67.22</v>
      </c>
      <c r="K9" s="247">
        <v>11.2</v>
      </c>
      <c r="L9" s="293">
        <f t="shared" si="0"/>
        <v>78.42</v>
      </c>
      <c r="M9" s="262"/>
    </row>
    <row r="10" spans="1:13">
      <c r="A10" s="43">
        <v>7</v>
      </c>
      <c r="B10" s="50" t="s">
        <v>625</v>
      </c>
      <c r="C10" s="54" t="s">
        <v>89</v>
      </c>
      <c r="D10" s="246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1"/>
        <v>78.42</v>
      </c>
      <c r="J10" s="247">
        <v>67.22</v>
      </c>
      <c r="K10" s="247">
        <v>11.2</v>
      </c>
      <c r="L10" s="293">
        <f t="shared" si="0"/>
        <v>78.42</v>
      </c>
      <c r="M10" s="262"/>
    </row>
    <row r="11" spans="1:13">
      <c r="A11" s="43">
        <v>8</v>
      </c>
      <c r="B11" s="50" t="s">
        <v>626</v>
      </c>
      <c r="C11" s="54" t="s">
        <v>613</v>
      </c>
      <c r="D11" s="246" t="s">
        <v>600</v>
      </c>
      <c r="E11" s="247">
        <v>67.239999999999995</v>
      </c>
      <c r="F11" s="296">
        <v>50.4</v>
      </c>
      <c r="G11" s="247">
        <v>11.2</v>
      </c>
      <c r="H11" s="296">
        <v>8.4</v>
      </c>
      <c r="I11" s="247">
        <f t="shared" si="1"/>
        <v>137.23999999999998</v>
      </c>
      <c r="J11" s="247">
        <v>117.63</v>
      </c>
      <c r="K11" s="247">
        <v>19.61</v>
      </c>
      <c r="L11" s="293">
        <f t="shared" si="0"/>
        <v>137.24</v>
      </c>
      <c r="M11" s="262" t="s">
        <v>775</v>
      </c>
    </row>
    <row r="12" spans="1:13">
      <c r="A12" s="43">
        <v>9</v>
      </c>
      <c r="B12" s="50" t="s">
        <v>708</v>
      </c>
      <c r="C12" s="51" t="s">
        <v>709</v>
      </c>
      <c r="D12" s="246" t="s">
        <v>598</v>
      </c>
      <c r="E12" s="247">
        <v>67.22</v>
      </c>
      <c r="F12" s="296">
        <v>0</v>
      </c>
      <c r="G12" s="247">
        <v>11.2</v>
      </c>
      <c r="H12" s="296">
        <v>0</v>
      </c>
      <c r="I12" s="247">
        <f t="shared" si="1"/>
        <v>78.42</v>
      </c>
      <c r="J12" s="247">
        <v>67.22</v>
      </c>
      <c r="K12" s="247">
        <v>11.2</v>
      </c>
      <c r="L12" s="293">
        <f t="shared" si="0"/>
        <v>78.42</v>
      </c>
      <c r="M12" s="262"/>
    </row>
    <row r="13" spans="1:13">
      <c r="A13" s="43">
        <v>10</v>
      </c>
      <c r="B13" s="50" t="s">
        <v>627</v>
      </c>
      <c r="C13" s="54" t="s">
        <v>575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1"/>
        <v>78.42</v>
      </c>
      <c r="J13" s="247">
        <v>67.22</v>
      </c>
      <c r="K13" s="247">
        <v>11.2</v>
      </c>
      <c r="L13" s="293">
        <f t="shared" si="0"/>
        <v>78.42</v>
      </c>
      <c r="M13" s="262"/>
    </row>
    <row r="14" spans="1:13">
      <c r="A14" s="43">
        <v>11</v>
      </c>
      <c r="B14" s="50" t="s">
        <v>628</v>
      </c>
      <c r="C14" s="54" t="s">
        <v>139</v>
      </c>
      <c r="D14" s="246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1"/>
        <v>78.42</v>
      </c>
      <c r="J14" s="247">
        <v>67.22</v>
      </c>
      <c r="K14" s="247">
        <v>11.2</v>
      </c>
      <c r="L14" s="293">
        <f t="shared" si="0"/>
        <v>78.42</v>
      </c>
      <c r="M14" s="262"/>
    </row>
    <row r="15" spans="1:13">
      <c r="A15" s="43">
        <v>12</v>
      </c>
      <c r="B15" s="50" t="s">
        <v>629</v>
      </c>
      <c r="C15" s="54" t="s">
        <v>170</v>
      </c>
      <c r="D15" s="246" t="s">
        <v>600</v>
      </c>
      <c r="E15" s="247">
        <v>67.239999999999995</v>
      </c>
      <c r="F15" s="296">
        <v>50.4</v>
      </c>
      <c r="G15" s="247">
        <v>11.2</v>
      </c>
      <c r="H15" s="296">
        <v>8.4</v>
      </c>
      <c r="I15" s="247">
        <f t="shared" si="1"/>
        <v>137.23999999999998</v>
      </c>
      <c r="J15" s="247">
        <v>117.63</v>
      </c>
      <c r="K15" s="247">
        <v>19.61</v>
      </c>
      <c r="L15" s="293">
        <f t="shared" si="0"/>
        <v>137.24</v>
      </c>
      <c r="M15" s="262"/>
    </row>
    <row r="16" spans="1:13">
      <c r="A16" s="43">
        <v>13</v>
      </c>
      <c r="B16" s="291" t="s">
        <v>731</v>
      </c>
      <c r="C16" s="54" t="s">
        <v>730</v>
      </c>
      <c r="D16" s="246" t="s">
        <v>599</v>
      </c>
      <c r="E16" s="247">
        <v>67.22</v>
      </c>
      <c r="F16" s="296">
        <v>114.26</v>
      </c>
      <c r="G16" s="247">
        <v>11.2</v>
      </c>
      <c r="H16" s="296">
        <v>20.16</v>
      </c>
      <c r="I16" s="247">
        <f t="shared" si="1"/>
        <v>212.84</v>
      </c>
      <c r="J16" s="247">
        <v>181.48000000000002</v>
      </c>
      <c r="K16" s="247">
        <v>31.37</v>
      </c>
      <c r="L16" s="293">
        <f t="shared" si="0"/>
        <v>212.85000000000002</v>
      </c>
      <c r="M16" s="262"/>
    </row>
    <row r="17" spans="1:17">
      <c r="A17" s="43">
        <v>14</v>
      </c>
      <c r="B17" s="50" t="s">
        <v>717</v>
      </c>
      <c r="C17" s="51" t="s">
        <v>716</v>
      </c>
      <c r="D17" s="246" t="s">
        <v>598</v>
      </c>
      <c r="E17" s="247">
        <v>67.22</v>
      </c>
      <c r="F17" s="296">
        <v>0</v>
      </c>
      <c r="G17" s="247">
        <v>11.2</v>
      </c>
      <c r="H17" s="296">
        <v>0</v>
      </c>
      <c r="I17" s="247">
        <f t="shared" si="1"/>
        <v>78.42</v>
      </c>
      <c r="J17" s="247">
        <v>67.22</v>
      </c>
      <c r="K17" s="247">
        <v>11.2</v>
      </c>
      <c r="L17" s="293">
        <f t="shared" si="0"/>
        <v>78.42</v>
      </c>
      <c r="M17" s="262"/>
    </row>
    <row r="18" spans="1:17">
      <c r="A18" s="43">
        <v>15</v>
      </c>
      <c r="B18" s="50" t="s">
        <v>630</v>
      </c>
      <c r="C18" s="51" t="s">
        <v>11</v>
      </c>
      <c r="D18" s="246" t="s">
        <v>599</v>
      </c>
      <c r="E18" s="247">
        <v>67.22</v>
      </c>
      <c r="F18" s="296">
        <v>114.26</v>
      </c>
      <c r="G18" s="247">
        <v>11.2</v>
      </c>
      <c r="H18" s="296">
        <v>20.16</v>
      </c>
      <c r="I18" s="247">
        <f t="shared" si="1"/>
        <v>212.84</v>
      </c>
      <c r="J18" s="247">
        <v>181.48000000000002</v>
      </c>
      <c r="K18" s="247">
        <v>31.37</v>
      </c>
      <c r="L18" s="293">
        <f t="shared" si="0"/>
        <v>212.85000000000002</v>
      </c>
      <c r="M18" s="262"/>
    </row>
    <row r="19" spans="1:17">
      <c r="A19" s="43">
        <v>16</v>
      </c>
      <c r="B19" s="111" t="s">
        <v>631</v>
      </c>
      <c r="C19" s="112" t="s">
        <v>720</v>
      </c>
      <c r="D19" s="246" t="s">
        <v>598</v>
      </c>
      <c r="E19" s="247">
        <v>67.22</v>
      </c>
      <c r="F19" s="296">
        <v>0</v>
      </c>
      <c r="G19" s="247">
        <v>11.2</v>
      </c>
      <c r="H19" s="296">
        <v>0</v>
      </c>
      <c r="I19" s="247">
        <f t="shared" si="1"/>
        <v>78.42</v>
      </c>
      <c r="J19" s="247">
        <v>67.22</v>
      </c>
      <c r="K19" s="247">
        <v>11.2</v>
      </c>
      <c r="L19" s="293">
        <f t="shared" si="0"/>
        <v>78.42</v>
      </c>
      <c r="M19" s="262"/>
    </row>
    <row r="20" spans="1:17">
      <c r="A20" s="43">
        <v>17</v>
      </c>
      <c r="B20" s="50" t="s">
        <v>632</v>
      </c>
      <c r="C20" s="54" t="s">
        <v>65</v>
      </c>
      <c r="D20" s="246" t="s">
        <v>600</v>
      </c>
      <c r="E20" s="247">
        <v>67.239999999999995</v>
      </c>
      <c r="F20" s="296">
        <v>50.4</v>
      </c>
      <c r="G20" s="247">
        <v>11.2</v>
      </c>
      <c r="H20" s="296">
        <v>8.4</v>
      </c>
      <c r="I20" s="247">
        <f t="shared" si="1"/>
        <v>137.23999999999998</v>
      </c>
      <c r="J20" s="247">
        <v>117.63</v>
      </c>
      <c r="K20" s="247">
        <v>19.61</v>
      </c>
      <c r="L20" s="293">
        <f t="shared" si="0"/>
        <v>137.24</v>
      </c>
      <c r="M20" s="262"/>
    </row>
    <row r="21" spans="1:17">
      <c r="A21" s="43">
        <v>18</v>
      </c>
      <c r="B21" s="50" t="s">
        <v>633</v>
      </c>
      <c r="C21" s="51" t="s">
        <v>721</v>
      </c>
      <c r="D21" s="246" t="s">
        <v>598</v>
      </c>
      <c r="E21" s="247">
        <v>67.22</v>
      </c>
      <c r="F21" s="296">
        <v>0</v>
      </c>
      <c r="G21" s="247">
        <v>11.2</v>
      </c>
      <c r="H21" s="296">
        <v>0</v>
      </c>
      <c r="I21" s="247">
        <f t="shared" si="1"/>
        <v>78.42</v>
      </c>
      <c r="J21" s="247">
        <v>67.22</v>
      </c>
      <c r="K21" s="247">
        <v>11.2</v>
      </c>
      <c r="L21" s="293">
        <f t="shared" si="0"/>
        <v>78.42</v>
      </c>
      <c r="M21" s="262"/>
    </row>
    <row r="22" spans="1:17">
      <c r="A22" s="43">
        <v>19</v>
      </c>
      <c r="B22" s="50" t="s">
        <v>635</v>
      </c>
      <c r="C22" s="51" t="s">
        <v>91</v>
      </c>
      <c r="D22" s="246" t="s">
        <v>599</v>
      </c>
      <c r="E22" s="247">
        <v>67.22</v>
      </c>
      <c r="F22" s="296">
        <v>114.26</v>
      </c>
      <c r="G22" s="247">
        <v>11.2</v>
      </c>
      <c r="H22" s="296">
        <v>20.16</v>
      </c>
      <c r="I22" s="247">
        <f t="shared" si="1"/>
        <v>212.84</v>
      </c>
      <c r="J22" s="247">
        <v>181.48000000000002</v>
      </c>
      <c r="K22" s="247">
        <v>31.37</v>
      </c>
      <c r="L22" s="293">
        <f t="shared" si="0"/>
        <v>212.85000000000002</v>
      </c>
      <c r="M22" s="262"/>
    </row>
    <row r="23" spans="1:17">
      <c r="A23" s="43">
        <v>20</v>
      </c>
      <c r="B23" s="50" t="s">
        <v>634</v>
      </c>
      <c r="C23" s="51" t="s">
        <v>335</v>
      </c>
      <c r="D23" s="246" t="s">
        <v>598</v>
      </c>
      <c r="E23" s="247">
        <v>67.22</v>
      </c>
      <c r="F23" s="296">
        <v>0</v>
      </c>
      <c r="G23" s="247">
        <v>11.2</v>
      </c>
      <c r="H23" s="296">
        <v>0</v>
      </c>
      <c r="I23" s="247">
        <f t="shared" si="1"/>
        <v>78.42</v>
      </c>
      <c r="J23" s="247">
        <v>67.22</v>
      </c>
      <c r="K23" s="247">
        <v>11.2</v>
      </c>
      <c r="L23" s="293">
        <f t="shared" si="0"/>
        <v>78.42</v>
      </c>
      <c r="M23" s="262"/>
    </row>
    <row r="24" spans="1:17">
      <c r="A24" s="43">
        <v>21</v>
      </c>
      <c r="B24" s="50" t="s">
        <v>636</v>
      </c>
      <c r="C24" s="51" t="s">
        <v>771</v>
      </c>
      <c r="D24" s="246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1"/>
        <v>78.42</v>
      </c>
      <c r="J24" s="247">
        <v>67.22</v>
      </c>
      <c r="K24" s="247">
        <v>11.2</v>
      </c>
      <c r="L24" s="293">
        <f t="shared" si="0"/>
        <v>78.42</v>
      </c>
      <c r="M24" s="262"/>
    </row>
    <row r="25" spans="1:17">
      <c r="A25" s="43">
        <v>22</v>
      </c>
      <c r="B25" s="50" t="s">
        <v>637</v>
      </c>
      <c r="C25" s="51" t="s">
        <v>405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1"/>
        <v>78.42</v>
      </c>
      <c r="J25" s="247">
        <v>67.22</v>
      </c>
      <c r="K25" s="247">
        <v>11.2</v>
      </c>
      <c r="L25" s="293">
        <f t="shared" si="0"/>
        <v>78.42</v>
      </c>
      <c r="M25" s="262"/>
    </row>
    <row r="26" spans="1:17">
      <c r="A26" s="43">
        <v>23</v>
      </c>
      <c r="B26" s="50" t="s">
        <v>723</v>
      </c>
      <c r="C26" s="51" t="s">
        <v>722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1"/>
        <v>78.42</v>
      </c>
      <c r="J26" s="247">
        <v>67.22</v>
      </c>
      <c r="K26" s="247">
        <v>11.2</v>
      </c>
      <c r="L26" s="293">
        <f t="shared" si="0"/>
        <v>78.42</v>
      </c>
      <c r="M26" s="262"/>
    </row>
    <row r="27" spans="1:17">
      <c r="A27" s="43">
        <v>24</v>
      </c>
      <c r="B27" s="50" t="s">
        <v>638</v>
      </c>
      <c r="C27" s="51" t="s">
        <v>617</v>
      </c>
      <c r="D27" s="246" t="s">
        <v>600</v>
      </c>
      <c r="E27" s="247">
        <v>67.239999999999995</v>
      </c>
      <c r="F27" s="296">
        <v>50.4</v>
      </c>
      <c r="G27" s="247">
        <v>11.2</v>
      </c>
      <c r="H27" s="296">
        <v>8.4</v>
      </c>
      <c r="I27" s="247">
        <f t="shared" si="1"/>
        <v>137.23999999999998</v>
      </c>
      <c r="J27" s="247">
        <v>117.63</v>
      </c>
      <c r="K27" s="247">
        <v>19.61</v>
      </c>
      <c r="L27" s="293">
        <f t="shared" si="0"/>
        <v>137.24</v>
      </c>
      <c r="M27" s="262"/>
    </row>
    <row r="28" spans="1:17">
      <c r="A28" s="43">
        <v>25</v>
      </c>
      <c r="B28" s="50" t="s">
        <v>639</v>
      </c>
      <c r="C28" s="51" t="s">
        <v>92</v>
      </c>
      <c r="D28" s="246" t="s">
        <v>599</v>
      </c>
      <c r="E28" s="247">
        <v>67.22</v>
      </c>
      <c r="F28" s="296">
        <v>114.26</v>
      </c>
      <c r="G28" s="247">
        <v>11.2</v>
      </c>
      <c r="H28" s="296">
        <v>20.16</v>
      </c>
      <c r="I28" s="247">
        <f t="shared" si="1"/>
        <v>212.84</v>
      </c>
      <c r="J28" s="247">
        <v>181.48000000000002</v>
      </c>
      <c r="K28" s="247">
        <v>31.37</v>
      </c>
      <c r="L28" s="293">
        <f t="shared" si="0"/>
        <v>212.85000000000002</v>
      </c>
      <c r="M28" s="262"/>
    </row>
    <row r="29" spans="1:17">
      <c r="A29" s="43">
        <v>26</v>
      </c>
      <c r="B29" s="50" t="s">
        <v>640</v>
      </c>
      <c r="C29" s="51" t="s">
        <v>15</v>
      </c>
      <c r="D29" s="246" t="s">
        <v>598</v>
      </c>
      <c r="E29" s="247">
        <v>67.22</v>
      </c>
      <c r="F29" s="296">
        <v>0</v>
      </c>
      <c r="G29" s="247">
        <v>11.2</v>
      </c>
      <c r="H29" s="296">
        <v>0</v>
      </c>
      <c r="I29" s="247">
        <f t="shared" si="1"/>
        <v>78.42</v>
      </c>
      <c r="J29" s="247">
        <v>67.22</v>
      </c>
      <c r="K29" s="247">
        <v>11.2</v>
      </c>
      <c r="L29" s="293">
        <f t="shared" si="0"/>
        <v>78.42</v>
      </c>
      <c r="M29" s="262"/>
    </row>
    <row r="30" spans="1:17">
      <c r="A30" s="43">
        <v>27</v>
      </c>
      <c r="B30" s="50" t="s">
        <v>641</v>
      </c>
      <c r="C30" s="54" t="s">
        <v>120</v>
      </c>
      <c r="D30" s="246" t="s">
        <v>598</v>
      </c>
      <c r="E30" s="247">
        <v>67.22</v>
      </c>
      <c r="F30" s="296">
        <v>0</v>
      </c>
      <c r="G30" s="247">
        <v>11.2</v>
      </c>
      <c r="H30" s="296">
        <v>0</v>
      </c>
      <c r="I30" s="247">
        <f t="shared" si="1"/>
        <v>78.42</v>
      </c>
      <c r="J30" s="247">
        <v>67.22</v>
      </c>
      <c r="K30" s="247">
        <v>11.2</v>
      </c>
      <c r="L30" s="293">
        <f t="shared" si="0"/>
        <v>78.42</v>
      </c>
      <c r="M30" s="262"/>
      <c r="Q30" t="s">
        <v>318</v>
      </c>
    </row>
    <row r="31" spans="1:17">
      <c r="A31" s="43">
        <v>28</v>
      </c>
      <c r="B31" s="50" t="s">
        <v>642</v>
      </c>
      <c r="C31" s="54" t="s">
        <v>549</v>
      </c>
      <c r="D31" s="246" t="s">
        <v>599</v>
      </c>
      <c r="E31" s="247">
        <v>67.22</v>
      </c>
      <c r="F31" s="296">
        <v>114.26</v>
      </c>
      <c r="G31" s="247">
        <v>11.2</v>
      </c>
      <c r="H31" s="296">
        <v>20.16</v>
      </c>
      <c r="I31" s="247">
        <f t="shared" si="1"/>
        <v>212.84</v>
      </c>
      <c r="J31" s="247">
        <v>181.48000000000002</v>
      </c>
      <c r="K31" s="247">
        <v>31.37</v>
      </c>
      <c r="L31" s="293">
        <f t="shared" si="0"/>
        <v>212.85000000000002</v>
      </c>
      <c r="M31" s="262"/>
    </row>
    <row r="32" spans="1:17">
      <c r="A32" s="43">
        <v>29</v>
      </c>
      <c r="B32" s="50" t="s">
        <v>643</v>
      </c>
      <c r="C32" s="51" t="s">
        <v>213</v>
      </c>
      <c r="D32" s="246" t="s">
        <v>599</v>
      </c>
      <c r="E32" s="247"/>
      <c r="F32" s="296"/>
      <c r="G32" s="247"/>
      <c r="H32" s="296">
        <v>0</v>
      </c>
      <c r="I32" s="247">
        <f>SUM(E32:H32)</f>
        <v>0</v>
      </c>
      <c r="J32" s="247">
        <v>181.48000000000002</v>
      </c>
      <c r="K32" s="247">
        <v>31.37</v>
      </c>
      <c r="L32" s="293">
        <f t="shared" si="0"/>
        <v>212.85000000000002</v>
      </c>
      <c r="M32" s="262" t="s">
        <v>773</v>
      </c>
    </row>
    <row r="33" spans="1:13">
      <c r="A33" s="43">
        <v>30</v>
      </c>
      <c r="B33" s="50" t="s">
        <v>644</v>
      </c>
      <c r="C33" s="51" t="s">
        <v>407</v>
      </c>
      <c r="D33" s="246" t="s">
        <v>598</v>
      </c>
      <c r="E33" s="247">
        <v>67.22</v>
      </c>
      <c r="F33" s="296">
        <v>0</v>
      </c>
      <c r="G33" s="247">
        <v>11.2</v>
      </c>
      <c r="H33" s="296">
        <v>0</v>
      </c>
      <c r="I33" s="247">
        <f t="shared" si="1"/>
        <v>78.42</v>
      </c>
      <c r="J33" s="247">
        <v>67.22</v>
      </c>
      <c r="K33" s="247">
        <v>11.2</v>
      </c>
      <c r="L33" s="293">
        <f t="shared" si="0"/>
        <v>78.42</v>
      </c>
      <c r="M33" s="262"/>
    </row>
    <row r="34" spans="1:13">
      <c r="A34" s="43">
        <v>31</v>
      </c>
      <c r="B34" s="50" t="s">
        <v>705</v>
      </c>
      <c r="C34" s="51" t="s">
        <v>43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1"/>
        <v>78.42</v>
      </c>
      <c r="J34" s="247">
        <v>67.22</v>
      </c>
      <c r="K34" s="247">
        <v>11.2</v>
      </c>
      <c r="L34" s="293">
        <f t="shared" si="0"/>
        <v>78.42</v>
      </c>
      <c r="M34" s="262"/>
    </row>
    <row r="35" spans="1:13">
      <c r="A35" s="43">
        <v>32</v>
      </c>
      <c r="B35" s="50" t="s">
        <v>706</v>
      </c>
      <c r="C35" s="51" t="s">
        <v>21</v>
      </c>
      <c r="D35" s="246" t="s">
        <v>600</v>
      </c>
      <c r="E35" s="247">
        <v>67.239999999999995</v>
      </c>
      <c r="F35" s="296">
        <v>50.4</v>
      </c>
      <c r="G35" s="247">
        <v>11.2</v>
      </c>
      <c r="H35" s="296">
        <v>8.4</v>
      </c>
      <c r="I35" s="247">
        <f t="shared" si="1"/>
        <v>137.23999999999998</v>
      </c>
      <c r="J35" s="247">
        <v>117.63</v>
      </c>
      <c r="K35" s="247">
        <v>19.61</v>
      </c>
      <c r="L35" s="293">
        <f t="shared" si="0"/>
        <v>137.24</v>
      </c>
      <c r="M35" s="262"/>
    </row>
    <row r="36" spans="1:13">
      <c r="A36" s="43">
        <v>33</v>
      </c>
      <c r="B36" s="50" t="s">
        <v>645</v>
      </c>
      <c r="C36" s="51" t="s">
        <v>358</v>
      </c>
      <c r="D36" s="246" t="s">
        <v>599</v>
      </c>
      <c r="E36" s="247">
        <v>67.22</v>
      </c>
      <c r="F36" s="296">
        <v>114.26</v>
      </c>
      <c r="G36" s="247">
        <v>11.2</v>
      </c>
      <c r="H36" s="296">
        <v>20.16</v>
      </c>
      <c r="I36" s="247">
        <f t="shared" si="1"/>
        <v>212.84</v>
      </c>
      <c r="J36" s="247">
        <v>181.48000000000002</v>
      </c>
      <c r="K36" s="247">
        <v>31.37</v>
      </c>
      <c r="L36" s="293">
        <f t="shared" si="0"/>
        <v>212.85000000000002</v>
      </c>
      <c r="M36" s="262"/>
    </row>
    <row r="37" spans="1:13">
      <c r="A37" s="43">
        <v>34</v>
      </c>
      <c r="B37" s="50" t="s">
        <v>646</v>
      </c>
      <c r="C37" s="51" t="s">
        <v>551</v>
      </c>
      <c r="D37" s="246" t="s">
        <v>598</v>
      </c>
      <c r="E37" s="247"/>
      <c r="F37" s="296"/>
      <c r="G37" s="247"/>
      <c r="H37" s="296">
        <v>0</v>
      </c>
      <c r="I37" s="247">
        <f t="shared" si="1"/>
        <v>0</v>
      </c>
      <c r="J37" s="247">
        <v>67.22</v>
      </c>
      <c r="K37" s="247">
        <v>11.2</v>
      </c>
      <c r="L37" s="293">
        <f t="shared" si="0"/>
        <v>78.42</v>
      </c>
      <c r="M37" s="262" t="s">
        <v>772</v>
      </c>
    </row>
    <row r="38" spans="1:13">
      <c r="A38" s="43">
        <v>35</v>
      </c>
      <c r="B38" s="50" t="s">
        <v>647</v>
      </c>
      <c r="C38" s="54" t="s">
        <v>615</v>
      </c>
      <c r="D38" s="246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1"/>
        <v>78.42</v>
      </c>
      <c r="J38" s="247">
        <v>67.22</v>
      </c>
      <c r="K38" s="247">
        <v>11.2</v>
      </c>
      <c r="L38" s="293">
        <f t="shared" si="0"/>
        <v>78.42</v>
      </c>
      <c r="M38" s="262"/>
    </row>
    <row r="39" spans="1:13">
      <c r="A39" s="43">
        <v>36</v>
      </c>
      <c r="B39" s="50" t="s">
        <v>648</v>
      </c>
      <c r="C39" s="51" t="s">
        <v>23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1"/>
        <v>78.42</v>
      </c>
      <c r="J39" s="247">
        <v>67.22</v>
      </c>
      <c r="K39" s="247">
        <v>11.2</v>
      </c>
      <c r="L39" s="293">
        <f t="shared" si="0"/>
        <v>78.42</v>
      </c>
      <c r="M39" s="262"/>
    </row>
    <row r="40" spans="1:13">
      <c r="A40" s="43">
        <v>37</v>
      </c>
      <c r="B40" s="50" t="s">
        <v>649</v>
      </c>
      <c r="C40" s="51" t="s">
        <v>93</v>
      </c>
      <c r="D40" s="246" t="s">
        <v>599</v>
      </c>
      <c r="E40" s="247">
        <v>67.22</v>
      </c>
      <c r="F40" s="296">
        <v>114.26</v>
      </c>
      <c r="G40" s="247">
        <v>11.2</v>
      </c>
      <c r="H40" s="296">
        <v>20.16</v>
      </c>
      <c r="I40" s="247">
        <f t="shared" si="1"/>
        <v>212.84</v>
      </c>
      <c r="J40" s="247">
        <v>181.48000000000002</v>
      </c>
      <c r="K40" s="247">
        <v>31.37</v>
      </c>
      <c r="L40" s="293">
        <f t="shared" si="0"/>
        <v>212.85000000000002</v>
      </c>
      <c r="M40" s="262"/>
    </row>
    <row r="41" spans="1:13">
      <c r="A41" s="43">
        <v>38</v>
      </c>
      <c r="B41" s="50" t="s">
        <v>650</v>
      </c>
      <c r="C41" s="51" t="s">
        <v>183</v>
      </c>
      <c r="D41" s="246" t="s">
        <v>598</v>
      </c>
      <c r="E41" s="247">
        <v>67.22</v>
      </c>
      <c r="F41" s="296">
        <v>0</v>
      </c>
      <c r="G41" s="247">
        <v>11.2</v>
      </c>
      <c r="H41" s="296">
        <v>0</v>
      </c>
      <c r="I41" s="247">
        <f t="shared" si="1"/>
        <v>78.42</v>
      </c>
      <c r="J41" s="247">
        <v>67.22</v>
      </c>
      <c r="K41" s="247">
        <v>11.2</v>
      </c>
      <c r="L41" s="293">
        <f t="shared" si="0"/>
        <v>78.42</v>
      </c>
      <c r="M41" s="262"/>
    </row>
    <row r="42" spans="1:13">
      <c r="A42" s="43">
        <v>39</v>
      </c>
      <c r="B42" s="50" t="s">
        <v>651</v>
      </c>
      <c r="C42" s="54" t="s">
        <v>24</v>
      </c>
      <c r="D42" s="246" t="s">
        <v>599</v>
      </c>
      <c r="E42" s="247">
        <v>67.22</v>
      </c>
      <c r="F42" s="296">
        <v>114.26</v>
      </c>
      <c r="G42" s="247">
        <v>11.2</v>
      </c>
      <c r="H42" s="296">
        <v>20.16</v>
      </c>
      <c r="I42" s="247">
        <f t="shared" si="1"/>
        <v>212.84</v>
      </c>
      <c r="J42" s="247">
        <v>181.48000000000002</v>
      </c>
      <c r="K42" s="247">
        <v>31.37</v>
      </c>
      <c r="L42" s="293">
        <f t="shared" si="0"/>
        <v>212.85000000000002</v>
      </c>
      <c r="M42" s="262"/>
    </row>
    <row r="43" spans="1:13">
      <c r="A43" s="43">
        <v>40</v>
      </c>
      <c r="B43" s="50" t="s">
        <v>652</v>
      </c>
      <c r="C43" s="54" t="s">
        <v>134</v>
      </c>
      <c r="D43" s="246" t="s">
        <v>598</v>
      </c>
      <c r="E43" s="247">
        <v>67.22</v>
      </c>
      <c r="F43" s="296">
        <v>0</v>
      </c>
      <c r="G43" s="247">
        <v>11.2</v>
      </c>
      <c r="H43" s="296">
        <v>0</v>
      </c>
      <c r="I43" s="247">
        <f t="shared" si="1"/>
        <v>78.42</v>
      </c>
      <c r="J43" s="247">
        <v>67.22</v>
      </c>
      <c r="K43" s="247">
        <v>11.2</v>
      </c>
      <c r="L43" s="293">
        <f t="shared" si="0"/>
        <v>78.42</v>
      </c>
      <c r="M43" s="262"/>
    </row>
    <row r="44" spans="1:13">
      <c r="A44" s="43">
        <v>41</v>
      </c>
      <c r="B44" s="50" t="s">
        <v>653</v>
      </c>
      <c r="C44" s="54" t="s">
        <v>59</v>
      </c>
      <c r="D44" s="246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1"/>
        <v>78.42</v>
      </c>
      <c r="J44" s="247">
        <v>67.22</v>
      </c>
      <c r="K44" s="247">
        <v>11.2</v>
      </c>
      <c r="L44" s="293">
        <f t="shared" si="0"/>
        <v>78.42</v>
      </c>
      <c r="M44" s="262"/>
    </row>
    <row r="45" spans="1:13">
      <c r="A45" s="43">
        <v>42</v>
      </c>
      <c r="B45" s="50" t="s">
        <v>654</v>
      </c>
      <c r="C45" s="138" t="s">
        <v>563</v>
      </c>
      <c r="D45" s="246" t="s">
        <v>599</v>
      </c>
      <c r="E45" s="247">
        <v>67.22</v>
      </c>
      <c r="F45" s="296">
        <v>114.26</v>
      </c>
      <c r="G45" s="247">
        <v>11.2</v>
      </c>
      <c r="H45" s="296">
        <v>20.16</v>
      </c>
      <c r="I45" s="247">
        <f t="shared" si="1"/>
        <v>212.84</v>
      </c>
      <c r="J45" s="247">
        <v>181.48000000000002</v>
      </c>
      <c r="K45" s="247">
        <v>31.37</v>
      </c>
      <c r="L45" s="293">
        <f t="shared" si="0"/>
        <v>212.85000000000002</v>
      </c>
      <c r="M45" s="262"/>
    </row>
    <row r="46" spans="1:13">
      <c r="A46" s="43">
        <v>43</v>
      </c>
      <c r="B46" s="50" t="s">
        <v>655</v>
      </c>
      <c r="C46" s="138" t="s">
        <v>330</v>
      </c>
      <c r="D46" s="307" t="s">
        <v>600</v>
      </c>
      <c r="E46" s="247">
        <v>67.239999999999995</v>
      </c>
      <c r="F46" s="296">
        <v>50.4</v>
      </c>
      <c r="G46" s="247">
        <v>11.2</v>
      </c>
      <c r="H46" s="296">
        <v>8.4</v>
      </c>
      <c r="I46" s="247">
        <f t="shared" si="1"/>
        <v>137.23999999999998</v>
      </c>
      <c r="J46" s="247">
        <v>117.63</v>
      </c>
      <c r="K46" s="247">
        <v>19.61</v>
      </c>
      <c r="L46" s="293">
        <f t="shared" si="0"/>
        <v>137.24</v>
      </c>
      <c r="M46" s="262"/>
    </row>
    <row r="47" spans="1:13" ht="16" customHeight="1">
      <c r="A47" s="43">
        <v>44</v>
      </c>
      <c r="B47" s="129" t="s">
        <v>656</v>
      </c>
      <c r="C47" s="119" t="s">
        <v>306</v>
      </c>
      <c r="D47" s="246" t="s">
        <v>598</v>
      </c>
      <c r="E47" s="247">
        <v>67.22</v>
      </c>
      <c r="F47" s="296">
        <v>0</v>
      </c>
      <c r="G47" s="247">
        <v>11.2</v>
      </c>
      <c r="H47" s="296">
        <v>0</v>
      </c>
      <c r="I47" s="247">
        <f t="shared" si="1"/>
        <v>78.42</v>
      </c>
      <c r="J47" s="247">
        <v>67.22</v>
      </c>
      <c r="K47" s="247">
        <v>11.2</v>
      </c>
      <c r="L47" s="293">
        <f t="shared" si="0"/>
        <v>78.42</v>
      </c>
      <c r="M47" s="262"/>
    </row>
    <row r="48" spans="1:13">
      <c r="A48" s="43">
        <v>45</v>
      </c>
      <c r="B48" s="50" t="s">
        <v>657</v>
      </c>
      <c r="C48" s="54" t="s">
        <v>203</v>
      </c>
      <c r="D48" s="246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1"/>
        <v>78.42</v>
      </c>
      <c r="J48" s="247">
        <v>67.22</v>
      </c>
      <c r="K48" s="247">
        <v>11.2</v>
      </c>
      <c r="L48" s="293">
        <f t="shared" si="0"/>
        <v>78.42</v>
      </c>
      <c r="M48" s="262"/>
    </row>
    <row r="49" spans="1:14">
      <c r="A49" s="43">
        <v>46</v>
      </c>
      <c r="B49" s="121" t="s">
        <v>658</v>
      </c>
      <c r="C49" s="119" t="s">
        <v>308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1"/>
        <v>78.42</v>
      </c>
      <c r="J49" s="247">
        <v>67.22</v>
      </c>
      <c r="K49" s="247">
        <v>11.2</v>
      </c>
      <c r="L49" s="293">
        <f t="shared" si="0"/>
        <v>78.42</v>
      </c>
      <c r="M49" s="262"/>
    </row>
    <row r="50" spans="1:14">
      <c r="A50" s="43">
        <v>47</v>
      </c>
      <c r="B50" s="50" t="s">
        <v>659</v>
      </c>
      <c r="C50" s="54" t="s">
        <v>27</v>
      </c>
      <c r="D50" s="246" t="s">
        <v>599</v>
      </c>
      <c r="E50" s="247">
        <v>67.22</v>
      </c>
      <c r="F50" s="296">
        <v>114.26</v>
      </c>
      <c r="G50" s="247">
        <v>11.2</v>
      </c>
      <c r="H50" s="296">
        <v>20.16</v>
      </c>
      <c r="I50" s="247">
        <f t="shared" si="1"/>
        <v>212.84</v>
      </c>
      <c r="J50" s="247">
        <v>181.48000000000002</v>
      </c>
      <c r="K50" s="247">
        <v>31.37</v>
      </c>
      <c r="L50" s="293">
        <f t="shared" si="0"/>
        <v>212.85000000000002</v>
      </c>
      <c r="M50" s="262"/>
    </row>
    <row r="51" spans="1:14">
      <c r="A51" s="43">
        <v>48</v>
      </c>
      <c r="B51" s="50" t="s">
        <v>660</v>
      </c>
      <c r="C51" s="54" t="s">
        <v>123</v>
      </c>
      <c r="D51" s="307" t="s">
        <v>599</v>
      </c>
      <c r="E51" s="247">
        <v>67.22</v>
      </c>
      <c r="F51" s="296">
        <v>114.26</v>
      </c>
      <c r="G51" s="247">
        <v>11.2</v>
      </c>
      <c r="H51" s="296">
        <v>20.16</v>
      </c>
      <c r="I51" s="247">
        <f t="shared" si="1"/>
        <v>212.84</v>
      </c>
      <c r="J51" s="247">
        <v>181.48000000000002</v>
      </c>
      <c r="K51" s="247">
        <v>31.37</v>
      </c>
      <c r="L51" s="293">
        <f t="shared" si="0"/>
        <v>212.85000000000002</v>
      </c>
      <c r="M51" s="262"/>
    </row>
    <row r="52" spans="1:14">
      <c r="A52" s="43">
        <v>49</v>
      </c>
      <c r="B52" s="50" t="s">
        <v>661</v>
      </c>
      <c r="C52" s="54" t="s">
        <v>143</v>
      </c>
      <c r="D52" s="246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1"/>
        <v>212.84</v>
      </c>
      <c r="J52" s="247">
        <v>181.48000000000002</v>
      </c>
      <c r="K52" s="247">
        <v>31.37</v>
      </c>
      <c r="L52" s="293">
        <f t="shared" si="0"/>
        <v>212.85000000000002</v>
      </c>
      <c r="M52" s="262"/>
    </row>
    <row r="53" spans="1:14">
      <c r="A53" s="43">
        <v>50</v>
      </c>
      <c r="B53" s="292" t="s">
        <v>742</v>
      </c>
      <c r="C53" s="284" t="s">
        <v>737</v>
      </c>
      <c r="D53" s="285" t="s">
        <v>598</v>
      </c>
      <c r="E53" s="247">
        <v>67.22</v>
      </c>
      <c r="F53" s="296">
        <v>0</v>
      </c>
      <c r="G53" s="247">
        <v>11.2</v>
      </c>
      <c r="H53" s="296">
        <v>0</v>
      </c>
      <c r="I53" s="309">
        <f t="shared" si="1"/>
        <v>78.42</v>
      </c>
      <c r="J53" s="247">
        <v>0</v>
      </c>
      <c r="K53" s="247">
        <v>0</v>
      </c>
      <c r="L53" s="293">
        <f t="shared" si="0"/>
        <v>0</v>
      </c>
      <c r="M53" s="262" t="s">
        <v>774</v>
      </c>
    </row>
    <row r="54" spans="1:14">
      <c r="A54" s="43">
        <v>51</v>
      </c>
      <c r="B54" s="50" t="s">
        <v>662</v>
      </c>
      <c r="C54" s="54" t="s">
        <v>209</v>
      </c>
      <c r="D54" s="246" t="s">
        <v>598</v>
      </c>
      <c r="E54" s="247">
        <v>67.22</v>
      </c>
      <c r="F54" s="296">
        <v>0</v>
      </c>
      <c r="G54" s="247">
        <v>11.2</v>
      </c>
      <c r="H54" s="296">
        <v>0</v>
      </c>
      <c r="I54" s="247">
        <f t="shared" si="1"/>
        <v>78.42</v>
      </c>
      <c r="J54" s="247">
        <v>67.22</v>
      </c>
      <c r="K54" s="247">
        <v>11.2</v>
      </c>
      <c r="L54" s="293">
        <f t="shared" ref="L54:L63" si="2">J54+K54</f>
        <v>78.42</v>
      </c>
      <c r="M54" s="262"/>
    </row>
    <row r="55" spans="1:14">
      <c r="A55" s="43">
        <v>52</v>
      </c>
      <c r="B55" s="50" t="s">
        <v>663</v>
      </c>
      <c r="C55" s="51" t="s">
        <v>133</v>
      </c>
      <c r="D55" s="246" t="s">
        <v>600</v>
      </c>
      <c r="E55" s="247">
        <v>67.239999999999995</v>
      </c>
      <c r="F55" s="296">
        <v>50.4</v>
      </c>
      <c r="G55" s="247">
        <v>11.2</v>
      </c>
      <c r="H55" s="296">
        <v>8.4</v>
      </c>
      <c r="I55" s="247">
        <f t="shared" si="1"/>
        <v>137.23999999999998</v>
      </c>
      <c r="J55" s="247">
        <v>117.63</v>
      </c>
      <c r="K55" s="247">
        <v>19.61</v>
      </c>
      <c r="L55" s="293">
        <f t="shared" si="2"/>
        <v>137.24</v>
      </c>
      <c r="M55" s="262"/>
    </row>
    <row r="56" spans="1:14" s="42" customFormat="1" ht="16" customHeight="1">
      <c r="A56" s="43">
        <v>53</v>
      </c>
      <c r="B56" s="50" t="s">
        <v>664</v>
      </c>
      <c r="C56" s="54" t="s">
        <v>601</v>
      </c>
      <c r="D56" s="246" t="s">
        <v>598</v>
      </c>
      <c r="E56" s="247">
        <v>67.22</v>
      </c>
      <c r="F56" s="296">
        <v>0</v>
      </c>
      <c r="G56" s="247">
        <v>11.2</v>
      </c>
      <c r="H56" s="296">
        <v>0</v>
      </c>
      <c r="I56" s="247">
        <f t="shared" si="1"/>
        <v>78.42</v>
      </c>
      <c r="J56" s="247">
        <v>67.22</v>
      </c>
      <c r="K56" s="247">
        <v>11.2</v>
      </c>
      <c r="L56" s="293">
        <f t="shared" si="2"/>
        <v>78.42</v>
      </c>
      <c r="M56" s="262"/>
      <c r="N56" s="1"/>
    </row>
    <row r="57" spans="1:14" s="42" customFormat="1">
      <c r="A57" s="43">
        <v>54</v>
      </c>
      <c r="B57" s="50" t="s">
        <v>665</v>
      </c>
      <c r="C57" s="54" t="s">
        <v>378</v>
      </c>
      <c r="D57" s="246" t="s">
        <v>600</v>
      </c>
      <c r="E57" s="247">
        <v>67.239999999999995</v>
      </c>
      <c r="F57" s="296">
        <v>50.4</v>
      </c>
      <c r="G57" s="247">
        <v>11.2</v>
      </c>
      <c r="H57" s="296">
        <v>8.4</v>
      </c>
      <c r="I57" s="247">
        <f t="shared" si="1"/>
        <v>137.23999999999998</v>
      </c>
      <c r="J57" s="247">
        <v>117.63</v>
      </c>
      <c r="K57" s="247">
        <v>19.61</v>
      </c>
      <c r="L57" s="293">
        <f t="shared" si="2"/>
        <v>137.24</v>
      </c>
      <c r="M57" s="262"/>
      <c r="N57" s="1"/>
    </row>
    <row r="58" spans="1:14" s="42" customFormat="1">
      <c r="A58" s="43">
        <v>55</v>
      </c>
      <c r="B58" s="50" t="s">
        <v>413</v>
      </c>
      <c r="C58" s="54" t="s">
        <v>196</v>
      </c>
      <c r="D58" s="271" t="s">
        <v>598</v>
      </c>
      <c r="E58" s="247">
        <v>67.22</v>
      </c>
      <c r="F58" s="296">
        <v>0</v>
      </c>
      <c r="G58" s="247">
        <v>11.2</v>
      </c>
      <c r="H58" s="296">
        <v>0</v>
      </c>
      <c r="I58" s="247">
        <f t="shared" si="1"/>
        <v>78.42</v>
      </c>
      <c r="J58" s="247">
        <v>67.22</v>
      </c>
      <c r="K58" s="247">
        <v>11.2</v>
      </c>
      <c r="L58" s="293">
        <f t="shared" si="2"/>
        <v>78.42</v>
      </c>
      <c r="M58" s="262"/>
      <c r="N58" s="1"/>
    </row>
    <row r="59" spans="1:14">
      <c r="A59" s="43">
        <v>56</v>
      </c>
      <c r="B59" s="50" t="s">
        <v>666</v>
      </c>
      <c r="C59" s="51" t="s">
        <v>215</v>
      </c>
      <c r="D59" s="246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1"/>
        <v>78.42</v>
      </c>
      <c r="J59" s="247">
        <v>67.22</v>
      </c>
      <c r="K59" s="247">
        <v>11.2</v>
      </c>
      <c r="L59" s="293">
        <f t="shared" si="2"/>
        <v>78.42</v>
      </c>
      <c r="M59" s="264"/>
    </row>
    <row r="60" spans="1:14">
      <c r="A60" s="43">
        <v>57</v>
      </c>
      <c r="B60" s="50" t="s">
        <v>667</v>
      </c>
      <c r="C60" s="51" t="s">
        <v>586</v>
      </c>
      <c r="D60" s="246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1"/>
        <v>78.42</v>
      </c>
      <c r="J60" s="247">
        <v>67.22</v>
      </c>
      <c r="K60" s="247">
        <v>11.2</v>
      </c>
      <c r="L60" s="293">
        <f t="shared" si="2"/>
        <v>78.42</v>
      </c>
      <c r="M60" s="264"/>
    </row>
    <row r="61" spans="1:14">
      <c r="A61" s="43">
        <v>58</v>
      </c>
      <c r="B61" s="50" t="s">
        <v>668</v>
      </c>
      <c r="C61" s="51" t="s">
        <v>509</v>
      </c>
      <c r="D61" s="246" t="s">
        <v>599</v>
      </c>
      <c r="E61" s="247">
        <v>67.22</v>
      </c>
      <c r="F61" s="296">
        <v>114.26</v>
      </c>
      <c r="G61" s="247">
        <v>11.2</v>
      </c>
      <c r="H61" s="296">
        <v>20.16</v>
      </c>
      <c r="I61" s="247">
        <f t="shared" si="1"/>
        <v>212.84</v>
      </c>
      <c r="J61" s="247">
        <v>181.48000000000002</v>
      </c>
      <c r="K61" s="247">
        <v>31.37</v>
      </c>
      <c r="L61" s="293">
        <f t="shared" si="2"/>
        <v>212.85000000000002</v>
      </c>
      <c r="M61" s="264"/>
    </row>
    <row r="62" spans="1:14">
      <c r="A62" s="43">
        <v>59</v>
      </c>
      <c r="B62" s="50" t="s">
        <v>669</v>
      </c>
      <c r="C62" s="54" t="s">
        <v>83</v>
      </c>
      <c r="D62" s="246" t="s">
        <v>598</v>
      </c>
      <c r="E62" s="247">
        <v>67.22</v>
      </c>
      <c r="F62" s="296">
        <v>0</v>
      </c>
      <c r="G62" s="247">
        <v>11.2</v>
      </c>
      <c r="H62" s="296">
        <v>0</v>
      </c>
      <c r="I62" s="247">
        <f t="shared" si="1"/>
        <v>78.42</v>
      </c>
      <c r="J62" s="247">
        <v>67.22</v>
      </c>
      <c r="K62" s="247">
        <v>11.2</v>
      </c>
      <c r="L62" s="293">
        <f t="shared" si="2"/>
        <v>78.42</v>
      </c>
      <c r="M62" s="262"/>
    </row>
    <row r="63" spans="1:14">
      <c r="A63" s="43">
        <v>60</v>
      </c>
      <c r="B63" s="50" t="s">
        <v>711</v>
      </c>
      <c r="C63" s="51" t="s">
        <v>712</v>
      </c>
      <c r="D63" s="246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1"/>
        <v>78.42</v>
      </c>
      <c r="J63" s="247">
        <v>67.22</v>
      </c>
      <c r="K63" s="247">
        <v>11.2</v>
      </c>
      <c r="L63" s="293">
        <f t="shared" si="2"/>
        <v>78.42</v>
      </c>
      <c r="M63" s="262"/>
    </row>
    <row r="64" spans="1:14">
      <c r="A64" s="43">
        <v>61</v>
      </c>
      <c r="B64" s="50" t="s">
        <v>707</v>
      </c>
      <c r="C64" s="54" t="s">
        <v>30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1"/>
        <v>78.42</v>
      </c>
      <c r="J64" s="247">
        <v>67.22</v>
      </c>
      <c r="K64" s="247">
        <v>11.2</v>
      </c>
      <c r="L64" s="293">
        <f>J64+K64</f>
        <v>78.42</v>
      </c>
      <c r="M64" s="262"/>
    </row>
    <row r="65" spans="1:13">
      <c r="A65" s="43">
        <v>62</v>
      </c>
      <c r="B65" s="292" t="s">
        <v>743</v>
      </c>
      <c r="C65" s="54" t="s">
        <v>738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1"/>
        <v>78.42</v>
      </c>
      <c r="J65" s="247">
        <v>67.22</v>
      </c>
      <c r="K65" s="247">
        <v>11.2</v>
      </c>
      <c r="L65" s="293">
        <f>J65+K65</f>
        <v>78.42</v>
      </c>
      <c r="M65" s="262"/>
    </row>
    <row r="66" spans="1:13">
      <c r="A66" s="43">
        <v>63</v>
      </c>
      <c r="B66" s="50" t="s">
        <v>670</v>
      </c>
      <c r="C66" s="54" t="s">
        <v>428</v>
      </c>
      <c r="D66" s="246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1"/>
        <v>78.42</v>
      </c>
      <c r="J66" s="247">
        <v>67.22</v>
      </c>
      <c r="K66" s="247">
        <v>11.2</v>
      </c>
      <c r="L66" s="293">
        <f>J66+K66</f>
        <v>78.42</v>
      </c>
      <c r="M66" s="262"/>
    </row>
    <row r="67" spans="1:13">
      <c r="A67" s="43">
        <v>64</v>
      </c>
      <c r="B67" s="292" t="s">
        <v>744</v>
      </c>
      <c r="C67" s="54" t="s">
        <v>523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1"/>
        <v>78.42</v>
      </c>
      <c r="J67" s="247">
        <v>67.22</v>
      </c>
      <c r="K67" s="247">
        <v>11.2</v>
      </c>
      <c r="L67" s="293">
        <f>J67+K67</f>
        <v>78.42</v>
      </c>
      <c r="M67" s="262"/>
    </row>
    <row r="68" spans="1:13">
      <c r="A68" s="43">
        <v>65</v>
      </c>
      <c r="B68" s="50" t="s">
        <v>671</v>
      </c>
      <c r="C68" s="54" t="s">
        <v>609</v>
      </c>
      <c r="D68" s="246" t="s">
        <v>600</v>
      </c>
      <c r="E68" s="247">
        <v>67.239999999999995</v>
      </c>
      <c r="F68" s="296">
        <v>50.4</v>
      </c>
      <c r="G68" s="247">
        <v>11.2</v>
      </c>
      <c r="H68" s="296">
        <v>8.4</v>
      </c>
      <c r="I68" s="247">
        <f t="shared" si="1"/>
        <v>137.23999999999998</v>
      </c>
      <c r="J68" s="247">
        <v>117.63</v>
      </c>
      <c r="K68" s="247">
        <v>19.61</v>
      </c>
      <c r="L68" s="293">
        <f t="shared" ref="L68:L103" si="3">J68+K68</f>
        <v>137.24</v>
      </c>
      <c r="M68" s="262"/>
    </row>
    <row r="69" spans="1:13">
      <c r="A69" s="43">
        <v>66</v>
      </c>
      <c r="B69" s="50" t="s">
        <v>672</v>
      </c>
      <c r="C69" s="54" t="s">
        <v>619</v>
      </c>
      <c r="D69" s="246" t="s">
        <v>599</v>
      </c>
      <c r="E69" s="247">
        <v>67.22</v>
      </c>
      <c r="F69" s="296">
        <v>114.26</v>
      </c>
      <c r="G69" s="247">
        <v>11.2</v>
      </c>
      <c r="H69" s="296">
        <v>20.16</v>
      </c>
      <c r="I69" s="247">
        <f t="shared" ref="I69:I103" si="4">SUM(E69:H69)</f>
        <v>212.84</v>
      </c>
      <c r="J69" s="247">
        <v>181.48000000000002</v>
      </c>
      <c r="K69" s="247">
        <v>31.37</v>
      </c>
      <c r="L69" s="293">
        <f t="shared" si="3"/>
        <v>212.85000000000002</v>
      </c>
      <c r="M69" s="262"/>
    </row>
    <row r="70" spans="1:13">
      <c r="A70" s="43">
        <v>67</v>
      </c>
      <c r="B70" s="50" t="s">
        <v>673</v>
      </c>
      <c r="C70" s="54" t="s">
        <v>360</v>
      </c>
      <c r="D70" s="246" t="s">
        <v>600</v>
      </c>
      <c r="E70" s="247">
        <v>67.239999999999995</v>
      </c>
      <c r="F70" s="296">
        <v>50.4</v>
      </c>
      <c r="G70" s="247">
        <v>11.2</v>
      </c>
      <c r="H70" s="296">
        <v>8.4</v>
      </c>
      <c r="I70" s="247">
        <f t="shared" si="4"/>
        <v>137.23999999999998</v>
      </c>
      <c r="J70" s="247">
        <v>117.63</v>
      </c>
      <c r="K70" s="247">
        <v>19.61</v>
      </c>
      <c r="L70" s="293">
        <f t="shared" si="3"/>
        <v>137.24</v>
      </c>
      <c r="M70" s="262"/>
    </row>
    <row r="71" spans="1:13">
      <c r="A71" s="43">
        <v>68</v>
      </c>
      <c r="B71" s="50" t="s">
        <v>674</v>
      </c>
      <c r="C71" s="54" t="s">
        <v>369</v>
      </c>
      <c r="D71" s="246" t="s">
        <v>600</v>
      </c>
      <c r="E71" s="247">
        <v>67.239999999999995</v>
      </c>
      <c r="F71" s="296">
        <v>50.4</v>
      </c>
      <c r="G71" s="247">
        <v>11.2</v>
      </c>
      <c r="H71" s="296">
        <v>8.4</v>
      </c>
      <c r="I71" s="247">
        <f t="shared" si="4"/>
        <v>137.23999999999998</v>
      </c>
      <c r="J71" s="247">
        <v>117.63</v>
      </c>
      <c r="K71" s="247">
        <v>19.61</v>
      </c>
      <c r="L71" s="293">
        <f t="shared" si="3"/>
        <v>137.24</v>
      </c>
      <c r="M71" s="262"/>
    </row>
    <row r="72" spans="1:13">
      <c r="A72" s="43">
        <v>69</v>
      </c>
      <c r="B72" s="50" t="s">
        <v>726</v>
      </c>
      <c r="C72" s="51" t="s">
        <v>725</v>
      </c>
      <c r="D72" s="246" t="s">
        <v>598</v>
      </c>
      <c r="E72" s="247">
        <v>67.22</v>
      </c>
      <c r="F72" s="296">
        <v>0</v>
      </c>
      <c r="G72" s="247">
        <v>11.2</v>
      </c>
      <c r="H72" s="296">
        <v>0</v>
      </c>
      <c r="I72" s="247">
        <f t="shared" si="4"/>
        <v>78.42</v>
      </c>
      <c r="J72" s="247">
        <v>67.22</v>
      </c>
      <c r="K72" s="247">
        <v>11.2</v>
      </c>
      <c r="L72" s="293">
        <f t="shared" si="3"/>
        <v>78.42</v>
      </c>
      <c r="M72" s="262"/>
    </row>
    <row r="73" spans="1:13">
      <c r="A73" s="43">
        <v>70</v>
      </c>
      <c r="B73" s="3" t="s">
        <v>753</v>
      </c>
      <c r="C73" s="51" t="s">
        <v>752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>SUM(E73:H73)</f>
        <v>78.42</v>
      </c>
      <c r="J73" s="247">
        <v>67.22</v>
      </c>
      <c r="K73" s="247">
        <v>11.2</v>
      </c>
      <c r="L73" s="293">
        <f t="shared" si="3"/>
        <v>78.42</v>
      </c>
      <c r="M73" s="262"/>
    </row>
    <row r="74" spans="1:13">
      <c r="A74" s="43">
        <v>71</v>
      </c>
      <c r="B74" s="50" t="s">
        <v>676</v>
      </c>
      <c r="C74" s="54" t="s">
        <v>557</v>
      </c>
      <c r="D74" s="246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 t="shared" si="4"/>
        <v>78.42</v>
      </c>
      <c r="J74" s="247">
        <v>67.22</v>
      </c>
      <c r="K74" s="247">
        <v>11.2</v>
      </c>
      <c r="L74" s="293">
        <f t="shared" si="3"/>
        <v>78.42</v>
      </c>
      <c r="M74" s="262"/>
    </row>
    <row r="75" spans="1:13">
      <c r="A75" s="43">
        <v>72</v>
      </c>
      <c r="B75" s="50" t="s">
        <v>677</v>
      </c>
      <c r="C75" s="54" t="s">
        <v>112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4"/>
        <v>78.42</v>
      </c>
      <c r="J75" s="247">
        <v>67.22</v>
      </c>
      <c r="K75" s="247">
        <v>11.2</v>
      </c>
      <c r="L75" s="293">
        <f t="shared" si="3"/>
        <v>78.42</v>
      </c>
      <c r="M75" s="262"/>
    </row>
    <row r="76" spans="1:13">
      <c r="A76" s="43">
        <v>73</v>
      </c>
      <c r="B76" s="50" t="s">
        <v>678</v>
      </c>
      <c r="C76" s="54" t="s">
        <v>341</v>
      </c>
      <c r="D76" s="307" t="s">
        <v>600</v>
      </c>
      <c r="E76" s="247">
        <v>67.239999999999995</v>
      </c>
      <c r="F76" s="296">
        <v>50.4</v>
      </c>
      <c r="G76" s="247">
        <v>11.2</v>
      </c>
      <c r="H76" s="296">
        <v>8.4</v>
      </c>
      <c r="I76" s="247">
        <f t="shared" si="4"/>
        <v>137.23999999999998</v>
      </c>
      <c r="J76" s="247">
        <v>117.63</v>
      </c>
      <c r="K76" s="247">
        <v>19.61</v>
      </c>
      <c r="L76" s="293">
        <f t="shared" si="3"/>
        <v>137.24</v>
      </c>
      <c r="M76" s="262"/>
    </row>
    <row r="77" spans="1:13">
      <c r="A77" s="43">
        <v>74</v>
      </c>
      <c r="B77" s="50" t="s">
        <v>679</v>
      </c>
      <c r="C77" s="54" t="s">
        <v>32</v>
      </c>
      <c r="D77" s="246" t="s">
        <v>599</v>
      </c>
      <c r="E77" s="247">
        <v>67.22</v>
      </c>
      <c r="F77" s="296">
        <v>114.26</v>
      </c>
      <c r="G77" s="247">
        <v>11.2</v>
      </c>
      <c r="H77" s="296">
        <v>20.16</v>
      </c>
      <c r="I77" s="247">
        <f t="shared" si="4"/>
        <v>212.84</v>
      </c>
      <c r="J77" s="247">
        <v>181.48000000000002</v>
      </c>
      <c r="K77" s="247">
        <v>31.37</v>
      </c>
      <c r="L77" s="293">
        <f t="shared" si="3"/>
        <v>212.85000000000002</v>
      </c>
      <c r="M77" s="262"/>
    </row>
    <row r="78" spans="1:13">
      <c r="A78" s="43">
        <v>75</v>
      </c>
      <c r="B78" s="50" t="s">
        <v>714</v>
      </c>
      <c r="C78" s="54" t="s">
        <v>713</v>
      </c>
      <c r="D78" s="246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4"/>
        <v>78.42</v>
      </c>
      <c r="J78" s="247">
        <v>67.22</v>
      </c>
      <c r="K78" s="247">
        <v>11.2</v>
      </c>
      <c r="L78" s="293">
        <f t="shared" si="3"/>
        <v>78.42</v>
      </c>
      <c r="M78" s="262"/>
    </row>
    <row r="79" spans="1:13">
      <c r="A79" s="43">
        <v>76</v>
      </c>
      <c r="B79" s="50" t="s">
        <v>681</v>
      </c>
      <c r="C79" s="54" t="s">
        <v>179</v>
      </c>
      <c r="D79" s="246" t="s">
        <v>600</v>
      </c>
      <c r="E79" s="247">
        <v>67.239999999999995</v>
      </c>
      <c r="F79" s="296">
        <v>50.4</v>
      </c>
      <c r="G79" s="247">
        <v>11.2</v>
      </c>
      <c r="H79" s="296">
        <v>8.4</v>
      </c>
      <c r="I79" s="247">
        <f t="shared" si="4"/>
        <v>137.23999999999998</v>
      </c>
      <c r="J79" s="247">
        <v>117.63</v>
      </c>
      <c r="K79" s="247">
        <v>19.61</v>
      </c>
      <c r="L79" s="293">
        <f t="shared" si="3"/>
        <v>137.24</v>
      </c>
      <c r="M79" s="262"/>
    </row>
    <row r="80" spans="1:13">
      <c r="A80" s="43">
        <v>77</v>
      </c>
      <c r="B80" s="50" t="s">
        <v>682</v>
      </c>
      <c r="C80" s="54" t="s">
        <v>34</v>
      </c>
      <c r="D80" s="246" t="s">
        <v>598</v>
      </c>
      <c r="E80" s="247">
        <v>67.22</v>
      </c>
      <c r="F80" s="296">
        <v>0</v>
      </c>
      <c r="G80" s="247">
        <v>11.2</v>
      </c>
      <c r="H80" s="296">
        <v>0</v>
      </c>
      <c r="I80" s="247">
        <f t="shared" si="4"/>
        <v>78.42</v>
      </c>
      <c r="J80" s="247">
        <v>67.22</v>
      </c>
      <c r="K80" s="247">
        <v>11.2</v>
      </c>
      <c r="L80" s="293">
        <f t="shared" si="3"/>
        <v>78.42</v>
      </c>
      <c r="M80" s="262"/>
    </row>
    <row r="81" spans="1:13">
      <c r="A81" s="43">
        <v>78</v>
      </c>
      <c r="B81" s="50" t="s">
        <v>683</v>
      </c>
      <c r="C81" s="54" t="s">
        <v>126</v>
      </c>
      <c r="D81" s="246" t="s">
        <v>600</v>
      </c>
      <c r="E81" s="247">
        <v>67.239999999999995</v>
      </c>
      <c r="F81" s="296">
        <v>50.4</v>
      </c>
      <c r="G81" s="247">
        <v>11.2</v>
      </c>
      <c r="H81" s="296">
        <v>8.4</v>
      </c>
      <c r="I81" s="247">
        <f t="shared" si="4"/>
        <v>137.23999999999998</v>
      </c>
      <c r="J81" s="247">
        <v>117.63</v>
      </c>
      <c r="K81" s="247">
        <v>19.61</v>
      </c>
      <c r="L81" s="293">
        <f t="shared" si="3"/>
        <v>137.24</v>
      </c>
      <c r="M81" s="262"/>
    </row>
    <row r="82" spans="1:13" ht="17" customHeight="1">
      <c r="A82" s="43">
        <v>79</v>
      </c>
      <c r="B82" s="50" t="s">
        <v>684</v>
      </c>
      <c r="C82" s="115" t="s">
        <v>35</v>
      </c>
      <c r="D82" s="246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4"/>
        <v>78.42</v>
      </c>
      <c r="J82" s="247">
        <v>67.22</v>
      </c>
      <c r="K82" s="247">
        <v>11.2</v>
      </c>
      <c r="L82" s="293">
        <f t="shared" si="3"/>
        <v>78.42</v>
      </c>
      <c r="M82" s="266"/>
    </row>
    <row r="83" spans="1:13">
      <c r="A83" s="43">
        <v>80</v>
      </c>
      <c r="B83" s="50" t="s">
        <v>685</v>
      </c>
      <c r="C83" s="51" t="s">
        <v>433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4"/>
        <v>78.42</v>
      </c>
      <c r="J83" s="247">
        <v>67.22</v>
      </c>
      <c r="K83" s="247">
        <v>11.2</v>
      </c>
      <c r="L83" s="293">
        <f t="shared" si="3"/>
        <v>78.42</v>
      </c>
      <c r="M83" s="262"/>
    </row>
    <row r="84" spans="1:13">
      <c r="A84" s="43">
        <v>81</v>
      </c>
      <c r="B84" s="50" t="s">
        <v>686</v>
      </c>
      <c r="C84" s="51" t="s">
        <v>339</v>
      </c>
      <c r="D84" s="246" t="s">
        <v>600</v>
      </c>
      <c r="E84" s="247">
        <v>67.239999999999995</v>
      </c>
      <c r="F84" s="296">
        <v>50.4</v>
      </c>
      <c r="G84" s="247">
        <v>11.2</v>
      </c>
      <c r="H84" s="296">
        <v>8.4</v>
      </c>
      <c r="I84" s="247">
        <f t="shared" si="4"/>
        <v>137.23999999999998</v>
      </c>
      <c r="J84" s="247">
        <v>117.63</v>
      </c>
      <c r="K84" s="247">
        <v>19.61</v>
      </c>
      <c r="L84" s="293">
        <f t="shared" si="3"/>
        <v>137.24</v>
      </c>
      <c r="M84" s="262"/>
    </row>
    <row r="85" spans="1:13">
      <c r="A85" s="43">
        <v>82</v>
      </c>
      <c r="B85" s="50" t="s">
        <v>687</v>
      </c>
      <c r="C85" s="54" t="s">
        <v>50</v>
      </c>
      <c r="D85" s="246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 t="shared" si="4"/>
        <v>78.42</v>
      </c>
      <c r="J85" s="247">
        <v>67.22</v>
      </c>
      <c r="K85" s="247">
        <v>11.2</v>
      </c>
      <c r="L85" s="293">
        <f t="shared" si="3"/>
        <v>78.42</v>
      </c>
      <c r="M85" s="262"/>
    </row>
    <row r="86" spans="1:13">
      <c r="A86" s="43">
        <v>83</v>
      </c>
      <c r="B86" s="50" t="s">
        <v>688</v>
      </c>
      <c r="C86" s="54" t="s">
        <v>85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4"/>
        <v>78.42</v>
      </c>
      <c r="J86" s="247">
        <v>67.22</v>
      </c>
      <c r="K86" s="247">
        <v>11.2</v>
      </c>
      <c r="L86" s="293">
        <f t="shared" si="3"/>
        <v>78.42</v>
      </c>
      <c r="M86" s="262"/>
    </row>
    <row r="87" spans="1:13">
      <c r="A87" s="43">
        <v>84</v>
      </c>
      <c r="B87" s="50" t="s">
        <v>689</v>
      </c>
      <c r="C87" s="54" t="s">
        <v>128</v>
      </c>
      <c r="D87" s="246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4"/>
        <v>78.42</v>
      </c>
      <c r="J87" s="247">
        <v>67.22</v>
      </c>
      <c r="K87" s="247">
        <v>11.2</v>
      </c>
      <c r="L87" s="293">
        <f t="shared" si="3"/>
        <v>78.42</v>
      </c>
      <c r="M87" s="262"/>
    </row>
    <row r="88" spans="1:13">
      <c r="A88" s="43">
        <v>85</v>
      </c>
      <c r="B88" s="50" t="s">
        <v>690</v>
      </c>
      <c r="C88" s="54" t="s">
        <v>138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4"/>
        <v>78.42</v>
      </c>
      <c r="J88" s="247">
        <v>67.22</v>
      </c>
      <c r="K88" s="247">
        <v>11.2</v>
      </c>
      <c r="L88" s="293">
        <f t="shared" si="3"/>
        <v>78.42</v>
      </c>
      <c r="M88" s="262"/>
    </row>
    <row r="89" spans="1:13">
      <c r="A89" s="43">
        <v>86</v>
      </c>
      <c r="B89" s="50" t="s">
        <v>691</v>
      </c>
      <c r="C89" s="54" t="s">
        <v>37</v>
      </c>
      <c r="D89" s="246" t="s">
        <v>600</v>
      </c>
      <c r="E89" s="247">
        <v>67.239999999999995</v>
      </c>
      <c r="F89" s="296">
        <v>50.4</v>
      </c>
      <c r="G89" s="247">
        <v>11.2</v>
      </c>
      <c r="H89" s="296">
        <v>8.4</v>
      </c>
      <c r="I89" s="247">
        <f t="shared" si="4"/>
        <v>137.23999999999998</v>
      </c>
      <c r="J89" s="247">
        <v>117.63</v>
      </c>
      <c r="K89" s="247">
        <v>19.61</v>
      </c>
      <c r="L89" s="293">
        <f t="shared" si="3"/>
        <v>137.24</v>
      </c>
      <c r="M89" s="262"/>
    </row>
    <row r="90" spans="1:13">
      <c r="A90" s="43">
        <v>87</v>
      </c>
      <c r="B90" s="50" t="s">
        <v>692</v>
      </c>
      <c r="C90" s="51" t="s">
        <v>46</v>
      </c>
      <c r="D90" s="283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309">
        <f t="shared" si="4"/>
        <v>78.42</v>
      </c>
      <c r="J90" s="247">
        <v>181.48000000000002</v>
      </c>
      <c r="K90" s="247">
        <v>31.37</v>
      </c>
      <c r="L90" s="310">
        <f t="shared" si="3"/>
        <v>212.85000000000002</v>
      </c>
      <c r="M90" s="262" t="s">
        <v>762</v>
      </c>
    </row>
    <row r="91" spans="1:13">
      <c r="A91" s="43">
        <v>88</v>
      </c>
      <c r="B91" s="50" t="s">
        <v>693</v>
      </c>
      <c r="C91" s="51" t="s">
        <v>165</v>
      </c>
      <c r="D91" s="246" t="s">
        <v>600</v>
      </c>
      <c r="E91" s="247">
        <v>67.239999999999995</v>
      </c>
      <c r="F91" s="296">
        <v>50.4</v>
      </c>
      <c r="G91" s="247">
        <v>11.2</v>
      </c>
      <c r="H91" s="296">
        <v>8.4</v>
      </c>
      <c r="I91" s="247">
        <f t="shared" si="4"/>
        <v>137.23999999999998</v>
      </c>
      <c r="J91" s="247">
        <v>117.63</v>
      </c>
      <c r="K91" s="247">
        <v>19.61</v>
      </c>
      <c r="L91" s="293">
        <f t="shared" si="3"/>
        <v>137.24</v>
      </c>
      <c r="M91" s="262"/>
    </row>
    <row r="92" spans="1:13">
      <c r="A92" s="43">
        <v>89</v>
      </c>
      <c r="B92" s="50" t="s">
        <v>694</v>
      </c>
      <c r="C92" s="51" t="s">
        <v>200</v>
      </c>
      <c r="D92" s="246" t="s">
        <v>600</v>
      </c>
      <c r="E92" s="247">
        <v>67.239999999999995</v>
      </c>
      <c r="F92" s="296">
        <v>50.4</v>
      </c>
      <c r="G92" s="247">
        <v>11.2</v>
      </c>
      <c r="H92" s="296">
        <v>8.4</v>
      </c>
      <c r="I92" s="247">
        <f t="shared" si="4"/>
        <v>137.23999999999998</v>
      </c>
      <c r="J92" s="247">
        <v>117.63</v>
      </c>
      <c r="K92" s="247">
        <v>19.61</v>
      </c>
      <c r="L92" s="293">
        <f t="shared" si="3"/>
        <v>137.24</v>
      </c>
      <c r="M92" s="262"/>
    </row>
    <row r="93" spans="1:13">
      <c r="A93" s="43">
        <v>90</v>
      </c>
      <c r="B93" s="50" t="s">
        <v>695</v>
      </c>
      <c r="C93" s="54" t="s">
        <v>434</v>
      </c>
      <c r="D93" s="246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4"/>
        <v>78.42</v>
      </c>
      <c r="J93" s="247">
        <v>67.22</v>
      </c>
      <c r="K93" s="247">
        <v>11.2</v>
      </c>
      <c r="L93" s="293">
        <f t="shared" si="3"/>
        <v>78.42</v>
      </c>
      <c r="M93" s="262"/>
    </row>
    <row r="94" spans="1:13">
      <c r="A94" s="43">
        <v>91</v>
      </c>
      <c r="B94" s="292" t="s">
        <v>745</v>
      </c>
      <c r="C94" s="54" t="s">
        <v>337</v>
      </c>
      <c r="D94" s="246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4"/>
        <v>78.42</v>
      </c>
      <c r="J94" s="247">
        <v>67.22</v>
      </c>
      <c r="K94" s="247">
        <v>11.2</v>
      </c>
      <c r="L94" s="293">
        <f t="shared" si="3"/>
        <v>78.42</v>
      </c>
      <c r="M94" s="262"/>
    </row>
    <row r="95" spans="1:13">
      <c r="A95" s="43">
        <v>92</v>
      </c>
      <c r="B95" s="50" t="s">
        <v>696</v>
      </c>
      <c r="C95" s="54" t="s">
        <v>524</v>
      </c>
      <c r="D95" s="246" t="s">
        <v>599</v>
      </c>
      <c r="E95" s="247">
        <v>67.22</v>
      </c>
      <c r="F95" s="296">
        <v>114.26</v>
      </c>
      <c r="G95" s="247">
        <v>11.2</v>
      </c>
      <c r="H95" s="296">
        <v>20.16</v>
      </c>
      <c r="I95" s="247">
        <f t="shared" si="4"/>
        <v>212.84</v>
      </c>
      <c r="J95" s="247">
        <v>181.48000000000002</v>
      </c>
      <c r="K95" s="247">
        <v>31.37</v>
      </c>
      <c r="L95" s="293">
        <f t="shared" si="3"/>
        <v>212.85000000000002</v>
      </c>
      <c r="M95" s="262"/>
    </row>
    <row r="96" spans="1:13">
      <c r="A96" s="43">
        <v>93</v>
      </c>
      <c r="B96" s="50" t="s">
        <v>697</v>
      </c>
      <c r="C96" s="54" t="s">
        <v>558</v>
      </c>
      <c r="D96" s="246" t="s">
        <v>599</v>
      </c>
      <c r="E96" s="247">
        <v>67.22</v>
      </c>
      <c r="F96" s="296">
        <v>114.26</v>
      </c>
      <c r="G96" s="247">
        <v>11.2</v>
      </c>
      <c r="H96" s="296">
        <v>20.16</v>
      </c>
      <c r="I96" s="247">
        <f t="shared" si="4"/>
        <v>212.84</v>
      </c>
      <c r="J96" s="247">
        <v>181.48000000000002</v>
      </c>
      <c r="K96" s="247">
        <v>31.37</v>
      </c>
      <c r="L96" s="293">
        <f t="shared" si="3"/>
        <v>212.85000000000002</v>
      </c>
      <c r="M96" s="262"/>
    </row>
    <row r="97" spans="1:17">
      <c r="A97" s="43">
        <v>94</v>
      </c>
      <c r="B97" s="50" t="s">
        <v>698</v>
      </c>
      <c r="C97" s="54" t="s">
        <v>201</v>
      </c>
      <c r="D97" s="246" t="s">
        <v>598</v>
      </c>
      <c r="E97" s="247">
        <v>67.22</v>
      </c>
      <c r="F97" s="296">
        <v>0</v>
      </c>
      <c r="G97" s="247">
        <v>11.2</v>
      </c>
      <c r="H97" s="296">
        <v>0</v>
      </c>
      <c r="I97" s="247">
        <f t="shared" si="4"/>
        <v>78.42</v>
      </c>
      <c r="J97" s="247">
        <v>67.22</v>
      </c>
      <c r="K97" s="247">
        <v>11.2</v>
      </c>
      <c r="L97" s="293">
        <f t="shared" si="3"/>
        <v>78.42</v>
      </c>
      <c r="M97" s="262"/>
    </row>
    <row r="98" spans="1:17">
      <c r="A98" s="43">
        <v>95</v>
      </c>
      <c r="B98" s="50" t="s">
        <v>699</v>
      </c>
      <c r="C98" s="54" t="s">
        <v>202</v>
      </c>
      <c r="D98" s="320" t="s">
        <v>599</v>
      </c>
      <c r="E98" s="247">
        <v>67.22</v>
      </c>
      <c r="F98" s="319">
        <f>57.13*2</f>
        <v>114.26</v>
      </c>
      <c r="G98" s="247">
        <v>11.2</v>
      </c>
      <c r="H98" s="319">
        <f>10.08*2</f>
        <v>20.16</v>
      </c>
      <c r="I98" s="247">
        <f t="shared" si="4"/>
        <v>212.84</v>
      </c>
      <c r="J98" s="247">
        <v>117.63</v>
      </c>
      <c r="K98" s="247">
        <v>19.61</v>
      </c>
      <c r="L98" s="310">
        <f t="shared" si="3"/>
        <v>137.24</v>
      </c>
      <c r="M98" s="262" t="s">
        <v>778</v>
      </c>
    </row>
    <row r="99" spans="1:17">
      <c r="A99" s="43">
        <v>96</v>
      </c>
      <c r="B99" s="50" t="s">
        <v>700</v>
      </c>
      <c r="C99" s="54" t="s">
        <v>473</v>
      </c>
      <c r="D99" s="246" t="s">
        <v>598</v>
      </c>
      <c r="E99" s="247">
        <v>67.22</v>
      </c>
      <c r="F99" s="296">
        <v>0</v>
      </c>
      <c r="G99" s="247">
        <v>11.2</v>
      </c>
      <c r="H99" s="296">
        <v>0</v>
      </c>
      <c r="I99" s="247">
        <f t="shared" si="4"/>
        <v>78.42</v>
      </c>
      <c r="J99" s="247">
        <v>67.22</v>
      </c>
      <c r="K99" s="247">
        <v>11.2</v>
      </c>
      <c r="L99" s="293">
        <f t="shared" si="3"/>
        <v>78.42</v>
      </c>
      <c r="M99" s="262"/>
    </row>
    <row r="100" spans="1:17">
      <c r="A100" s="43">
        <v>97</v>
      </c>
      <c r="B100" s="50" t="s">
        <v>701</v>
      </c>
      <c r="C100" s="54" t="s">
        <v>559</v>
      </c>
      <c r="D100" s="246" t="s">
        <v>599</v>
      </c>
      <c r="E100" s="247">
        <v>67.22</v>
      </c>
      <c r="F100" s="296">
        <v>114.26</v>
      </c>
      <c r="G100" s="247">
        <v>11.2</v>
      </c>
      <c r="H100" s="296">
        <v>20.16</v>
      </c>
      <c r="I100" s="247">
        <f t="shared" si="4"/>
        <v>212.84</v>
      </c>
      <c r="J100" s="247">
        <v>181.48000000000002</v>
      </c>
      <c r="K100" s="247">
        <v>31.37</v>
      </c>
      <c r="L100" s="293">
        <f t="shared" si="3"/>
        <v>212.85000000000002</v>
      </c>
      <c r="M100" s="262"/>
    </row>
    <row r="101" spans="1:17">
      <c r="A101" s="43">
        <v>98</v>
      </c>
      <c r="B101" s="50" t="s">
        <v>702</v>
      </c>
      <c r="C101" s="54" t="s">
        <v>161</v>
      </c>
      <c r="D101" s="246" t="s">
        <v>598</v>
      </c>
      <c r="E101" s="247">
        <v>67.22</v>
      </c>
      <c r="F101" s="296">
        <v>0</v>
      </c>
      <c r="G101" s="247">
        <v>11.2</v>
      </c>
      <c r="H101" s="296">
        <v>0</v>
      </c>
      <c r="I101" s="247">
        <f t="shared" si="4"/>
        <v>78.42</v>
      </c>
      <c r="J101" s="247">
        <v>67.22</v>
      </c>
      <c r="K101" s="247">
        <v>11.2</v>
      </c>
      <c r="L101" s="293">
        <f t="shared" si="3"/>
        <v>78.42</v>
      </c>
      <c r="M101" s="262"/>
      <c r="O101" s="12"/>
    </row>
    <row r="102" spans="1:17">
      <c r="A102" s="43">
        <v>99</v>
      </c>
      <c r="B102" s="50" t="s">
        <v>703</v>
      </c>
      <c r="C102" s="51" t="s">
        <v>86</v>
      </c>
      <c r="D102" s="246" t="s">
        <v>600</v>
      </c>
      <c r="E102" s="247">
        <v>67.239999999999995</v>
      </c>
      <c r="F102" s="296">
        <v>50.4</v>
      </c>
      <c r="G102" s="247">
        <v>11.2</v>
      </c>
      <c r="H102" s="296">
        <v>8.4</v>
      </c>
      <c r="I102" s="247">
        <f t="shared" si="4"/>
        <v>137.23999999999998</v>
      </c>
      <c r="J102" s="247">
        <v>117.63</v>
      </c>
      <c r="K102" s="247">
        <v>19.61</v>
      </c>
      <c r="L102" s="293">
        <f t="shared" si="3"/>
        <v>137.24</v>
      </c>
      <c r="M102" s="262"/>
      <c r="O102" s="12"/>
    </row>
    <row r="103" spans="1:17">
      <c r="A103" s="43">
        <v>100</v>
      </c>
      <c r="B103" s="3" t="s">
        <v>768</v>
      </c>
      <c r="C103" s="51" t="s">
        <v>769</v>
      </c>
      <c r="D103" s="290" t="s">
        <v>598</v>
      </c>
      <c r="E103" s="247">
        <v>67.22</v>
      </c>
      <c r="F103" s="296">
        <v>0</v>
      </c>
      <c r="G103" s="247">
        <v>11.2</v>
      </c>
      <c r="H103" s="296">
        <v>0</v>
      </c>
      <c r="I103" s="247">
        <f t="shared" si="4"/>
        <v>78.42</v>
      </c>
      <c r="J103" s="272">
        <v>0</v>
      </c>
      <c r="K103" s="247">
        <v>0</v>
      </c>
      <c r="L103" s="293">
        <f t="shared" si="3"/>
        <v>0</v>
      </c>
      <c r="M103" s="262" t="s">
        <v>770</v>
      </c>
      <c r="O103" s="12"/>
    </row>
    <row r="104" spans="1:17">
      <c r="A104" s="43"/>
      <c r="B104" s="288"/>
      <c r="C104" s="289"/>
      <c r="D104" s="290"/>
      <c r="E104" s="247"/>
      <c r="F104" s="247"/>
      <c r="G104" s="247"/>
      <c r="H104" s="247"/>
      <c r="I104" s="247"/>
      <c r="J104" s="272"/>
      <c r="K104" s="247"/>
      <c r="L104" s="316"/>
      <c r="M104" s="262"/>
      <c r="O104" s="12"/>
    </row>
    <row r="105" spans="1:17" ht="16">
      <c r="A105" s="152" t="s">
        <v>403</v>
      </c>
      <c r="B105" s="153"/>
      <c r="C105" s="153"/>
      <c r="D105" s="281"/>
      <c r="E105" s="312">
        <f>SUM(E4:E103)</f>
        <v>6587.9599999999991</v>
      </c>
      <c r="F105" s="312">
        <f>SUM(F4:F103)</f>
        <v>3407.4600000000028</v>
      </c>
      <c r="G105" s="312">
        <f>SUM(G4:G103)</f>
        <v>1097.600000000002</v>
      </c>
      <c r="H105" s="312">
        <f>SUM(H4:H103)</f>
        <v>591.35999999999979</v>
      </c>
      <c r="I105" s="88">
        <f>SUM(I4:I103)</f>
        <v>11684.380000000001</v>
      </c>
      <c r="J105" s="88"/>
      <c r="K105" s="88"/>
      <c r="L105" s="88">
        <f>SUM(L4:L103)</f>
        <v>11877.840000000006</v>
      </c>
      <c r="M105" s="298">
        <f>I105-L105</f>
        <v>-193.46000000000458</v>
      </c>
      <c r="O105" s="12"/>
    </row>
    <row r="106" spans="1:17">
      <c r="A106" s="148"/>
      <c r="B106" s="149"/>
      <c r="C106" s="150"/>
      <c r="K106" s="286"/>
      <c r="L106" s="275"/>
      <c r="M106" s="53"/>
    </row>
    <row r="107" spans="1:17">
      <c r="A107" s="43"/>
      <c r="B107" s="50"/>
      <c r="C107" s="54"/>
      <c r="D107" s="54"/>
      <c r="E107" s="76"/>
      <c r="F107" s="76"/>
      <c r="G107" s="76"/>
      <c r="H107" s="76"/>
      <c r="I107" s="76"/>
      <c r="J107" s="76"/>
      <c r="K107" s="76"/>
      <c r="L107" s="76"/>
      <c r="M107" s="53"/>
    </row>
    <row r="108" spans="1:17" ht="16">
      <c r="A108" s="143"/>
      <c r="B108" s="155"/>
      <c r="C108" s="398" t="s">
        <v>616</v>
      </c>
      <c r="D108" s="400"/>
      <c r="E108" s="88">
        <v>0</v>
      </c>
      <c r="F108" s="88"/>
      <c r="G108" s="88">
        <v>0</v>
      </c>
      <c r="H108" s="88"/>
      <c r="I108" s="88">
        <v>0</v>
      </c>
      <c r="J108" s="88"/>
      <c r="K108" s="88"/>
      <c r="L108" s="88"/>
      <c r="M108" s="89"/>
      <c r="O108" s="12"/>
    </row>
    <row r="109" spans="1:17" ht="16">
      <c r="A109" s="394" t="s">
        <v>171</v>
      </c>
      <c r="B109" s="395"/>
      <c r="C109" s="395"/>
      <c r="D109" s="395"/>
      <c r="E109" s="88">
        <f>E105+E108</f>
        <v>6587.9599999999991</v>
      </c>
      <c r="F109" s="88"/>
      <c r="G109" s="88">
        <f>G105+G108</f>
        <v>1097.600000000002</v>
      </c>
      <c r="H109" s="88"/>
      <c r="I109" s="88">
        <f>I105+I108</f>
        <v>11684.380000000001</v>
      </c>
      <c r="J109" s="88"/>
      <c r="K109" s="88"/>
      <c r="L109" s="88"/>
      <c r="M109" s="89"/>
      <c r="O109" s="12"/>
    </row>
    <row r="110" spans="1:17" ht="16">
      <c r="A110" s="401" t="s">
        <v>317</v>
      </c>
      <c r="B110" s="401"/>
      <c r="C110" s="401"/>
      <c r="D110" s="401"/>
      <c r="E110" s="90"/>
      <c r="F110" s="90"/>
      <c r="G110" s="93"/>
      <c r="H110" s="93"/>
      <c r="I110" s="93"/>
      <c r="J110" s="93"/>
      <c r="K110" s="93"/>
      <c r="L110" s="93"/>
      <c r="M110" s="89"/>
    </row>
    <row r="111" spans="1:17" ht="16" customHeight="1">
      <c r="A111" s="405" t="s">
        <v>418</v>
      </c>
      <c r="B111" s="402"/>
      <c r="C111" s="402"/>
      <c r="D111" s="403"/>
      <c r="E111" s="247"/>
      <c r="F111" s="247"/>
      <c r="G111" s="247"/>
      <c r="H111" s="247"/>
      <c r="I111" s="247"/>
      <c r="J111" s="306" t="s">
        <v>756</v>
      </c>
      <c r="K111" s="306" t="s">
        <v>757</v>
      </c>
      <c r="L111" s="247"/>
      <c r="M111" s="100"/>
    </row>
    <row r="112" spans="1:17" s="1" customFormat="1" ht="16" customHeight="1">
      <c r="A112" s="301"/>
      <c r="B112" s="50"/>
      <c r="C112" s="54"/>
      <c r="D112" s="307"/>
      <c r="E112" s="272"/>
      <c r="F112" s="272"/>
      <c r="G112" s="272"/>
      <c r="H112" s="272"/>
      <c r="I112" s="272"/>
      <c r="J112" s="247"/>
      <c r="K112" s="247"/>
      <c r="L112" s="272"/>
      <c r="M112" s="57"/>
      <c r="O112"/>
      <c r="P112"/>
      <c r="Q112"/>
    </row>
    <row r="113" spans="1:17" s="1" customFormat="1" ht="16">
      <c r="A113" s="406" t="s">
        <v>415</v>
      </c>
      <c r="B113" s="404"/>
      <c r="C113" s="404"/>
      <c r="D113" s="404"/>
      <c r="E113" s="256">
        <f>SUM(E111:E111)</f>
        <v>0</v>
      </c>
      <c r="F113" s="256">
        <f>SUM(F112:F112)</f>
        <v>0</v>
      </c>
      <c r="G113" s="256">
        <f>SUM(G111:G111)</f>
        <v>0</v>
      </c>
      <c r="H113" s="256">
        <f>SUM(H112:H112)</f>
        <v>0</v>
      </c>
      <c r="I113" s="256">
        <f>SUM(I111:I111)</f>
        <v>0</v>
      </c>
      <c r="J113" s="256">
        <f>SUM(J112:J112)</f>
        <v>0</v>
      </c>
      <c r="K113" s="256">
        <f>SUM(K112:K112)</f>
        <v>0</v>
      </c>
      <c r="L113" s="256">
        <f>SUM(J113:K113)</f>
        <v>0</v>
      </c>
      <c r="M113" s="257"/>
      <c r="O113"/>
      <c r="P113"/>
      <c r="Q113"/>
    </row>
    <row r="114" spans="1:17" s="1" customFormat="1" ht="16">
      <c r="A114" s="393" t="s">
        <v>171</v>
      </c>
      <c r="B114" s="393"/>
      <c r="C114" s="393"/>
      <c r="D114" s="393"/>
      <c r="E114" s="90">
        <f>E109+E113</f>
        <v>6587.9599999999991</v>
      </c>
      <c r="F114" s="90"/>
      <c r="G114" s="90">
        <f>G109+G113</f>
        <v>1097.600000000002</v>
      </c>
      <c r="H114" s="90"/>
      <c r="I114" s="90">
        <f>L105+I113</f>
        <v>11877.840000000006</v>
      </c>
      <c r="J114" s="90"/>
      <c r="K114" s="90"/>
      <c r="L114" s="90"/>
      <c r="M114" s="89"/>
      <c r="O114"/>
      <c r="P114"/>
      <c r="Q114"/>
    </row>
    <row r="115" spans="1:17" s="1" customFormat="1" ht="15" customHeight="1">
      <c r="A115" s="397" t="s">
        <v>166</v>
      </c>
      <c r="B115" s="397"/>
      <c r="C115" s="397"/>
      <c r="D115" s="397"/>
      <c r="E115" s="397"/>
      <c r="F115" s="397"/>
      <c r="G115" s="397"/>
      <c r="H115" s="397"/>
      <c r="I115" s="397"/>
      <c r="J115" s="282"/>
      <c r="K115" s="282"/>
      <c r="L115" s="313"/>
      <c r="M115" s="143"/>
      <c r="O115"/>
      <c r="P115"/>
      <c r="Q115"/>
    </row>
    <row r="116" spans="1:17" s="1" customFormat="1" ht="16" customHeight="1">
      <c r="A116"/>
      <c r="B116"/>
      <c r="E116"/>
      <c r="F116"/>
      <c r="G116" t="s">
        <v>381</v>
      </c>
      <c r="H116" s="163" t="s">
        <v>611</v>
      </c>
      <c r="I116" s="260">
        <v>44995</v>
      </c>
      <c r="J116" s="260"/>
      <c r="K116" s="260"/>
      <c r="L116" s="314"/>
      <c r="M116"/>
      <c r="O116"/>
      <c r="P116"/>
      <c r="Q116"/>
    </row>
    <row r="117" spans="1:17" s="1" customFormat="1" ht="16" customHeight="1">
      <c r="A117"/>
      <c r="B117"/>
      <c r="E117"/>
      <c r="F117"/>
      <c r="G117" t="s">
        <v>776</v>
      </c>
      <c r="H117" s="163" t="s">
        <v>611</v>
      </c>
      <c r="I117" s="260">
        <v>45026</v>
      </c>
      <c r="J117" s="260"/>
      <c r="K117" s="260"/>
      <c r="L117" s="314"/>
      <c r="M117"/>
      <c r="O117"/>
      <c r="P117"/>
      <c r="Q117"/>
    </row>
    <row r="118" spans="1:17" s="1" customFormat="1">
      <c r="A118"/>
      <c r="B118"/>
      <c r="C118"/>
      <c r="D118"/>
      <c r="E118"/>
      <c r="F118"/>
      <c r="G118" s="12"/>
      <c r="H118" s="12"/>
      <c r="I118" s="12"/>
      <c r="J118" s="12"/>
      <c r="K118" s="12"/>
      <c r="L118" s="12"/>
      <c r="M118"/>
      <c r="O118"/>
      <c r="P118"/>
      <c r="Q118"/>
    </row>
    <row r="119" spans="1:17" s="1" customFormat="1">
      <c r="A119"/>
      <c r="B119"/>
      <c r="C119"/>
      <c r="D119"/>
      <c r="E119" s="315" t="s">
        <v>766</v>
      </c>
      <c r="F119" s="275">
        <f>F105+F113+H105+H113</f>
        <v>3998.8200000000024</v>
      </c>
      <c r="G119" s="315" t="s">
        <v>767</v>
      </c>
      <c r="H119" s="275">
        <f>L105+L113-F119</f>
        <v>7879.0200000000032</v>
      </c>
      <c r="I119"/>
      <c r="J119" s="275"/>
      <c r="K119"/>
      <c r="L119" s="275"/>
      <c r="M119"/>
      <c r="O119"/>
      <c r="P119"/>
      <c r="Q119"/>
    </row>
    <row r="121" spans="1:17" s="1" customFormat="1">
      <c r="A121"/>
      <c r="B121" s="137"/>
      <c r="C121" s="137"/>
      <c r="D121" s="137"/>
      <c r="E121"/>
      <c r="F121"/>
      <c r="G121"/>
      <c r="H121" s="275">
        <f>F119+H119</f>
        <v>11877.840000000006</v>
      </c>
      <c r="I121"/>
      <c r="J121"/>
      <c r="K121"/>
      <c r="L121"/>
      <c r="M121"/>
      <c r="O121"/>
      <c r="P121"/>
      <c r="Q121"/>
    </row>
  </sheetData>
  <autoFilter ref="A3:N102" xr:uid="{DC6A604D-9C92-7240-A75E-E1C1947C6B3A}"/>
  <mergeCells count="7">
    <mergeCell ref="A115:I115"/>
    <mergeCell ref="C108:D108"/>
    <mergeCell ref="A109:D109"/>
    <mergeCell ref="A110:D110"/>
    <mergeCell ref="A111:D111"/>
    <mergeCell ref="A113:D113"/>
    <mergeCell ref="A114:D114"/>
  </mergeCells>
  <conditionalFormatting sqref="B114 B116:B1048576 B106:B110 B1:B15 B17:B104">
    <cfRule type="duplicateValues" dxfId="1138" priority="42"/>
  </conditionalFormatting>
  <conditionalFormatting sqref="B55:C55">
    <cfRule type="duplicateValues" dxfId="1137" priority="45"/>
    <cfRule type="duplicateValues" dxfId="1136" priority="46"/>
  </conditionalFormatting>
  <conditionalFormatting sqref="B119:D121 B123:D1048576 B122:C122">
    <cfRule type="duplicateValues" dxfId="1135" priority="414"/>
  </conditionalFormatting>
  <conditionalFormatting sqref="B123:D1048576 B114:D114 B107:D107 B108 B110:D110 B116:D121 B1:D3 B106:C106 B12:C15 B11 B122:C122 B39:C54 B38 B4:C10 B17:C37 C16 B56:C104">
    <cfRule type="duplicateValues" dxfId="1134" priority="428"/>
  </conditionalFormatting>
  <conditionalFormatting sqref="C11">
    <cfRule type="duplicateValues" dxfId="1133" priority="39"/>
    <cfRule type="duplicateValues" dxfId="1132" priority="40"/>
  </conditionalFormatting>
  <conditionalFormatting sqref="C19">
    <cfRule type="duplicateValues" dxfId="1131" priority="51"/>
  </conditionalFormatting>
  <conditionalFormatting sqref="C38">
    <cfRule type="duplicateValues" dxfId="1130" priority="37"/>
    <cfRule type="duplicateValues" dxfId="1129" priority="38"/>
  </conditionalFormatting>
  <conditionalFormatting sqref="C47">
    <cfRule type="duplicateValues" dxfId="1128" priority="49"/>
  </conditionalFormatting>
  <conditionalFormatting sqref="C49">
    <cfRule type="duplicateValues" dxfId="1127" priority="48"/>
  </conditionalFormatting>
  <conditionalFormatting sqref="C123:D1048576 C114:D114 C116:D121 C1:D3 C107:D107 C109:D110 C106 C12:C37 C122 C4:C10 C39:C104">
    <cfRule type="duplicateValues" dxfId="1126" priority="417"/>
  </conditionalFormatting>
  <conditionalFormatting sqref="M4">
    <cfRule type="notContainsBlanks" dxfId="1125" priority="36">
      <formula>LEN(TRIM(M4))&gt;0</formula>
    </cfRule>
  </conditionalFormatting>
  <conditionalFormatting sqref="M7:M111">
    <cfRule type="notContainsBlanks" dxfId="1124" priority="41">
      <formula>LEN(TRIM(M7))&gt;0</formula>
    </cfRule>
  </conditionalFormatting>
  <conditionalFormatting sqref="M113:M115">
    <cfRule type="notContainsBlanks" dxfId="1123" priority="44">
      <formula>LEN(TRIM(M113))&gt;0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604D-9C92-7240-A75E-E1C1947C6B3A}">
  <sheetPr>
    <tabColor rgb="FF92D050"/>
    <pageSetUpPr fitToPage="1"/>
  </sheetPr>
  <dimension ref="A1:Q143"/>
  <sheetViews>
    <sheetView topLeftCell="B105" zoomScale="125" zoomScaleNormal="125" zoomScalePageLayoutView="150" workbookViewId="0">
      <selection activeCell="H144" sqref="H144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2.6640625" bestFit="1" customWidth="1"/>
    <col min="6" max="6" width="14.6640625" bestFit="1" customWidth="1"/>
    <col min="7" max="7" width="12.6640625" bestFit="1" customWidth="1"/>
    <col min="8" max="8" width="14.6640625" bestFit="1" customWidth="1"/>
    <col min="9" max="10" width="14.1640625" customWidth="1"/>
    <col min="11" max="11" width="13.33203125" customWidth="1"/>
    <col min="12" max="12" width="13" customWidth="1"/>
    <col min="13" max="13" width="39.33203125" bestFit="1" customWidth="1"/>
    <col min="14" max="14" width="41.5" style="1" bestFit="1" customWidth="1"/>
  </cols>
  <sheetData>
    <row r="1" spans="1:14" ht="21">
      <c r="A1" s="48" t="s">
        <v>222</v>
      </c>
      <c r="C1" s="17"/>
      <c r="D1" s="17"/>
      <c r="J1" s="58" t="s">
        <v>218</v>
      </c>
      <c r="K1" s="44" t="s">
        <v>219</v>
      </c>
      <c r="L1" s="44" t="s">
        <v>220</v>
      </c>
      <c r="M1" s="44" t="s">
        <v>606</v>
      </c>
    </row>
    <row r="2" spans="1:14" ht="19">
      <c r="A2" s="92" t="s">
        <v>313</v>
      </c>
      <c r="C2" s="17"/>
      <c r="D2" s="17"/>
      <c r="J2" s="59"/>
      <c r="K2" s="157">
        <v>44958</v>
      </c>
      <c r="L2" s="157">
        <v>44985</v>
      </c>
      <c r="M2" s="297">
        <v>44927</v>
      </c>
    </row>
    <row r="3" spans="1:14" ht="7" customHeight="1">
      <c r="C3" s="17"/>
      <c r="D3" s="17"/>
      <c r="E3" s="3"/>
      <c r="F3" s="3"/>
      <c r="G3" s="46"/>
      <c r="H3" s="46"/>
      <c r="I3" s="46"/>
      <c r="J3" s="46"/>
      <c r="K3" s="46"/>
      <c r="L3" s="46"/>
    </row>
    <row r="4" spans="1:14" ht="29">
      <c r="A4" s="44" t="s">
        <v>221</v>
      </c>
      <c r="B4" s="277" t="s">
        <v>227</v>
      </c>
      <c r="C4" s="47" t="s">
        <v>0</v>
      </c>
      <c r="D4" s="47" t="s">
        <v>597</v>
      </c>
      <c r="E4" s="299" t="s">
        <v>747</v>
      </c>
      <c r="F4" s="300" t="s">
        <v>764</v>
      </c>
      <c r="G4" s="299" t="s">
        <v>748</v>
      </c>
      <c r="H4" s="300" t="s">
        <v>765</v>
      </c>
      <c r="I4" s="311" t="s">
        <v>749</v>
      </c>
      <c r="J4" s="299" t="s">
        <v>750</v>
      </c>
      <c r="K4" s="299" t="s">
        <v>751</v>
      </c>
      <c r="L4" s="47" t="s">
        <v>728</v>
      </c>
      <c r="M4" s="47" t="s">
        <v>226</v>
      </c>
      <c r="N4" s="1" t="s">
        <v>763</v>
      </c>
    </row>
    <row r="5" spans="1:14">
      <c r="A5" s="43">
        <v>1</v>
      </c>
      <c r="B5" s="278" t="s">
        <v>715</v>
      </c>
      <c r="C5" s="51" t="s">
        <v>5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>SUM(E5:H5)</f>
        <v>78.42</v>
      </c>
      <c r="J5" s="247">
        <v>67.22</v>
      </c>
      <c r="K5" s="247">
        <v>11.2</v>
      </c>
      <c r="L5" s="293">
        <f t="shared" ref="L5:L10" si="0">J5+K5</f>
        <v>78.42</v>
      </c>
      <c r="M5" s="262"/>
      <c r="N5" s="1" t="b">
        <f>I5=L5</f>
        <v>1</v>
      </c>
    </row>
    <row r="6" spans="1:14">
      <c r="A6" s="43">
        <v>2</v>
      </c>
      <c r="B6" s="278" t="s">
        <v>620</v>
      </c>
      <c r="C6" s="51" t="s">
        <v>542</v>
      </c>
      <c r="D6" s="246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 t="shared" ref="I6:I36" si="1">SUM(E6:H6)</f>
        <v>78.42</v>
      </c>
      <c r="J6" s="247">
        <v>67.22</v>
      </c>
      <c r="K6" s="247">
        <v>11.2</v>
      </c>
      <c r="L6" s="293">
        <f t="shared" si="0"/>
        <v>78.42</v>
      </c>
      <c r="M6" s="51"/>
      <c r="N6" s="1" t="b">
        <f t="shared" ref="N6:N69" si="2">I6=L6</f>
        <v>1</v>
      </c>
    </row>
    <row r="7" spans="1:14">
      <c r="A7" s="43">
        <v>3</v>
      </c>
      <c r="B7" s="278" t="s">
        <v>621</v>
      </c>
      <c r="C7" s="51" t="s">
        <v>561</v>
      </c>
      <c r="D7" s="246" t="s">
        <v>599</v>
      </c>
      <c r="E7" s="247">
        <v>67.22</v>
      </c>
      <c r="F7" s="296">
        <v>114.26</v>
      </c>
      <c r="G7" s="247">
        <v>11.2</v>
      </c>
      <c r="H7" s="296">
        <v>20.16</v>
      </c>
      <c r="I7" s="247">
        <f>SUM(E7:H7)</f>
        <v>212.84</v>
      </c>
      <c r="J7" s="247">
        <v>181.48000000000002</v>
      </c>
      <c r="K7" s="247">
        <v>31.37</v>
      </c>
      <c r="L7" s="293">
        <f t="shared" si="0"/>
        <v>212.85000000000002</v>
      </c>
      <c r="M7" s="51"/>
      <c r="N7" s="1" t="b">
        <f t="shared" si="2"/>
        <v>0</v>
      </c>
    </row>
    <row r="8" spans="1:14">
      <c r="A8" s="43">
        <v>4</v>
      </c>
      <c r="B8" s="50" t="s">
        <v>622</v>
      </c>
      <c r="C8" s="51" t="s">
        <v>192</v>
      </c>
      <c r="D8" s="246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>SUM(E8:H8)</f>
        <v>212.84</v>
      </c>
      <c r="J8" s="247">
        <v>181.48000000000002</v>
      </c>
      <c r="K8" s="247">
        <v>31.37</v>
      </c>
      <c r="L8" s="293">
        <f>J8+K8</f>
        <v>212.85000000000002</v>
      </c>
      <c r="M8" s="262"/>
      <c r="N8" s="1" t="b">
        <f t="shared" si="2"/>
        <v>0</v>
      </c>
    </row>
    <row r="9" spans="1:14">
      <c r="A9" s="43">
        <v>5</v>
      </c>
      <c r="B9" s="50" t="s">
        <v>623</v>
      </c>
      <c r="C9" s="54" t="s">
        <v>212</v>
      </c>
      <c r="D9" s="246" t="s">
        <v>600</v>
      </c>
      <c r="E9" s="247">
        <v>67.239999999999995</v>
      </c>
      <c r="F9" s="296">
        <v>50.4</v>
      </c>
      <c r="G9" s="247">
        <v>11.2</v>
      </c>
      <c r="H9" s="296">
        <v>8.4</v>
      </c>
      <c r="I9" s="247">
        <f>SUM(E9:H9)</f>
        <v>137.23999999999998</v>
      </c>
      <c r="J9" s="247">
        <v>117.63</v>
      </c>
      <c r="K9" s="247">
        <v>19.61</v>
      </c>
      <c r="L9" s="293">
        <f>J9+K9</f>
        <v>137.24</v>
      </c>
      <c r="M9" s="262"/>
      <c r="N9" s="1" t="b">
        <f t="shared" si="2"/>
        <v>1</v>
      </c>
    </row>
    <row r="10" spans="1:14">
      <c r="A10" s="43">
        <v>6</v>
      </c>
      <c r="B10" s="50" t="s">
        <v>624</v>
      </c>
      <c r="C10" s="54" t="s">
        <v>583</v>
      </c>
      <c r="D10" s="246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1"/>
        <v>78.42</v>
      </c>
      <c r="J10" s="247">
        <v>67.22</v>
      </c>
      <c r="K10" s="247">
        <v>11.2</v>
      </c>
      <c r="L10" s="293">
        <f t="shared" si="0"/>
        <v>78.42</v>
      </c>
      <c r="M10" s="262"/>
      <c r="N10" s="1" t="b">
        <f t="shared" si="2"/>
        <v>1</v>
      </c>
    </row>
    <row r="11" spans="1:14">
      <c r="A11" s="43">
        <v>7</v>
      </c>
      <c r="B11" s="50" t="s">
        <v>625</v>
      </c>
      <c r="C11" s="54" t="s">
        <v>89</v>
      </c>
      <c r="D11" s="246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1"/>
        <v>78.42</v>
      </c>
      <c r="J11" s="247">
        <v>67.22</v>
      </c>
      <c r="K11" s="247">
        <v>11.2</v>
      </c>
      <c r="L11" s="293">
        <f t="shared" ref="L11:L17" si="3">J11+K11</f>
        <v>78.42</v>
      </c>
      <c r="M11" s="262"/>
      <c r="N11" s="1" t="b">
        <f t="shared" si="2"/>
        <v>1</v>
      </c>
    </row>
    <row r="12" spans="1:14">
      <c r="A12" s="43">
        <v>8</v>
      </c>
      <c r="B12" s="50" t="s">
        <v>626</v>
      </c>
      <c r="C12" s="54" t="s">
        <v>613</v>
      </c>
      <c r="D12" s="246" t="s">
        <v>600</v>
      </c>
      <c r="E12" s="247">
        <v>67.239999999999995</v>
      </c>
      <c r="F12" s="296">
        <v>50.4</v>
      </c>
      <c r="G12" s="247">
        <v>11.2</v>
      </c>
      <c r="H12" s="296">
        <v>8.4</v>
      </c>
      <c r="I12" s="247">
        <f t="shared" si="1"/>
        <v>137.23999999999998</v>
      </c>
      <c r="J12" s="247">
        <v>117.63</v>
      </c>
      <c r="K12" s="247">
        <v>19.61</v>
      </c>
      <c r="L12" s="293">
        <f t="shared" si="3"/>
        <v>137.24</v>
      </c>
      <c r="M12" s="262"/>
      <c r="N12" s="1" t="b">
        <f t="shared" si="2"/>
        <v>1</v>
      </c>
    </row>
    <row r="13" spans="1:14">
      <c r="A13" s="43">
        <v>9</v>
      </c>
      <c r="B13" s="50" t="s">
        <v>708</v>
      </c>
      <c r="C13" s="51" t="s">
        <v>709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1"/>
        <v>78.42</v>
      </c>
      <c r="J13" s="247">
        <v>67.22</v>
      </c>
      <c r="K13" s="247">
        <v>11.2</v>
      </c>
      <c r="L13" s="293">
        <f t="shared" si="3"/>
        <v>78.42</v>
      </c>
      <c r="M13" s="262"/>
      <c r="N13" s="1" t="b">
        <f t="shared" si="2"/>
        <v>1</v>
      </c>
    </row>
    <row r="14" spans="1:14">
      <c r="A14" s="43">
        <v>10</v>
      </c>
      <c r="B14" s="50" t="s">
        <v>627</v>
      </c>
      <c r="C14" s="54" t="s">
        <v>575</v>
      </c>
      <c r="D14" s="246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1"/>
        <v>78.42</v>
      </c>
      <c r="J14" s="247">
        <v>67.22</v>
      </c>
      <c r="K14" s="247">
        <v>11.2</v>
      </c>
      <c r="L14" s="293">
        <f t="shared" si="3"/>
        <v>78.42</v>
      </c>
      <c r="M14" s="262"/>
      <c r="N14" s="1" t="b">
        <f t="shared" si="2"/>
        <v>1</v>
      </c>
    </row>
    <row r="15" spans="1:14">
      <c r="A15" s="43">
        <v>11</v>
      </c>
      <c r="B15" s="50" t="s">
        <v>628</v>
      </c>
      <c r="C15" s="54" t="s">
        <v>139</v>
      </c>
      <c r="D15" s="246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1"/>
        <v>78.42</v>
      </c>
      <c r="J15" s="247">
        <v>67.22</v>
      </c>
      <c r="K15" s="247">
        <v>11.2</v>
      </c>
      <c r="L15" s="293">
        <f t="shared" si="3"/>
        <v>78.42</v>
      </c>
      <c r="M15" s="262"/>
      <c r="N15" s="1" t="b">
        <f t="shared" si="2"/>
        <v>1</v>
      </c>
    </row>
    <row r="16" spans="1:14">
      <c r="A16" s="43">
        <v>12</v>
      </c>
      <c r="B16" s="50" t="s">
        <v>629</v>
      </c>
      <c r="C16" s="54" t="s">
        <v>170</v>
      </c>
      <c r="D16" s="246" t="s">
        <v>600</v>
      </c>
      <c r="E16" s="247">
        <v>67.239999999999995</v>
      </c>
      <c r="F16" s="296">
        <v>50.4</v>
      </c>
      <c r="G16" s="247">
        <v>11.2</v>
      </c>
      <c r="H16" s="296">
        <v>8.4</v>
      </c>
      <c r="I16" s="247">
        <f t="shared" si="1"/>
        <v>137.23999999999998</v>
      </c>
      <c r="J16" s="247">
        <v>117.63</v>
      </c>
      <c r="K16" s="247">
        <v>19.61</v>
      </c>
      <c r="L16" s="293">
        <f t="shared" si="3"/>
        <v>137.24</v>
      </c>
      <c r="M16" s="262"/>
      <c r="N16" s="1" t="b">
        <f t="shared" si="2"/>
        <v>1</v>
      </c>
    </row>
    <row r="17" spans="1:17">
      <c r="A17" s="43">
        <v>13</v>
      </c>
      <c r="B17" s="291" t="s">
        <v>731</v>
      </c>
      <c r="C17" s="54" t="s">
        <v>730</v>
      </c>
      <c r="D17" s="246" t="s">
        <v>599</v>
      </c>
      <c r="E17" s="247">
        <v>67.22</v>
      </c>
      <c r="F17" s="296">
        <v>114.26</v>
      </c>
      <c r="G17" s="247">
        <v>11.2</v>
      </c>
      <c r="H17" s="296">
        <v>20.16</v>
      </c>
      <c r="I17" s="247">
        <f t="shared" si="1"/>
        <v>212.84</v>
      </c>
      <c r="J17" s="247">
        <v>181.48000000000002</v>
      </c>
      <c r="K17" s="247">
        <v>31.37</v>
      </c>
      <c r="L17" s="293">
        <f t="shared" si="3"/>
        <v>212.85000000000002</v>
      </c>
      <c r="M17" s="262"/>
      <c r="N17" s="1" t="b">
        <f t="shared" si="2"/>
        <v>0</v>
      </c>
    </row>
    <row r="18" spans="1:17">
      <c r="A18" s="43">
        <v>14</v>
      </c>
      <c r="B18" s="50" t="s">
        <v>717</v>
      </c>
      <c r="C18" s="51" t="s">
        <v>716</v>
      </c>
      <c r="D18" s="246" t="s">
        <v>598</v>
      </c>
      <c r="E18" s="247">
        <v>67.22</v>
      </c>
      <c r="F18" s="296">
        <v>0</v>
      </c>
      <c r="G18" s="247">
        <v>11.2</v>
      </c>
      <c r="H18" s="296">
        <v>0</v>
      </c>
      <c r="I18" s="247">
        <f t="shared" si="1"/>
        <v>78.42</v>
      </c>
      <c r="J18" s="247">
        <v>67.22</v>
      </c>
      <c r="K18" s="247">
        <v>11.2</v>
      </c>
      <c r="L18" s="293">
        <f t="shared" ref="L18:L53" si="4">J18+K18</f>
        <v>78.42</v>
      </c>
      <c r="M18" s="262"/>
      <c r="N18" s="1" t="b">
        <f t="shared" si="2"/>
        <v>1</v>
      </c>
    </row>
    <row r="19" spans="1:17">
      <c r="A19" s="43">
        <v>15</v>
      </c>
      <c r="B19" s="50" t="s">
        <v>630</v>
      </c>
      <c r="C19" s="51" t="s">
        <v>11</v>
      </c>
      <c r="D19" s="246" t="s">
        <v>599</v>
      </c>
      <c r="E19" s="247">
        <v>67.22</v>
      </c>
      <c r="F19" s="296">
        <v>114.26</v>
      </c>
      <c r="G19" s="247">
        <v>11.2</v>
      </c>
      <c r="H19" s="296">
        <v>20.16</v>
      </c>
      <c r="I19" s="247">
        <f t="shared" si="1"/>
        <v>212.84</v>
      </c>
      <c r="J19" s="247">
        <v>181.48000000000002</v>
      </c>
      <c r="K19" s="247">
        <v>31.37</v>
      </c>
      <c r="L19" s="293">
        <f t="shared" si="4"/>
        <v>212.85000000000002</v>
      </c>
      <c r="M19" s="262"/>
      <c r="N19" s="1" t="b">
        <f t="shared" si="2"/>
        <v>0</v>
      </c>
    </row>
    <row r="20" spans="1:17">
      <c r="A20" s="43">
        <v>16</v>
      </c>
      <c r="B20" s="111" t="s">
        <v>631</v>
      </c>
      <c r="C20" s="112" t="s">
        <v>720</v>
      </c>
      <c r="D20" s="246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1"/>
        <v>78.42</v>
      </c>
      <c r="J20" s="247">
        <v>67.22</v>
      </c>
      <c r="K20" s="247">
        <v>11.2</v>
      </c>
      <c r="L20" s="293">
        <f t="shared" si="4"/>
        <v>78.42</v>
      </c>
      <c r="M20" s="262"/>
      <c r="N20" s="1" t="b">
        <f t="shared" si="2"/>
        <v>1</v>
      </c>
    </row>
    <row r="21" spans="1:17">
      <c r="A21" s="43">
        <v>17</v>
      </c>
      <c r="B21" s="50" t="s">
        <v>632</v>
      </c>
      <c r="C21" s="54" t="s">
        <v>65</v>
      </c>
      <c r="D21" s="246" t="s">
        <v>600</v>
      </c>
      <c r="E21" s="247">
        <v>67.239999999999995</v>
      </c>
      <c r="F21" s="296">
        <v>50.4</v>
      </c>
      <c r="G21" s="247">
        <v>11.2</v>
      </c>
      <c r="H21" s="296">
        <v>8.4</v>
      </c>
      <c r="I21" s="247">
        <f t="shared" si="1"/>
        <v>137.23999999999998</v>
      </c>
      <c r="J21" s="247">
        <v>117.63</v>
      </c>
      <c r="K21" s="247">
        <v>19.61</v>
      </c>
      <c r="L21" s="293">
        <f t="shared" si="4"/>
        <v>137.24</v>
      </c>
      <c r="M21" s="262"/>
      <c r="N21" s="1" t="b">
        <f t="shared" si="2"/>
        <v>1</v>
      </c>
    </row>
    <row r="22" spans="1:17">
      <c r="A22" s="43">
        <v>18</v>
      </c>
      <c r="B22" s="50" t="s">
        <v>633</v>
      </c>
      <c r="C22" s="51" t="s">
        <v>721</v>
      </c>
      <c r="D22" s="246" t="s">
        <v>598</v>
      </c>
      <c r="E22" s="247">
        <v>67.22</v>
      </c>
      <c r="F22" s="296">
        <v>0</v>
      </c>
      <c r="G22" s="247">
        <v>11.2</v>
      </c>
      <c r="H22" s="296">
        <v>0</v>
      </c>
      <c r="I22" s="247">
        <f t="shared" si="1"/>
        <v>78.42</v>
      </c>
      <c r="J22" s="247">
        <v>67.22</v>
      </c>
      <c r="K22" s="247">
        <v>11.2</v>
      </c>
      <c r="L22" s="293">
        <f t="shared" si="4"/>
        <v>78.42</v>
      </c>
      <c r="M22" s="262"/>
      <c r="N22" s="1" t="b">
        <f t="shared" si="2"/>
        <v>1</v>
      </c>
    </row>
    <row r="23" spans="1:17">
      <c r="A23" s="43">
        <v>19</v>
      </c>
      <c r="B23" s="50" t="s">
        <v>635</v>
      </c>
      <c r="C23" s="51" t="s">
        <v>91</v>
      </c>
      <c r="D23" s="246" t="s">
        <v>599</v>
      </c>
      <c r="E23" s="247">
        <v>67.22</v>
      </c>
      <c r="F23" s="296">
        <v>114.26</v>
      </c>
      <c r="G23" s="247">
        <v>11.2</v>
      </c>
      <c r="H23" s="296">
        <v>20.16</v>
      </c>
      <c r="I23" s="247">
        <f t="shared" si="1"/>
        <v>212.84</v>
      </c>
      <c r="J23" s="247">
        <v>181.48000000000002</v>
      </c>
      <c r="K23" s="247">
        <v>31.37</v>
      </c>
      <c r="L23" s="293">
        <f t="shared" si="4"/>
        <v>212.85000000000002</v>
      </c>
      <c r="M23" s="262"/>
      <c r="N23" s="1" t="b">
        <f t="shared" si="2"/>
        <v>0</v>
      </c>
    </row>
    <row r="24" spans="1:17">
      <c r="A24" s="43">
        <v>20</v>
      </c>
      <c r="B24" s="50" t="s">
        <v>634</v>
      </c>
      <c r="C24" s="51" t="s">
        <v>335</v>
      </c>
      <c r="D24" s="246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1"/>
        <v>78.42</v>
      </c>
      <c r="J24" s="247">
        <v>67.22</v>
      </c>
      <c r="K24" s="247">
        <v>11.2</v>
      </c>
      <c r="L24" s="293">
        <f t="shared" si="4"/>
        <v>78.42</v>
      </c>
      <c r="M24" s="262"/>
      <c r="N24" s="1" t="b">
        <f t="shared" si="2"/>
        <v>1</v>
      </c>
    </row>
    <row r="25" spans="1:17">
      <c r="A25" s="43">
        <v>21</v>
      </c>
      <c r="B25" s="50" t="s">
        <v>636</v>
      </c>
      <c r="C25" s="51" t="s">
        <v>420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1"/>
        <v>78.42</v>
      </c>
      <c r="J25" s="247">
        <v>67.22</v>
      </c>
      <c r="K25" s="247">
        <v>11.2</v>
      </c>
      <c r="L25" s="293">
        <f t="shared" si="4"/>
        <v>78.42</v>
      </c>
      <c r="M25" s="262"/>
      <c r="N25" s="1" t="b">
        <f t="shared" si="2"/>
        <v>1</v>
      </c>
    </row>
    <row r="26" spans="1:17">
      <c r="A26" s="43">
        <v>22</v>
      </c>
      <c r="B26" s="50" t="s">
        <v>637</v>
      </c>
      <c r="C26" s="51" t="s">
        <v>405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1"/>
        <v>78.42</v>
      </c>
      <c r="J26" s="247">
        <v>67.22</v>
      </c>
      <c r="K26" s="247">
        <v>11.2</v>
      </c>
      <c r="L26" s="293">
        <f t="shared" si="4"/>
        <v>78.42</v>
      </c>
      <c r="M26" s="262"/>
      <c r="N26" s="1" t="b">
        <f t="shared" si="2"/>
        <v>1</v>
      </c>
    </row>
    <row r="27" spans="1:17">
      <c r="A27" s="43">
        <v>23</v>
      </c>
      <c r="B27" s="50" t="s">
        <v>723</v>
      </c>
      <c r="C27" s="51" t="s">
        <v>722</v>
      </c>
      <c r="D27" s="246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1"/>
        <v>78.42</v>
      </c>
      <c r="J27" s="247">
        <v>67.22</v>
      </c>
      <c r="K27" s="247">
        <v>11.2</v>
      </c>
      <c r="L27" s="293">
        <f t="shared" si="4"/>
        <v>78.42</v>
      </c>
      <c r="M27" s="262"/>
      <c r="N27" s="1" t="b">
        <f t="shared" si="2"/>
        <v>1</v>
      </c>
    </row>
    <row r="28" spans="1:17">
      <c r="A28" s="43">
        <v>24</v>
      </c>
      <c r="B28" s="50" t="s">
        <v>638</v>
      </c>
      <c r="C28" s="51" t="s">
        <v>617</v>
      </c>
      <c r="D28" s="246" t="s">
        <v>600</v>
      </c>
      <c r="E28" s="247">
        <v>67.239999999999995</v>
      </c>
      <c r="F28" s="296">
        <v>50.4</v>
      </c>
      <c r="G28" s="247">
        <v>11.2</v>
      </c>
      <c r="H28" s="296">
        <v>8.4</v>
      </c>
      <c r="I28" s="247">
        <f t="shared" si="1"/>
        <v>137.23999999999998</v>
      </c>
      <c r="J28" s="247">
        <v>117.63</v>
      </c>
      <c r="K28" s="247">
        <v>19.61</v>
      </c>
      <c r="L28" s="293">
        <f t="shared" si="4"/>
        <v>137.24</v>
      </c>
      <c r="M28" s="262"/>
      <c r="N28" s="1" t="b">
        <f t="shared" si="2"/>
        <v>1</v>
      </c>
    </row>
    <row r="29" spans="1:17">
      <c r="A29" s="43">
        <v>25</v>
      </c>
      <c r="B29" s="50" t="s">
        <v>639</v>
      </c>
      <c r="C29" s="51" t="s">
        <v>92</v>
      </c>
      <c r="D29" s="246" t="s">
        <v>599</v>
      </c>
      <c r="E29" s="247">
        <v>67.22</v>
      </c>
      <c r="F29" s="296">
        <v>114.26</v>
      </c>
      <c r="G29" s="247">
        <v>11.2</v>
      </c>
      <c r="H29" s="296">
        <v>20.16</v>
      </c>
      <c r="I29" s="247">
        <f t="shared" si="1"/>
        <v>212.84</v>
      </c>
      <c r="J29" s="247">
        <v>181.48000000000002</v>
      </c>
      <c r="K29" s="247">
        <v>31.37</v>
      </c>
      <c r="L29" s="293">
        <f t="shared" si="4"/>
        <v>212.85000000000002</v>
      </c>
      <c r="M29" s="262"/>
      <c r="N29" s="1" t="b">
        <f t="shared" si="2"/>
        <v>0</v>
      </c>
    </row>
    <row r="30" spans="1:17">
      <c r="A30" s="43">
        <v>26</v>
      </c>
      <c r="B30" s="50" t="s">
        <v>640</v>
      </c>
      <c r="C30" s="51" t="s">
        <v>15</v>
      </c>
      <c r="D30" s="246" t="s">
        <v>598</v>
      </c>
      <c r="E30" s="247">
        <v>67.22</v>
      </c>
      <c r="F30" s="296">
        <v>0</v>
      </c>
      <c r="G30" s="247">
        <v>11.2</v>
      </c>
      <c r="H30" s="296">
        <v>0</v>
      </c>
      <c r="I30" s="247">
        <f t="shared" si="1"/>
        <v>78.42</v>
      </c>
      <c r="J30" s="247">
        <v>67.22</v>
      </c>
      <c r="K30" s="247">
        <v>11.2</v>
      </c>
      <c r="L30" s="293">
        <f t="shared" si="4"/>
        <v>78.42</v>
      </c>
      <c r="M30" s="262"/>
      <c r="N30" s="1" t="b">
        <f t="shared" si="2"/>
        <v>1</v>
      </c>
    </row>
    <row r="31" spans="1:17">
      <c r="A31" s="43">
        <v>27</v>
      </c>
      <c r="B31" s="50" t="s">
        <v>641</v>
      </c>
      <c r="C31" s="54" t="s">
        <v>120</v>
      </c>
      <c r="D31" s="246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1"/>
        <v>78.42</v>
      </c>
      <c r="J31" s="247">
        <v>67.22</v>
      </c>
      <c r="K31" s="247">
        <v>11.2</v>
      </c>
      <c r="L31" s="293">
        <f t="shared" si="4"/>
        <v>78.42</v>
      </c>
      <c r="M31" s="262"/>
      <c r="N31" s="1" t="b">
        <f t="shared" si="2"/>
        <v>1</v>
      </c>
      <c r="Q31" t="s">
        <v>318</v>
      </c>
    </row>
    <row r="32" spans="1:17">
      <c r="A32" s="43">
        <v>28</v>
      </c>
      <c r="B32" s="50" t="s">
        <v>642</v>
      </c>
      <c r="C32" s="54" t="s">
        <v>549</v>
      </c>
      <c r="D32" s="246" t="s">
        <v>599</v>
      </c>
      <c r="E32" s="247">
        <v>67.22</v>
      </c>
      <c r="F32" s="296">
        <v>114.26</v>
      </c>
      <c r="G32" s="247">
        <v>11.2</v>
      </c>
      <c r="H32" s="296">
        <v>20.16</v>
      </c>
      <c r="I32" s="247">
        <f t="shared" si="1"/>
        <v>212.84</v>
      </c>
      <c r="J32" s="247">
        <v>181.48000000000002</v>
      </c>
      <c r="K32" s="247">
        <v>31.37</v>
      </c>
      <c r="L32" s="293">
        <f t="shared" si="4"/>
        <v>212.85000000000002</v>
      </c>
      <c r="M32" s="262"/>
      <c r="N32" s="1" t="b">
        <f t="shared" si="2"/>
        <v>0</v>
      </c>
    </row>
    <row r="33" spans="1:14">
      <c r="A33" s="43">
        <v>29</v>
      </c>
      <c r="B33" s="50" t="s">
        <v>643</v>
      </c>
      <c r="C33" s="51" t="s">
        <v>213</v>
      </c>
      <c r="D33" s="246" t="s">
        <v>599</v>
      </c>
      <c r="E33" s="247">
        <v>67.22</v>
      </c>
      <c r="F33" s="296">
        <v>114.26</v>
      </c>
      <c r="G33" s="247">
        <v>11.2</v>
      </c>
      <c r="H33" s="296">
        <v>20.16</v>
      </c>
      <c r="I33" s="247">
        <f t="shared" si="1"/>
        <v>212.84</v>
      </c>
      <c r="J33" s="247">
        <v>181.48000000000002</v>
      </c>
      <c r="K33" s="247">
        <v>31.37</v>
      </c>
      <c r="L33" s="293">
        <f t="shared" si="4"/>
        <v>212.85000000000002</v>
      </c>
      <c r="M33" s="262"/>
      <c r="N33" s="1" t="b">
        <f t="shared" si="2"/>
        <v>0</v>
      </c>
    </row>
    <row r="34" spans="1:14">
      <c r="A34" s="43">
        <v>30</v>
      </c>
      <c r="B34" s="50" t="s">
        <v>644</v>
      </c>
      <c r="C34" s="51" t="s">
        <v>407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1"/>
        <v>78.42</v>
      </c>
      <c r="J34" s="247">
        <v>67.22</v>
      </c>
      <c r="K34" s="247">
        <v>11.2</v>
      </c>
      <c r="L34" s="293">
        <f t="shared" si="4"/>
        <v>78.42</v>
      </c>
      <c r="M34" s="262"/>
      <c r="N34" s="1" t="b">
        <f t="shared" si="2"/>
        <v>1</v>
      </c>
    </row>
    <row r="35" spans="1:14">
      <c r="A35" s="43">
        <v>31</v>
      </c>
      <c r="B35" s="50" t="s">
        <v>705</v>
      </c>
      <c r="C35" s="51" t="s">
        <v>43</v>
      </c>
      <c r="D35" s="246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1"/>
        <v>78.42</v>
      </c>
      <c r="J35" s="247">
        <v>67.22</v>
      </c>
      <c r="K35" s="247">
        <v>11.2</v>
      </c>
      <c r="L35" s="293">
        <f t="shared" si="4"/>
        <v>78.42</v>
      </c>
      <c r="M35" s="262"/>
      <c r="N35" s="1" t="b">
        <f t="shared" si="2"/>
        <v>1</v>
      </c>
    </row>
    <row r="36" spans="1:14">
      <c r="A36" s="43">
        <v>32</v>
      </c>
      <c r="B36" s="50" t="s">
        <v>706</v>
      </c>
      <c r="C36" s="51" t="s">
        <v>21</v>
      </c>
      <c r="D36" s="246" t="s">
        <v>600</v>
      </c>
      <c r="E36" s="247">
        <v>67.239999999999995</v>
      </c>
      <c r="F36" s="296">
        <v>50.4</v>
      </c>
      <c r="G36" s="247">
        <v>11.2</v>
      </c>
      <c r="H36" s="296">
        <v>8.4</v>
      </c>
      <c r="I36" s="247">
        <f t="shared" si="1"/>
        <v>137.23999999999998</v>
      </c>
      <c r="J36" s="247">
        <v>117.63</v>
      </c>
      <c r="K36" s="247">
        <v>19.61</v>
      </c>
      <c r="L36" s="293">
        <f t="shared" si="4"/>
        <v>137.24</v>
      </c>
      <c r="M36" s="262"/>
      <c r="N36" s="1" t="b">
        <f t="shared" si="2"/>
        <v>1</v>
      </c>
    </row>
    <row r="37" spans="1:14">
      <c r="A37" s="43">
        <v>33</v>
      </c>
      <c r="B37" s="50" t="s">
        <v>645</v>
      </c>
      <c r="C37" s="51" t="s">
        <v>358</v>
      </c>
      <c r="D37" s="246" t="s">
        <v>599</v>
      </c>
      <c r="E37" s="247">
        <v>67.22</v>
      </c>
      <c r="F37" s="296">
        <v>114.26</v>
      </c>
      <c r="G37" s="247">
        <v>11.2</v>
      </c>
      <c r="H37" s="296">
        <v>20.16</v>
      </c>
      <c r="I37" s="247">
        <f t="shared" ref="I37:I101" si="5">SUM(E37:H37)</f>
        <v>212.84</v>
      </c>
      <c r="J37" s="247">
        <v>181.48000000000002</v>
      </c>
      <c r="K37" s="247">
        <v>31.37</v>
      </c>
      <c r="L37" s="293">
        <f t="shared" si="4"/>
        <v>212.85000000000002</v>
      </c>
      <c r="M37" s="262"/>
      <c r="N37" s="1" t="b">
        <f t="shared" si="2"/>
        <v>0</v>
      </c>
    </row>
    <row r="38" spans="1:14">
      <c r="A38" s="43">
        <v>34</v>
      </c>
      <c r="B38" s="50" t="s">
        <v>646</v>
      </c>
      <c r="C38" s="51" t="s">
        <v>551</v>
      </c>
      <c r="D38" s="246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5"/>
        <v>78.42</v>
      </c>
      <c r="J38" s="247">
        <v>67.22</v>
      </c>
      <c r="K38" s="247">
        <v>11.2</v>
      </c>
      <c r="L38" s="293">
        <f t="shared" si="4"/>
        <v>78.42</v>
      </c>
      <c r="M38" s="262"/>
      <c r="N38" s="1" t="b">
        <f t="shared" si="2"/>
        <v>1</v>
      </c>
    </row>
    <row r="39" spans="1:14">
      <c r="A39" s="43">
        <v>35</v>
      </c>
      <c r="B39" s="50" t="s">
        <v>647</v>
      </c>
      <c r="C39" s="54" t="s">
        <v>615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5"/>
        <v>78.42</v>
      </c>
      <c r="J39" s="247">
        <v>67.22</v>
      </c>
      <c r="K39" s="247">
        <v>11.2</v>
      </c>
      <c r="L39" s="293">
        <f t="shared" si="4"/>
        <v>78.42</v>
      </c>
      <c r="M39" s="262"/>
      <c r="N39" s="1" t="b">
        <f t="shared" si="2"/>
        <v>1</v>
      </c>
    </row>
    <row r="40" spans="1:14">
      <c r="A40" s="43">
        <v>36</v>
      </c>
      <c r="B40" s="50" t="s">
        <v>648</v>
      </c>
      <c r="C40" s="51" t="s">
        <v>23</v>
      </c>
      <c r="D40" s="246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5"/>
        <v>78.42</v>
      </c>
      <c r="J40" s="247">
        <v>67.22</v>
      </c>
      <c r="K40" s="247">
        <v>11.2</v>
      </c>
      <c r="L40" s="293">
        <f t="shared" si="4"/>
        <v>78.42</v>
      </c>
      <c r="M40" s="262"/>
      <c r="N40" s="1" t="b">
        <f t="shared" si="2"/>
        <v>1</v>
      </c>
    </row>
    <row r="41" spans="1:14">
      <c r="A41" s="43">
        <v>37</v>
      </c>
      <c r="B41" s="50" t="s">
        <v>649</v>
      </c>
      <c r="C41" s="51" t="s">
        <v>93</v>
      </c>
      <c r="D41" s="246" t="s">
        <v>599</v>
      </c>
      <c r="E41" s="247">
        <v>67.22</v>
      </c>
      <c r="F41" s="296">
        <v>114.26</v>
      </c>
      <c r="G41" s="247">
        <v>11.2</v>
      </c>
      <c r="H41" s="296">
        <v>20.16</v>
      </c>
      <c r="I41" s="247">
        <f t="shared" si="5"/>
        <v>212.84</v>
      </c>
      <c r="J41" s="247">
        <v>181.48000000000002</v>
      </c>
      <c r="K41" s="247">
        <v>31.37</v>
      </c>
      <c r="L41" s="293">
        <f t="shared" si="4"/>
        <v>212.85000000000002</v>
      </c>
      <c r="M41" s="262"/>
      <c r="N41" s="1" t="b">
        <f t="shared" si="2"/>
        <v>0</v>
      </c>
    </row>
    <row r="42" spans="1:14">
      <c r="A42" s="43">
        <v>38</v>
      </c>
      <c r="B42" s="50" t="s">
        <v>650</v>
      </c>
      <c r="C42" s="51" t="s">
        <v>183</v>
      </c>
      <c r="D42" s="246" t="s">
        <v>598</v>
      </c>
      <c r="E42" s="247">
        <v>67.22</v>
      </c>
      <c r="F42" s="296">
        <v>0</v>
      </c>
      <c r="G42" s="247">
        <v>11.2</v>
      </c>
      <c r="H42" s="296">
        <v>0</v>
      </c>
      <c r="I42" s="247">
        <f t="shared" si="5"/>
        <v>78.42</v>
      </c>
      <c r="J42" s="247">
        <v>67.22</v>
      </c>
      <c r="K42" s="247">
        <v>11.2</v>
      </c>
      <c r="L42" s="293">
        <f t="shared" si="4"/>
        <v>78.42</v>
      </c>
      <c r="M42" s="262"/>
      <c r="N42" s="1" t="b">
        <f t="shared" si="2"/>
        <v>1</v>
      </c>
    </row>
    <row r="43" spans="1:14">
      <c r="A43" s="43">
        <v>39</v>
      </c>
      <c r="B43" s="50" t="s">
        <v>651</v>
      </c>
      <c r="C43" s="54" t="s">
        <v>24</v>
      </c>
      <c r="D43" s="246" t="s">
        <v>599</v>
      </c>
      <c r="E43" s="247">
        <v>67.22</v>
      </c>
      <c r="F43" s="296">
        <v>114.26</v>
      </c>
      <c r="G43" s="247">
        <v>11.2</v>
      </c>
      <c r="H43" s="296">
        <v>20.16</v>
      </c>
      <c r="I43" s="247">
        <f t="shared" si="5"/>
        <v>212.84</v>
      </c>
      <c r="J43" s="247">
        <v>181.48000000000002</v>
      </c>
      <c r="K43" s="247">
        <v>31.37</v>
      </c>
      <c r="L43" s="293">
        <f t="shared" si="4"/>
        <v>212.85000000000002</v>
      </c>
      <c r="M43" s="262"/>
      <c r="N43" s="1" t="b">
        <f t="shared" si="2"/>
        <v>0</v>
      </c>
    </row>
    <row r="44" spans="1:14">
      <c r="A44" s="43">
        <v>40</v>
      </c>
      <c r="B44" s="50" t="s">
        <v>652</v>
      </c>
      <c r="C44" s="54" t="s">
        <v>134</v>
      </c>
      <c r="D44" s="246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5"/>
        <v>78.42</v>
      </c>
      <c r="J44" s="247">
        <v>67.22</v>
      </c>
      <c r="K44" s="247">
        <v>11.2</v>
      </c>
      <c r="L44" s="293">
        <f t="shared" si="4"/>
        <v>78.42</v>
      </c>
      <c r="M44" s="262"/>
      <c r="N44" s="1" t="b">
        <f t="shared" si="2"/>
        <v>1</v>
      </c>
    </row>
    <row r="45" spans="1:14">
      <c r="A45" s="43">
        <v>41</v>
      </c>
      <c r="B45" s="50" t="s">
        <v>653</v>
      </c>
      <c r="C45" s="54" t="s">
        <v>59</v>
      </c>
      <c r="D45" s="246" t="s">
        <v>598</v>
      </c>
      <c r="E45" s="247">
        <v>67.22</v>
      </c>
      <c r="F45" s="296">
        <v>0</v>
      </c>
      <c r="G45" s="247">
        <v>11.2</v>
      </c>
      <c r="H45" s="296">
        <v>0</v>
      </c>
      <c r="I45" s="247">
        <f t="shared" si="5"/>
        <v>78.42</v>
      </c>
      <c r="J45" s="247">
        <v>67.22</v>
      </c>
      <c r="K45" s="247">
        <v>11.2</v>
      </c>
      <c r="L45" s="293">
        <f t="shared" si="4"/>
        <v>78.42</v>
      </c>
      <c r="M45" s="262"/>
      <c r="N45" s="1" t="b">
        <f t="shared" si="2"/>
        <v>1</v>
      </c>
    </row>
    <row r="46" spans="1:14">
      <c r="A46" s="43">
        <v>42</v>
      </c>
      <c r="B46" s="50" t="s">
        <v>654</v>
      </c>
      <c r="C46" s="138" t="s">
        <v>563</v>
      </c>
      <c r="D46" s="246" t="s">
        <v>599</v>
      </c>
      <c r="E46" s="247">
        <v>67.22</v>
      </c>
      <c r="F46" s="296">
        <v>114.26</v>
      </c>
      <c r="G46" s="247">
        <v>11.2</v>
      </c>
      <c r="H46" s="296">
        <v>20.16</v>
      </c>
      <c r="I46" s="247">
        <f t="shared" si="5"/>
        <v>212.84</v>
      </c>
      <c r="J46" s="247">
        <v>181.48000000000002</v>
      </c>
      <c r="K46" s="247">
        <v>31.37</v>
      </c>
      <c r="L46" s="293">
        <f t="shared" si="4"/>
        <v>212.85000000000002</v>
      </c>
      <c r="M46" s="262"/>
      <c r="N46" s="1" t="b">
        <f t="shared" si="2"/>
        <v>0</v>
      </c>
    </row>
    <row r="47" spans="1:14">
      <c r="A47" s="43">
        <v>43</v>
      </c>
      <c r="B47" s="50" t="s">
        <v>655</v>
      </c>
      <c r="C47" s="138" t="s">
        <v>330</v>
      </c>
      <c r="D47" s="307" t="s">
        <v>600</v>
      </c>
      <c r="E47" s="247">
        <v>67.239999999999995</v>
      </c>
      <c r="F47" s="296">
        <v>50.4</v>
      </c>
      <c r="G47" s="247">
        <v>11.2</v>
      </c>
      <c r="H47" s="296">
        <v>8.4</v>
      </c>
      <c r="I47" s="247">
        <f t="shared" si="5"/>
        <v>137.23999999999998</v>
      </c>
      <c r="J47" s="247">
        <v>117.63</v>
      </c>
      <c r="K47" s="247">
        <v>19.61</v>
      </c>
      <c r="L47" s="293">
        <f>J47+K47</f>
        <v>137.24</v>
      </c>
      <c r="M47" s="262"/>
      <c r="N47" s="1" t="b">
        <f t="shared" si="2"/>
        <v>1</v>
      </c>
    </row>
    <row r="48" spans="1:14" ht="16" customHeight="1">
      <c r="A48" s="43">
        <v>44</v>
      </c>
      <c r="B48" s="129" t="s">
        <v>656</v>
      </c>
      <c r="C48" s="119" t="s">
        <v>306</v>
      </c>
      <c r="D48" s="246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5"/>
        <v>78.42</v>
      </c>
      <c r="J48" s="247">
        <v>67.22</v>
      </c>
      <c r="K48" s="247">
        <v>11.2</v>
      </c>
      <c r="L48" s="293">
        <f t="shared" si="4"/>
        <v>78.42</v>
      </c>
      <c r="M48" s="262"/>
      <c r="N48" s="1" t="b">
        <f t="shared" si="2"/>
        <v>1</v>
      </c>
    </row>
    <row r="49" spans="1:14">
      <c r="A49" s="43">
        <v>45</v>
      </c>
      <c r="B49" s="50" t="s">
        <v>657</v>
      </c>
      <c r="C49" s="54" t="s">
        <v>203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5"/>
        <v>78.42</v>
      </c>
      <c r="J49" s="247">
        <v>67.22</v>
      </c>
      <c r="K49" s="247">
        <v>11.2</v>
      </c>
      <c r="L49" s="293">
        <f t="shared" si="4"/>
        <v>78.42</v>
      </c>
      <c r="M49" s="262"/>
      <c r="N49" s="1" t="b">
        <f t="shared" si="2"/>
        <v>1</v>
      </c>
    </row>
    <row r="50" spans="1:14">
      <c r="A50" s="43">
        <v>46</v>
      </c>
      <c r="B50" s="121" t="s">
        <v>658</v>
      </c>
      <c r="C50" s="119" t="s">
        <v>308</v>
      </c>
      <c r="D50" s="246" t="s">
        <v>598</v>
      </c>
      <c r="E50" s="247">
        <v>67.22</v>
      </c>
      <c r="F50" s="296">
        <v>0</v>
      </c>
      <c r="G50" s="247">
        <v>11.2</v>
      </c>
      <c r="H50" s="296">
        <v>0</v>
      </c>
      <c r="I50" s="247">
        <f t="shared" si="5"/>
        <v>78.42</v>
      </c>
      <c r="J50" s="247">
        <v>67.22</v>
      </c>
      <c r="K50" s="247">
        <v>11.2</v>
      </c>
      <c r="L50" s="293">
        <f t="shared" si="4"/>
        <v>78.42</v>
      </c>
      <c r="M50" s="262"/>
      <c r="N50" s="1" t="b">
        <f t="shared" si="2"/>
        <v>1</v>
      </c>
    </row>
    <row r="51" spans="1:14">
      <c r="A51" s="43">
        <v>47</v>
      </c>
      <c r="B51" s="50" t="s">
        <v>659</v>
      </c>
      <c r="C51" s="54" t="s">
        <v>27</v>
      </c>
      <c r="D51" s="246" t="s">
        <v>599</v>
      </c>
      <c r="E51" s="247">
        <v>67.22</v>
      </c>
      <c r="F51" s="296">
        <v>114.26</v>
      </c>
      <c r="G51" s="247">
        <v>11.2</v>
      </c>
      <c r="H51" s="296">
        <v>20.16</v>
      </c>
      <c r="I51" s="247">
        <f t="shared" si="5"/>
        <v>212.84</v>
      </c>
      <c r="J51" s="247">
        <v>181.48000000000002</v>
      </c>
      <c r="K51" s="247">
        <v>31.37</v>
      </c>
      <c r="L51" s="293">
        <f t="shared" si="4"/>
        <v>212.85000000000002</v>
      </c>
      <c r="M51" s="262"/>
      <c r="N51" s="1" t="b">
        <f t="shared" si="2"/>
        <v>0</v>
      </c>
    </row>
    <row r="52" spans="1:14">
      <c r="A52" s="43">
        <v>48</v>
      </c>
      <c r="B52" s="50" t="s">
        <v>660</v>
      </c>
      <c r="C52" s="54" t="s">
        <v>123</v>
      </c>
      <c r="D52" s="307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5"/>
        <v>212.84</v>
      </c>
      <c r="J52" s="247">
        <v>181.48000000000002</v>
      </c>
      <c r="K52" s="247">
        <v>31.37</v>
      </c>
      <c r="L52" s="293">
        <f>J52+K52</f>
        <v>212.85000000000002</v>
      </c>
      <c r="M52" s="262"/>
      <c r="N52" s="1" t="b">
        <f t="shared" si="2"/>
        <v>0</v>
      </c>
    </row>
    <row r="53" spans="1:14">
      <c r="A53" s="43">
        <v>49</v>
      </c>
      <c r="B53" s="50" t="s">
        <v>661</v>
      </c>
      <c r="C53" s="54" t="s">
        <v>143</v>
      </c>
      <c r="D53" s="246" t="s">
        <v>599</v>
      </c>
      <c r="E53" s="247">
        <v>67.22</v>
      </c>
      <c r="F53" s="296">
        <v>114.26</v>
      </c>
      <c r="G53" s="247">
        <v>11.2</v>
      </c>
      <c r="H53" s="296">
        <v>20.16</v>
      </c>
      <c r="I53" s="247">
        <f t="shared" si="5"/>
        <v>212.84</v>
      </c>
      <c r="J53" s="247">
        <v>181.48000000000002</v>
      </c>
      <c r="K53" s="247">
        <v>31.37</v>
      </c>
      <c r="L53" s="293">
        <f t="shared" si="4"/>
        <v>212.85000000000002</v>
      </c>
      <c r="M53" s="262"/>
      <c r="N53" s="1" t="b">
        <f t="shared" si="2"/>
        <v>0</v>
      </c>
    </row>
    <row r="54" spans="1:14">
      <c r="A54" s="43">
        <v>50</v>
      </c>
      <c r="B54" s="292" t="s">
        <v>742</v>
      </c>
      <c r="C54" s="284" t="s">
        <v>737</v>
      </c>
      <c r="D54" s="285" t="s">
        <v>598</v>
      </c>
      <c r="E54" s="247">
        <v>67.22</v>
      </c>
      <c r="F54" s="296">
        <v>0</v>
      </c>
      <c r="G54" s="247">
        <v>11.2</v>
      </c>
      <c r="H54" s="296">
        <v>0</v>
      </c>
      <c r="I54" s="309">
        <f t="shared" si="5"/>
        <v>78.42</v>
      </c>
      <c r="J54" s="247"/>
      <c r="K54" s="247"/>
      <c r="L54" s="293"/>
      <c r="M54" s="262" t="s">
        <v>760</v>
      </c>
      <c r="N54" s="1" t="b">
        <f t="shared" si="2"/>
        <v>0</v>
      </c>
    </row>
    <row r="55" spans="1:14">
      <c r="A55" s="43">
        <v>51</v>
      </c>
      <c r="B55" s="50" t="s">
        <v>662</v>
      </c>
      <c r="C55" s="54" t="s">
        <v>209</v>
      </c>
      <c r="D55" s="246" t="s">
        <v>598</v>
      </c>
      <c r="E55" s="247">
        <v>67.22</v>
      </c>
      <c r="F55" s="296">
        <v>0</v>
      </c>
      <c r="G55" s="247">
        <v>11.2</v>
      </c>
      <c r="H55" s="296">
        <v>0</v>
      </c>
      <c r="I55" s="247">
        <f t="shared" si="5"/>
        <v>78.42</v>
      </c>
      <c r="J55" s="247">
        <v>67.22</v>
      </c>
      <c r="K55" s="247">
        <v>11.2</v>
      </c>
      <c r="L55" s="293">
        <f t="shared" ref="L55:L63" si="6">J55+K55</f>
        <v>78.42</v>
      </c>
      <c r="M55" s="262"/>
      <c r="N55" s="1" t="b">
        <f t="shared" si="2"/>
        <v>1</v>
      </c>
    </row>
    <row r="56" spans="1:14">
      <c r="A56" s="43">
        <v>52</v>
      </c>
      <c r="B56" s="50" t="s">
        <v>663</v>
      </c>
      <c r="C56" s="51" t="s">
        <v>133</v>
      </c>
      <c r="D56" s="246" t="s">
        <v>600</v>
      </c>
      <c r="E56" s="247">
        <v>67.239999999999995</v>
      </c>
      <c r="F56" s="296">
        <v>50.4</v>
      </c>
      <c r="G56" s="247">
        <v>11.2</v>
      </c>
      <c r="H56" s="296">
        <v>8.4</v>
      </c>
      <c r="I56" s="247">
        <f t="shared" si="5"/>
        <v>137.23999999999998</v>
      </c>
      <c r="J56" s="247">
        <v>117.63</v>
      </c>
      <c r="K56" s="247">
        <v>19.61</v>
      </c>
      <c r="L56" s="293">
        <f t="shared" si="6"/>
        <v>137.24</v>
      </c>
      <c r="M56" s="262"/>
      <c r="N56" s="1" t="b">
        <f t="shared" si="2"/>
        <v>1</v>
      </c>
    </row>
    <row r="57" spans="1:14" s="42" customFormat="1" ht="16" customHeight="1">
      <c r="A57" s="43">
        <v>53</v>
      </c>
      <c r="B57" s="50" t="s">
        <v>664</v>
      </c>
      <c r="C57" s="54" t="s">
        <v>601</v>
      </c>
      <c r="D57" s="246" t="s">
        <v>598</v>
      </c>
      <c r="E57" s="247">
        <v>67.22</v>
      </c>
      <c r="F57" s="296">
        <v>0</v>
      </c>
      <c r="G57" s="247">
        <v>11.2</v>
      </c>
      <c r="H57" s="296">
        <v>0</v>
      </c>
      <c r="I57" s="247">
        <f t="shared" si="5"/>
        <v>78.42</v>
      </c>
      <c r="J57" s="247">
        <v>67.22</v>
      </c>
      <c r="K57" s="247">
        <v>11.2</v>
      </c>
      <c r="L57" s="293">
        <f t="shared" si="6"/>
        <v>78.42</v>
      </c>
      <c r="M57" s="262"/>
      <c r="N57" s="1" t="b">
        <f t="shared" si="2"/>
        <v>1</v>
      </c>
    </row>
    <row r="58" spans="1:14" s="42" customFormat="1">
      <c r="A58" s="43">
        <v>54</v>
      </c>
      <c r="B58" s="50" t="s">
        <v>665</v>
      </c>
      <c r="C58" s="54" t="s">
        <v>378</v>
      </c>
      <c r="D58" s="246" t="s">
        <v>600</v>
      </c>
      <c r="E58" s="247">
        <v>67.239999999999995</v>
      </c>
      <c r="F58" s="296">
        <v>50.4</v>
      </c>
      <c r="G58" s="247">
        <v>11.2</v>
      </c>
      <c r="H58" s="296">
        <v>8.4</v>
      </c>
      <c r="I58" s="247">
        <f t="shared" si="5"/>
        <v>137.23999999999998</v>
      </c>
      <c r="J58" s="247">
        <v>117.63</v>
      </c>
      <c r="K58" s="247">
        <v>19.61</v>
      </c>
      <c r="L58" s="293">
        <f>J58+K58</f>
        <v>137.24</v>
      </c>
      <c r="M58" s="262"/>
      <c r="N58" s="1" t="b">
        <f t="shared" si="2"/>
        <v>1</v>
      </c>
    </row>
    <row r="59" spans="1:14" s="42" customFormat="1">
      <c r="A59" s="43">
        <v>55</v>
      </c>
      <c r="B59" s="50" t="s">
        <v>413</v>
      </c>
      <c r="C59" s="54" t="s">
        <v>196</v>
      </c>
      <c r="D59" s="271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5"/>
        <v>78.42</v>
      </c>
      <c r="J59" s="247">
        <v>67.22</v>
      </c>
      <c r="K59" s="247">
        <v>11.2</v>
      </c>
      <c r="L59" s="293">
        <f t="shared" si="6"/>
        <v>78.42</v>
      </c>
      <c r="M59" s="262"/>
      <c r="N59" s="1" t="b">
        <f t="shared" si="2"/>
        <v>1</v>
      </c>
    </row>
    <row r="60" spans="1:14">
      <c r="A60" s="43">
        <v>56</v>
      </c>
      <c r="B60" s="50" t="s">
        <v>666</v>
      </c>
      <c r="C60" s="51" t="s">
        <v>215</v>
      </c>
      <c r="D60" s="246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5"/>
        <v>78.42</v>
      </c>
      <c r="J60" s="247">
        <v>67.22</v>
      </c>
      <c r="K60" s="247">
        <v>11.2</v>
      </c>
      <c r="L60" s="293">
        <f t="shared" si="6"/>
        <v>78.42</v>
      </c>
      <c r="M60" s="264"/>
      <c r="N60" s="1" t="b">
        <f t="shared" si="2"/>
        <v>1</v>
      </c>
    </row>
    <row r="61" spans="1:14">
      <c r="A61" s="43">
        <v>57</v>
      </c>
      <c r="B61" s="50" t="s">
        <v>667</v>
      </c>
      <c r="C61" s="51" t="s">
        <v>586</v>
      </c>
      <c r="D61" s="246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5"/>
        <v>78.42</v>
      </c>
      <c r="J61" s="247">
        <v>67.22</v>
      </c>
      <c r="K61" s="247">
        <v>11.2</v>
      </c>
      <c r="L61" s="293">
        <f t="shared" si="6"/>
        <v>78.42</v>
      </c>
      <c r="M61" s="264"/>
      <c r="N61" s="1" t="b">
        <f t="shared" si="2"/>
        <v>1</v>
      </c>
    </row>
    <row r="62" spans="1:14">
      <c r="A62" s="43">
        <v>58</v>
      </c>
      <c r="B62" s="50" t="s">
        <v>668</v>
      </c>
      <c r="C62" s="51" t="s">
        <v>509</v>
      </c>
      <c r="D62" s="246" t="s">
        <v>599</v>
      </c>
      <c r="E62" s="247">
        <v>67.22</v>
      </c>
      <c r="F62" s="296">
        <v>114.26</v>
      </c>
      <c r="G62" s="247">
        <v>11.2</v>
      </c>
      <c r="H62" s="296">
        <v>20.16</v>
      </c>
      <c r="I62" s="247">
        <f t="shared" si="5"/>
        <v>212.84</v>
      </c>
      <c r="J62" s="247">
        <v>181.48000000000002</v>
      </c>
      <c r="K62" s="247">
        <v>31.37</v>
      </c>
      <c r="L62" s="293">
        <f t="shared" si="6"/>
        <v>212.85000000000002</v>
      </c>
      <c r="M62" s="264"/>
      <c r="N62" s="1" t="b">
        <f t="shared" si="2"/>
        <v>0</v>
      </c>
    </row>
    <row r="63" spans="1:14">
      <c r="A63" s="43">
        <v>59</v>
      </c>
      <c r="B63" s="50" t="s">
        <v>669</v>
      </c>
      <c r="C63" s="54" t="s">
        <v>83</v>
      </c>
      <c r="D63" s="246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5"/>
        <v>78.42</v>
      </c>
      <c r="J63" s="247">
        <v>67.22</v>
      </c>
      <c r="K63" s="247">
        <v>11.2</v>
      </c>
      <c r="L63" s="293">
        <f t="shared" si="6"/>
        <v>78.42</v>
      </c>
      <c r="M63" s="262"/>
      <c r="N63" s="1" t="b">
        <f t="shared" si="2"/>
        <v>1</v>
      </c>
    </row>
    <row r="64" spans="1:14">
      <c r="A64" s="43">
        <v>60</v>
      </c>
      <c r="B64" s="50" t="s">
        <v>711</v>
      </c>
      <c r="C64" s="51" t="s">
        <v>712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5"/>
        <v>78.42</v>
      </c>
      <c r="J64" s="247">
        <v>67.22</v>
      </c>
      <c r="K64" s="247">
        <v>11.2</v>
      </c>
      <c r="L64" s="293">
        <f>J64+K64</f>
        <v>78.42</v>
      </c>
      <c r="M64" s="262"/>
      <c r="N64" s="1" t="b">
        <f t="shared" si="2"/>
        <v>1</v>
      </c>
    </row>
    <row r="65" spans="1:14">
      <c r="A65" s="43">
        <v>61</v>
      </c>
      <c r="B65" s="50" t="s">
        <v>707</v>
      </c>
      <c r="C65" s="54" t="s">
        <v>30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5"/>
        <v>78.42</v>
      </c>
      <c r="J65" s="247">
        <v>67.22</v>
      </c>
      <c r="K65" s="247">
        <v>11.2</v>
      </c>
      <c r="L65" s="293">
        <f>J65+K65</f>
        <v>78.42</v>
      </c>
      <c r="M65" s="262"/>
      <c r="N65" s="1" t="b">
        <f t="shared" si="2"/>
        <v>1</v>
      </c>
    </row>
    <row r="66" spans="1:14">
      <c r="A66" s="43">
        <v>62</v>
      </c>
      <c r="B66" s="292" t="s">
        <v>743</v>
      </c>
      <c r="C66" s="54" t="s">
        <v>738</v>
      </c>
      <c r="D66" s="246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5"/>
        <v>78.42</v>
      </c>
      <c r="J66" s="247">
        <v>67.22</v>
      </c>
      <c r="K66" s="247">
        <v>11.2</v>
      </c>
      <c r="L66" s="293">
        <f>J66+K66</f>
        <v>78.42</v>
      </c>
      <c r="M66" s="262"/>
      <c r="N66" s="1" t="b">
        <f t="shared" si="2"/>
        <v>1</v>
      </c>
    </row>
    <row r="67" spans="1:14">
      <c r="A67" s="43">
        <v>63</v>
      </c>
      <c r="B67" s="50" t="s">
        <v>670</v>
      </c>
      <c r="C67" s="54" t="s">
        <v>428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5"/>
        <v>78.42</v>
      </c>
      <c r="J67" s="247">
        <v>67.22</v>
      </c>
      <c r="K67" s="247">
        <v>11.2</v>
      </c>
      <c r="L67" s="293">
        <f>J67+K67</f>
        <v>78.42</v>
      </c>
      <c r="M67" s="262"/>
      <c r="N67" s="1" t="b">
        <f t="shared" si="2"/>
        <v>1</v>
      </c>
    </row>
    <row r="68" spans="1:14">
      <c r="A68" s="43">
        <v>64</v>
      </c>
      <c r="B68" s="292" t="s">
        <v>744</v>
      </c>
      <c r="C68" s="54" t="s">
        <v>523</v>
      </c>
      <c r="D68" s="246" t="s">
        <v>598</v>
      </c>
      <c r="E68" s="247">
        <v>67.22</v>
      </c>
      <c r="F68" s="296">
        <v>0</v>
      </c>
      <c r="G68" s="247">
        <v>11.2</v>
      </c>
      <c r="H68" s="296">
        <v>0</v>
      </c>
      <c r="I68" s="247">
        <f t="shared" si="5"/>
        <v>78.42</v>
      </c>
      <c r="J68" s="247">
        <v>67.22</v>
      </c>
      <c r="K68" s="247">
        <v>11.2</v>
      </c>
      <c r="L68" s="293">
        <f>J68+K68</f>
        <v>78.42</v>
      </c>
      <c r="M68" s="262"/>
      <c r="N68" s="1" t="b">
        <f t="shared" si="2"/>
        <v>1</v>
      </c>
    </row>
    <row r="69" spans="1:14">
      <c r="A69" s="43">
        <v>65</v>
      </c>
      <c r="B69" s="50" t="s">
        <v>671</v>
      </c>
      <c r="C69" s="54" t="s">
        <v>609</v>
      </c>
      <c r="D69" s="246" t="s">
        <v>600</v>
      </c>
      <c r="E69" s="247">
        <v>67.239999999999995</v>
      </c>
      <c r="F69" s="296">
        <v>50.4</v>
      </c>
      <c r="G69" s="247">
        <v>11.2</v>
      </c>
      <c r="H69" s="296">
        <v>8.4</v>
      </c>
      <c r="I69" s="247">
        <f t="shared" si="5"/>
        <v>137.23999999999998</v>
      </c>
      <c r="J69" s="247">
        <v>117.63</v>
      </c>
      <c r="K69" s="247">
        <v>19.61</v>
      </c>
      <c r="L69" s="293">
        <f t="shared" ref="L69:L94" si="7">J69+K69</f>
        <v>137.24</v>
      </c>
      <c r="M69" s="262"/>
      <c r="N69" s="1" t="b">
        <f t="shared" si="2"/>
        <v>1</v>
      </c>
    </row>
    <row r="70" spans="1:14">
      <c r="A70" s="43">
        <v>66</v>
      </c>
      <c r="B70" s="50" t="s">
        <v>672</v>
      </c>
      <c r="C70" s="54" t="s">
        <v>619</v>
      </c>
      <c r="D70" s="246" t="s">
        <v>599</v>
      </c>
      <c r="E70" s="247">
        <v>67.22</v>
      </c>
      <c r="F70" s="296">
        <v>114.26</v>
      </c>
      <c r="G70" s="247">
        <v>11.2</v>
      </c>
      <c r="H70" s="296">
        <v>20.16</v>
      </c>
      <c r="I70" s="247">
        <f t="shared" si="5"/>
        <v>212.84</v>
      </c>
      <c r="J70" s="247">
        <v>181.48000000000002</v>
      </c>
      <c r="K70" s="247">
        <v>31.37</v>
      </c>
      <c r="L70" s="293">
        <f t="shared" si="7"/>
        <v>212.85000000000002</v>
      </c>
      <c r="M70" s="262"/>
      <c r="N70" s="1" t="b">
        <f t="shared" ref="N70:N103" si="8">I70=L70</f>
        <v>0</v>
      </c>
    </row>
    <row r="71" spans="1:14">
      <c r="A71" s="43">
        <v>67</v>
      </c>
      <c r="B71" s="50" t="s">
        <v>673</v>
      </c>
      <c r="C71" s="54" t="s">
        <v>360</v>
      </c>
      <c r="D71" s="246" t="s">
        <v>600</v>
      </c>
      <c r="E71" s="247">
        <v>67.239999999999995</v>
      </c>
      <c r="F71" s="296">
        <v>50.4</v>
      </c>
      <c r="G71" s="247">
        <v>11.2</v>
      </c>
      <c r="H71" s="296">
        <v>8.4</v>
      </c>
      <c r="I71" s="247">
        <f t="shared" si="5"/>
        <v>137.23999999999998</v>
      </c>
      <c r="J71" s="247">
        <v>117.63</v>
      </c>
      <c r="K71" s="247">
        <v>19.61</v>
      </c>
      <c r="L71" s="293">
        <f>J71+K71</f>
        <v>137.24</v>
      </c>
      <c r="M71" s="262"/>
      <c r="N71" s="1" t="b">
        <f t="shared" si="8"/>
        <v>1</v>
      </c>
    </row>
    <row r="72" spans="1:14">
      <c r="A72" s="43">
        <v>68</v>
      </c>
      <c r="B72" s="50" t="s">
        <v>674</v>
      </c>
      <c r="C72" s="54" t="s">
        <v>369</v>
      </c>
      <c r="D72" s="246" t="s">
        <v>600</v>
      </c>
      <c r="E72" s="247">
        <v>67.239999999999995</v>
      </c>
      <c r="F72" s="296">
        <v>50.4</v>
      </c>
      <c r="G72" s="247">
        <v>11.2</v>
      </c>
      <c r="H72" s="296">
        <v>8.4</v>
      </c>
      <c r="I72" s="247">
        <f t="shared" si="5"/>
        <v>137.23999999999998</v>
      </c>
      <c r="J72" s="247">
        <v>117.63</v>
      </c>
      <c r="K72" s="247">
        <v>19.61</v>
      </c>
      <c r="L72" s="293">
        <f t="shared" si="7"/>
        <v>137.24</v>
      </c>
      <c r="M72" s="262"/>
      <c r="N72" s="1" t="b">
        <f t="shared" si="8"/>
        <v>1</v>
      </c>
    </row>
    <row r="73" spans="1:14">
      <c r="A73" s="43">
        <v>69</v>
      </c>
      <c r="B73" s="50" t="s">
        <v>726</v>
      </c>
      <c r="C73" s="51" t="s">
        <v>725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5"/>
        <v>78.42</v>
      </c>
      <c r="J73" s="247">
        <v>67.22</v>
      </c>
      <c r="K73" s="247">
        <v>11.2</v>
      </c>
      <c r="L73" s="293">
        <f t="shared" si="7"/>
        <v>78.42</v>
      </c>
      <c r="M73" s="262"/>
      <c r="N73" s="1" t="b">
        <f t="shared" si="8"/>
        <v>1</v>
      </c>
    </row>
    <row r="74" spans="1:14">
      <c r="A74" s="43">
        <v>70</v>
      </c>
      <c r="B74" s="3" t="s">
        <v>753</v>
      </c>
      <c r="C74" s="51" t="s">
        <v>752</v>
      </c>
      <c r="D74" s="246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>SUM(E74:H74)</f>
        <v>78.42</v>
      </c>
      <c r="J74" s="247">
        <v>67.22</v>
      </c>
      <c r="K74" s="247">
        <v>11.2</v>
      </c>
      <c r="L74" s="293">
        <f>J74+K74</f>
        <v>78.42</v>
      </c>
      <c r="M74" s="262"/>
      <c r="N74" s="1" t="b">
        <f t="shared" si="8"/>
        <v>1</v>
      </c>
    </row>
    <row r="75" spans="1:14">
      <c r="A75" s="43">
        <v>71</v>
      </c>
      <c r="B75" s="50" t="s">
        <v>676</v>
      </c>
      <c r="C75" s="54" t="s">
        <v>557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5"/>
        <v>78.42</v>
      </c>
      <c r="J75" s="247">
        <v>67.22</v>
      </c>
      <c r="K75" s="247">
        <v>11.2</v>
      </c>
      <c r="L75" s="293">
        <f t="shared" si="7"/>
        <v>78.42</v>
      </c>
      <c r="M75" s="262"/>
      <c r="N75" s="1" t="b">
        <f t="shared" si="8"/>
        <v>1</v>
      </c>
    </row>
    <row r="76" spans="1:14">
      <c r="A76" s="43">
        <v>72</v>
      </c>
      <c r="B76" s="50" t="s">
        <v>677</v>
      </c>
      <c r="C76" s="54" t="s">
        <v>112</v>
      </c>
      <c r="D76" s="246" t="s">
        <v>598</v>
      </c>
      <c r="E76" s="247">
        <v>67.22</v>
      </c>
      <c r="F76" s="296">
        <v>0</v>
      </c>
      <c r="G76" s="247">
        <v>11.2</v>
      </c>
      <c r="H76" s="296">
        <v>0</v>
      </c>
      <c r="I76" s="247">
        <f t="shared" si="5"/>
        <v>78.42</v>
      </c>
      <c r="J76" s="247">
        <v>67.22</v>
      </c>
      <c r="K76" s="247">
        <v>11.2</v>
      </c>
      <c r="L76" s="293">
        <f t="shared" si="7"/>
        <v>78.42</v>
      </c>
      <c r="M76" s="262"/>
      <c r="N76" s="1" t="b">
        <f t="shared" si="8"/>
        <v>1</v>
      </c>
    </row>
    <row r="77" spans="1:14">
      <c r="A77" s="43">
        <v>73</v>
      </c>
      <c r="B77" s="50" t="s">
        <v>678</v>
      </c>
      <c r="C77" s="54" t="s">
        <v>341</v>
      </c>
      <c r="D77" s="307" t="s">
        <v>600</v>
      </c>
      <c r="E77" s="247">
        <v>67.239999999999995</v>
      </c>
      <c r="F77" s="296">
        <v>50.4</v>
      </c>
      <c r="G77" s="247">
        <v>11.2</v>
      </c>
      <c r="H77" s="296">
        <v>8.4</v>
      </c>
      <c r="I77" s="247">
        <f t="shared" si="5"/>
        <v>137.23999999999998</v>
      </c>
      <c r="J77" s="247">
        <v>117.63</v>
      </c>
      <c r="K77" s="247">
        <v>19.61</v>
      </c>
      <c r="L77" s="293">
        <f>J77+K77</f>
        <v>137.24</v>
      </c>
      <c r="M77" s="262"/>
      <c r="N77" s="1" t="b">
        <f t="shared" si="8"/>
        <v>1</v>
      </c>
    </row>
    <row r="78" spans="1:14">
      <c r="A78" s="43">
        <v>74</v>
      </c>
      <c r="B78" s="50" t="s">
        <v>679</v>
      </c>
      <c r="C78" s="54" t="s">
        <v>32</v>
      </c>
      <c r="D78" s="246" t="s">
        <v>599</v>
      </c>
      <c r="E78" s="247">
        <v>67.22</v>
      </c>
      <c r="F78" s="296">
        <v>114.26</v>
      </c>
      <c r="G78" s="247">
        <v>11.2</v>
      </c>
      <c r="H78" s="296">
        <v>20.16</v>
      </c>
      <c r="I78" s="247">
        <f t="shared" si="5"/>
        <v>212.84</v>
      </c>
      <c r="J78" s="247">
        <v>181.48000000000002</v>
      </c>
      <c r="K78" s="247">
        <v>31.37</v>
      </c>
      <c r="L78" s="293">
        <f t="shared" si="7"/>
        <v>212.85000000000002</v>
      </c>
      <c r="M78" s="262"/>
      <c r="N78" s="1" t="b">
        <f t="shared" si="8"/>
        <v>0</v>
      </c>
    </row>
    <row r="79" spans="1:14">
      <c r="A79" s="43">
        <v>75</v>
      </c>
      <c r="B79" s="50" t="s">
        <v>714</v>
      </c>
      <c r="C79" s="54" t="s">
        <v>713</v>
      </c>
      <c r="D79" s="246" t="s">
        <v>598</v>
      </c>
      <c r="E79" s="247">
        <v>67.22</v>
      </c>
      <c r="F79" s="296">
        <v>0</v>
      </c>
      <c r="G79" s="247">
        <v>11.2</v>
      </c>
      <c r="H79" s="296">
        <v>0</v>
      </c>
      <c r="I79" s="247">
        <f t="shared" si="5"/>
        <v>78.42</v>
      </c>
      <c r="J79" s="247">
        <v>67.22</v>
      </c>
      <c r="K79" s="247">
        <v>11.2</v>
      </c>
      <c r="L79" s="293">
        <f t="shared" si="7"/>
        <v>78.42</v>
      </c>
      <c r="M79" s="262"/>
      <c r="N79" s="1" t="b">
        <f t="shared" si="8"/>
        <v>1</v>
      </c>
    </row>
    <row r="80" spans="1:14">
      <c r="A80" s="43">
        <v>76</v>
      </c>
      <c r="B80" s="50" t="s">
        <v>681</v>
      </c>
      <c r="C80" s="54" t="s">
        <v>179</v>
      </c>
      <c r="D80" s="246" t="s">
        <v>600</v>
      </c>
      <c r="E80" s="247">
        <v>67.239999999999995</v>
      </c>
      <c r="F80" s="296">
        <v>50.4</v>
      </c>
      <c r="G80" s="247">
        <v>11.2</v>
      </c>
      <c r="H80" s="296">
        <v>8.4</v>
      </c>
      <c r="I80" s="247">
        <f t="shared" si="5"/>
        <v>137.23999999999998</v>
      </c>
      <c r="J80" s="247">
        <v>117.63</v>
      </c>
      <c r="K80" s="247">
        <v>19.61</v>
      </c>
      <c r="L80" s="293">
        <f t="shared" si="7"/>
        <v>137.24</v>
      </c>
      <c r="M80" s="262"/>
      <c r="N80" s="1" t="b">
        <f t="shared" si="8"/>
        <v>1</v>
      </c>
    </row>
    <row r="81" spans="1:14">
      <c r="A81" s="43">
        <v>77</v>
      </c>
      <c r="B81" s="50" t="s">
        <v>682</v>
      </c>
      <c r="C81" s="54" t="s">
        <v>34</v>
      </c>
      <c r="D81" s="246" t="s">
        <v>598</v>
      </c>
      <c r="E81" s="247">
        <v>67.22</v>
      </c>
      <c r="F81" s="296">
        <v>0</v>
      </c>
      <c r="G81" s="247">
        <v>11.2</v>
      </c>
      <c r="H81" s="296">
        <v>0</v>
      </c>
      <c r="I81" s="247">
        <f t="shared" si="5"/>
        <v>78.42</v>
      </c>
      <c r="J81" s="247">
        <v>67.22</v>
      </c>
      <c r="K81" s="247">
        <v>11.2</v>
      </c>
      <c r="L81" s="293">
        <f t="shared" si="7"/>
        <v>78.42</v>
      </c>
      <c r="M81" s="262"/>
      <c r="N81" s="1" t="b">
        <f t="shared" si="8"/>
        <v>1</v>
      </c>
    </row>
    <row r="82" spans="1:14">
      <c r="A82" s="43">
        <v>78</v>
      </c>
      <c r="B82" s="50" t="s">
        <v>683</v>
      </c>
      <c r="C82" s="54" t="s">
        <v>126</v>
      </c>
      <c r="D82" s="246" t="s">
        <v>600</v>
      </c>
      <c r="E82" s="247">
        <v>67.239999999999995</v>
      </c>
      <c r="F82" s="296">
        <v>50.4</v>
      </c>
      <c r="G82" s="247">
        <v>11.2</v>
      </c>
      <c r="H82" s="296">
        <v>8.4</v>
      </c>
      <c r="I82" s="247">
        <f t="shared" si="5"/>
        <v>137.23999999999998</v>
      </c>
      <c r="J82" s="247">
        <v>117.63</v>
      </c>
      <c r="K82" s="247">
        <v>19.61</v>
      </c>
      <c r="L82" s="293">
        <f t="shared" si="7"/>
        <v>137.24</v>
      </c>
      <c r="M82" s="262"/>
      <c r="N82" s="1" t="b">
        <f t="shared" si="8"/>
        <v>1</v>
      </c>
    </row>
    <row r="83" spans="1:14" ht="17" customHeight="1">
      <c r="A83" s="43">
        <v>79</v>
      </c>
      <c r="B83" s="50" t="s">
        <v>684</v>
      </c>
      <c r="C83" s="115" t="s">
        <v>35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5"/>
        <v>78.42</v>
      </c>
      <c r="J83" s="247">
        <v>67.22</v>
      </c>
      <c r="K83" s="247">
        <v>11.2</v>
      </c>
      <c r="L83" s="293">
        <f t="shared" si="7"/>
        <v>78.42</v>
      </c>
      <c r="M83" s="266"/>
      <c r="N83" s="1" t="b">
        <f t="shared" si="8"/>
        <v>1</v>
      </c>
    </row>
    <row r="84" spans="1:14">
      <c r="A84" s="43">
        <v>80</v>
      </c>
      <c r="B84" s="50" t="s">
        <v>685</v>
      </c>
      <c r="C84" s="51" t="s">
        <v>433</v>
      </c>
      <c r="D84" s="246" t="s">
        <v>598</v>
      </c>
      <c r="E84" s="247">
        <v>67.22</v>
      </c>
      <c r="F84" s="296">
        <v>0</v>
      </c>
      <c r="G84" s="247">
        <v>11.2</v>
      </c>
      <c r="H84" s="296">
        <v>0</v>
      </c>
      <c r="I84" s="247">
        <f t="shared" si="5"/>
        <v>78.42</v>
      </c>
      <c r="J84" s="247">
        <v>67.22</v>
      </c>
      <c r="K84" s="247">
        <v>11.2</v>
      </c>
      <c r="L84" s="293">
        <f t="shared" si="7"/>
        <v>78.42</v>
      </c>
      <c r="M84" s="262"/>
      <c r="N84" s="1" t="b">
        <f t="shared" si="8"/>
        <v>1</v>
      </c>
    </row>
    <row r="85" spans="1:14">
      <c r="A85" s="43">
        <v>81</v>
      </c>
      <c r="B85" s="50" t="s">
        <v>686</v>
      </c>
      <c r="C85" s="51" t="s">
        <v>339</v>
      </c>
      <c r="D85" s="246" t="s">
        <v>600</v>
      </c>
      <c r="E85" s="247">
        <v>67.239999999999995</v>
      </c>
      <c r="F85" s="296">
        <v>50.4</v>
      </c>
      <c r="G85" s="247">
        <v>11.2</v>
      </c>
      <c r="H85" s="296">
        <v>8.4</v>
      </c>
      <c r="I85" s="247">
        <f t="shared" si="5"/>
        <v>137.23999999999998</v>
      </c>
      <c r="J85" s="247">
        <v>117.63</v>
      </c>
      <c r="K85" s="247">
        <v>19.61</v>
      </c>
      <c r="L85" s="293">
        <f t="shared" si="7"/>
        <v>137.24</v>
      </c>
      <c r="M85" s="262"/>
      <c r="N85" s="1" t="b">
        <f t="shared" si="8"/>
        <v>1</v>
      </c>
    </row>
    <row r="86" spans="1:14">
      <c r="A86" s="43">
        <v>82</v>
      </c>
      <c r="B86" s="50" t="s">
        <v>687</v>
      </c>
      <c r="C86" s="54" t="s">
        <v>50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5"/>
        <v>78.42</v>
      </c>
      <c r="J86" s="247">
        <v>67.22</v>
      </c>
      <c r="K86" s="247">
        <v>11.2</v>
      </c>
      <c r="L86" s="293">
        <f t="shared" si="7"/>
        <v>78.42</v>
      </c>
      <c r="M86" s="262"/>
      <c r="N86" s="1" t="b">
        <f t="shared" si="8"/>
        <v>1</v>
      </c>
    </row>
    <row r="87" spans="1:14">
      <c r="A87" s="43">
        <v>83</v>
      </c>
      <c r="B87" s="50" t="s">
        <v>688</v>
      </c>
      <c r="C87" s="54" t="s">
        <v>85</v>
      </c>
      <c r="D87" s="246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5"/>
        <v>78.42</v>
      </c>
      <c r="J87" s="247">
        <v>67.22</v>
      </c>
      <c r="K87" s="247">
        <v>11.2</v>
      </c>
      <c r="L87" s="293">
        <f t="shared" si="7"/>
        <v>78.42</v>
      </c>
      <c r="M87" s="262"/>
      <c r="N87" s="1" t="b">
        <f t="shared" si="8"/>
        <v>1</v>
      </c>
    </row>
    <row r="88" spans="1:14">
      <c r="A88" s="43">
        <v>84</v>
      </c>
      <c r="B88" s="50" t="s">
        <v>689</v>
      </c>
      <c r="C88" s="54" t="s">
        <v>128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5"/>
        <v>78.42</v>
      </c>
      <c r="J88" s="247">
        <v>67.22</v>
      </c>
      <c r="K88" s="247">
        <v>11.2</v>
      </c>
      <c r="L88" s="293">
        <f t="shared" si="7"/>
        <v>78.42</v>
      </c>
      <c r="M88" s="262"/>
      <c r="N88" s="1" t="b">
        <f t="shared" si="8"/>
        <v>1</v>
      </c>
    </row>
    <row r="89" spans="1:14">
      <c r="A89" s="43">
        <v>85</v>
      </c>
      <c r="B89" s="50" t="s">
        <v>690</v>
      </c>
      <c r="C89" s="54" t="s">
        <v>138</v>
      </c>
      <c r="D89" s="246" t="s">
        <v>598</v>
      </c>
      <c r="E89" s="247">
        <v>67.22</v>
      </c>
      <c r="F89" s="296">
        <v>0</v>
      </c>
      <c r="G89" s="247">
        <v>11.2</v>
      </c>
      <c r="H89" s="296">
        <v>0</v>
      </c>
      <c r="I89" s="247">
        <f t="shared" si="5"/>
        <v>78.42</v>
      </c>
      <c r="J89" s="247">
        <v>67.22</v>
      </c>
      <c r="K89" s="247">
        <v>11.2</v>
      </c>
      <c r="L89" s="293">
        <f t="shared" si="7"/>
        <v>78.42</v>
      </c>
      <c r="M89" s="262"/>
      <c r="N89" s="1" t="b">
        <f t="shared" si="8"/>
        <v>1</v>
      </c>
    </row>
    <row r="90" spans="1:14">
      <c r="A90" s="43">
        <v>86</v>
      </c>
      <c r="B90" s="50" t="s">
        <v>691</v>
      </c>
      <c r="C90" s="54" t="s">
        <v>37</v>
      </c>
      <c r="D90" s="246" t="s">
        <v>600</v>
      </c>
      <c r="E90" s="247">
        <v>67.239999999999995</v>
      </c>
      <c r="F90" s="296">
        <v>50.4</v>
      </c>
      <c r="G90" s="247">
        <v>11.2</v>
      </c>
      <c r="H90" s="296">
        <v>8.4</v>
      </c>
      <c r="I90" s="247">
        <f t="shared" si="5"/>
        <v>137.23999999999998</v>
      </c>
      <c r="J90" s="247">
        <v>117.63</v>
      </c>
      <c r="K90" s="247">
        <v>19.61</v>
      </c>
      <c r="L90" s="293">
        <f t="shared" si="7"/>
        <v>137.24</v>
      </c>
      <c r="M90" s="262"/>
      <c r="N90" s="1" t="b">
        <f t="shared" si="8"/>
        <v>1</v>
      </c>
    </row>
    <row r="91" spans="1:14">
      <c r="A91" s="43">
        <v>87</v>
      </c>
      <c r="B91" s="50" t="s">
        <v>692</v>
      </c>
      <c r="C91" s="51" t="s">
        <v>46</v>
      </c>
      <c r="D91" s="283" t="s">
        <v>598</v>
      </c>
      <c r="E91" s="247">
        <v>67.22</v>
      </c>
      <c r="F91" s="296">
        <v>0</v>
      </c>
      <c r="G91" s="247">
        <v>11.2</v>
      </c>
      <c r="H91" s="296">
        <v>0</v>
      </c>
      <c r="I91" s="309">
        <f t="shared" si="5"/>
        <v>78.42</v>
      </c>
      <c r="J91" s="247">
        <v>181.48000000000002</v>
      </c>
      <c r="K91" s="247">
        <v>31.37</v>
      </c>
      <c r="L91" s="310">
        <f t="shared" si="7"/>
        <v>212.85000000000002</v>
      </c>
      <c r="M91" s="262" t="s">
        <v>762</v>
      </c>
      <c r="N91" s="1" t="b">
        <f t="shared" si="8"/>
        <v>0</v>
      </c>
    </row>
    <row r="92" spans="1:14">
      <c r="A92" s="43">
        <v>88</v>
      </c>
      <c r="B92" s="50" t="s">
        <v>693</v>
      </c>
      <c r="C92" s="51" t="s">
        <v>165</v>
      </c>
      <c r="D92" s="246" t="s">
        <v>600</v>
      </c>
      <c r="E92" s="247">
        <v>67.239999999999995</v>
      </c>
      <c r="F92" s="296">
        <v>50.4</v>
      </c>
      <c r="G92" s="247">
        <v>11.2</v>
      </c>
      <c r="H92" s="296">
        <v>8.4</v>
      </c>
      <c r="I92" s="247">
        <f t="shared" si="5"/>
        <v>137.23999999999998</v>
      </c>
      <c r="J92" s="247">
        <v>117.63</v>
      </c>
      <c r="K92" s="247">
        <v>19.61</v>
      </c>
      <c r="L92" s="293">
        <f t="shared" si="7"/>
        <v>137.24</v>
      </c>
      <c r="M92" s="262"/>
      <c r="N92" s="1" t="b">
        <f t="shared" si="8"/>
        <v>1</v>
      </c>
    </row>
    <row r="93" spans="1:14">
      <c r="A93" s="43">
        <v>89</v>
      </c>
      <c r="B93" s="50" t="s">
        <v>694</v>
      </c>
      <c r="C93" s="51" t="s">
        <v>200</v>
      </c>
      <c r="D93" s="246" t="s">
        <v>600</v>
      </c>
      <c r="E93" s="247">
        <v>67.239999999999995</v>
      </c>
      <c r="F93" s="296">
        <v>50.4</v>
      </c>
      <c r="G93" s="247">
        <v>11.2</v>
      </c>
      <c r="H93" s="296">
        <v>8.4</v>
      </c>
      <c r="I93" s="247">
        <f t="shared" si="5"/>
        <v>137.23999999999998</v>
      </c>
      <c r="J93" s="247">
        <v>117.63</v>
      </c>
      <c r="K93" s="247">
        <v>19.61</v>
      </c>
      <c r="L93" s="293">
        <f t="shared" si="7"/>
        <v>137.24</v>
      </c>
      <c r="M93" s="262"/>
      <c r="N93" s="1" t="b">
        <f t="shared" si="8"/>
        <v>1</v>
      </c>
    </row>
    <row r="94" spans="1:14">
      <c r="A94" s="43">
        <v>90</v>
      </c>
      <c r="B94" s="50" t="s">
        <v>695</v>
      </c>
      <c r="C94" s="54" t="s">
        <v>434</v>
      </c>
      <c r="D94" s="246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5"/>
        <v>78.42</v>
      </c>
      <c r="J94" s="247">
        <v>67.22</v>
      </c>
      <c r="K94" s="247">
        <v>11.2</v>
      </c>
      <c r="L94" s="293">
        <f t="shared" si="7"/>
        <v>78.42</v>
      </c>
      <c r="M94" s="262"/>
      <c r="N94" s="1" t="b">
        <f t="shared" si="8"/>
        <v>1</v>
      </c>
    </row>
    <row r="95" spans="1:14">
      <c r="A95" s="43">
        <v>91</v>
      </c>
      <c r="B95" s="292" t="s">
        <v>745</v>
      </c>
      <c r="C95" s="54" t="s">
        <v>337</v>
      </c>
      <c r="D95" s="246" t="s">
        <v>598</v>
      </c>
      <c r="E95" s="247">
        <v>67.22</v>
      </c>
      <c r="F95" s="296">
        <v>0</v>
      </c>
      <c r="G95" s="247">
        <v>11.2</v>
      </c>
      <c r="H95" s="296">
        <v>0</v>
      </c>
      <c r="I95" s="247">
        <f t="shared" si="5"/>
        <v>78.42</v>
      </c>
      <c r="J95" s="247">
        <v>67.22</v>
      </c>
      <c r="K95" s="247">
        <v>11.2</v>
      </c>
      <c r="L95" s="293">
        <f>J95+K95</f>
        <v>78.42</v>
      </c>
      <c r="M95" s="262"/>
      <c r="N95" s="1" t="b">
        <f t="shared" si="8"/>
        <v>1</v>
      </c>
    </row>
    <row r="96" spans="1:14">
      <c r="A96" s="43">
        <v>92</v>
      </c>
      <c r="B96" s="50" t="s">
        <v>696</v>
      </c>
      <c r="C96" s="54" t="s">
        <v>524</v>
      </c>
      <c r="D96" s="246" t="s">
        <v>599</v>
      </c>
      <c r="E96" s="247">
        <v>67.22</v>
      </c>
      <c r="F96" s="296">
        <v>114.26</v>
      </c>
      <c r="G96" s="247">
        <v>11.2</v>
      </c>
      <c r="H96" s="296">
        <v>20.16</v>
      </c>
      <c r="I96" s="247">
        <f t="shared" si="5"/>
        <v>212.84</v>
      </c>
      <c r="J96" s="247">
        <v>181.48000000000002</v>
      </c>
      <c r="K96" s="247">
        <v>31.37</v>
      </c>
      <c r="L96" s="293">
        <f t="shared" ref="L96:L103" si="9">J96+K96</f>
        <v>212.85000000000002</v>
      </c>
      <c r="M96" s="262"/>
      <c r="N96" s="1" t="b">
        <f t="shared" si="8"/>
        <v>0</v>
      </c>
    </row>
    <row r="97" spans="1:15">
      <c r="A97" s="43">
        <v>93</v>
      </c>
      <c r="B97" s="50" t="s">
        <v>697</v>
      </c>
      <c r="C97" s="54" t="s">
        <v>558</v>
      </c>
      <c r="D97" s="246" t="s">
        <v>599</v>
      </c>
      <c r="E97" s="247">
        <v>67.22</v>
      </c>
      <c r="F97" s="296">
        <v>114.26</v>
      </c>
      <c r="G97" s="247">
        <v>11.2</v>
      </c>
      <c r="H97" s="296">
        <v>20.16</v>
      </c>
      <c r="I97" s="247">
        <f t="shared" si="5"/>
        <v>212.84</v>
      </c>
      <c r="J97" s="247">
        <v>181.48000000000002</v>
      </c>
      <c r="K97" s="247">
        <v>31.37</v>
      </c>
      <c r="L97" s="293">
        <f t="shared" si="9"/>
        <v>212.85000000000002</v>
      </c>
      <c r="M97" s="262"/>
      <c r="N97" s="1" t="b">
        <f t="shared" si="8"/>
        <v>0</v>
      </c>
    </row>
    <row r="98" spans="1:15">
      <c r="A98" s="43">
        <v>94</v>
      </c>
      <c r="B98" s="50" t="s">
        <v>698</v>
      </c>
      <c r="C98" s="54" t="s">
        <v>201</v>
      </c>
      <c r="D98" s="246" t="s">
        <v>598</v>
      </c>
      <c r="E98" s="247">
        <v>67.22</v>
      </c>
      <c r="F98" s="296">
        <v>0</v>
      </c>
      <c r="G98" s="247">
        <v>11.2</v>
      </c>
      <c r="H98" s="296">
        <v>0</v>
      </c>
      <c r="I98" s="247">
        <f t="shared" si="5"/>
        <v>78.42</v>
      </c>
      <c r="J98" s="247">
        <v>67.22</v>
      </c>
      <c r="K98" s="247">
        <v>11.2</v>
      </c>
      <c r="L98" s="293">
        <f t="shared" si="9"/>
        <v>78.42</v>
      </c>
      <c r="M98" s="262"/>
      <c r="N98" s="1" t="b">
        <f t="shared" si="8"/>
        <v>1</v>
      </c>
    </row>
    <row r="99" spans="1:15">
      <c r="A99" s="43">
        <v>95</v>
      </c>
      <c r="B99" s="50" t="s">
        <v>699</v>
      </c>
      <c r="C99" s="54" t="s">
        <v>202</v>
      </c>
      <c r="D99" s="246" t="s">
        <v>600</v>
      </c>
      <c r="E99" s="247">
        <v>67.239999999999995</v>
      </c>
      <c r="F99" s="296">
        <v>50.4</v>
      </c>
      <c r="G99" s="247">
        <v>11.2</v>
      </c>
      <c r="H99" s="296">
        <v>8.4</v>
      </c>
      <c r="I99" s="247">
        <f t="shared" si="5"/>
        <v>137.23999999999998</v>
      </c>
      <c r="J99" s="247">
        <v>117.63</v>
      </c>
      <c r="K99" s="247">
        <v>19.61</v>
      </c>
      <c r="L99" s="293">
        <f t="shared" si="9"/>
        <v>137.24</v>
      </c>
      <c r="M99" s="262"/>
      <c r="N99" s="1" t="b">
        <f t="shared" si="8"/>
        <v>1</v>
      </c>
    </row>
    <row r="100" spans="1:15">
      <c r="A100" s="43">
        <v>96</v>
      </c>
      <c r="B100" s="50" t="s">
        <v>700</v>
      </c>
      <c r="C100" s="54" t="s">
        <v>473</v>
      </c>
      <c r="D100" s="246" t="s">
        <v>598</v>
      </c>
      <c r="E100" s="247">
        <v>67.22</v>
      </c>
      <c r="F100" s="296">
        <v>0</v>
      </c>
      <c r="G100" s="247">
        <v>11.2</v>
      </c>
      <c r="H100" s="296">
        <v>0</v>
      </c>
      <c r="I100" s="247">
        <f t="shared" si="5"/>
        <v>78.42</v>
      </c>
      <c r="J100" s="247">
        <v>67.22</v>
      </c>
      <c r="K100" s="247">
        <v>11.2</v>
      </c>
      <c r="L100" s="293">
        <f t="shared" si="9"/>
        <v>78.42</v>
      </c>
      <c r="M100" s="262"/>
      <c r="N100" s="1" t="b">
        <f t="shared" si="8"/>
        <v>1</v>
      </c>
    </row>
    <row r="101" spans="1:15">
      <c r="A101" s="43">
        <v>97</v>
      </c>
      <c r="B101" s="50" t="s">
        <v>701</v>
      </c>
      <c r="C101" s="54" t="s">
        <v>559</v>
      </c>
      <c r="D101" s="246" t="s">
        <v>599</v>
      </c>
      <c r="E101" s="247">
        <v>67.22</v>
      </c>
      <c r="F101" s="296">
        <v>114.26</v>
      </c>
      <c r="G101" s="247">
        <v>11.2</v>
      </c>
      <c r="H101" s="296">
        <v>20.16</v>
      </c>
      <c r="I101" s="247">
        <f t="shared" si="5"/>
        <v>212.84</v>
      </c>
      <c r="J101" s="247">
        <v>181.48000000000002</v>
      </c>
      <c r="K101" s="247">
        <v>31.37</v>
      </c>
      <c r="L101" s="293">
        <f t="shared" si="9"/>
        <v>212.85000000000002</v>
      </c>
      <c r="M101" s="262"/>
      <c r="N101" s="1" t="b">
        <f t="shared" si="8"/>
        <v>0</v>
      </c>
    </row>
    <row r="102" spans="1:15">
      <c r="A102" s="43">
        <v>98</v>
      </c>
      <c r="B102" s="50" t="s">
        <v>702</v>
      </c>
      <c r="C102" s="54" t="s">
        <v>161</v>
      </c>
      <c r="D102" s="246" t="s">
        <v>598</v>
      </c>
      <c r="E102" s="247">
        <v>67.22</v>
      </c>
      <c r="F102" s="296">
        <v>0</v>
      </c>
      <c r="G102" s="247">
        <v>11.2</v>
      </c>
      <c r="H102" s="296">
        <v>0</v>
      </c>
      <c r="I102" s="247">
        <f>SUM(E102:H102)</f>
        <v>78.42</v>
      </c>
      <c r="J102" s="247">
        <v>67.22</v>
      </c>
      <c r="K102" s="247">
        <v>11.2</v>
      </c>
      <c r="L102" s="293">
        <f t="shared" si="9"/>
        <v>78.42</v>
      </c>
      <c r="M102" s="262"/>
      <c r="N102" s="1" t="b">
        <f t="shared" si="8"/>
        <v>1</v>
      </c>
      <c r="O102" s="12"/>
    </row>
    <row r="103" spans="1:15">
      <c r="A103" s="43">
        <v>99</v>
      </c>
      <c r="B103" s="50" t="s">
        <v>703</v>
      </c>
      <c r="C103" s="51" t="s">
        <v>86</v>
      </c>
      <c r="D103" s="246" t="s">
        <v>600</v>
      </c>
      <c r="E103" s="247">
        <v>67.239999999999995</v>
      </c>
      <c r="F103" s="296">
        <v>50.4</v>
      </c>
      <c r="G103" s="247">
        <v>11.2</v>
      </c>
      <c r="H103" s="296">
        <v>8.4</v>
      </c>
      <c r="I103" s="247">
        <f>SUM(E103:H103)</f>
        <v>137.23999999999998</v>
      </c>
      <c r="J103" s="247">
        <v>117.63</v>
      </c>
      <c r="K103" s="247">
        <v>19.61</v>
      </c>
      <c r="L103" s="293">
        <f t="shared" si="9"/>
        <v>137.24</v>
      </c>
      <c r="M103" s="262"/>
      <c r="N103" s="1" t="b">
        <f t="shared" si="8"/>
        <v>1</v>
      </c>
      <c r="O103" s="12"/>
    </row>
    <row r="104" spans="1:15">
      <c r="A104" s="43"/>
      <c r="B104" s="288"/>
      <c r="C104" s="289"/>
      <c r="D104" s="290"/>
      <c r="E104" s="247"/>
      <c r="F104" s="247"/>
      <c r="G104" s="247"/>
      <c r="H104" s="247"/>
      <c r="I104" s="247"/>
      <c r="J104" s="272"/>
      <c r="K104" s="286"/>
      <c r="L104" s="275"/>
      <c r="M104" s="262"/>
      <c r="O104" s="12"/>
    </row>
    <row r="105" spans="1:15" ht="16">
      <c r="A105" s="152" t="s">
        <v>403</v>
      </c>
      <c r="B105" s="153"/>
      <c r="C105" s="153"/>
      <c r="D105" s="281"/>
      <c r="E105" s="312">
        <f>SUM(E5:E103)</f>
        <v>6655.1999999999989</v>
      </c>
      <c r="F105" s="312">
        <f>SUM(F5:F103)</f>
        <v>3457.8600000000029</v>
      </c>
      <c r="G105" s="312">
        <f>SUM(G5:G103)</f>
        <v>1108.800000000002</v>
      </c>
      <c r="H105" s="312">
        <f>SUM(H5:H103)</f>
        <v>599.75999999999976</v>
      </c>
      <c r="I105" s="88">
        <f>SUM(E105:H105)</f>
        <v>11821.620000000004</v>
      </c>
      <c r="J105" s="88"/>
      <c r="K105" s="88"/>
      <c r="L105" s="88">
        <f>SUM(L5:L103)</f>
        <v>11877.840000000006</v>
      </c>
      <c r="M105" s="298">
        <f>I105-L105</f>
        <v>-56.220000000001164</v>
      </c>
      <c r="O105" s="12"/>
    </row>
    <row r="106" spans="1:15">
      <c r="A106" s="148"/>
      <c r="B106" s="149"/>
      <c r="C106" s="150"/>
      <c r="K106" s="286"/>
      <c r="L106" s="275"/>
      <c r="M106" s="53"/>
    </row>
    <row r="107" spans="1:15">
      <c r="A107" s="43"/>
      <c r="B107" s="50"/>
      <c r="C107" s="54"/>
      <c r="D107" s="54"/>
      <c r="E107" s="76"/>
      <c r="F107" s="76"/>
      <c r="G107" s="76"/>
      <c r="H107" s="76">
        <f>F105+H105</f>
        <v>4057.6200000000026</v>
      </c>
      <c r="I107" s="76"/>
      <c r="J107" s="76"/>
      <c r="K107" s="76"/>
      <c r="L107" s="76"/>
      <c r="M107" s="53"/>
    </row>
    <row r="108" spans="1:15" ht="16">
      <c r="A108" s="143"/>
      <c r="B108" s="155"/>
      <c r="C108" s="398" t="s">
        <v>616</v>
      </c>
      <c r="D108" s="400"/>
      <c r="E108" s="88">
        <v>0</v>
      </c>
      <c r="F108" s="88"/>
      <c r="G108" s="88">
        <v>0</v>
      </c>
      <c r="H108" s="88"/>
      <c r="I108" s="88">
        <v>0</v>
      </c>
      <c r="J108" s="88"/>
      <c r="K108" s="88"/>
      <c r="L108" s="88"/>
      <c r="M108" s="89"/>
      <c r="O108" s="12"/>
    </row>
    <row r="109" spans="1:15" ht="16">
      <c r="A109" s="394" t="s">
        <v>171</v>
      </c>
      <c r="B109" s="395"/>
      <c r="C109" s="395"/>
      <c r="D109" s="395"/>
      <c r="E109" s="88">
        <f>E105+E108</f>
        <v>6655.1999999999989</v>
      </c>
      <c r="F109" s="88"/>
      <c r="G109" s="88">
        <f>G105+G108</f>
        <v>1108.800000000002</v>
      </c>
      <c r="H109" s="88"/>
      <c r="I109" s="88">
        <f>I105+I108</f>
        <v>11821.620000000004</v>
      </c>
      <c r="J109" s="88"/>
      <c r="K109" s="88"/>
      <c r="L109" s="88"/>
      <c r="M109" s="89"/>
      <c r="O109" s="12"/>
    </row>
    <row r="110" spans="1:15" ht="16">
      <c r="A110" s="401" t="s">
        <v>317</v>
      </c>
      <c r="B110" s="401"/>
      <c r="C110" s="401"/>
      <c r="D110" s="401"/>
      <c r="E110" s="90"/>
      <c r="F110" s="90"/>
      <c r="G110" s="93"/>
      <c r="H110" s="93"/>
      <c r="I110" s="93"/>
      <c r="J110" s="93"/>
      <c r="K110" s="93"/>
      <c r="L110" s="93"/>
      <c r="M110" s="89"/>
    </row>
    <row r="111" spans="1:15" ht="16" customHeight="1">
      <c r="A111" s="405" t="s">
        <v>418</v>
      </c>
      <c r="B111" s="402"/>
      <c r="C111" s="402"/>
      <c r="D111" s="403"/>
      <c r="E111" s="247"/>
      <c r="F111" s="247"/>
      <c r="G111" s="247"/>
      <c r="H111" s="247"/>
      <c r="I111" s="247"/>
      <c r="J111" s="306" t="s">
        <v>756</v>
      </c>
      <c r="K111" s="306" t="s">
        <v>757</v>
      </c>
      <c r="L111" s="247"/>
      <c r="M111" s="100"/>
    </row>
    <row r="112" spans="1:15" s="53" customFormat="1" ht="16" customHeight="1">
      <c r="A112" s="240"/>
      <c r="B112" s="50" t="s">
        <v>622</v>
      </c>
      <c r="C112" s="51" t="s">
        <v>192</v>
      </c>
      <c r="D112" s="283" t="s">
        <v>600</v>
      </c>
      <c r="E112" s="247"/>
      <c r="F112" s="247">
        <v>-50.4</v>
      </c>
      <c r="G112" s="247"/>
      <c r="H112" s="247">
        <v>-8.4</v>
      </c>
      <c r="I112" s="247"/>
      <c r="J112" s="247">
        <v>-117.63</v>
      </c>
      <c r="K112" s="247">
        <v>-19.61</v>
      </c>
      <c r="L112" s="247"/>
      <c r="M112" s="276" t="s">
        <v>754</v>
      </c>
      <c r="N112" s="240"/>
    </row>
    <row r="113" spans="1:14" s="53" customFormat="1" ht="16" customHeight="1">
      <c r="A113" s="240"/>
      <c r="B113" s="50" t="s">
        <v>622</v>
      </c>
      <c r="C113" s="51" t="s">
        <v>192</v>
      </c>
      <c r="D113" s="246" t="s">
        <v>599</v>
      </c>
      <c r="E113" s="247"/>
      <c r="F113" s="247">
        <v>114.26</v>
      </c>
      <c r="G113" s="247"/>
      <c r="H113" s="247">
        <v>20.16</v>
      </c>
      <c r="I113" s="247"/>
      <c r="J113" s="247">
        <v>181.48</v>
      </c>
      <c r="K113" s="247">
        <v>31.37</v>
      </c>
      <c r="L113" s="247"/>
      <c r="M113" s="57" t="s">
        <v>755</v>
      </c>
      <c r="N113" s="240"/>
    </row>
    <row r="114" spans="1:14" s="53" customFormat="1" ht="16" customHeight="1">
      <c r="A114" s="240"/>
      <c r="B114" s="50" t="s">
        <v>623</v>
      </c>
      <c r="C114" s="54" t="s">
        <v>212</v>
      </c>
      <c r="D114" s="283" t="s">
        <v>598</v>
      </c>
      <c r="E114" s="247"/>
      <c r="F114" s="247">
        <v>0</v>
      </c>
      <c r="G114" s="247"/>
      <c r="H114" s="247">
        <v>0</v>
      </c>
      <c r="I114" s="247"/>
      <c r="J114" s="247">
        <v>-67.22</v>
      </c>
      <c r="K114" s="247">
        <v>-11.2</v>
      </c>
      <c r="L114" s="247"/>
      <c r="M114" s="276" t="s">
        <v>754</v>
      </c>
      <c r="N114" s="240"/>
    </row>
    <row r="115" spans="1:14" s="53" customFormat="1" ht="16" customHeight="1">
      <c r="A115" s="240"/>
      <c r="B115" s="50" t="s">
        <v>623</v>
      </c>
      <c r="C115" s="54" t="s">
        <v>212</v>
      </c>
      <c r="D115" s="246" t="s">
        <v>600</v>
      </c>
      <c r="E115" s="247"/>
      <c r="F115" s="247">
        <v>50.4</v>
      </c>
      <c r="G115" s="247"/>
      <c r="H115" s="247">
        <v>8.4</v>
      </c>
      <c r="I115" s="247"/>
      <c r="J115" s="247">
        <v>117.63</v>
      </c>
      <c r="K115" s="247">
        <v>19.61</v>
      </c>
      <c r="L115" s="247"/>
      <c r="M115" s="276" t="s">
        <v>755</v>
      </c>
      <c r="N115" s="240"/>
    </row>
    <row r="116" spans="1:14" ht="16" customHeight="1">
      <c r="A116" s="301"/>
      <c r="B116" s="50" t="s">
        <v>708</v>
      </c>
      <c r="C116" s="51" t="s">
        <v>709</v>
      </c>
      <c r="D116" s="246" t="s">
        <v>598</v>
      </c>
      <c r="E116" s="272"/>
      <c r="F116" s="272">
        <v>0</v>
      </c>
      <c r="G116" s="272"/>
      <c r="H116" s="272">
        <v>0</v>
      </c>
      <c r="I116" s="272"/>
      <c r="J116" s="272">
        <v>261.11</v>
      </c>
      <c r="K116" s="272">
        <v>42.61</v>
      </c>
      <c r="L116" s="272"/>
      <c r="M116" s="305" t="s">
        <v>758</v>
      </c>
    </row>
    <row r="117" spans="1:14" ht="16" customHeight="1">
      <c r="A117" s="301"/>
      <c r="B117" s="291" t="s">
        <v>731</v>
      </c>
      <c r="C117" s="54" t="s">
        <v>730</v>
      </c>
      <c r="D117" s="246" t="s">
        <v>599</v>
      </c>
      <c r="E117" s="272"/>
      <c r="F117" s="272">
        <v>114.26</v>
      </c>
      <c r="G117" s="272"/>
      <c r="H117" s="272">
        <v>20.16</v>
      </c>
      <c r="I117" s="272"/>
      <c r="J117" s="272">
        <v>181.48</v>
      </c>
      <c r="K117" s="247">
        <v>31.37</v>
      </c>
      <c r="L117" s="272"/>
      <c r="M117" s="305" t="s">
        <v>759</v>
      </c>
    </row>
    <row r="118" spans="1:14" ht="16" customHeight="1">
      <c r="A118" s="301"/>
      <c r="B118" s="50" t="s">
        <v>638</v>
      </c>
      <c r="C118" s="51" t="s">
        <v>617</v>
      </c>
      <c r="D118" s="283" t="s">
        <v>599</v>
      </c>
      <c r="E118" s="272"/>
      <c r="F118" s="272">
        <v>-114.26</v>
      </c>
      <c r="G118" s="272"/>
      <c r="H118" s="272">
        <v>-20.16</v>
      </c>
      <c r="I118" s="272"/>
      <c r="J118" s="272">
        <v>-181.48</v>
      </c>
      <c r="K118" s="247">
        <v>-31.37</v>
      </c>
      <c r="L118" s="272"/>
      <c r="M118" s="305" t="s">
        <v>754</v>
      </c>
    </row>
    <row r="119" spans="1:14" ht="16" customHeight="1">
      <c r="A119" s="301"/>
      <c r="B119" s="50" t="s">
        <v>638</v>
      </c>
      <c r="C119" s="51" t="s">
        <v>617</v>
      </c>
      <c r="D119" s="304" t="s">
        <v>600</v>
      </c>
      <c r="E119" s="272"/>
      <c r="F119" s="272">
        <v>50.4</v>
      </c>
      <c r="G119" s="272"/>
      <c r="H119" s="272">
        <v>8.4</v>
      </c>
      <c r="I119" s="272"/>
      <c r="J119" s="247">
        <v>117.63</v>
      </c>
      <c r="K119" s="247">
        <v>19.61</v>
      </c>
      <c r="L119" s="272"/>
      <c r="M119" s="305" t="s">
        <v>755</v>
      </c>
    </row>
    <row r="120" spans="1:14" ht="16" customHeight="1">
      <c r="A120" s="301"/>
      <c r="B120" s="50" t="s">
        <v>655</v>
      </c>
      <c r="C120" s="138" t="s">
        <v>330</v>
      </c>
      <c r="D120" s="283" t="s">
        <v>598</v>
      </c>
      <c r="E120" s="272"/>
      <c r="F120" s="272">
        <v>0</v>
      </c>
      <c r="G120" s="272"/>
      <c r="H120" s="272">
        <v>0</v>
      </c>
      <c r="I120" s="272"/>
      <c r="J120" s="272">
        <v>-67.22</v>
      </c>
      <c r="K120" s="247">
        <v>-11.2</v>
      </c>
      <c r="L120" s="272"/>
      <c r="M120" s="276" t="s">
        <v>754</v>
      </c>
    </row>
    <row r="121" spans="1:14" ht="16" customHeight="1">
      <c r="A121" s="301"/>
      <c r="B121" s="50" t="s">
        <v>655</v>
      </c>
      <c r="C121" s="138" t="s">
        <v>330</v>
      </c>
      <c r="D121" s="307" t="s">
        <v>600</v>
      </c>
      <c r="E121" s="272"/>
      <c r="F121" s="272">
        <v>50.4</v>
      </c>
      <c r="G121" s="272"/>
      <c r="H121" s="272">
        <v>8.4</v>
      </c>
      <c r="I121" s="272"/>
      <c r="J121" s="247">
        <v>117.63</v>
      </c>
      <c r="K121" s="247">
        <v>19.61</v>
      </c>
      <c r="L121" s="272"/>
      <c r="M121" s="57" t="s">
        <v>755</v>
      </c>
    </row>
    <row r="122" spans="1:14" ht="16" customHeight="1">
      <c r="A122" s="301"/>
      <c r="B122" s="50" t="s">
        <v>660</v>
      </c>
      <c r="C122" s="54" t="s">
        <v>123</v>
      </c>
      <c r="D122" s="283" t="s">
        <v>600</v>
      </c>
      <c r="E122" s="272"/>
      <c r="F122" s="272">
        <v>-50.4</v>
      </c>
      <c r="G122" s="272"/>
      <c r="H122" s="272">
        <v>-8.4</v>
      </c>
      <c r="I122" s="272"/>
      <c r="J122" s="247">
        <v>-117.63</v>
      </c>
      <c r="K122" s="247">
        <v>-19.61</v>
      </c>
      <c r="L122" s="272"/>
      <c r="M122" s="276" t="s">
        <v>754</v>
      </c>
    </row>
    <row r="123" spans="1:14" ht="16" customHeight="1">
      <c r="A123" s="301"/>
      <c r="B123" s="50" t="s">
        <v>660</v>
      </c>
      <c r="C123" s="54" t="s">
        <v>123</v>
      </c>
      <c r="D123" s="307" t="s">
        <v>599</v>
      </c>
      <c r="E123" s="272"/>
      <c r="F123" s="272">
        <v>114.26</v>
      </c>
      <c r="G123" s="272"/>
      <c r="H123" s="272">
        <v>20.16</v>
      </c>
      <c r="I123" s="272"/>
      <c r="J123" s="247">
        <v>181.48</v>
      </c>
      <c r="K123" s="247">
        <v>31.37</v>
      </c>
      <c r="L123" s="272"/>
      <c r="M123" s="57" t="s">
        <v>755</v>
      </c>
    </row>
    <row r="124" spans="1:14" ht="16" customHeight="1">
      <c r="A124" s="301"/>
      <c r="B124" s="50" t="s">
        <v>665</v>
      </c>
      <c r="C124" s="54" t="s">
        <v>378</v>
      </c>
      <c r="D124" s="283" t="s">
        <v>598</v>
      </c>
      <c r="E124" s="272"/>
      <c r="F124" s="272">
        <v>0</v>
      </c>
      <c r="G124" s="272"/>
      <c r="H124" s="272">
        <v>0</v>
      </c>
      <c r="I124" s="272"/>
      <c r="J124" s="247">
        <v>-67.22</v>
      </c>
      <c r="K124" s="247">
        <v>-11.2</v>
      </c>
      <c r="L124" s="272"/>
      <c r="M124" s="276" t="s">
        <v>754</v>
      </c>
    </row>
    <row r="125" spans="1:14" ht="16" customHeight="1">
      <c r="A125" s="301"/>
      <c r="B125" s="50" t="s">
        <v>665</v>
      </c>
      <c r="C125" s="54" t="s">
        <v>378</v>
      </c>
      <c r="D125" s="246" t="s">
        <v>600</v>
      </c>
      <c r="E125" s="272"/>
      <c r="F125" s="272">
        <v>50.4</v>
      </c>
      <c r="G125" s="272"/>
      <c r="H125" s="272">
        <v>8.4</v>
      </c>
      <c r="I125" s="272"/>
      <c r="J125" s="247">
        <v>117.63</v>
      </c>
      <c r="K125" s="247">
        <v>19.61</v>
      </c>
      <c r="L125" s="272"/>
      <c r="M125" s="57" t="s">
        <v>755</v>
      </c>
    </row>
    <row r="126" spans="1:14" ht="16" customHeight="1">
      <c r="A126" s="301"/>
      <c r="B126" s="50" t="s">
        <v>711</v>
      </c>
      <c r="C126" s="51" t="s">
        <v>712</v>
      </c>
      <c r="D126" s="246" t="s">
        <v>598</v>
      </c>
      <c r="E126" s="272"/>
      <c r="F126" s="272">
        <v>0</v>
      </c>
      <c r="G126" s="272"/>
      <c r="H126" s="272">
        <v>0</v>
      </c>
      <c r="I126" s="272"/>
      <c r="J126" s="272">
        <v>261.11</v>
      </c>
      <c r="K126" s="272">
        <v>42.61</v>
      </c>
      <c r="L126" s="272"/>
      <c r="M126" s="308" t="s">
        <v>758</v>
      </c>
    </row>
    <row r="127" spans="1:14" ht="16" customHeight="1">
      <c r="A127" s="301"/>
      <c r="B127" s="292" t="s">
        <v>743</v>
      </c>
      <c r="C127" s="54" t="s">
        <v>738</v>
      </c>
      <c r="D127" s="246" t="s">
        <v>598</v>
      </c>
      <c r="E127" s="272"/>
      <c r="F127" s="272">
        <v>0</v>
      </c>
      <c r="G127" s="272"/>
      <c r="H127" s="272">
        <v>0</v>
      </c>
      <c r="I127" s="272"/>
      <c r="J127" s="247">
        <v>67.22</v>
      </c>
      <c r="K127" s="247">
        <v>11.2</v>
      </c>
      <c r="L127" s="272"/>
      <c r="M127" s="308" t="s">
        <v>759</v>
      </c>
    </row>
    <row r="128" spans="1:14" ht="16" customHeight="1">
      <c r="A128" s="301"/>
      <c r="B128" s="292" t="s">
        <v>744</v>
      </c>
      <c r="C128" s="54" t="s">
        <v>523</v>
      </c>
      <c r="D128" s="246" t="s">
        <v>598</v>
      </c>
      <c r="E128" s="272"/>
      <c r="F128" s="272">
        <v>0</v>
      </c>
      <c r="G128" s="272"/>
      <c r="H128" s="272">
        <v>0</v>
      </c>
      <c r="I128" s="272"/>
      <c r="J128" s="247">
        <v>67.22</v>
      </c>
      <c r="K128" s="247">
        <v>11.2</v>
      </c>
      <c r="L128" s="272"/>
      <c r="M128" s="308" t="s">
        <v>759</v>
      </c>
    </row>
    <row r="129" spans="1:13" ht="16" customHeight="1">
      <c r="A129" s="301"/>
      <c r="B129" s="50" t="s">
        <v>673</v>
      </c>
      <c r="C129" s="54" t="s">
        <v>360</v>
      </c>
      <c r="D129" s="283" t="s">
        <v>598</v>
      </c>
      <c r="E129" s="272"/>
      <c r="F129" s="272">
        <v>0</v>
      </c>
      <c r="G129" s="272"/>
      <c r="H129" s="272">
        <v>0</v>
      </c>
      <c r="I129" s="272"/>
      <c r="J129" s="247">
        <v>-67.22</v>
      </c>
      <c r="K129" s="247">
        <v>-11.2</v>
      </c>
      <c r="L129" s="272"/>
      <c r="M129" s="276" t="s">
        <v>754</v>
      </c>
    </row>
    <row r="130" spans="1:13" ht="16" customHeight="1">
      <c r="A130" s="301"/>
      <c r="B130" s="50" t="s">
        <v>673</v>
      </c>
      <c r="C130" s="54" t="s">
        <v>360</v>
      </c>
      <c r="D130" s="246" t="s">
        <v>600</v>
      </c>
      <c r="E130" s="272"/>
      <c r="F130" s="272">
        <v>50.4</v>
      </c>
      <c r="G130" s="272"/>
      <c r="H130" s="272">
        <v>8.4</v>
      </c>
      <c r="I130" s="272"/>
      <c r="J130" s="247">
        <v>117.63</v>
      </c>
      <c r="K130" s="247">
        <v>19.61</v>
      </c>
      <c r="L130" s="272"/>
      <c r="M130" s="57" t="s">
        <v>755</v>
      </c>
    </row>
    <row r="131" spans="1:13" ht="16" customHeight="1">
      <c r="A131" s="301"/>
      <c r="B131" s="3" t="s">
        <v>753</v>
      </c>
      <c r="C131" s="51" t="s">
        <v>752</v>
      </c>
      <c r="D131" s="246" t="s">
        <v>598</v>
      </c>
      <c r="E131" s="272"/>
      <c r="F131" s="272">
        <v>0</v>
      </c>
      <c r="G131" s="272"/>
      <c r="H131" s="272">
        <v>0</v>
      </c>
      <c r="I131" s="272"/>
      <c r="J131" s="272">
        <v>390.37</v>
      </c>
      <c r="K131" s="272">
        <v>63.55</v>
      </c>
      <c r="L131" s="272"/>
      <c r="M131" s="308" t="s">
        <v>761</v>
      </c>
    </row>
    <row r="132" spans="1:13" ht="16" customHeight="1">
      <c r="A132" s="301"/>
      <c r="B132" s="50" t="s">
        <v>678</v>
      </c>
      <c r="C132" s="54" t="s">
        <v>341</v>
      </c>
      <c r="D132" s="283" t="s">
        <v>599</v>
      </c>
      <c r="E132" s="272"/>
      <c r="F132" s="272">
        <v>-114.26</v>
      </c>
      <c r="G132" s="272"/>
      <c r="H132" s="272">
        <v>-20.16</v>
      </c>
      <c r="I132" s="272"/>
      <c r="J132" s="272">
        <v>-181.48</v>
      </c>
      <c r="K132" s="247">
        <v>-31.37</v>
      </c>
      <c r="L132" s="272"/>
      <c r="M132" s="276" t="s">
        <v>754</v>
      </c>
    </row>
    <row r="133" spans="1:13" ht="16" customHeight="1">
      <c r="A133" s="301"/>
      <c r="B133" s="50" t="s">
        <v>678</v>
      </c>
      <c r="C133" s="54" t="s">
        <v>341</v>
      </c>
      <c r="D133" s="307" t="s">
        <v>600</v>
      </c>
      <c r="E133" s="272"/>
      <c r="F133" s="272">
        <v>50.4</v>
      </c>
      <c r="G133" s="272"/>
      <c r="H133" s="272">
        <v>8.4</v>
      </c>
      <c r="I133" s="272"/>
      <c r="J133" s="247">
        <v>117.63</v>
      </c>
      <c r="K133" s="247">
        <v>19.61</v>
      </c>
      <c r="L133" s="272"/>
      <c r="M133" s="57" t="s">
        <v>755</v>
      </c>
    </row>
    <row r="134" spans="1:13" ht="16" customHeight="1">
      <c r="A134" s="301"/>
      <c r="B134" s="292" t="s">
        <v>745</v>
      </c>
      <c r="C134" s="54" t="s">
        <v>337</v>
      </c>
      <c r="D134" s="246" t="s">
        <v>598</v>
      </c>
      <c r="E134" s="272"/>
      <c r="F134" s="272">
        <v>0</v>
      </c>
      <c r="G134" s="272"/>
      <c r="H134" s="272">
        <v>0</v>
      </c>
      <c r="I134" s="272"/>
      <c r="J134" s="247">
        <v>67.22</v>
      </c>
      <c r="K134" s="247">
        <v>11.2</v>
      </c>
      <c r="L134" s="272"/>
      <c r="M134" s="305" t="s">
        <v>759</v>
      </c>
    </row>
    <row r="135" spans="1:13" ht="16" customHeight="1">
      <c r="A135" s="301"/>
      <c r="B135" s="302"/>
      <c r="C135" s="303"/>
      <c r="D135" s="304"/>
      <c r="E135" s="272"/>
      <c r="F135" s="272"/>
      <c r="G135" s="272"/>
      <c r="H135" s="272"/>
      <c r="I135" s="272"/>
      <c r="J135" s="272"/>
      <c r="K135" s="272"/>
      <c r="L135" s="272"/>
      <c r="M135" s="305"/>
    </row>
    <row r="136" spans="1:13" ht="16">
      <c r="A136" s="406" t="s">
        <v>415</v>
      </c>
      <c r="B136" s="404"/>
      <c r="C136" s="404"/>
      <c r="D136" s="404"/>
      <c r="E136" s="256">
        <f>SUM(E111:E111)</f>
        <v>0</v>
      </c>
      <c r="F136" s="256">
        <f>SUM(F112:F134)</f>
        <v>315.85999999999996</v>
      </c>
      <c r="G136" s="256">
        <f>SUM(G111:G111)</f>
        <v>0</v>
      </c>
      <c r="H136" s="256">
        <f>SUM(H112:H134)</f>
        <v>53.76</v>
      </c>
      <c r="I136" s="256">
        <f>SUM(I111:I115)</f>
        <v>0</v>
      </c>
      <c r="J136" s="256">
        <f>SUM(J112:J134)</f>
        <v>1497.3700000000001</v>
      </c>
      <c r="K136" s="256">
        <f>SUM(K112:K134)</f>
        <v>247.38</v>
      </c>
      <c r="L136" s="256">
        <f>SUM(J136:K136)</f>
        <v>1744.75</v>
      </c>
      <c r="M136" s="257"/>
    </row>
    <row r="137" spans="1:13" ht="16">
      <c r="A137" s="393" t="s">
        <v>171</v>
      </c>
      <c r="B137" s="393"/>
      <c r="C137" s="393"/>
      <c r="D137" s="393"/>
      <c r="E137" s="90">
        <f>E109+E136</f>
        <v>6655.1999999999989</v>
      </c>
      <c r="F137" s="90"/>
      <c r="G137" s="90">
        <f>G109+G136</f>
        <v>1108.800000000002</v>
      </c>
      <c r="H137" s="90"/>
      <c r="I137" s="90">
        <f>L105+I136</f>
        <v>11877.840000000006</v>
      </c>
      <c r="J137" s="90"/>
      <c r="K137" s="90"/>
      <c r="L137" s="90"/>
      <c r="M137" s="89"/>
    </row>
    <row r="138" spans="1:13" ht="15" customHeight="1">
      <c r="A138" s="397" t="s">
        <v>166</v>
      </c>
      <c r="B138" s="397"/>
      <c r="C138" s="397"/>
      <c r="D138" s="397"/>
      <c r="E138" s="397"/>
      <c r="F138" s="397"/>
      <c r="G138" s="397"/>
      <c r="H138" s="397"/>
      <c r="I138" s="397"/>
      <c r="J138" s="282"/>
      <c r="K138" s="282"/>
      <c r="L138" s="313"/>
      <c r="M138" s="143"/>
    </row>
    <row r="139" spans="1:13" ht="16" customHeight="1">
      <c r="C139" s="1"/>
      <c r="D139" s="1"/>
      <c r="G139" t="s">
        <v>381</v>
      </c>
      <c r="H139" s="163" t="s">
        <v>611</v>
      </c>
      <c r="I139" s="260">
        <v>44964</v>
      </c>
      <c r="J139" s="260"/>
      <c r="K139" s="260"/>
      <c r="L139" s="314"/>
    </row>
    <row r="140" spans="1:13">
      <c r="G140" s="12"/>
      <c r="H140" s="12"/>
      <c r="I140" s="12"/>
      <c r="J140" s="12"/>
      <c r="K140" s="12"/>
      <c r="L140" s="12"/>
    </row>
    <row r="141" spans="1:13">
      <c r="E141" s="315" t="s">
        <v>766</v>
      </c>
      <c r="F141" s="275">
        <f>F105+F136+H105+H136</f>
        <v>4427.2400000000034</v>
      </c>
      <c r="G141" s="315" t="s">
        <v>767</v>
      </c>
      <c r="H141" s="275">
        <f>L105+L136-F141</f>
        <v>9195.3500000000022</v>
      </c>
      <c r="J141" s="275"/>
      <c r="L141" s="275"/>
    </row>
    <row r="143" spans="1:13">
      <c r="B143" s="137"/>
      <c r="C143" s="137"/>
      <c r="D143" s="137"/>
      <c r="H143" s="275">
        <f>F141+H141</f>
        <v>13622.590000000006</v>
      </c>
    </row>
  </sheetData>
  <autoFilter ref="A4:N103" xr:uid="{DC6A604D-9C92-7240-A75E-E1C1947C6B3A}"/>
  <mergeCells count="7">
    <mergeCell ref="A138:I138"/>
    <mergeCell ref="C108:D108"/>
    <mergeCell ref="A109:D109"/>
    <mergeCell ref="A110:D110"/>
    <mergeCell ref="A111:D111"/>
    <mergeCell ref="A136:D136"/>
    <mergeCell ref="A137:D137"/>
  </mergeCells>
  <conditionalFormatting sqref="B114">
    <cfRule type="duplicateValues" dxfId="1122" priority="56"/>
  </conditionalFormatting>
  <conditionalFormatting sqref="B115 B135">
    <cfRule type="duplicateValues" dxfId="1121" priority="53"/>
  </conditionalFormatting>
  <conditionalFormatting sqref="B116">
    <cfRule type="duplicateValues" dxfId="1120" priority="50"/>
  </conditionalFormatting>
  <conditionalFormatting sqref="B120">
    <cfRule type="duplicateValues" dxfId="1119" priority="41"/>
  </conditionalFormatting>
  <conditionalFormatting sqref="B121">
    <cfRule type="duplicateValues" dxfId="1118" priority="38"/>
  </conditionalFormatting>
  <conditionalFormatting sqref="B122">
    <cfRule type="duplicateValues" dxfId="1117" priority="32"/>
  </conditionalFormatting>
  <conditionalFormatting sqref="B123">
    <cfRule type="duplicateValues" dxfId="1116" priority="35"/>
  </conditionalFormatting>
  <conditionalFormatting sqref="B124">
    <cfRule type="duplicateValues" dxfId="1115" priority="29"/>
  </conditionalFormatting>
  <conditionalFormatting sqref="B125">
    <cfRule type="duplicateValues" dxfId="1114" priority="26"/>
  </conditionalFormatting>
  <conditionalFormatting sqref="B126">
    <cfRule type="duplicateValues" dxfId="1113" priority="23"/>
  </conditionalFormatting>
  <conditionalFormatting sqref="B127">
    <cfRule type="duplicateValues" dxfId="1112" priority="20"/>
  </conditionalFormatting>
  <conditionalFormatting sqref="B137 B139:B1048576 B106:B110 B1:B16 B18:B104">
    <cfRule type="duplicateValues" dxfId="1111" priority="81"/>
  </conditionalFormatting>
  <conditionalFormatting sqref="B56:C56">
    <cfRule type="duplicateValues" dxfId="1110" priority="84"/>
    <cfRule type="duplicateValues" dxfId="1109" priority="85"/>
  </conditionalFormatting>
  <conditionalFormatting sqref="B114:C114">
    <cfRule type="duplicateValues" dxfId="1108" priority="58"/>
  </conditionalFormatting>
  <conditionalFormatting sqref="B115:C115 B135:C135">
    <cfRule type="duplicateValues" dxfId="1107" priority="55"/>
  </conditionalFormatting>
  <conditionalFormatting sqref="B116:C116">
    <cfRule type="duplicateValues" dxfId="1106" priority="52"/>
  </conditionalFormatting>
  <conditionalFormatting sqref="B120:C120">
    <cfRule type="duplicateValues" dxfId="1105" priority="43"/>
  </conditionalFormatting>
  <conditionalFormatting sqref="B121:C121">
    <cfRule type="duplicateValues" dxfId="1104" priority="40"/>
  </conditionalFormatting>
  <conditionalFormatting sqref="B122:C122">
    <cfRule type="duplicateValues" dxfId="1103" priority="34"/>
  </conditionalFormatting>
  <conditionalFormatting sqref="B123:C123">
    <cfRule type="duplicateValues" dxfId="1102" priority="37"/>
  </conditionalFormatting>
  <conditionalFormatting sqref="B124:C124">
    <cfRule type="duplicateValues" dxfId="1101" priority="31"/>
  </conditionalFormatting>
  <conditionalFormatting sqref="B125:C125">
    <cfRule type="duplicateValues" dxfId="1100" priority="28"/>
  </conditionalFormatting>
  <conditionalFormatting sqref="B126:C126">
    <cfRule type="duplicateValues" dxfId="1099" priority="25"/>
  </conditionalFormatting>
  <conditionalFormatting sqref="B127:C127">
    <cfRule type="duplicateValues" dxfId="1098" priority="22"/>
  </conditionalFormatting>
  <conditionalFormatting sqref="B137:D137 B107:D107 B108 B110:D110 B139:D143 B1:D4 B106:C106 B13:C16 B12 B57:C104 B145:D1048576 B144:C144 B40:C55 B39 B5:C11 B18:C38 C17">
    <cfRule type="duplicateValues" dxfId="1097" priority="92"/>
  </conditionalFormatting>
  <conditionalFormatting sqref="B141:D143 B145:D1048576 B144:C144">
    <cfRule type="duplicateValues" dxfId="1096" priority="91"/>
  </conditionalFormatting>
  <conditionalFormatting sqref="C12">
    <cfRule type="duplicateValues" dxfId="1095" priority="78"/>
    <cfRule type="duplicateValues" dxfId="1094" priority="79"/>
  </conditionalFormatting>
  <conditionalFormatting sqref="C20">
    <cfRule type="duplicateValues" dxfId="1093" priority="90"/>
  </conditionalFormatting>
  <conditionalFormatting sqref="C39">
    <cfRule type="duplicateValues" dxfId="1092" priority="76"/>
    <cfRule type="duplicateValues" dxfId="1091" priority="77"/>
  </conditionalFormatting>
  <conditionalFormatting sqref="C48">
    <cfRule type="duplicateValues" dxfId="1090" priority="88"/>
  </conditionalFormatting>
  <conditionalFormatting sqref="C50">
    <cfRule type="duplicateValues" dxfId="1089" priority="87"/>
  </conditionalFormatting>
  <conditionalFormatting sqref="C114">
    <cfRule type="duplicateValues" dxfId="1088" priority="57"/>
  </conditionalFormatting>
  <conditionalFormatting sqref="C115 C135">
    <cfRule type="duplicateValues" dxfId="1087" priority="54"/>
  </conditionalFormatting>
  <conditionalFormatting sqref="C116">
    <cfRule type="duplicateValues" dxfId="1086" priority="51"/>
  </conditionalFormatting>
  <conditionalFormatting sqref="C117">
    <cfRule type="duplicateValues" dxfId="1085" priority="48"/>
    <cfRule type="duplicateValues" dxfId="1084" priority="49"/>
  </conditionalFormatting>
  <conditionalFormatting sqref="C120">
    <cfRule type="duplicateValues" dxfId="1083" priority="42"/>
  </conditionalFormatting>
  <conditionalFormatting sqref="C121">
    <cfRule type="duplicateValues" dxfId="1082" priority="39"/>
  </conditionalFormatting>
  <conditionalFormatting sqref="C122">
    <cfRule type="duplicateValues" dxfId="1081" priority="33"/>
  </conditionalFormatting>
  <conditionalFormatting sqref="C123">
    <cfRule type="duplicateValues" dxfId="1080" priority="36"/>
  </conditionalFormatting>
  <conditionalFormatting sqref="C124">
    <cfRule type="duplicateValues" dxfId="1079" priority="30"/>
  </conditionalFormatting>
  <conditionalFormatting sqref="C125">
    <cfRule type="duplicateValues" dxfId="1078" priority="27"/>
  </conditionalFormatting>
  <conditionalFormatting sqref="C126">
    <cfRule type="duplicateValues" dxfId="1077" priority="24"/>
  </conditionalFormatting>
  <conditionalFormatting sqref="C127">
    <cfRule type="duplicateValues" dxfId="1076" priority="21"/>
  </conditionalFormatting>
  <conditionalFormatting sqref="C137:D137 C139:D143 C1:D4 C107:D107 C109:D110 C106 C13:C38 C145:D1048576 C144 C40:C104 C5:C11">
    <cfRule type="duplicateValues" dxfId="1075" priority="82"/>
  </conditionalFormatting>
  <conditionalFormatting sqref="M5">
    <cfRule type="notContainsBlanks" dxfId="1074" priority="75">
      <formula>LEN(TRIM(M5))&gt;0</formula>
    </cfRule>
  </conditionalFormatting>
  <conditionalFormatting sqref="M8:M111">
    <cfRule type="notContainsBlanks" dxfId="1073" priority="80">
      <formula>LEN(TRIM(M8))&gt;0</formula>
    </cfRule>
  </conditionalFormatting>
  <conditionalFormatting sqref="M135:M138">
    <cfRule type="notContainsBlanks" dxfId="1072" priority="83">
      <formula>LEN(TRIM(M135))&gt;0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AAF5-BC04-6E45-A7C2-192C45557F1C}">
  <sheetPr>
    <tabColor rgb="FF92D050"/>
    <pageSetUpPr fitToPage="1"/>
  </sheetPr>
  <dimension ref="A1:Q122"/>
  <sheetViews>
    <sheetView topLeftCell="A70" zoomScale="125" zoomScaleNormal="125" zoomScalePageLayoutView="150" workbookViewId="0">
      <selection activeCell="F9" sqref="F9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8" width="18.33203125" bestFit="1" customWidth="1"/>
    <col min="9" max="9" width="17.33203125" bestFit="1" customWidth="1"/>
    <col min="10" max="11" width="15.83203125" bestFit="1" customWidth="1"/>
    <col min="12" max="12" width="16.6640625" customWidth="1"/>
    <col min="13" max="13" width="32.33203125" bestFit="1" customWidth="1"/>
    <col min="14" max="14" width="41.5" bestFit="1" customWidth="1"/>
  </cols>
  <sheetData>
    <row r="1" spans="1:13" ht="21">
      <c r="A1" s="48" t="s">
        <v>222</v>
      </c>
      <c r="C1" s="17"/>
      <c r="D1" s="17"/>
      <c r="G1" s="58" t="s">
        <v>218</v>
      </c>
      <c r="H1" s="44" t="s">
        <v>219</v>
      </c>
      <c r="I1" s="44" t="s">
        <v>220</v>
      </c>
      <c r="J1" s="44"/>
      <c r="K1" s="44"/>
      <c r="L1" s="44"/>
      <c r="M1" s="44" t="s">
        <v>606</v>
      </c>
    </row>
    <row r="2" spans="1:13" ht="19">
      <c r="A2" s="92" t="s">
        <v>313</v>
      </c>
      <c r="C2" s="17"/>
      <c r="D2" s="17"/>
      <c r="G2" s="59"/>
      <c r="H2" s="157">
        <v>44927</v>
      </c>
      <c r="I2" s="157">
        <v>44957</v>
      </c>
      <c r="J2" s="157"/>
      <c r="K2" s="157"/>
      <c r="L2" s="157"/>
      <c r="M2" s="297">
        <v>44927</v>
      </c>
    </row>
    <row r="3" spans="1:13" ht="7" customHeight="1">
      <c r="C3" s="17"/>
      <c r="D3" s="17"/>
      <c r="E3" s="3"/>
      <c r="F3" s="3"/>
      <c r="G3" s="46"/>
      <c r="H3" s="46"/>
      <c r="I3" s="46"/>
      <c r="J3" s="46"/>
      <c r="K3" s="46"/>
      <c r="L3" s="46"/>
    </row>
    <row r="4" spans="1:13">
      <c r="A4" s="44" t="s">
        <v>221</v>
      </c>
      <c r="B4" s="277" t="s">
        <v>227</v>
      </c>
      <c r="C4" s="47" t="s">
        <v>0</v>
      </c>
      <c r="D4" s="47" t="s">
        <v>597</v>
      </c>
      <c r="E4" s="47" t="s">
        <v>593</v>
      </c>
      <c r="F4" s="295" t="s">
        <v>594</v>
      </c>
      <c r="G4" s="295" t="s">
        <v>595</v>
      </c>
      <c r="H4" s="295" t="s">
        <v>596</v>
      </c>
      <c r="I4" s="295" t="s">
        <v>729</v>
      </c>
      <c r="J4" s="47" t="s">
        <v>740</v>
      </c>
      <c r="K4" s="47" t="s">
        <v>741</v>
      </c>
      <c r="L4" s="47" t="s">
        <v>728</v>
      </c>
      <c r="M4" s="47" t="s">
        <v>226</v>
      </c>
    </row>
    <row r="5" spans="1:13">
      <c r="A5" s="43">
        <v>1</v>
      </c>
      <c r="B5" s="278" t="s">
        <v>715</v>
      </c>
      <c r="C5" s="51" t="s">
        <v>5</v>
      </c>
      <c r="D5" s="246" t="s">
        <v>598</v>
      </c>
      <c r="E5" s="247">
        <v>67.22</v>
      </c>
      <c r="F5" s="296">
        <v>0</v>
      </c>
      <c r="G5" s="247">
        <v>11.2</v>
      </c>
      <c r="H5" s="296">
        <v>0</v>
      </c>
      <c r="I5" s="247">
        <f t="shared" ref="I5:I36" si="0">SUM(E5:H5)</f>
        <v>78.42</v>
      </c>
      <c r="J5" s="247">
        <v>67.22</v>
      </c>
      <c r="K5" s="247">
        <v>11.2</v>
      </c>
      <c r="L5" s="293">
        <f t="shared" ref="L5:L12" si="1">J5+K5</f>
        <v>78.42</v>
      </c>
      <c r="M5" s="262"/>
    </row>
    <row r="6" spans="1:13">
      <c r="A6" s="43">
        <v>2</v>
      </c>
      <c r="B6" s="278" t="s">
        <v>620</v>
      </c>
      <c r="C6" s="51" t="s">
        <v>542</v>
      </c>
      <c r="D6" s="246" t="s">
        <v>598</v>
      </c>
      <c r="E6" s="247">
        <v>67.22</v>
      </c>
      <c r="F6" s="296">
        <v>0</v>
      </c>
      <c r="G6" s="247">
        <v>11.2</v>
      </c>
      <c r="H6" s="296">
        <v>0</v>
      </c>
      <c r="I6" s="247">
        <f t="shared" si="0"/>
        <v>78.42</v>
      </c>
      <c r="J6" s="247">
        <v>67.22</v>
      </c>
      <c r="K6" s="247">
        <v>11.2</v>
      </c>
      <c r="L6" s="293">
        <f t="shared" si="1"/>
        <v>78.42</v>
      </c>
      <c r="M6" s="51"/>
    </row>
    <row r="7" spans="1:13">
      <c r="A7" s="43">
        <v>3</v>
      </c>
      <c r="B7" s="278" t="s">
        <v>621</v>
      </c>
      <c r="C7" s="51" t="s">
        <v>561</v>
      </c>
      <c r="D7" s="246" t="s">
        <v>599</v>
      </c>
      <c r="E7" s="247">
        <v>67.22</v>
      </c>
      <c r="F7" s="296">
        <v>114.26</v>
      </c>
      <c r="G7" s="247">
        <v>11.2</v>
      </c>
      <c r="H7" s="296">
        <v>20.16</v>
      </c>
      <c r="I7" s="247">
        <f t="shared" si="0"/>
        <v>212.84</v>
      </c>
      <c r="J7" s="247">
        <v>181.48000000000002</v>
      </c>
      <c r="K7" s="247">
        <v>31.36</v>
      </c>
      <c r="L7" s="293">
        <f t="shared" si="1"/>
        <v>212.84000000000003</v>
      </c>
      <c r="M7" s="51"/>
    </row>
    <row r="8" spans="1:13">
      <c r="A8" s="43">
        <v>4</v>
      </c>
      <c r="B8" s="50" t="s">
        <v>622</v>
      </c>
      <c r="C8" s="51" t="s">
        <v>192</v>
      </c>
      <c r="D8" s="283" t="s">
        <v>599</v>
      </c>
      <c r="E8" s="247">
        <v>67.22</v>
      </c>
      <c r="F8" s="296">
        <v>114.26</v>
      </c>
      <c r="G8" s="247">
        <v>11.2</v>
      </c>
      <c r="H8" s="296">
        <v>20.16</v>
      </c>
      <c r="I8" s="247">
        <f>SUM(E8:H8)</f>
        <v>212.84</v>
      </c>
      <c r="J8" s="247">
        <v>117.62</v>
      </c>
      <c r="K8" s="247">
        <v>19.600000000000001</v>
      </c>
      <c r="L8" s="293">
        <f t="shared" si="1"/>
        <v>137.22</v>
      </c>
      <c r="M8" s="262" t="s">
        <v>734</v>
      </c>
    </row>
    <row r="9" spans="1:13">
      <c r="A9" s="43">
        <v>5</v>
      </c>
      <c r="B9" s="50" t="s">
        <v>623</v>
      </c>
      <c r="C9" s="54" t="s">
        <v>212</v>
      </c>
      <c r="D9" s="283" t="s">
        <v>600</v>
      </c>
      <c r="E9" s="247">
        <v>67.22</v>
      </c>
      <c r="F9" s="296">
        <v>50.4</v>
      </c>
      <c r="G9" s="247">
        <v>11.2</v>
      </c>
      <c r="H9" s="296">
        <v>8.4</v>
      </c>
      <c r="I9" s="247">
        <f t="shared" si="0"/>
        <v>137.22</v>
      </c>
      <c r="J9" s="247">
        <v>67.22</v>
      </c>
      <c r="K9" s="247">
        <v>11.2</v>
      </c>
      <c r="L9" s="293">
        <f>J9+K9</f>
        <v>78.42</v>
      </c>
      <c r="M9" s="262" t="s">
        <v>734</v>
      </c>
    </row>
    <row r="10" spans="1:13">
      <c r="A10" s="43">
        <v>6</v>
      </c>
      <c r="B10" s="50" t="s">
        <v>624</v>
      </c>
      <c r="C10" s="54" t="s">
        <v>583</v>
      </c>
      <c r="D10" s="246" t="s">
        <v>598</v>
      </c>
      <c r="E10" s="247">
        <v>67.22</v>
      </c>
      <c r="F10" s="296">
        <v>0</v>
      </c>
      <c r="G10" s="247">
        <v>11.2</v>
      </c>
      <c r="H10" s="296">
        <v>0</v>
      </c>
      <c r="I10" s="247">
        <f t="shared" si="0"/>
        <v>78.42</v>
      </c>
      <c r="J10" s="247">
        <v>67.22</v>
      </c>
      <c r="K10" s="247">
        <v>11.2</v>
      </c>
      <c r="L10" s="293">
        <f t="shared" si="1"/>
        <v>78.42</v>
      </c>
      <c r="M10" s="262"/>
    </row>
    <row r="11" spans="1:13">
      <c r="A11" s="43">
        <v>7</v>
      </c>
      <c r="B11" s="50" t="s">
        <v>625</v>
      </c>
      <c r="C11" s="54" t="s">
        <v>89</v>
      </c>
      <c r="D11" s="246" t="s">
        <v>598</v>
      </c>
      <c r="E11" s="247">
        <v>67.22</v>
      </c>
      <c r="F11" s="296">
        <v>0</v>
      </c>
      <c r="G11" s="247">
        <v>11.2</v>
      </c>
      <c r="H11" s="296">
        <v>0</v>
      </c>
      <c r="I11" s="247">
        <f t="shared" si="0"/>
        <v>78.42</v>
      </c>
      <c r="J11" s="247">
        <v>67.22</v>
      </c>
      <c r="K11" s="247">
        <v>11.2</v>
      </c>
      <c r="L11" s="293">
        <f t="shared" si="1"/>
        <v>78.42</v>
      </c>
      <c r="M11" s="262"/>
    </row>
    <row r="12" spans="1:13">
      <c r="A12" s="43">
        <v>8</v>
      </c>
      <c r="B12" s="50" t="s">
        <v>626</v>
      </c>
      <c r="C12" s="54" t="s">
        <v>613</v>
      </c>
      <c r="D12" s="246" t="s">
        <v>600</v>
      </c>
      <c r="E12" s="247">
        <v>67.22</v>
      </c>
      <c r="F12" s="296">
        <v>50.4</v>
      </c>
      <c r="G12" s="247">
        <v>11.2</v>
      </c>
      <c r="H12" s="296">
        <v>8.4</v>
      </c>
      <c r="I12" s="247">
        <f t="shared" si="0"/>
        <v>137.22</v>
      </c>
      <c r="J12" s="247">
        <v>117.62</v>
      </c>
      <c r="K12" s="247">
        <v>19.600000000000001</v>
      </c>
      <c r="L12" s="293">
        <f t="shared" si="1"/>
        <v>137.22</v>
      </c>
      <c r="M12" s="262"/>
    </row>
    <row r="13" spans="1:13">
      <c r="A13" s="43"/>
      <c r="B13" s="50" t="s">
        <v>708</v>
      </c>
      <c r="C13" s="51" t="s">
        <v>709</v>
      </c>
      <c r="D13" s="246" t="s">
        <v>598</v>
      </c>
      <c r="E13" s="247">
        <v>67.22</v>
      </c>
      <c r="F13" s="296">
        <v>0</v>
      </c>
      <c r="G13" s="247">
        <v>11.2</v>
      </c>
      <c r="H13" s="296">
        <v>0</v>
      </c>
      <c r="I13" s="247">
        <f t="shared" si="0"/>
        <v>78.42</v>
      </c>
      <c r="J13" s="247"/>
      <c r="K13" s="247"/>
      <c r="L13" s="294"/>
      <c r="M13" s="262" t="s">
        <v>727</v>
      </c>
    </row>
    <row r="14" spans="1:13">
      <c r="A14" s="43">
        <v>9</v>
      </c>
      <c r="B14" s="50" t="s">
        <v>627</v>
      </c>
      <c r="C14" s="54" t="s">
        <v>575</v>
      </c>
      <c r="D14" s="246" t="s">
        <v>598</v>
      </c>
      <c r="E14" s="247">
        <v>67.22</v>
      </c>
      <c r="F14" s="296">
        <v>0</v>
      </c>
      <c r="G14" s="247">
        <v>11.2</v>
      </c>
      <c r="H14" s="296">
        <v>0</v>
      </c>
      <c r="I14" s="247">
        <f t="shared" si="0"/>
        <v>78.42</v>
      </c>
      <c r="J14" s="247">
        <v>67.22</v>
      </c>
      <c r="K14" s="247">
        <v>11.2</v>
      </c>
      <c r="L14" s="293">
        <f>J14+K14</f>
        <v>78.42</v>
      </c>
      <c r="M14" s="262"/>
    </row>
    <row r="15" spans="1:13">
      <c r="A15" s="43">
        <v>10</v>
      </c>
      <c r="B15" s="50" t="s">
        <v>628</v>
      </c>
      <c r="C15" s="54" t="s">
        <v>139</v>
      </c>
      <c r="D15" s="246" t="s">
        <v>598</v>
      </c>
      <c r="E15" s="247">
        <v>67.22</v>
      </c>
      <c r="F15" s="296">
        <v>0</v>
      </c>
      <c r="G15" s="247">
        <v>11.2</v>
      </c>
      <c r="H15" s="296">
        <v>0</v>
      </c>
      <c r="I15" s="247">
        <f t="shared" si="0"/>
        <v>78.42</v>
      </c>
      <c r="J15" s="247">
        <v>67.22</v>
      </c>
      <c r="K15" s="247">
        <v>11.2</v>
      </c>
      <c r="L15" s="293">
        <f>J15+K15</f>
        <v>78.42</v>
      </c>
      <c r="M15" s="262"/>
    </row>
    <row r="16" spans="1:13">
      <c r="A16" s="43">
        <v>11</v>
      </c>
      <c r="B16" s="50" t="s">
        <v>629</v>
      </c>
      <c r="C16" s="54" t="s">
        <v>170</v>
      </c>
      <c r="D16" s="246" t="s">
        <v>600</v>
      </c>
      <c r="E16" s="247">
        <v>67.22</v>
      </c>
      <c r="F16" s="296">
        <v>50.4</v>
      </c>
      <c r="G16" s="247">
        <v>11.2</v>
      </c>
      <c r="H16" s="296">
        <v>8.4</v>
      </c>
      <c r="I16" s="247">
        <f t="shared" si="0"/>
        <v>137.22</v>
      </c>
      <c r="J16" s="247">
        <v>117.62</v>
      </c>
      <c r="K16" s="247">
        <v>19.600000000000001</v>
      </c>
      <c r="L16" s="293">
        <f>J16+K16</f>
        <v>137.22</v>
      </c>
      <c r="M16" s="262"/>
    </row>
    <row r="17" spans="1:17">
      <c r="A17" s="43"/>
      <c r="B17" s="291" t="s">
        <v>731</v>
      </c>
      <c r="C17" s="54" t="s">
        <v>730</v>
      </c>
      <c r="D17" s="283" t="s">
        <v>599</v>
      </c>
      <c r="E17" s="247">
        <v>67.22</v>
      </c>
      <c r="F17" s="296">
        <v>114.26</v>
      </c>
      <c r="G17" s="247">
        <v>11.2</v>
      </c>
      <c r="H17" s="296">
        <v>20.16</v>
      </c>
      <c r="I17" s="247">
        <f t="shared" si="0"/>
        <v>212.84</v>
      </c>
      <c r="J17" s="247"/>
      <c r="K17" s="247"/>
      <c r="L17" s="294"/>
      <c r="M17" s="262" t="s">
        <v>732</v>
      </c>
    </row>
    <row r="18" spans="1:17">
      <c r="A18" s="43"/>
      <c r="B18" s="50" t="s">
        <v>717</v>
      </c>
      <c r="C18" s="51" t="s">
        <v>716</v>
      </c>
      <c r="D18" s="246" t="s">
        <v>598</v>
      </c>
      <c r="E18" s="247">
        <v>67.22</v>
      </c>
      <c r="F18" s="296">
        <v>0</v>
      </c>
      <c r="G18" s="247">
        <v>11.2</v>
      </c>
      <c r="H18" s="296">
        <v>0</v>
      </c>
      <c r="I18" s="247">
        <f t="shared" si="0"/>
        <v>78.42</v>
      </c>
      <c r="J18" s="247">
        <v>67.22</v>
      </c>
      <c r="K18" s="247">
        <v>11.2</v>
      </c>
      <c r="L18" s="293">
        <f t="shared" ref="L18:L53" si="2">J18+K18</f>
        <v>78.42</v>
      </c>
      <c r="M18" s="262"/>
    </row>
    <row r="19" spans="1:17">
      <c r="A19" s="43">
        <v>12</v>
      </c>
      <c r="B19" s="50" t="s">
        <v>630</v>
      </c>
      <c r="C19" s="51" t="s">
        <v>11</v>
      </c>
      <c r="D19" s="246" t="s">
        <v>599</v>
      </c>
      <c r="E19" s="247">
        <v>67.22</v>
      </c>
      <c r="F19" s="296">
        <v>114.26</v>
      </c>
      <c r="G19" s="247">
        <v>11.2</v>
      </c>
      <c r="H19" s="296">
        <v>20.16</v>
      </c>
      <c r="I19" s="247">
        <f t="shared" si="0"/>
        <v>212.84</v>
      </c>
      <c r="J19" s="247">
        <v>181.48000000000002</v>
      </c>
      <c r="K19" s="247">
        <v>31.36</v>
      </c>
      <c r="L19" s="293">
        <f t="shared" si="2"/>
        <v>212.84000000000003</v>
      </c>
      <c r="M19" s="262"/>
    </row>
    <row r="20" spans="1:17">
      <c r="A20" s="43">
        <v>13</v>
      </c>
      <c r="B20" s="111" t="s">
        <v>631</v>
      </c>
      <c r="C20" s="112" t="s">
        <v>720</v>
      </c>
      <c r="D20" s="246" t="s">
        <v>598</v>
      </c>
      <c r="E20" s="247">
        <v>67.22</v>
      </c>
      <c r="F20" s="296">
        <v>0</v>
      </c>
      <c r="G20" s="247">
        <v>11.2</v>
      </c>
      <c r="H20" s="296">
        <v>0</v>
      </c>
      <c r="I20" s="247">
        <f t="shared" si="0"/>
        <v>78.42</v>
      </c>
      <c r="J20" s="247">
        <v>67.22</v>
      </c>
      <c r="K20" s="247">
        <v>11.2</v>
      </c>
      <c r="L20" s="293">
        <f t="shared" si="2"/>
        <v>78.42</v>
      </c>
      <c r="M20" s="262"/>
    </row>
    <row r="21" spans="1:17">
      <c r="A21" s="43">
        <v>14</v>
      </c>
      <c r="B21" s="50" t="s">
        <v>632</v>
      </c>
      <c r="C21" s="54" t="s">
        <v>65</v>
      </c>
      <c r="D21" s="246" t="s">
        <v>600</v>
      </c>
      <c r="E21" s="247">
        <v>67.22</v>
      </c>
      <c r="F21" s="296">
        <v>50.4</v>
      </c>
      <c r="G21" s="247">
        <v>11.2</v>
      </c>
      <c r="H21" s="296">
        <v>8.4</v>
      </c>
      <c r="I21" s="247">
        <f t="shared" si="0"/>
        <v>137.22</v>
      </c>
      <c r="J21" s="247">
        <v>117.62</v>
      </c>
      <c r="K21" s="247">
        <v>19.600000000000001</v>
      </c>
      <c r="L21" s="293">
        <f t="shared" si="2"/>
        <v>137.22</v>
      </c>
      <c r="M21" s="262"/>
    </row>
    <row r="22" spans="1:17">
      <c r="A22" s="43">
        <v>15</v>
      </c>
      <c r="B22" s="50" t="s">
        <v>633</v>
      </c>
      <c r="C22" s="51" t="s">
        <v>721</v>
      </c>
      <c r="D22" s="246" t="s">
        <v>598</v>
      </c>
      <c r="E22" s="247">
        <v>67.22</v>
      </c>
      <c r="F22" s="296">
        <v>0</v>
      </c>
      <c r="G22" s="247">
        <v>11.2</v>
      </c>
      <c r="H22" s="296">
        <v>0</v>
      </c>
      <c r="I22" s="247">
        <f t="shared" si="0"/>
        <v>78.42</v>
      </c>
      <c r="J22" s="247">
        <v>67.22</v>
      </c>
      <c r="K22" s="247">
        <v>11.2</v>
      </c>
      <c r="L22" s="293">
        <f t="shared" si="2"/>
        <v>78.42</v>
      </c>
      <c r="M22" s="262"/>
    </row>
    <row r="23" spans="1:17">
      <c r="A23" s="43">
        <v>17</v>
      </c>
      <c r="B23" s="50" t="s">
        <v>635</v>
      </c>
      <c r="C23" s="51" t="s">
        <v>91</v>
      </c>
      <c r="D23" s="246" t="s">
        <v>599</v>
      </c>
      <c r="E23" s="247">
        <v>67.22</v>
      </c>
      <c r="F23" s="296">
        <v>114.26</v>
      </c>
      <c r="G23" s="247">
        <v>11.2</v>
      </c>
      <c r="H23" s="296">
        <v>20.16</v>
      </c>
      <c r="I23" s="247">
        <f t="shared" si="0"/>
        <v>212.84</v>
      </c>
      <c r="J23" s="247">
        <v>181.48000000000002</v>
      </c>
      <c r="K23" s="247">
        <v>31.36</v>
      </c>
      <c r="L23" s="293">
        <f t="shared" si="2"/>
        <v>212.84000000000003</v>
      </c>
      <c r="M23" s="262"/>
    </row>
    <row r="24" spans="1:17">
      <c r="A24" s="43">
        <v>16</v>
      </c>
      <c r="B24" s="50" t="s">
        <v>634</v>
      </c>
      <c r="C24" s="51" t="s">
        <v>335</v>
      </c>
      <c r="D24" s="246" t="s">
        <v>598</v>
      </c>
      <c r="E24" s="247">
        <v>67.22</v>
      </c>
      <c r="F24" s="296">
        <v>0</v>
      </c>
      <c r="G24" s="247">
        <v>11.2</v>
      </c>
      <c r="H24" s="296">
        <v>0</v>
      </c>
      <c r="I24" s="247">
        <f t="shared" si="0"/>
        <v>78.42</v>
      </c>
      <c r="J24" s="247">
        <v>67.22</v>
      </c>
      <c r="K24" s="247">
        <v>11.2</v>
      </c>
      <c r="L24" s="293">
        <f t="shared" si="2"/>
        <v>78.42</v>
      </c>
      <c r="M24" s="262"/>
    </row>
    <row r="25" spans="1:17">
      <c r="A25" s="43">
        <v>18</v>
      </c>
      <c r="B25" s="50" t="s">
        <v>636</v>
      </c>
      <c r="C25" s="51" t="s">
        <v>420</v>
      </c>
      <c r="D25" s="246" t="s">
        <v>598</v>
      </c>
      <c r="E25" s="247">
        <v>67.22</v>
      </c>
      <c r="F25" s="296">
        <v>0</v>
      </c>
      <c r="G25" s="247">
        <v>11.2</v>
      </c>
      <c r="H25" s="296">
        <v>0</v>
      </c>
      <c r="I25" s="247">
        <f t="shared" si="0"/>
        <v>78.42</v>
      </c>
      <c r="J25" s="247">
        <v>67.22</v>
      </c>
      <c r="K25" s="247">
        <v>11.2</v>
      </c>
      <c r="L25" s="293">
        <f t="shared" si="2"/>
        <v>78.42</v>
      </c>
      <c r="M25" s="262"/>
    </row>
    <row r="26" spans="1:17">
      <c r="A26" s="43">
        <v>19</v>
      </c>
      <c r="B26" s="50" t="s">
        <v>637</v>
      </c>
      <c r="C26" s="51" t="s">
        <v>405</v>
      </c>
      <c r="D26" s="246" t="s">
        <v>598</v>
      </c>
      <c r="E26" s="247">
        <v>67.22</v>
      </c>
      <c r="F26" s="296">
        <v>0</v>
      </c>
      <c r="G26" s="247">
        <v>11.2</v>
      </c>
      <c r="H26" s="296">
        <v>0</v>
      </c>
      <c r="I26" s="247">
        <f t="shared" si="0"/>
        <v>78.42</v>
      </c>
      <c r="J26" s="247">
        <v>67.22</v>
      </c>
      <c r="K26" s="247">
        <v>11.2</v>
      </c>
      <c r="L26" s="293">
        <f t="shared" si="2"/>
        <v>78.42</v>
      </c>
      <c r="M26" s="262"/>
    </row>
    <row r="27" spans="1:17">
      <c r="A27" s="43">
        <v>20</v>
      </c>
      <c r="B27" s="50" t="s">
        <v>723</v>
      </c>
      <c r="C27" s="51" t="s">
        <v>722</v>
      </c>
      <c r="D27" s="246" t="s">
        <v>598</v>
      </c>
      <c r="E27" s="247">
        <v>67.22</v>
      </c>
      <c r="F27" s="296">
        <v>0</v>
      </c>
      <c r="G27" s="247">
        <v>11.2</v>
      </c>
      <c r="H27" s="296">
        <v>0</v>
      </c>
      <c r="I27" s="247">
        <f t="shared" si="0"/>
        <v>78.42</v>
      </c>
      <c r="J27" s="247">
        <v>67.22</v>
      </c>
      <c r="K27" s="247">
        <v>11.2</v>
      </c>
      <c r="L27" s="293">
        <f t="shared" si="2"/>
        <v>78.42</v>
      </c>
      <c r="M27" s="262"/>
    </row>
    <row r="28" spans="1:17">
      <c r="A28" s="43">
        <v>21</v>
      </c>
      <c r="B28" s="50" t="s">
        <v>638</v>
      </c>
      <c r="C28" s="51" t="s">
        <v>617</v>
      </c>
      <c r="D28" s="283" t="s">
        <v>600</v>
      </c>
      <c r="E28" s="247">
        <v>67.22</v>
      </c>
      <c r="F28" s="296">
        <v>50.4</v>
      </c>
      <c r="G28" s="247">
        <v>11.2</v>
      </c>
      <c r="H28" s="296">
        <v>8.4</v>
      </c>
      <c r="I28" s="247">
        <f t="shared" si="0"/>
        <v>137.22</v>
      </c>
      <c r="J28" s="247">
        <v>181.48000000000002</v>
      </c>
      <c r="K28" s="247">
        <v>31.36</v>
      </c>
      <c r="L28" s="293">
        <f t="shared" si="2"/>
        <v>212.84000000000003</v>
      </c>
      <c r="M28" s="262" t="s">
        <v>733</v>
      </c>
    </row>
    <row r="29" spans="1:17">
      <c r="A29" s="43">
        <v>22</v>
      </c>
      <c r="B29" s="50" t="s">
        <v>639</v>
      </c>
      <c r="C29" s="51" t="s">
        <v>92</v>
      </c>
      <c r="D29" s="246" t="s">
        <v>599</v>
      </c>
      <c r="E29" s="247">
        <v>67.22</v>
      </c>
      <c r="F29" s="296">
        <v>114.26</v>
      </c>
      <c r="G29" s="247">
        <v>11.2</v>
      </c>
      <c r="H29" s="296">
        <v>20.16</v>
      </c>
      <c r="I29" s="247">
        <f t="shared" si="0"/>
        <v>212.84</v>
      </c>
      <c r="J29" s="247">
        <v>181.48000000000002</v>
      </c>
      <c r="K29" s="247">
        <v>31.36</v>
      </c>
      <c r="L29" s="293">
        <f t="shared" si="2"/>
        <v>212.84000000000003</v>
      </c>
      <c r="M29" s="262"/>
    </row>
    <row r="30" spans="1:17">
      <c r="A30" s="43">
        <v>23</v>
      </c>
      <c r="B30" s="50" t="s">
        <v>640</v>
      </c>
      <c r="C30" s="51" t="s">
        <v>15</v>
      </c>
      <c r="D30" s="246" t="s">
        <v>598</v>
      </c>
      <c r="E30" s="247">
        <v>67.22</v>
      </c>
      <c r="F30" s="296">
        <v>0</v>
      </c>
      <c r="G30" s="247">
        <v>11.2</v>
      </c>
      <c r="H30" s="296">
        <v>0</v>
      </c>
      <c r="I30" s="247">
        <f t="shared" si="0"/>
        <v>78.42</v>
      </c>
      <c r="J30" s="247">
        <v>67.22</v>
      </c>
      <c r="K30" s="247">
        <v>11.2</v>
      </c>
      <c r="L30" s="293">
        <f t="shared" si="2"/>
        <v>78.42</v>
      </c>
      <c r="M30" s="262"/>
    </row>
    <row r="31" spans="1:17">
      <c r="A31" s="43">
        <v>24</v>
      </c>
      <c r="B31" s="50" t="s">
        <v>641</v>
      </c>
      <c r="C31" s="54" t="s">
        <v>120</v>
      </c>
      <c r="D31" s="246" t="s">
        <v>598</v>
      </c>
      <c r="E31" s="247">
        <v>67.22</v>
      </c>
      <c r="F31" s="296">
        <v>0</v>
      </c>
      <c r="G31" s="247">
        <v>11.2</v>
      </c>
      <c r="H31" s="296">
        <v>0</v>
      </c>
      <c r="I31" s="247">
        <f t="shared" si="0"/>
        <v>78.42</v>
      </c>
      <c r="J31" s="247">
        <v>67.22</v>
      </c>
      <c r="K31" s="247">
        <v>11.2</v>
      </c>
      <c r="L31" s="293">
        <f t="shared" si="2"/>
        <v>78.42</v>
      </c>
      <c r="M31" s="262"/>
      <c r="Q31" t="s">
        <v>318</v>
      </c>
    </row>
    <row r="32" spans="1:17">
      <c r="A32" s="43">
        <v>25</v>
      </c>
      <c r="B32" s="50" t="s">
        <v>642</v>
      </c>
      <c r="C32" s="54" t="s">
        <v>549</v>
      </c>
      <c r="D32" s="246" t="s">
        <v>599</v>
      </c>
      <c r="E32" s="247">
        <v>67.22</v>
      </c>
      <c r="F32" s="296">
        <v>114.26</v>
      </c>
      <c r="G32" s="247">
        <v>11.2</v>
      </c>
      <c r="H32" s="296">
        <v>20.16</v>
      </c>
      <c r="I32" s="247">
        <f t="shared" si="0"/>
        <v>212.84</v>
      </c>
      <c r="J32" s="247">
        <v>181.48000000000002</v>
      </c>
      <c r="K32" s="247">
        <v>31.36</v>
      </c>
      <c r="L32" s="293">
        <f t="shared" si="2"/>
        <v>212.84000000000003</v>
      </c>
      <c r="M32" s="262"/>
    </row>
    <row r="33" spans="1:13">
      <c r="A33" s="43">
        <v>26</v>
      </c>
      <c r="B33" s="50" t="s">
        <v>643</v>
      </c>
      <c r="C33" s="51" t="s">
        <v>213</v>
      </c>
      <c r="D33" s="246" t="s">
        <v>599</v>
      </c>
      <c r="E33" s="247">
        <v>67.22</v>
      </c>
      <c r="F33" s="296">
        <v>114.26</v>
      </c>
      <c r="G33" s="247">
        <v>11.2</v>
      </c>
      <c r="H33" s="296">
        <v>20.16</v>
      </c>
      <c r="I33" s="247">
        <f t="shared" si="0"/>
        <v>212.84</v>
      </c>
      <c r="J33" s="247">
        <v>181.48000000000002</v>
      </c>
      <c r="K33" s="247">
        <v>31.36</v>
      </c>
      <c r="L33" s="293">
        <f t="shared" si="2"/>
        <v>212.84000000000003</v>
      </c>
      <c r="M33" s="262"/>
    </row>
    <row r="34" spans="1:13">
      <c r="A34" s="43">
        <v>27</v>
      </c>
      <c r="B34" s="50" t="s">
        <v>644</v>
      </c>
      <c r="C34" s="51" t="s">
        <v>407</v>
      </c>
      <c r="D34" s="246" t="s">
        <v>598</v>
      </c>
      <c r="E34" s="247">
        <v>67.22</v>
      </c>
      <c r="F34" s="296">
        <v>0</v>
      </c>
      <c r="G34" s="247">
        <v>11.2</v>
      </c>
      <c r="H34" s="296">
        <v>0</v>
      </c>
      <c r="I34" s="247">
        <f t="shared" si="0"/>
        <v>78.42</v>
      </c>
      <c r="J34" s="247">
        <v>67.22</v>
      </c>
      <c r="K34" s="247">
        <v>11.2</v>
      </c>
      <c r="L34" s="293">
        <f t="shared" si="2"/>
        <v>78.42</v>
      </c>
      <c r="M34" s="262"/>
    </row>
    <row r="35" spans="1:13">
      <c r="A35" s="43">
        <v>28</v>
      </c>
      <c r="B35" s="50" t="s">
        <v>705</v>
      </c>
      <c r="C35" s="51" t="s">
        <v>43</v>
      </c>
      <c r="D35" s="246" t="s">
        <v>598</v>
      </c>
      <c r="E35" s="247">
        <v>67.22</v>
      </c>
      <c r="F35" s="296">
        <v>0</v>
      </c>
      <c r="G35" s="247">
        <v>11.2</v>
      </c>
      <c r="H35" s="296">
        <v>0</v>
      </c>
      <c r="I35" s="247">
        <f t="shared" si="0"/>
        <v>78.42</v>
      </c>
      <c r="J35" s="247">
        <v>67.22</v>
      </c>
      <c r="K35" s="247">
        <v>11.2</v>
      </c>
      <c r="L35" s="293">
        <f t="shared" si="2"/>
        <v>78.42</v>
      </c>
      <c r="M35" s="262"/>
    </row>
    <row r="36" spans="1:13">
      <c r="A36" s="43">
        <v>29</v>
      </c>
      <c r="B36" s="50" t="s">
        <v>706</v>
      </c>
      <c r="C36" s="51" t="s">
        <v>21</v>
      </c>
      <c r="D36" s="246" t="s">
        <v>600</v>
      </c>
      <c r="E36" s="247">
        <v>67.22</v>
      </c>
      <c r="F36" s="296">
        <v>50.4</v>
      </c>
      <c r="G36" s="247">
        <v>11.2</v>
      </c>
      <c r="H36" s="296">
        <v>8.4</v>
      </c>
      <c r="I36" s="247">
        <f t="shared" si="0"/>
        <v>137.22</v>
      </c>
      <c r="J36" s="247">
        <v>117.62</v>
      </c>
      <c r="K36" s="247">
        <v>19.600000000000001</v>
      </c>
      <c r="L36" s="293">
        <f t="shared" si="2"/>
        <v>137.22</v>
      </c>
      <c r="M36" s="262"/>
    </row>
    <row r="37" spans="1:13">
      <c r="A37" s="43">
        <v>30</v>
      </c>
      <c r="B37" s="50" t="s">
        <v>645</v>
      </c>
      <c r="C37" s="51" t="s">
        <v>358</v>
      </c>
      <c r="D37" s="246" t="s">
        <v>599</v>
      </c>
      <c r="E37" s="247">
        <v>67.22</v>
      </c>
      <c r="F37" s="296">
        <v>114.26</v>
      </c>
      <c r="G37" s="247">
        <v>11.2</v>
      </c>
      <c r="H37" s="296">
        <v>20.16</v>
      </c>
      <c r="I37" s="247">
        <f t="shared" ref="I37:I68" si="3">SUM(E37:H37)</f>
        <v>212.84</v>
      </c>
      <c r="J37" s="247">
        <v>181.48000000000002</v>
      </c>
      <c r="K37" s="247">
        <v>31.36</v>
      </c>
      <c r="L37" s="293">
        <f t="shared" si="2"/>
        <v>212.84000000000003</v>
      </c>
      <c r="M37" s="262"/>
    </row>
    <row r="38" spans="1:13">
      <c r="A38" s="43">
        <v>31</v>
      </c>
      <c r="B38" s="50" t="s">
        <v>646</v>
      </c>
      <c r="C38" s="51" t="s">
        <v>551</v>
      </c>
      <c r="D38" s="246" t="s">
        <v>598</v>
      </c>
      <c r="E38" s="247">
        <v>67.22</v>
      </c>
      <c r="F38" s="296">
        <v>0</v>
      </c>
      <c r="G38" s="247">
        <v>11.2</v>
      </c>
      <c r="H38" s="296">
        <v>0</v>
      </c>
      <c r="I38" s="247">
        <f t="shared" si="3"/>
        <v>78.42</v>
      </c>
      <c r="J38" s="247">
        <v>67.22</v>
      </c>
      <c r="K38" s="247">
        <v>11.2</v>
      </c>
      <c r="L38" s="293">
        <f t="shared" si="2"/>
        <v>78.42</v>
      </c>
      <c r="M38" s="262"/>
    </row>
    <row r="39" spans="1:13">
      <c r="A39" s="43">
        <v>32</v>
      </c>
      <c r="B39" s="50" t="s">
        <v>647</v>
      </c>
      <c r="C39" s="54" t="s">
        <v>615</v>
      </c>
      <c r="D39" s="246" t="s">
        <v>598</v>
      </c>
      <c r="E39" s="247">
        <v>67.22</v>
      </c>
      <c r="F39" s="296">
        <v>0</v>
      </c>
      <c r="G39" s="247">
        <v>11.2</v>
      </c>
      <c r="H39" s="296">
        <v>0</v>
      </c>
      <c r="I39" s="247">
        <f t="shared" si="3"/>
        <v>78.42</v>
      </c>
      <c r="J39" s="247">
        <v>67.22</v>
      </c>
      <c r="K39" s="247">
        <v>11.2</v>
      </c>
      <c r="L39" s="293">
        <f t="shared" si="2"/>
        <v>78.42</v>
      </c>
      <c r="M39" s="262"/>
    </row>
    <row r="40" spans="1:13">
      <c r="A40" s="43">
        <v>33</v>
      </c>
      <c r="B40" s="50" t="s">
        <v>648</v>
      </c>
      <c r="C40" s="51" t="s">
        <v>23</v>
      </c>
      <c r="D40" s="246" t="s">
        <v>598</v>
      </c>
      <c r="E40" s="247">
        <v>67.22</v>
      </c>
      <c r="F40" s="296">
        <v>0</v>
      </c>
      <c r="G40" s="247">
        <v>11.2</v>
      </c>
      <c r="H40" s="296">
        <v>0</v>
      </c>
      <c r="I40" s="247">
        <f t="shared" si="3"/>
        <v>78.42</v>
      </c>
      <c r="J40" s="247">
        <v>67.22</v>
      </c>
      <c r="K40" s="247">
        <v>11.2</v>
      </c>
      <c r="L40" s="293">
        <f t="shared" si="2"/>
        <v>78.42</v>
      </c>
      <c r="M40" s="262"/>
    </row>
    <row r="41" spans="1:13">
      <c r="A41" s="43">
        <v>34</v>
      </c>
      <c r="B41" s="50" t="s">
        <v>649</v>
      </c>
      <c r="C41" s="51" t="s">
        <v>93</v>
      </c>
      <c r="D41" s="246" t="s">
        <v>599</v>
      </c>
      <c r="E41" s="247">
        <v>67.22</v>
      </c>
      <c r="F41" s="296">
        <v>114.26</v>
      </c>
      <c r="G41" s="247">
        <v>11.2</v>
      </c>
      <c r="H41" s="296">
        <v>20.16</v>
      </c>
      <c r="I41" s="247">
        <f t="shared" si="3"/>
        <v>212.84</v>
      </c>
      <c r="J41" s="247">
        <v>181.48000000000002</v>
      </c>
      <c r="K41" s="247">
        <v>31.36</v>
      </c>
      <c r="L41" s="293">
        <f t="shared" si="2"/>
        <v>212.84000000000003</v>
      </c>
      <c r="M41" s="262"/>
    </row>
    <row r="42" spans="1:13">
      <c r="A42" s="43">
        <v>35</v>
      </c>
      <c r="B42" s="50" t="s">
        <v>650</v>
      </c>
      <c r="C42" s="51" t="s">
        <v>183</v>
      </c>
      <c r="D42" s="246" t="s">
        <v>598</v>
      </c>
      <c r="E42" s="247">
        <v>67.22</v>
      </c>
      <c r="F42" s="296">
        <v>0</v>
      </c>
      <c r="G42" s="247">
        <v>11.2</v>
      </c>
      <c r="H42" s="296">
        <v>0</v>
      </c>
      <c r="I42" s="247">
        <f t="shared" si="3"/>
        <v>78.42</v>
      </c>
      <c r="J42" s="247">
        <v>67.22</v>
      </c>
      <c r="K42" s="247">
        <v>11.2</v>
      </c>
      <c r="L42" s="293">
        <f t="shared" si="2"/>
        <v>78.42</v>
      </c>
      <c r="M42" s="262"/>
    </row>
    <row r="43" spans="1:13">
      <c r="A43" s="43">
        <v>36</v>
      </c>
      <c r="B43" s="50" t="s">
        <v>651</v>
      </c>
      <c r="C43" s="54" t="s">
        <v>24</v>
      </c>
      <c r="D43" s="246" t="s">
        <v>599</v>
      </c>
      <c r="E43" s="247">
        <v>67.22</v>
      </c>
      <c r="F43" s="296">
        <v>114.26</v>
      </c>
      <c r="G43" s="247">
        <v>11.2</v>
      </c>
      <c r="H43" s="296">
        <v>20.16</v>
      </c>
      <c r="I43" s="247">
        <f t="shared" si="3"/>
        <v>212.84</v>
      </c>
      <c r="J43" s="247">
        <v>181.48000000000002</v>
      </c>
      <c r="K43" s="247">
        <v>31.36</v>
      </c>
      <c r="L43" s="293">
        <f t="shared" si="2"/>
        <v>212.84000000000003</v>
      </c>
      <c r="M43" s="262"/>
    </row>
    <row r="44" spans="1:13">
      <c r="A44" s="43">
        <v>37</v>
      </c>
      <c r="B44" s="50" t="s">
        <v>652</v>
      </c>
      <c r="C44" s="54" t="s">
        <v>134</v>
      </c>
      <c r="D44" s="246" t="s">
        <v>598</v>
      </c>
      <c r="E44" s="247">
        <v>67.22</v>
      </c>
      <c r="F44" s="296">
        <v>0</v>
      </c>
      <c r="G44" s="247">
        <v>11.2</v>
      </c>
      <c r="H44" s="296">
        <v>0</v>
      </c>
      <c r="I44" s="247">
        <f t="shared" si="3"/>
        <v>78.42</v>
      </c>
      <c r="J44" s="247">
        <v>67.22</v>
      </c>
      <c r="K44" s="247">
        <v>11.2</v>
      </c>
      <c r="L44" s="293">
        <f t="shared" si="2"/>
        <v>78.42</v>
      </c>
      <c r="M44" s="262"/>
    </row>
    <row r="45" spans="1:13">
      <c r="A45" s="43">
        <v>38</v>
      </c>
      <c r="B45" s="50" t="s">
        <v>653</v>
      </c>
      <c r="C45" s="54" t="s">
        <v>59</v>
      </c>
      <c r="D45" s="246" t="s">
        <v>598</v>
      </c>
      <c r="E45" s="247">
        <v>67.22</v>
      </c>
      <c r="F45" s="296">
        <v>0</v>
      </c>
      <c r="G45" s="247">
        <v>11.2</v>
      </c>
      <c r="H45" s="296">
        <v>0</v>
      </c>
      <c r="I45" s="247">
        <f t="shared" si="3"/>
        <v>78.42</v>
      </c>
      <c r="J45" s="247">
        <v>67.22</v>
      </c>
      <c r="K45" s="247">
        <v>11.2</v>
      </c>
      <c r="L45" s="293">
        <f t="shared" si="2"/>
        <v>78.42</v>
      </c>
      <c r="M45" s="262"/>
    </row>
    <row r="46" spans="1:13">
      <c r="A46" s="43">
        <v>39</v>
      </c>
      <c r="B46" s="50" t="s">
        <v>654</v>
      </c>
      <c r="C46" s="138" t="s">
        <v>563</v>
      </c>
      <c r="D46" s="246" t="s">
        <v>599</v>
      </c>
      <c r="E46" s="247">
        <v>67.22</v>
      </c>
      <c r="F46" s="296">
        <v>114.26</v>
      </c>
      <c r="G46" s="247">
        <v>11.2</v>
      </c>
      <c r="H46" s="296">
        <v>20.16</v>
      </c>
      <c r="I46" s="247">
        <f t="shared" si="3"/>
        <v>212.84</v>
      </c>
      <c r="J46" s="247">
        <v>181.48000000000002</v>
      </c>
      <c r="K46" s="247">
        <v>31.36</v>
      </c>
      <c r="L46" s="293">
        <f t="shared" si="2"/>
        <v>212.84000000000003</v>
      </c>
      <c r="M46" s="262" t="s">
        <v>736</v>
      </c>
    </row>
    <row r="47" spans="1:13">
      <c r="A47" s="43">
        <v>40</v>
      </c>
      <c r="B47" s="50" t="s">
        <v>655</v>
      </c>
      <c r="C47" s="138" t="s">
        <v>330</v>
      </c>
      <c r="D47" s="283" t="s">
        <v>600</v>
      </c>
      <c r="E47" s="247">
        <v>67.22</v>
      </c>
      <c r="F47" s="296">
        <v>50.4</v>
      </c>
      <c r="G47" s="247">
        <v>11.2</v>
      </c>
      <c r="H47" s="296">
        <v>8.4</v>
      </c>
      <c r="I47" s="247">
        <f t="shared" si="3"/>
        <v>137.22</v>
      </c>
      <c r="J47" s="247">
        <v>67.22</v>
      </c>
      <c r="K47" s="247">
        <v>11.2</v>
      </c>
      <c r="L47" s="293">
        <f t="shared" si="2"/>
        <v>78.42</v>
      </c>
      <c r="M47" s="262" t="s">
        <v>735</v>
      </c>
    </row>
    <row r="48" spans="1:13" ht="16" customHeight="1">
      <c r="A48" s="43">
        <v>41</v>
      </c>
      <c r="B48" s="129" t="s">
        <v>656</v>
      </c>
      <c r="C48" s="119" t="s">
        <v>306</v>
      </c>
      <c r="D48" s="246" t="s">
        <v>598</v>
      </c>
      <c r="E48" s="247">
        <v>67.22</v>
      </c>
      <c r="F48" s="296">
        <v>0</v>
      </c>
      <c r="G48" s="247">
        <v>11.2</v>
      </c>
      <c r="H48" s="296">
        <v>0</v>
      </c>
      <c r="I48" s="247">
        <f t="shared" si="3"/>
        <v>78.42</v>
      </c>
      <c r="J48" s="247">
        <v>67.22</v>
      </c>
      <c r="K48" s="247">
        <v>11.2</v>
      </c>
      <c r="L48" s="293">
        <f t="shared" si="2"/>
        <v>78.42</v>
      </c>
      <c r="M48" s="262"/>
    </row>
    <row r="49" spans="1:14">
      <c r="A49" s="43">
        <v>42</v>
      </c>
      <c r="B49" s="50" t="s">
        <v>657</v>
      </c>
      <c r="C49" s="54" t="s">
        <v>203</v>
      </c>
      <c r="D49" s="246" t="s">
        <v>598</v>
      </c>
      <c r="E49" s="247">
        <v>67.22</v>
      </c>
      <c r="F49" s="296">
        <v>0</v>
      </c>
      <c r="G49" s="247">
        <v>11.2</v>
      </c>
      <c r="H49" s="296">
        <v>0</v>
      </c>
      <c r="I49" s="247">
        <f t="shared" si="3"/>
        <v>78.42</v>
      </c>
      <c r="J49" s="247">
        <v>67.22</v>
      </c>
      <c r="K49" s="247">
        <v>11.2</v>
      </c>
      <c r="L49" s="293">
        <f t="shared" si="2"/>
        <v>78.42</v>
      </c>
      <c r="M49" s="262"/>
    </row>
    <row r="50" spans="1:14">
      <c r="A50" s="43">
        <v>43</v>
      </c>
      <c r="B50" s="121" t="s">
        <v>658</v>
      </c>
      <c r="C50" s="119" t="s">
        <v>308</v>
      </c>
      <c r="D50" s="246" t="s">
        <v>598</v>
      </c>
      <c r="E50" s="247">
        <v>67.22</v>
      </c>
      <c r="F50" s="296">
        <v>0</v>
      </c>
      <c r="G50" s="247">
        <v>11.2</v>
      </c>
      <c r="H50" s="296">
        <v>0</v>
      </c>
      <c r="I50" s="247">
        <f t="shared" si="3"/>
        <v>78.42</v>
      </c>
      <c r="J50" s="247">
        <v>67.22</v>
      </c>
      <c r="K50" s="247">
        <v>11.2</v>
      </c>
      <c r="L50" s="293">
        <f t="shared" si="2"/>
        <v>78.42</v>
      </c>
      <c r="M50" s="262"/>
    </row>
    <row r="51" spans="1:14">
      <c r="A51" s="43">
        <v>44</v>
      </c>
      <c r="B51" s="50" t="s">
        <v>659</v>
      </c>
      <c r="C51" s="54" t="s">
        <v>27</v>
      </c>
      <c r="D51" s="246" t="s">
        <v>599</v>
      </c>
      <c r="E51" s="247">
        <v>67.22</v>
      </c>
      <c r="F51" s="296">
        <v>114.26</v>
      </c>
      <c r="G51" s="247">
        <v>11.2</v>
      </c>
      <c r="H51" s="296">
        <v>20.16</v>
      </c>
      <c r="I51" s="247">
        <f t="shared" si="3"/>
        <v>212.84</v>
      </c>
      <c r="J51" s="247">
        <v>181.48000000000002</v>
      </c>
      <c r="K51" s="247">
        <v>31.36</v>
      </c>
      <c r="L51" s="293">
        <f t="shared" si="2"/>
        <v>212.84000000000003</v>
      </c>
      <c r="M51" s="262"/>
    </row>
    <row r="52" spans="1:14">
      <c r="A52" s="43">
        <v>45</v>
      </c>
      <c r="B52" s="50" t="s">
        <v>660</v>
      </c>
      <c r="C52" s="54" t="s">
        <v>123</v>
      </c>
      <c r="D52" s="283" t="s">
        <v>599</v>
      </c>
      <c r="E52" s="247">
        <v>67.22</v>
      </c>
      <c r="F52" s="296">
        <v>114.26</v>
      </c>
      <c r="G52" s="247">
        <v>11.2</v>
      </c>
      <c r="H52" s="296">
        <v>20.16</v>
      </c>
      <c r="I52" s="247">
        <f t="shared" si="3"/>
        <v>212.84</v>
      </c>
      <c r="J52" s="247">
        <v>117.62</v>
      </c>
      <c r="K52" s="247">
        <v>19.600000000000001</v>
      </c>
      <c r="L52" s="293">
        <f t="shared" si="2"/>
        <v>137.22</v>
      </c>
      <c r="M52" s="262" t="s">
        <v>735</v>
      </c>
    </row>
    <row r="53" spans="1:14">
      <c r="A53" s="43">
        <v>46</v>
      </c>
      <c r="B53" s="50" t="s">
        <v>661</v>
      </c>
      <c r="C53" s="54" t="s">
        <v>143</v>
      </c>
      <c r="D53" s="283" t="s">
        <v>599</v>
      </c>
      <c r="E53" s="247">
        <v>67.22</v>
      </c>
      <c r="F53" s="296">
        <v>114.26</v>
      </c>
      <c r="G53" s="247">
        <v>11.2</v>
      </c>
      <c r="H53" s="296">
        <v>20.16</v>
      </c>
      <c r="I53" s="247">
        <f t="shared" si="3"/>
        <v>212.84</v>
      </c>
      <c r="J53" s="247">
        <v>181.48000000000002</v>
      </c>
      <c r="K53" s="247">
        <v>31.36</v>
      </c>
      <c r="L53" s="293">
        <f t="shared" si="2"/>
        <v>212.84000000000003</v>
      </c>
      <c r="M53" s="262" t="s">
        <v>736</v>
      </c>
    </row>
    <row r="54" spans="1:14">
      <c r="A54" s="43"/>
      <c r="B54" s="292" t="s">
        <v>742</v>
      </c>
      <c r="C54" s="284" t="s">
        <v>737</v>
      </c>
      <c r="D54" s="285" t="s">
        <v>598</v>
      </c>
      <c r="E54" s="247">
        <v>67.22</v>
      </c>
      <c r="F54" s="296">
        <v>0</v>
      </c>
      <c r="G54" s="247">
        <v>11.2</v>
      </c>
      <c r="H54" s="296">
        <v>0</v>
      </c>
      <c r="I54" s="247">
        <f t="shared" si="3"/>
        <v>78.42</v>
      </c>
      <c r="J54" s="247"/>
      <c r="K54" s="247"/>
      <c r="L54" s="293"/>
      <c r="M54" s="262" t="s">
        <v>739</v>
      </c>
    </row>
    <row r="55" spans="1:14">
      <c r="A55" s="43">
        <v>47</v>
      </c>
      <c r="B55" s="50" t="s">
        <v>662</v>
      </c>
      <c r="C55" s="54" t="s">
        <v>209</v>
      </c>
      <c r="D55" s="246" t="s">
        <v>598</v>
      </c>
      <c r="E55" s="247">
        <v>67.22</v>
      </c>
      <c r="F55" s="296">
        <v>0</v>
      </c>
      <c r="G55" s="247">
        <v>11.2</v>
      </c>
      <c r="H55" s="296">
        <v>0</v>
      </c>
      <c r="I55" s="247">
        <f t="shared" si="3"/>
        <v>78.42</v>
      </c>
      <c r="J55" s="247">
        <v>67.22</v>
      </c>
      <c r="K55" s="247">
        <v>11.2</v>
      </c>
      <c r="L55" s="293">
        <f t="shared" ref="L55:L63" si="4">J55+K55</f>
        <v>78.42</v>
      </c>
      <c r="M55" s="262"/>
    </row>
    <row r="56" spans="1:14">
      <c r="A56" s="43">
        <v>48</v>
      </c>
      <c r="B56" s="50" t="s">
        <v>663</v>
      </c>
      <c r="C56" s="51" t="s">
        <v>133</v>
      </c>
      <c r="D56" s="246" t="s">
        <v>600</v>
      </c>
      <c r="E56" s="247">
        <v>67.22</v>
      </c>
      <c r="F56" s="296">
        <v>50.4</v>
      </c>
      <c r="G56" s="247">
        <v>11.2</v>
      </c>
      <c r="H56" s="296">
        <v>8.4</v>
      </c>
      <c r="I56" s="247">
        <f t="shared" si="3"/>
        <v>137.22</v>
      </c>
      <c r="J56" s="247">
        <v>117.62</v>
      </c>
      <c r="K56" s="247">
        <v>19.600000000000001</v>
      </c>
      <c r="L56" s="293">
        <f t="shared" si="4"/>
        <v>137.22</v>
      </c>
      <c r="M56" s="262"/>
    </row>
    <row r="57" spans="1:14" s="42" customFormat="1" ht="16" customHeight="1">
      <c r="A57" s="43">
        <v>49</v>
      </c>
      <c r="B57" s="50" t="s">
        <v>664</v>
      </c>
      <c r="C57" s="54" t="s">
        <v>601</v>
      </c>
      <c r="D57" s="246" t="s">
        <v>598</v>
      </c>
      <c r="E57" s="247">
        <v>67.22</v>
      </c>
      <c r="F57" s="296">
        <v>0</v>
      </c>
      <c r="G57" s="247">
        <v>11.2</v>
      </c>
      <c r="H57" s="296">
        <v>0</v>
      </c>
      <c r="I57" s="247">
        <f t="shared" si="3"/>
        <v>78.42</v>
      </c>
      <c r="J57" s="247">
        <v>67.22</v>
      </c>
      <c r="K57" s="247">
        <v>11.2</v>
      </c>
      <c r="L57" s="293">
        <f t="shared" si="4"/>
        <v>78.42</v>
      </c>
      <c r="M57" s="262"/>
      <c r="N57"/>
    </row>
    <row r="58" spans="1:14" s="42" customFormat="1">
      <c r="A58" s="43">
        <v>50</v>
      </c>
      <c r="B58" s="50" t="s">
        <v>665</v>
      </c>
      <c r="C58" s="54" t="s">
        <v>378</v>
      </c>
      <c r="D58" s="283" t="s">
        <v>600</v>
      </c>
      <c r="E58" s="247">
        <v>67.22</v>
      </c>
      <c r="F58" s="296">
        <v>50.4</v>
      </c>
      <c r="G58" s="247">
        <v>11.2</v>
      </c>
      <c r="H58" s="296">
        <v>8.4</v>
      </c>
      <c r="I58" s="247">
        <f t="shared" si="3"/>
        <v>137.22</v>
      </c>
      <c r="J58" s="247">
        <v>67.22</v>
      </c>
      <c r="K58" s="247">
        <v>11.2</v>
      </c>
      <c r="L58" s="293">
        <f t="shared" si="4"/>
        <v>78.42</v>
      </c>
      <c r="M58" s="262" t="s">
        <v>735</v>
      </c>
      <c r="N58"/>
    </row>
    <row r="59" spans="1:14" s="42" customFormat="1">
      <c r="A59" s="43">
        <v>51</v>
      </c>
      <c r="B59" s="50" t="s">
        <v>413</v>
      </c>
      <c r="C59" s="54" t="s">
        <v>196</v>
      </c>
      <c r="D59" s="271" t="s">
        <v>598</v>
      </c>
      <c r="E59" s="247">
        <v>67.22</v>
      </c>
      <c r="F59" s="296">
        <v>0</v>
      </c>
      <c r="G59" s="247">
        <v>11.2</v>
      </c>
      <c r="H59" s="296">
        <v>0</v>
      </c>
      <c r="I59" s="247">
        <f t="shared" si="3"/>
        <v>78.42</v>
      </c>
      <c r="J59" s="247">
        <v>67.22</v>
      </c>
      <c r="K59" s="247">
        <v>11.2</v>
      </c>
      <c r="L59" s="293">
        <f t="shared" si="4"/>
        <v>78.42</v>
      </c>
      <c r="M59" s="262"/>
      <c r="N59"/>
    </row>
    <row r="60" spans="1:14">
      <c r="A60" s="43">
        <v>52</v>
      </c>
      <c r="B60" s="50" t="s">
        <v>666</v>
      </c>
      <c r="C60" s="51" t="s">
        <v>215</v>
      </c>
      <c r="D60" s="246" t="s">
        <v>598</v>
      </c>
      <c r="E60" s="247">
        <v>67.22</v>
      </c>
      <c r="F60" s="296">
        <v>0</v>
      </c>
      <c r="G60" s="247">
        <v>11.2</v>
      </c>
      <c r="H60" s="296">
        <v>0</v>
      </c>
      <c r="I60" s="247">
        <f t="shared" si="3"/>
        <v>78.42</v>
      </c>
      <c r="J60" s="247">
        <v>67.22</v>
      </c>
      <c r="K60" s="247">
        <v>11.2</v>
      </c>
      <c r="L60" s="293">
        <f t="shared" si="4"/>
        <v>78.42</v>
      </c>
      <c r="M60" s="264"/>
    </row>
    <row r="61" spans="1:14">
      <c r="A61" s="43">
        <v>53</v>
      </c>
      <c r="B61" s="50" t="s">
        <v>667</v>
      </c>
      <c r="C61" s="51" t="s">
        <v>586</v>
      </c>
      <c r="D61" s="246" t="s">
        <v>598</v>
      </c>
      <c r="E61" s="247">
        <v>67.22</v>
      </c>
      <c r="F61" s="296">
        <v>0</v>
      </c>
      <c r="G61" s="247">
        <v>11.2</v>
      </c>
      <c r="H61" s="296">
        <v>0</v>
      </c>
      <c r="I61" s="247">
        <f t="shared" si="3"/>
        <v>78.42</v>
      </c>
      <c r="J61" s="247">
        <v>67.22</v>
      </c>
      <c r="K61" s="247">
        <v>11.2</v>
      </c>
      <c r="L61" s="293">
        <f t="shared" si="4"/>
        <v>78.42</v>
      </c>
      <c r="M61" s="264"/>
    </row>
    <row r="62" spans="1:14">
      <c r="A62" s="43">
        <v>54</v>
      </c>
      <c r="B62" s="50" t="s">
        <v>668</v>
      </c>
      <c r="C62" s="51" t="s">
        <v>509</v>
      </c>
      <c r="D62" s="246" t="s">
        <v>599</v>
      </c>
      <c r="E62" s="247">
        <v>67.22</v>
      </c>
      <c r="F62" s="296">
        <v>114.26</v>
      </c>
      <c r="G62" s="247">
        <v>11.2</v>
      </c>
      <c r="H62" s="296">
        <v>20.16</v>
      </c>
      <c r="I62" s="247">
        <f t="shared" si="3"/>
        <v>212.84</v>
      </c>
      <c r="J62" s="247">
        <v>181.48000000000002</v>
      </c>
      <c r="K62" s="247">
        <v>31.36</v>
      </c>
      <c r="L62" s="293">
        <f t="shared" si="4"/>
        <v>212.84000000000003</v>
      </c>
      <c r="M62" s="264"/>
    </row>
    <row r="63" spans="1:14">
      <c r="A63" s="43">
        <v>55</v>
      </c>
      <c r="B63" s="50" t="s">
        <v>669</v>
      </c>
      <c r="C63" s="54" t="s">
        <v>83</v>
      </c>
      <c r="D63" s="246" t="s">
        <v>598</v>
      </c>
      <c r="E63" s="247">
        <v>67.22</v>
      </c>
      <c r="F63" s="296">
        <v>0</v>
      </c>
      <c r="G63" s="247">
        <v>11.2</v>
      </c>
      <c r="H63" s="296">
        <v>0</v>
      </c>
      <c r="I63" s="247">
        <f t="shared" si="3"/>
        <v>78.42</v>
      </c>
      <c r="J63" s="247">
        <v>67.22</v>
      </c>
      <c r="K63" s="247">
        <v>11.2</v>
      </c>
      <c r="L63" s="293">
        <f t="shared" si="4"/>
        <v>78.42</v>
      </c>
      <c r="M63" s="262"/>
    </row>
    <row r="64" spans="1:14">
      <c r="A64" s="43"/>
      <c r="B64" s="50" t="s">
        <v>711</v>
      </c>
      <c r="C64" s="279" t="s">
        <v>712</v>
      </c>
      <c r="D64" s="246" t="s">
        <v>598</v>
      </c>
      <c r="E64" s="247">
        <v>67.22</v>
      </c>
      <c r="F64" s="296">
        <v>0</v>
      </c>
      <c r="G64" s="247">
        <v>11.2</v>
      </c>
      <c r="H64" s="296">
        <v>0</v>
      </c>
      <c r="I64" s="247">
        <f t="shared" si="3"/>
        <v>78.42</v>
      </c>
      <c r="J64" s="247"/>
      <c r="K64" s="247"/>
      <c r="L64" s="294"/>
      <c r="M64" s="262" t="s">
        <v>719</v>
      </c>
    </row>
    <row r="65" spans="1:14">
      <c r="A65" s="43">
        <v>56</v>
      </c>
      <c r="B65" s="50" t="s">
        <v>707</v>
      </c>
      <c r="C65" s="54" t="s">
        <v>30</v>
      </c>
      <c r="D65" s="246" t="s">
        <v>598</v>
      </c>
      <c r="E65" s="247">
        <v>67.22</v>
      </c>
      <c r="F65" s="296">
        <v>0</v>
      </c>
      <c r="G65" s="247">
        <v>11.2</v>
      </c>
      <c r="H65" s="296">
        <v>0</v>
      </c>
      <c r="I65" s="247">
        <f t="shared" si="3"/>
        <v>78.42</v>
      </c>
      <c r="J65" s="247">
        <v>67.22</v>
      </c>
      <c r="K65" s="247">
        <v>11.2</v>
      </c>
      <c r="L65" s="293">
        <f>J65+K65</f>
        <v>78.42</v>
      </c>
      <c r="M65" s="262"/>
    </row>
    <row r="66" spans="1:14">
      <c r="A66" s="43"/>
      <c r="B66" s="292" t="s">
        <v>743</v>
      </c>
      <c r="C66" s="284" t="s">
        <v>738</v>
      </c>
      <c r="D66" s="285" t="s">
        <v>598</v>
      </c>
      <c r="E66" s="247">
        <v>67.22</v>
      </c>
      <c r="F66" s="296">
        <v>0</v>
      </c>
      <c r="G66" s="247">
        <v>11.2</v>
      </c>
      <c r="H66" s="296">
        <v>0</v>
      </c>
      <c r="I66" s="247">
        <f t="shared" si="3"/>
        <v>78.42</v>
      </c>
      <c r="J66" s="247"/>
      <c r="K66" s="247"/>
      <c r="L66" s="293"/>
      <c r="M66" s="262" t="s">
        <v>739</v>
      </c>
    </row>
    <row r="67" spans="1:14">
      <c r="A67" s="43">
        <v>57</v>
      </c>
      <c r="B67" s="50" t="s">
        <v>670</v>
      </c>
      <c r="C67" s="54" t="s">
        <v>428</v>
      </c>
      <c r="D67" s="246" t="s">
        <v>598</v>
      </c>
      <c r="E67" s="247">
        <v>67.22</v>
      </c>
      <c r="F67" s="296">
        <v>0</v>
      </c>
      <c r="G67" s="247">
        <v>11.2</v>
      </c>
      <c r="H67" s="296">
        <v>0</v>
      </c>
      <c r="I67" s="247">
        <f t="shared" si="3"/>
        <v>78.42</v>
      </c>
      <c r="J67" s="247">
        <v>67.22</v>
      </c>
      <c r="K67" s="247">
        <v>11.2</v>
      </c>
      <c r="L67" s="293">
        <f>J67+K67</f>
        <v>78.42</v>
      </c>
      <c r="M67" s="262"/>
    </row>
    <row r="68" spans="1:14">
      <c r="A68" s="43"/>
      <c r="B68" s="292" t="s">
        <v>744</v>
      </c>
      <c r="C68" s="284" t="s">
        <v>523</v>
      </c>
      <c r="D68" s="285" t="s">
        <v>598</v>
      </c>
      <c r="E68" s="247">
        <v>67.22</v>
      </c>
      <c r="F68" s="296">
        <v>0</v>
      </c>
      <c r="G68" s="247">
        <v>11.2</v>
      </c>
      <c r="H68" s="296">
        <v>0</v>
      </c>
      <c r="I68" s="247">
        <f t="shared" si="3"/>
        <v>78.42</v>
      </c>
      <c r="J68" s="247"/>
      <c r="K68" s="247"/>
      <c r="L68" s="293"/>
      <c r="M68" s="262" t="s">
        <v>739</v>
      </c>
    </row>
    <row r="69" spans="1:14">
      <c r="A69" s="43">
        <v>58</v>
      </c>
      <c r="B69" s="50" t="s">
        <v>671</v>
      </c>
      <c r="C69" s="54" t="s">
        <v>609</v>
      </c>
      <c r="D69" s="246" t="s">
        <v>600</v>
      </c>
      <c r="E69" s="247">
        <v>67.22</v>
      </c>
      <c r="F69" s="296">
        <v>50.4</v>
      </c>
      <c r="G69" s="247">
        <v>11.2</v>
      </c>
      <c r="H69" s="296">
        <v>8.4</v>
      </c>
      <c r="I69" s="247">
        <f t="shared" ref="I69:I100" si="5">SUM(E69:H69)</f>
        <v>137.22</v>
      </c>
      <c r="J69" s="247">
        <v>117.62</v>
      </c>
      <c r="K69" s="247">
        <v>19.600000000000001</v>
      </c>
      <c r="L69" s="293">
        <f t="shared" ref="L69:L93" si="6">J69+K69</f>
        <v>137.22</v>
      </c>
      <c r="M69" s="262"/>
    </row>
    <row r="70" spans="1:14">
      <c r="A70" s="43">
        <v>59</v>
      </c>
      <c r="B70" s="50" t="s">
        <v>672</v>
      </c>
      <c r="C70" s="54" t="s">
        <v>619</v>
      </c>
      <c r="D70" s="246" t="s">
        <v>599</v>
      </c>
      <c r="E70" s="247">
        <v>67.22</v>
      </c>
      <c r="F70" s="296">
        <v>114.26</v>
      </c>
      <c r="G70" s="247">
        <v>11.2</v>
      </c>
      <c r="H70" s="296">
        <v>20.16</v>
      </c>
      <c r="I70" s="247">
        <f t="shared" si="5"/>
        <v>212.84</v>
      </c>
      <c r="J70" s="247">
        <v>181.48000000000002</v>
      </c>
      <c r="K70" s="247">
        <v>31.36</v>
      </c>
      <c r="L70" s="293">
        <f t="shared" si="6"/>
        <v>212.84000000000003</v>
      </c>
      <c r="M70" s="262"/>
    </row>
    <row r="71" spans="1:14">
      <c r="A71" s="43">
        <v>60</v>
      </c>
      <c r="B71" s="50" t="s">
        <v>673</v>
      </c>
      <c r="C71" s="54" t="s">
        <v>360</v>
      </c>
      <c r="D71" s="283" t="s">
        <v>600</v>
      </c>
      <c r="E71" s="247">
        <v>67.22</v>
      </c>
      <c r="F71" s="296">
        <v>50.4</v>
      </c>
      <c r="G71" s="247">
        <v>11.2</v>
      </c>
      <c r="H71" s="296">
        <v>8.4</v>
      </c>
      <c r="I71" s="247">
        <f t="shared" si="5"/>
        <v>137.22</v>
      </c>
      <c r="J71" s="247">
        <v>67.22</v>
      </c>
      <c r="K71" s="247">
        <v>11.2</v>
      </c>
      <c r="L71" s="293">
        <f t="shared" si="6"/>
        <v>78.42</v>
      </c>
      <c r="M71" s="262" t="s">
        <v>735</v>
      </c>
    </row>
    <row r="72" spans="1:14">
      <c r="A72" s="43">
        <v>61</v>
      </c>
      <c r="B72" s="50" t="s">
        <v>674</v>
      </c>
      <c r="C72" s="54" t="s">
        <v>369</v>
      </c>
      <c r="D72" s="246" t="s">
        <v>600</v>
      </c>
      <c r="E72" s="247">
        <v>67.22</v>
      </c>
      <c r="F72" s="296">
        <v>50.4</v>
      </c>
      <c r="G72" s="247">
        <v>11.2</v>
      </c>
      <c r="H72" s="296">
        <v>8.4</v>
      </c>
      <c r="I72" s="247">
        <f t="shared" si="5"/>
        <v>137.22</v>
      </c>
      <c r="J72" s="247">
        <v>117.62</v>
      </c>
      <c r="K72" s="247">
        <v>19.600000000000001</v>
      </c>
      <c r="L72" s="293">
        <f t="shared" si="6"/>
        <v>137.22</v>
      </c>
      <c r="M72" s="262"/>
    </row>
    <row r="73" spans="1:14">
      <c r="A73" s="43"/>
      <c r="B73" s="50" t="s">
        <v>726</v>
      </c>
      <c r="C73" s="51" t="s">
        <v>725</v>
      </c>
      <c r="D73" s="246" t="s">
        <v>598</v>
      </c>
      <c r="E73" s="247">
        <v>67.22</v>
      </c>
      <c r="F73" s="296">
        <v>0</v>
      </c>
      <c r="G73" s="247">
        <v>11.2</v>
      </c>
      <c r="H73" s="296">
        <v>0</v>
      </c>
      <c r="I73" s="247">
        <f t="shared" si="5"/>
        <v>78.42</v>
      </c>
      <c r="J73" s="247">
        <v>67.22</v>
      </c>
      <c r="K73" s="247">
        <v>11.2</v>
      </c>
      <c r="L73" s="293">
        <f t="shared" si="6"/>
        <v>78.42</v>
      </c>
      <c r="M73" s="262"/>
    </row>
    <row r="74" spans="1:14">
      <c r="A74" s="43">
        <v>62</v>
      </c>
      <c r="B74" s="50" t="s">
        <v>676</v>
      </c>
      <c r="C74" s="54" t="s">
        <v>557</v>
      </c>
      <c r="D74" s="246" t="s">
        <v>598</v>
      </c>
      <c r="E74" s="247">
        <v>67.22</v>
      </c>
      <c r="F74" s="296">
        <v>0</v>
      </c>
      <c r="G74" s="247">
        <v>11.2</v>
      </c>
      <c r="H74" s="296">
        <v>0</v>
      </c>
      <c r="I74" s="247">
        <f t="shared" si="5"/>
        <v>78.42</v>
      </c>
      <c r="J74" s="247">
        <v>67.22</v>
      </c>
      <c r="K74" s="247">
        <v>11.2</v>
      </c>
      <c r="L74" s="293">
        <f t="shared" si="6"/>
        <v>78.42</v>
      </c>
      <c r="M74" s="262"/>
      <c r="N74" s="280"/>
    </row>
    <row r="75" spans="1:14">
      <c r="A75" s="43">
        <v>63</v>
      </c>
      <c r="B75" s="50" t="s">
        <v>677</v>
      </c>
      <c r="C75" s="54" t="s">
        <v>112</v>
      </c>
      <c r="D75" s="246" t="s">
        <v>598</v>
      </c>
      <c r="E75" s="247">
        <v>67.22</v>
      </c>
      <c r="F75" s="296">
        <v>0</v>
      </c>
      <c r="G75" s="247">
        <v>11.2</v>
      </c>
      <c r="H75" s="296">
        <v>0</v>
      </c>
      <c r="I75" s="247">
        <f t="shared" si="5"/>
        <v>78.42</v>
      </c>
      <c r="J75" s="247">
        <v>67.22</v>
      </c>
      <c r="K75" s="247">
        <v>11.2</v>
      </c>
      <c r="L75" s="293">
        <f t="shared" si="6"/>
        <v>78.42</v>
      </c>
      <c r="M75" s="262"/>
      <c r="N75" s="280"/>
    </row>
    <row r="76" spans="1:14">
      <c r="A76" s="43">
        <v>64</v>
      </c>
      <c r="B76" s="50" t="s">
        <v>678</v>
      </c>
      <c r="C76" s="54" t="s">
        <v>341</v>
      </c>
      <c r="D76" s="283" t="s">
        <v>600</v>
      </c>
      <c r="E76" s="247">
        <v>67.22</v>
      </c>
      <c r="F76" s="296">
        <v>50.4</v>
      </c>
      <c r="G76" s="247">
        <v>11.2</v>
      </c>
      <c r="H76" s="296">
        <v>8.4</v>
      </c>
      <c r="I76" s="247">
        <f t="shared" si="5"/>
        <v>137.22</v>
      </c>
      <c r="J76" s="247">
        <v>181.48000000000002</v>
      </c>
      <c r="K76" s="247">
        <v>31.36</v>
      </c>
      <c r="L76" s="293">
        <f t="shared" si="6"/>
        <v>212.84000000000003</v>
      </c>
      <c r="M76" s="262"/>
      <c r="N76" s="280"/>
    </row>
    <row r="77" spans="1:14">
      <c r="A77" s="43">
        <v>65</v>
      </c>
      <c r="B77" s="50" t="s">
        <v>679</v>
      </c>
      <c r="C77" s="54" t="s">
        <v>32</v>
      </c>
      <c r="D77" s="246" t="s">
        <v>599</v>
      </c>
      <c r="E77" s="247">
        <v>67.22</v>
      </c>
      <c r="F77" s="296">
        <v>114.26</v>
      </c>
      <c r="G77" s="247">
        <v>11.2</v>
      </c>
      <c r="H77" s="296">
        <v>20.16</v>
      </c>
      <c r="I77" s="247">
        <f t="shared" si="5"/>
        <v>212.84</v>
      </c>
      <c r="J77" s="247">
        <v>181.48000000000002</v>
      </c>
      <c r="K77" s="247">
        <v>31.36</v>
      </c>
      <c r="L77" s="293">
        <f t="shared" si="6"/>
        <v>212.84000000000003</v>
      </c>
      <c r="M77" s="262"/>
      <c r="N77" s="280"/>
    </row>
    <row r="78" spans="1:14">
      <c r="A78" s="43">
        <v>66</v>
      </c>
      <c r="B78" s="50" t="s">
        <v>714</v>
      </c>
      <c r="C78" s="54" t="s">
        <v>713</v>
      </c>
      <c r="D78" s="246" t="s">
        <v>598</v>
      </c>
      <c r="E78" s="247">
        <v>67.22</v>
      </c>
      <c r="F78" s="296">
        <v>0</v>
      </c>
      <c r="G78" s="247">
        <v>11.2</v>
      </c>
      <c r="H78" s="296">
        <v>0</v>
      </c>
      <c r="I78" s="247">
        <f t="shared" si="5"/>
        <v>78.42</v>
      </c>
      <c r="J78" s="247">
        <v>67.22</v>
      </c>
      <c r="K78" s="247">
        <v>11.2</v>
      </c>
      <c r="L78" s="293">
        <f t="shared" si="6"/>
        <v>78.42</v>
      </c>
      <c r="M78" s="262"/>
      <c r="N78" s="280"/>
    </row>
    <row r="79" spans="1:14">
      <c r="A79" s="43">
        <v>67</v>
      </c>
      <c r="B79" s="50" t="s">
        <v>681</v>
      </c>
      <c r="C79" s="54" t="s">
        <v>179</v>
      </c>
      <c r="D79" s="246" t="s">
        <v>600</v>
      </c>
      <c r="E79" s="247">
        <v>67.22</v>
      </c>
      <c r="F79" s="296">
        <v>50.4</v>
      </c>
      <c r="G79" s="247">
        <v>11.2</v>
      </c>
      <c r="H79" s="296">
        <v>8.4</v>
      </c>
      <c r="I79" s="247">
        <f t="shared" si="5"/>
        <v>137.22</v>
      </c>
      <c r="J79" s="247">
        <v>117.62</v>
      </c>
      <c r="K79" s="247">
        <v>19.600000000000001</v>
      </c>
      <c r="L79" s="293">
        <f t="shared" si="6"/>
        <v>137.22</v>
      </c>
      <c r="M79" s="262"/>
      <c r="N79" s="280"/>
    </row>
    <row r="80" spans="1:14">
      <c r="A80" s="43">
        <v>68</v>
      </c>
      <c r="B80" s="50" t="s">
        <v>682</v>
      </c>
      <c r="C80" s="54" t="s">
        <v>34</v>
      </c>
      <c r="D80" s="246" t="s">
        <v>598</v>
      </c>
      <c r="E80" s="247">
        <v>67.22</v>
      </c>
      <c r="F80" s="296">
        <v>0</v>
      </c>
      <c r="G80" s="247">
        <v>11.2</v>
      </c>
      <c r="H80" s="296">
        <v>0</v>
      </c>
      <c r="I80" s="247">
        <f t="shared" si="5"/>
        <v>78.42</v>
      </c>
      <c r="J80" s="247">
        <v>67.22</v>
      </c>
      <c r="K80" s="247">
        <v>11.2</v>
      </c>
      <c r="L80" s="293">
        <f t="shared" si="6"/>
        <v>78.42</v>
      </c>
      <c r="M80" s="262"/>
      <c r="N80" s="280"/>
    </row>
    <row r="81" spans="1:14">
      <c r="A81" s="43">
        <v>69</v>
      </c>
      <c r="B81" s="50" t="s">
        <v>683</v>
      </c>
      <c r="C81" s="54" t="s">
        <v>126</v>
      </c>
      <c r="D81" s="246" t="s">
        <v>600</v>
      </c>
      <c r="E81" s="247">
        <v>67.22</v>
      </c>
      <c r="F81" s="296">
        <v>50.4</v>
      </c>
      <c r="G81" s="247">
        <v>11.2</v>
      </c>
      <c r="H81" s="296">
        <v>8.4</v>
      </c>
      <c r="I81" s="247">
        <f t="shared" si="5"/>
        <v>137.22</v>
      </c>
      <c r="J81" s="247">
        <v>117.62</v>
      </c>
      <c r="K81" s="247">
        <v>19.600000000000001</v>
      </c>
      <c r="L81" s="293">
        <f t="shared" si="6"/>
        <v>137.22</v>
      </c>
      <c r="M81" s="262"/>
      <c r="N81" s="280"/>
    </row>
    <row r="82" spans="1:14" ht="17" customHeight="1">
      <c r="A82" s="43">
        <v>70</v>
      </c>
      <c r="B82" s="50" t="s">
        <v>684</v>
      </c>
      <c r="C82" s="115" t="s">
        <v>35</v>
      </c>
      <c r="D82" s="246" t="s">
        <v>598</v>
      </c>
      <c r="E82" s="247">
        <v>67.22</v>
      </c>
      <c r="F82" s="296">
        <v>0</v>
      </c>
      <c r="G82" s="247">
        <v>11.2</v>
      </c>
      <c r="H82" s="296">
        <v>0</v>
      </c>
      <c r="I82" s="247">
        <f t="shared" si="5"/>
        <v>78.42</v>
      </c>
      <c r="J82" s="247">
        <v>67.22</v>
      </c>
      <c r="K82" s="247">
        <v>11.2</v>
      </c>
      <c r="L82" s="293">
        <f t="shared" si="6"/>
        <v>78.42</v>
      </c>
      <c r="M82" s="266"/>
      <c r="N82" s="280"/>
    </row>
    <row r="83" spans="1:14">
      <c r="A83" s="43">
        <v>71</v>
      </c>
      <c r="B83" s="50" t="s">
        <v>685</v>
      </c>
      <c r="C83" s="51" t="s">
        <v>433</v>
      </c>
      <c r="D83" s="246" t="s">
        <v>598</v>
      </c>
      <c r="E83" s="247">
        <v>67.22</v>
      </c>
      <c r="F83" s="296">
        <v>0</v>
      </c>
      <c r="G83" s="247">
        <v>11.2</v>
      </c>
      <c r="H83" s="296">
        <v>0</v>
      </c>
      <c r="I83" s="247">
        <f t="shared" si="5"/>
        <v>78.42</v>
      </c>
      <c r="J83" s="247">
        <v>67.22</v>
      </c>
      <c r="K83" s="247">
        <v>11.2</v>
      </c>
      <c r="L83" s="293">
        <f t="shared" si="6"/>
        <v>78.42</v>
      </c>
      <c r="M83" s="262"/>
      <c r="N83" s="280"/>
    </row>
    <row r="84" spans="1:14">
      <c r="A84" s="43">
        <v>72</v>
      </c>
      <c r="B84" s="50" t="s">
        <v>686</v>
      </c>
      <c r="C84" s="51" t="s">
        <v>339</v>
      </c>
      <c r="D84" s="246" t="s">
        <v>600</v>
      </c>
      <c r="E84" s="247">
        <v>67.22</v>
      </c>
      <c r="F84" s="296">
        <v>50.4</v>
      </c>
      <c r="G84" s="247">
        <v>11.2</v>
      </c>
      <c r="H84" s="296">
        <v>8.4</v>
      </c>
      <c r="I84" s="247">
        <f t="shared" si="5"/>
        <v>137.22</v>
      </c>
      <c r="J84" s="247">
        <v>117.62</v>
      </c>
      <c r="K84" s="247">
        <v>19.600000000000001</v>
      </c>
      <c r="L84" s="293">
        <f t="shared" si="6"/>
        <v>137.22</v>
      </c>
      <c r="M84" s="262"/>
      <c r="N84" s="280"/>
    </row>
    <row r="85" spans="1:14">
      <c r="A85" s="43">
        <v>73</v>
      </c>
      <c r="B85" s="50" t="s">
        <v>687</v>
      </c>
      <c r="C85" s="54" t="s">
        <v>50</v>
      </c>
      <c r="D85" s="246" t="s">
        <v>598</v>
      </c>
      <c r="E85" s="247">
        <v>67.22</v>
      </c>
      <c r="F85" s="296">
        <v>0</v>
      </c>
      <c r="G85" s="247">
        <v>11.2</v>
      </c>
      <c r="H85" s="296">
        <v>0</v>
      </c>
      <c r="I85" s="247">
        <f t="shared" si="5"/>
        <v>78.42</v>
      </c>
      <c r="J85" s="247">
        <v>67.22</v>
      </c>
      <c r="K85" s="247">
        <v>11.2</v>
      </c>
      <c r="L85" s="293">
        <f t="shared" si="6"/>
        <v>78.42</v>
      </c>
      <c r="M85" s="262"/>
      <c r="N85" s="280"/>
    </row>
    <row r="86" spans="1:14">
      <c r="A86" s="43">
        <v>74</v>
      </c>
      <c r="B86" s="50" t="s">
        <v>688</v>
      </c>
      <c r="C86" s="54" t="s">
        <v>85</v>
      </c>
      <c r="D86" s="246" t="s">
        <v>598</v>
      </c>
      <c r="E86" s="247">
        <v>67.22</v>
      </c>
      <c r="F86" s="296">
        <v>0</v>
      </c>
      <c r="G86" s="247">
        <v>11.2</v>
      </c>
      <c r="H86" s="296">
        <v>0</v>
      </c>
      <c r="I86" s="247">
        <f t="shared" si="5"/>
        <v>78.42</v>
      </c>
      <c r="J86" s="247">
        <v>67.22</v>
      </c>
      <c r="K86" s="247">
        <v>11.2</v>
      </c>
      <c r="L86" s="293">
        <f t="shared" si="6"/>
        <v>78.42</v>
      </c>
      <c r="M86" s="262"/>
      <c r="N86" s="280"/>
    </row>
    <row r="87" spans="1:14">
      <c r="A87" s="43">
        <v>75</v>
      </c>
      <c r="B87" s="50" t="s">
        <v>689</v>
      </c>
      <c r="C87" s="54" t="s">
        <v>128</v>
      </c>
      <c r="D87" s="246" t="s">
        <v>598</v>
      </c>
      <c r="E87" s="247">
        <v>67.22</v>
      </c>
      <c r="F87" s="296">
        <v>0</v>
      </c>
      <c r="G87" s="247">
        <v>11.2</v>
      </c>
      <c r="H87" s="296">
        <v>0</v>
      </c>
      <c r="I87" s="247">
        <f t="shared" si="5"/>
        <v>78.42</v>
      </c>
      <c r="J87" s="247">
        <v>67.22</v>
      </c>
      <c r="K87" s="247">
        <v>11.2</v>
      </c>
      <c r="L87" s="293">
        <f t="shared" si="6"/>
        <v>78.42</v>
      </c>
      <c r="M87" s="262"/>
      <c r="N87" s="280"/>
    </row>
    <row r="88" spans="1:14">
      <c r="A88" s="43">
        <v>76</v>
      </c>
      <c r="B88" s="50" t="s">
        <v>690</v>
      </c>
      <c r="C88" s="54" t="s">
        <v>138</v>
      </c>
      <c r="D88" s="246" t="s">
        <v>598</v>
      </c>
      <c r="E88" s="247">
        <v>67.22</v>
      </c>
      <c r="F88" s="296">
        <v>0</v>
      </c>
      <c r="G88" s="247">
        <v>11.2</v>
      </c>
      <c r="H88" s="296">
        <v>0</v>
      </c>
      <c r="I88" s="247">
        <f t="shared" si="5"/>
        <v>78.42</v>
      </c>
      <c r="J88" s="247">
        <v>67.22</v>
      </c>
      <c r="K88" s="247">
        <v>11.2</v>
      </c>
      <c r="L88" s="293">
        <f t="shared" si="6"/>
        <v>78.42</v>
      </c>
      <c r="M88" s="262"/>
      <c r="N88" s="280"/>
    </row>
    <row r="89" spans="1:14">
      <c r="A89" s="43">
        <v>77</v>
      </c>
      <c r="B89" s="50" t="s">
        <v>691</v>
      </c>
      <c r="C89" s="54" t="s">
        <v>37</v>
      </c>
      <c r="D89" s="246" t="s">
        <v>600</v>
      </c>
      <c r="E89" s="247">
        <v>67.22</v>
      </c>
      <c r="F89" s="296">
        <v>50.4</v>
      </c>
      <c r="G89" s="247">
        <v>11.2</v>
      </c>
      <c r="H89" s="296">
        <v>8.4</v>
      </c>
      <c r="I89" s="247">
        <f t="shared" si="5"/>
        <v>137.22</v>
      </c>
      <c r="J89" s="247">
        <v>117.62</v>
      </c>
      <c r="K89" s="247">
        <v>19.600000000000001</v>
      </c>
      <c r="L89" s="293">
        <f t="shared" si="6"/>
        <v>137.22</v>
      </c>
      <c r="M89" s="262"/>
      <c r="N89" s="280"/>
    </row>
    <row r="90" spans="1:14">
      <c r="A90" s="43">
        <v>78</v>
      </c>
      <c r="B90" s="50" t="s">
        <v>692</v>
      </c>
      <c r="C90" s="51" t="s">
        <v>46</v>
      </c>
      <c r="D90" s="283" t="s">
        <v>598</v>
      </c>
      <c r="E90" s="247">
        <v>67.22</v>
      </c>
      <c r="F90" s="296">
        <v>0</v>
      </c>
      <c r="G90" s="247">
        <v>11.2</v>
      </c>
      <c r="H90" s="296">
        <v>0</v>
      </c>
      <c r="I90" s="247">
        <f t="shared" si="5"/>
        <v>78.42</v>
      </c>
      <c r="J90" s="247">
        <v>181.48000000000002</v>
      </c>
      <c r="K90" s="247">
        <v>31.36</v>
      </c>
      <c r="L90" s="293">
        <f t="shared" si="6"/>
        <v>212.84000000000003</v>
      </c>
      <c r="M90" s="262" t="s">
        <v>746</v>
      </c>
      <c r="N90" s="280"/>
    </row>
    <row r="91" spans="1:14">
      <c r="A91" s="43">
        <v>79</v>
      </c>
      <c r="B91" s="50" t="s">
        <v>693</v>
      </c>
      <c r="C91" s="51" t="s">
        <v>165</v>
      </c>
      <c r="D91" s="246" t="s">
        <v>600</v>
      </c>
      <c r="E91" s="247">
        <v>67.22</v>
      </c>
      <c r="F91" s="296">
        <v>50.4</v>
      </c>
      <c r="G91" s="247">
        <v>11.2</v>
      </c>
      <c r="H91" s="296">
        <v>8.4</v>
      </c>
      <c r="I91" s="247">
        <f t="shared" si="5"/>
        <v>137.22</v>
      </c>
      <c r="J91" s="247">
        <v>117.62</v>
      </c>
      <c r="K91" s="247">
        <v>19.600000000000001</v>
      </c>
      <c r="L91" s="293">
        <f t="shared" si="6"/>
        <v>137.22</v>
      </c>
      <c r="M91" s="262"/>
      <c r="N91" s="280"/>
    </row>
    <row r="92" spans="1:14">
      <c r="A92" s="43">
        <v>80</v>
      </c>
      <c r="B92" s="50" t="s">
        <v>694</v>
      </c>
      <c r="C92" s="51" t="s">
        <v>200</v>
      </c>
      <c r="D92" s="246" t="s">
        <v>600</v>
      </c>
      <c r="E92" s="247">
        <v>67.22</v>
      </c>
      <c r="F92" s="296">
        <v>50.4</v>
      </c>
      <c r="G92" s="247">
        <v>11.2</v>
      </c>
      <c r="H92" s="296">
        <v>8.4</v>
      </c>
      <c r="I92" s="247">
        <f t="shared" si="5"/>
        <v>137.22</v>
      </c>
      <c r="J92" s="247">
        <v>117.62</v>
      </c>
      <c r="K92" s="247">
        <v>19.600000000000001</v>
      </c>
      <c r="L92" s="293">
        <f t="shared" si="6"/>
        <v>137.22</v>
      </c>
      <c r="M92" s="262"/>
      <c r="N92" s="280"/>
    </row>
    <row r="93" spans="1:14">
      <c r="A93" s="43">
        <v>81</v>
      </c>
      <c r="B93" s="50" t="s">
        <v>695</v>
      </c>
      <c r="C93" s="54" t="s">
        <v>434</v>
      </c>
      <c r="D93" s="246" t="s">
        <v>598</v>
      </c>
      <c r="E93" s="247">
        <v>67.22</v>
      </c>
      <c r="F93" s="296">
        <v>0</v>
      </c>
      <c r="G93" s="247">
        <v>11.2</v>
      </c>
      <c r="H93" s="296">
        <v>0</v>
      </c>
      <c r="I93" s="247">
        <f t="shared" si="5"/>
        <v>78.42</v>
      </c>
      <c r="J93" s="247">
        <v>67.22</v>
      </c>
      <c r="K93" s="247">
        <v>11.2</v>
      </c>
      <c r="L93" s="293">
        <f t="shared" si="6"/>
        <v>78.42</v>
      </c>
      <c r="M93" s="262"/>
      <c r="N93" s="280"/>
    </row>
    <row r="94" spans="1:14">
      <c r="A94" s="43"/>
      <c r="B94" s="292" t="s">
        <v>745</v>
      </c>
      <c r="C94" s="284" t="s">
        <v>337</v>
      </c>
      <c r="D94" s="285" t="s">
        <v>598</v>
      </c>
      <c r="E94" s="247">
        <v>67.22</v>
      </c>
      <c r="F94" s="296">
        <v>0</v>
      </c>
      <c r="G94" s="247">
        <v>11.2</v>
      </c>
      <c r="H94" s="296">
        <v>0</v>
      </c>
      <c r="I94" s="247">
        <f t="shared" si="5"/>
        <v>78.42</v>
      </c>
      <c r="J94" s="247"/>
      <c r="K94" s="247"/>
      <c r="L94" s="293"/>
      <c r="M94" s="262" t="s">
        <v>739</v>
      </c>
      <c r="N94" s="280"/>
    </row>
    <row r="95" spans="1:14">
      <c r="A95" s="43">
        <v>82</v>
      </c>
      <c r="B95" s="50" t="s">
        <v>696</v>
      </c>
      <c r="C95" s="54" t="s">
        <v>524</v>
      </c>
      <c r="D95" s="246" t="s">
        <v>599</v>
      </c>
      <c r="E95" s="247">
        <v>67.22</v>
      </c>
      <c r="F95" s="296">
        <v>114.26</v>
      </c>
      <c r="G95" s="247">
        <v>11.2</v>
      </c>
      <c r="H95" s="296">
        <v>20.16</v>
      </c>
      <c r="I95" s="247">
        <f t="shared" si="5"/>
        <v>212.84</v>
      </c>
      <c r="J95" s="247">
        <v>181.48000000000002</v>
      </c>
      <c r="K95" s="247">
        <v>31.36</v>
      </c>
      <c r="L95" s="293">
        <f t="shared" ref="L95:L102" si="7">J95+K95</f>
        <v>212.84000000000003</v>
      </c>
      <c r="M95" s="262"/>
      <c r="N95" s="280"/>
    </row>
    <row r="96" spans="1:14">
      <c r="A96" s="43">
        <v>83</v>
      </c>
      <c r="B96" s="50" t="s">
        <v>697</v>
      </c>
      <c r="C96" s="54" t="s">
        <v>558</v>
      </c>
      <c r="D96" s="246" t="s">
        <v>599</v>
      </c>
      <c r="E96" s="247">
        <v>67.22</v>
      </c>
      <c r="F96" s="296">
        <v>114.26</v>
      </c>
      <c r="G96" s="247">
        <v>11.2</v>
      </c>
      <c r="H96" s="296">
        <v>20.16</v>
      </c>
      <c r="I96" s="247">
        <f t="shared" si="5"/>
        <v>212.84</v>
      </c>
      <c r="J96" s="247">
        <v>181.48000000000002</v>
      </c>
      <c r="K96" s="247">
        <v>31.36</v>
      </c>
      <c r="L96" s="293">
        <f t="shared" si="7"/>
        <v>212.84000000000003</v>
      </c>
      <c r="M96" s="262"/>
      <c r="N96" s="280"/>
    </row>
    <row r="97" spans="1:15">
      <c r="A97" s="43">
        <v>84</v>
      </c>
      <c r="B97" s="50" t="s">
        <v>698</v>
      </c>
      <c r="C97" s="54" t="s">
        <v>201</v>
      </c>
      <c r="D97" s="246" t="s">
        <v>598</v>
      </c>
      <c r="E97" s="247">
        <v>67.22</v>
      </c>
      <c r="F97" s="296">
        <v>0</v>
      </c>
      <c r="G97" s="247">
        <v>11.2</v>
      </c>
      <c r="H97" s="296">
        <v>0</v>
      </c>
      <c r="I97" s="247">
        <f t="shared" si="5"/>
        <v>78.42</v>
      </c>
      <c r="J97" s="247">
        <v>67.22</v>
      </c>
      <c r="K97" s="247">
        <v>11.2</v>
      </c>
      <c r="L97" s="293">
        <f t="shared" si="7"/>
        <v>78.42</v>
      </c>
      <c r="M97" s="262"/>
      <c r="N97" s="280"/>
    </row>
    <row r="98" spans="1:15">
      <c r="A98" s="43">
        <v>85</v>
      </c>
      <c r="B98" s="50" t="s">
        <v>699</v>
      </c>
      <c r="C98" s="54" t="s">
        <v>202</v>
      </c>
      <c r="D98" s="246" t="s">
        <v>600</v>
      </c>
      <c r="E98" s="247">
        <v>67.22</v>
      </c>
      <c r="F98" s="296">
        <v>50.4</v>
      </c>
      <c r="G98" s="247">
        <v>11.2</v>
      </c>
      <c r="H98" s="296">
        <v>8.4</v>
      </c>
      <c r="I98" s="247">
        <f t="shared" si="5"/>
        <v>137.22</v>
      </c>
      <c r="J98" s="247">
        <v>117.62</v>
      </c>
      <c r="K98" s="247">
        <v>19.600000000000001</v>
      </c>
      <c r="L98" s="293">
        <f t="shared" si="7"/>
        <v>137.22</v>
      </c>
      <c r="M98" s="262"/>
      <c r="N98" s="280"/>
    </row>
    <row r="99" spans="1:15">
      <c r="A99" s="43">
        <v>86</v>
      </c>
      <c r="B99" s="50" t="s">
        <v>700</v>
      </c>
      <c r="C99" s="54" t="s">
        <v>473</v>
      </c>
      <c r="D99" s="246" t="s">
        <v>598</v>
      </c>
      <c r="E99" s="247">
        <v>67.22</v>
      </c>
      <c r="F99" s="296">
        <v>0</v>
      </c>
      <c r="G99" s="247">
        <v>11.2</v>
      </c>
      <c r="H99" s="296">
        <v>0</v>
      </c>
      <c r="I99" s="247">
        <f t="shared" si="5"/>
        <v>78.42</v>
      </c>
      <c r="J99" s="247">
        <v>67.22</v>
      </c>
      <c r="K99" s="247">
        <v>11.2</v>
      </c>
      <c r="L99" s="293">
        <f t="shared" si="7"/>
        <v>78.42</v>
      </c>
      <c r="M99" s="262"/>
      <c r="N99" s="280"/>
    </row>
    <row r="100" spans="1:15">
      <c r="A100" s="43">
        <v>87</v>
      </c>
      <c r="B100" s="50" t="s">
        <v>701</v>
      </c>
      <c r="C100" s="54" t="s">
        <v>559</v>
      </c>
      <c r="D100" s="246" t="s">
        <v>599</v>
      </c>
      <c r="E100" s="247">
        <v>67.22</v>
      </c>
      <c r="F100" s="296">
        <v>114.26</v>
      </c>
      <c r="G100" s="247">
        <v>11.2</v>
      </c>
      <c r="H100" s="296">
        <v>20.16</v>
      </c>
      <c r="I100" s="247">
        <f t="shared" si="5"/>
        <v>212.84</v>
      </c>
      <c r="J100" s="247">
        <v>181.48000000000002</v>
      </c>
      <c r="K100" s="247">
        <v>31.36</v>
      </c>
      <c r="L100" s="293">
        <f t="shared" si="7"/>
        <v>212.84000000000003</v>
      </c>
      <c r="M100" s="262"/>
      <c r="N100" s="280"/>
    </row>
    <row r="101" spans="1:15">
      <c r="A101" s="43">
        <v>88</v>
      </c>
      <c r="B101" s="50" t="s">
        <v>702</v>
      </c>
      <c r="C101" s="54" t="s">
        <v>161</v>
      </c>
      <c r="D101" s="246" t="s">
        <v>598</v>
      </c>
      <c r="E101" s="247">
        <v>67.22</v>
      </c>
      <c r="F101" s="296">
        <v>0</v>
      </c>
      <c r="G101" s="247">
        <v>11.2</v>
      </c>
      <c r="H101" s="296">
        <v>0</v>
      </c>
      <c r="I101" s="247">
        <f>SUM(E101:H101)</f>
        <v>78.42</v>
      </c>
      <c r="J101" s="247">
        <v>67.22</v>
      </c>
      <c r="K101" s="247">
        <v>11.2</v>
      </c>
      <c r="L101" s="293">
        <f t="shared" si="7"/>
        <v>78.42</v>
      </c>
      <c r="M101" s="262"/>
      <c r="N101" s="280"/>
      <c r="O101" s="12"/>
    </row>
    <row r="102" spans="1:15">
      <c r="A102" s="43">
        <v>89</v>
      </c>
      <c r="B102" s="50" t="s">
        <v>703</v>
      </c>
      <c r="C102" s="51" t="s">
        <v>86</v>
      </c>
      <c r="D102" s="246" t="s">
        <v>600</v>
      </c>
      <c r="E102" s="247">
        <v>67.22</v>
      </c>
      <c r="F102" s="296">
        <v>50.4</v>
      </c>
      <c r="G102" s="247">
        <v>11.2</v>
      </c>
      <c r="H102" s="296">
        <v>8.4</v>
      </c>
      <c r="I102" s="247">
        <f>SUM(E102:H102)</f>
        <v>137.22</v>
      </c>
      <c r="J102" s="247">
        <v>117.62</v>
      </c>
      <c r="K102" s="247">
        <v>19.600000000000001</v>
      </c>
      <c r="L102" s="293">
        <f t="shared" si="7"/>
        <v>137.22</v>
      </c>
      <c r="M102" s="262"/>
      <c r="N102" s="280"/>
      <c r="O102" s="12"/>
    </row>
    <row r="103" spans="1:15">
      <c r="A103" s="287"/>
      <c r="B103" s="288"/>
      <c r="C103" s="289"/>
      <c r="D103" s="290"/>
      <c r="E103" s="247"/>
      <c r="F103" s="247"/>
      <c r="G103" s="247"/>
      <c r="H103" s="247"/>
      <c r="I103" s="247"/>
      <c r="J103" s="272"/>
      <c r="K103" s="286"/>
      <c r="L103" s="275"/>
      <c r="M103" s="262"/>
      <c r="N103" s="280"/>
      <c r="O103" s="12"/>
    </row>
    <row r="104" spans="1:15" ht="16">
      <c r="A104" s="152" t="s">
        <v>403</v>
      </c>
      <c r="B104" s="153"/>
      <c r="C104" s="153"/>
      <c r="D104" s="281"/>
      <c r="E104" s="88">
        <f>SUM(E5:E102)</f>
        <v>6587.560000000004</v>
      </c>
      <c r="F104" s="88">
        <f>SUM(F5:F102)</f>
        <v>3457.8600000000029</v>
      </c>
      <c r="G104" s="88">
        <f>SUM(G5:G102)</f>
        <v>1097.600000000002</v>
      </c>
      <c r="H104" s="88">
        <f>SUM(H5:H102)</f>
        <v>599.75999999999976</v>
      </c>
      <c r="I104" s="88">
        <f>SUM(E104:H104)</f>
        <v>11742.78000000001</v>
      </c>
      <c r="J104" s="88"/>
      <c r="K104" s="88"/>
      <c r="L104" s="88">
        <f>SUM(L5:L102)</f>
        <v>10958.640000000001</v>
      </c>
      <c r="M104" s="298">
        <f>I104-L104</f>
        <v>784.14000000000851</v>
      </c>
      <c r="N104" s="275"/>
      <c r="O104" s="12"/>
    </row>
    <row r="105" spans="1:15">
      <c r="A105" s="148"/>
      <c r="B105" s="149"/>
      <c r="C105" s="150"/>
      <c r="K105" s="286"/>
      <c r="L105" s="275"/>
      <c r="M105" s="53"/>
    </row>
    <row r="106" spans="1:15">
      <c r="A106" s="43"/>
      <c r="B106" s="50"/>
      <c r="C106" s="54"/>
      <c r="D106" s="54"/>
      <c r="E106" s="76"/>
      <c r="F106" s="76"/>
      <c r="G106" s="76"/>
      <c r="H106" s="76">
        <f>F104+H104</f>
        <v>4057.6200000000026</v>
      </c>
      <c r="I106" s="76"/>
      <c r="J106" s="76"/>
      <c r="K106" s="76"/>
      <c r="L106" s="76"/>
      <c r="M106" s="53"/>
    </row>
    <row r="107" spans="1:15" ht="16">
      <c r="A107" s="143"/>
      <c r="B107" s="155"/>
      <c r="C107" s="398" t="s">
        <v>616</v>
      </c>
      <c r="D107" s="400"/>
      <c r="E107" s="88">
        <v>0</v>
      </c>
      <c r="F107" s="88"/>
      <c r="G107" s="88">
        <v>0</v>
      </c>
      <c r="H107" s="88"/>
      <c r="I107" s="88">
        <v>0</v>
      </c>
      <c r="J107" s="88"/>
      <c r="K107" s="88"/>
      <c r="L107" s="88"/>
      <c r="M107" s="89"/>
      <c r="O107" s="12"/>
    </row>
    <row r="108" spans="1:15" ht="16">
      <c r="A108" s="394" t="s">
        <v>171</v>
      </c>
      <c r="B108" s="395"/>
      <c r="C108" s="395"/>
      <c r="D108" s="395"/>
      <c r="E108" s="88">
        <f>E104+E107</f>
        <v>6587.560000000004</v>
      </c>
      <c r="F108" s="88"/>
      <c r="G108" s="88">
        <f>G104+G107</f>
        <v>1097.600000000002</v>
      </c>
      <c r="H108" s="88"/>
      <c r="I108" s="88">
        <f>I104+I107</f>
        <v>11742.78000000001</v>
      </c>
      <c r="J108" s="88"/>
      <c r="K108" s="88"/>
      <c r="L108" s="88"/>
      <c r="M108" s="89"/>
      <c r="O108" s="12"/>
    </row>
    <row r="109" spans="1:15" ht="16">
      <c r="A109" s="401" t="s">
        <v>317</v>
      </c>
      <c r="B109" s="401"/>
      <c r="C109" s="401"/>
      <c r="D109" s="401"/>
      <c r="E109" s="90"/>
      <c r="F109" s="90"/>
      <c r="G109" s="93"/>
      <c r="H109" s="93"/>
      <c r="I109" s="93"/>
      <c r="J109" s="93"/>
      <c r="K109" s="93"/>
      <c r="L109" s="93"/>
      <c r="M109" s="89"/>
    </row>
    <row r="110" spans="1:15" ht="16" customHeight="1">
      <c r="A110" s="405" t="s">
        <v>418</v>
      </c>
      <c r="B110" s="402"/>
      <c r="C110" s="402"/>
      <c r="D110" s="403"/>
      <c r="E110" s="247"/>
      <c r="F110" s="247"/>
      <c r="G110" s="247"/>
      <c r="H110" s="247"/>
      <c r="I110" s="247"/>
      <c r="J110" s="247"/>
      <c r="K110" s="247"/>
      <c r="L110" s="247"/>
      <c r="M110" s="100"/>
    </row>
    <row r="111" spans="1:15" s="53" customFormat="1" ht="16" customHeight="1">
      <c r="A111" s="240"/>
      <c r="B111" s="50" t="s">
        <v>717</v>
      </c>
      <c r="C111" s="51" t="s">
        <v>716</v>
      </c>
      <c r="D111" s="246" t="s">
        <v>598</v>
      </c>
      <c r="E111" s="247">
        <v>64.63</v>
      </c>
      <c r="F111" s="296"/>
      <c r="G111" s="247">
        <v>10.47</v>
      </c>
      <c r="H111" s="296"/>
      <c r="I111" s="247"/>
      <c r="J111" s="247"/>
      <c r="K111" s="247"/>
      <c r="L111" s="247"/>
      <c r="M111" s="276"/>
    </row>
    <row r="112" spans="1:15" s="53" customFormat="1" ht="16" customHeight="1">
      <c r="A112" s="240"/>
      <c r="B112" s="50" t="s">
        <v>717</v>
      </c>
      <c r="C112" s="51" t="s">
        <v>716</v>
      </c>
      <c r="D112" s="246" t="s">
        <v>598</v>
      </c>
      <c r="E112" s="247">
        <v>64.63</v>
      </c>
      <c r="F112" s="296"/>
      <c r="G112" s="247">
        <v>10.47</v>
      </c>
      <c r="H112" s="296"/>
      <c r="I112" s="247"/>
      <c r="J112" s="247"/>
      <c r="K112" s="247"/>
      <c r="L112" s="247"/>
      <c r="M112" s="57"/>
    </row>
    <row r="113" spans="1:13" s="53" customFormat="1" ht="16" customHeight="1">
      <c r="A113" s="240"/>
      <c r="B113" s="50" t="s">
        <v>726</v>
      </c>
      <c r="C113" s="51" t="s">
        <v>725</v>
      </c>
      <c r="D113" s="246" t="s">
        <v>598</v>
      </c>
      <c r="E113" s="247">
        <v>64.63</v>
      </c>
      <c r="F113" s="296"/>
      <c r="G113" s="247">
        <v>10.47</v>
      </c>
      <c r="H113" s="296"/>
      <c r="I113" s="247">
        <f>SUM(E113:H113)</f>
        <v>75.099999999999994</v>
      </c>
      <c r="J113" s="247"/>
      <c r="K113" s="247"/>
      <c r="L113" s="247"/>
      <c r="M113" s="276"/>
    </row>
    <row r="114" spans="1:13" s="53" customFormat="1" ht="16" customHeight="1">
      <c r="A114" s="240"/>
      <c r="B114" s="50" t="s">
        <v>726</v>
      </c>
      <c r="C114" s="51" t="s">
        <v>725</v>
      </c>
      <c r="D114" s="246" t="s">
        <v>598</v>
      </c>
      <c r="E114" s="247">
        <v>64.63</v>
      </c>
      <c r="F114" s="296"/>
      <c r="G114" s="247">
        <v>10.47</v>
      </c>
      <c r="H114" s="296"/>
      <c r="I114" s="247">
        <f>SUM(E114:H114)</f>
        <v>75.099999999999994</v>
      </c>
      <c r="J114" s="247"/>
      <c r="K114" s="247"/>
      <c r="L114" s="247"/>
      <c r="M114" s="276"/>
    </row>
    <row r="115" spans="1:13" ht="16">
      <c r="A115" s="406" t="s">
        <v>415</v>
      </c>
      <c r="B115" s="404"/>
      <c r="C115" s="404"/>
      <c r="D115" s="404"/>
      <c r="E115" s="256">
        <f>SUM(E110:E110)</f>
        <v>0</v>
      </c>
      <c r="F115" s="256"/>
      <c r="G115" s="256">
        <f>SUM(G110:G110)</f>
        <v>0</v>
      </c>
      <c r="H115" s="256"/>
      <c r="I115" s="256">
        <f>SUM(I110:I114)</f>
        <v>150.19999999999999</v>
      </c>
      <c r="J115" s="256"/>
      <c r="K115" s="256"/>
      <c r="L115" s="256"/>
      <c r="M115" s="257"/>
    </row>
    <row r="116" spans="1:13" ht="16">
      <c r="A116" s="393" t="s">
        <v>171</v>
      </c>
      <c r="B116" s="393"/>
      <c r="C116" s="393"/>
      <c r="D116" s="393"/>
      <c r="E116" s="90">
        <f>E108+E115</f>
        <v>6587.560000000004</v>
      </c>
      <c r="F116" s="90"/>
      <c r="G116" s="90">
        <f>G108+G115</f>
        <v>1097.600000000002</v>
      </c>
      <c r="H116" s="90"/>
      <c r="I116" s="90">
        <f>L104+I115</f>
        <v>11108.840000000002</v>
      </c>
      <c r="J116" s="90"/>
      <c r="K116" s="90"/>
      <c r="L116" s="90"/>
      <c r="M116" s="89"/>
    </row>
    <row r="117" spans="1:13" ht="15" customHeight="1">
      <c r="A117" s="397" t="s">
        <v>166</v>
      </c>
      <c r="B117" s="397"/>
      <c r="C117" s="397"/>
      <c r="D117" s="397"/>
      <c r="E117" s="397"/>
      <c r="F117" s="397"/>
      <c r="G117" s="397"/>
      <c r="H117" s="397"/>
      <c r="I117" s="397"/>
      <c r="J117" s="282"/>
      <c r="K117" s="282"/>
      <c r="L117" s="282"/>
      <c r="M117" s="143"/>
    </row>
    <row r="118" spans="1:13" ht="16" customHeight="1">
      <c r="C118" s="1"/>
      <c r="D118" s="1"/>
      <c r="G118" t="s">
        <v>381</v>
      </c>
      <c r="H118" s="163" t="s">
        <v>611</v>
      </c>
      <c r="I118" s="260">
        <v>44944</v>
      </c>
      <c r="J118" s="260"/>
      <c r="K118" s="260"/>
      <c r="L118" s="260"/>
    </row>
    <row r="119" spans="1:13">
      <c r="G119" s="12"/>
      <c r="H119" s="12"/>
      <c r="I119" s="12"/>
      <c r="J119" s="12"/>
      <c r="K119" s="12"/>
      <c r="L119" s="12"/>
    </row>
    <row r="122" spans="1:13">
      <c r="B122" s="137"/>
      <c r="C122" s="137"/>
      <c r="D122" s="137"/>
    </row>
  </sheetData>
  <autoFilter ref="A4:M105" xr:uid="{AC91E4FB-51F2-A54D-A087-8F2CC9694FD4}">
    <sortState xmlns:xlrd2="http://schemas.microsoft.com/office/spreadsheetml/2017/richdata2" ref="A5:M105">
      <sortCondition ref="C4:C105"/>
    </sortState>
  </autoFilter>
  <mergeCells count="7">
    <mergeCell ref="A116:D116"/>
    <mergeCell ref="A117:I117"/>
    <mergeCell ref="C107:D107"/>
    <mergeCell ref="A108:D108"/>
    <mergeCell ref="A109:D109"/>
    <mergeCell ref="A110:D110"/>
    <mergeCell ref="A115:D115"/>
  </mergeCells>
  <conditionalFormatting sqref="B111">
    <cfRule type="duplicateValues" dxfId="1071" priority="10"/>
  </conditionalFormatting>
  <conditionalFormatting sqref="B112">
    <cfRule type="duplicateValues" dxfId="1070" priority="7"/>
  </conditionalFormatting>
  <conditionalFormatting sqref="B113">
    <cfRule type="duplicateValues" dxfId="1069" priority="4"/>
  </conditionalFormatting>
  <conditionalFormatting sqref="B114">
    <cfRule type="duplicateValues" dxfId="1068" priority="1"/>
  </conditionalFormatting>
  <conditionalFormatting sqref="B116 B118:B1048576 B105:B109 B1:B16 B18:B103">
    <cfRule type="duplicateValues" dxfId="1067" priority="48"/>
  </conditionalFormatting>
  <conditionalFormatting sqref="B56:C56">
    <cfRule type="duplicateValues" dxfId="1066" priority="51"/>
    <cfRule type="duplicateValues" dxfId="1065" priority="52"/>
  </conditionalFormatting>
  <conditionalFormatting sqref="B111:C111">
    <cfRule type="duplicateValues" dxfId="1064" priority="12"/>
  </conditionalFormatting>
  <conditionalFormatting sqref="B112:C112">
    <cfRule type="duplicateValues" dxfId="1063" priority="9"/>
  </conditionalFormatting>
  <conditionalFormatting sqref="B113:C113">
    <cfRule type="duplicateValues" dxfId="1062" priority="6"/>
  </conditionalFormatting>
  <conditionalFormatting sqref="B114:C114">
    <cfRule type="duplicateValues" dxfId="1061" priority="3"/>
  </conditionalFormatting>
  <conditionalFormatting sqref="B116:D116 B106:D106 B107 B109:D109 B118:D122 B1:D4 B105:C105 B13:C16 B12 B57:C103 B124:D1048576 B123:C123 B40:C55 B39 B5:C11 B18:C38 C17">
    <cfRule type="duplicateValues" dxfId="1060" priority="59"/>
  </conditionalFormatting>
  <conditionalFormatting sqref="B120:D122 B124:D1048576 B123:C123">
    <cfRule type="duplicateValues" dxfId="1059" priority="58"/>
  </conditionalFormatting>
  <conditionalFormatting sqref="C12">
    <cfRule type="duplicateValues" dxfId="1058" priority="43"/>
    <cfRule type="duplicateValues" dxfId="1057" priority="44"/>
  </conditionalFormatting>
  <conditionalFormatting sqref="C20">
    <cfRule type="duplicateValues" dxfId="1056" priority="57"/>
  </conditionalFormatting>
  <conditionalFormatting sqref="C39">
    <cfRule type="duplicateValues" dxfId="1055" priority="41"/>
    <cfRule type="duplicateValues" dxfId="1054" priority="42"/>
  </conditionalFormatting>
  <conditionalFormatting sqref="C48">
    <cfRule type="duplicateValues" dxfId="1053" priority="55"/>
  </conditionalFormatting>
  <conditionalFormatting sqref="C50">
    <cfRule type="duplicateValues" dxfId="1052" priority="54"/>
  </conditionalFormatting>
  <conditionalFormatting sqref="C111">
    <cfRule type="duplicateValues" dxfId="1051" priority="11"/>
  </conditionalFormatting>
  <conditionalFormatting sqref="C112">
    <cfRule type="duplicateValues" dxfId="1050" priority="8"/>
  </conditionalFormatting>
  <conditionalFormatting sqref="C113">
    <cfRule type="duplicateValues" dxfId="1049" priority="5"/>
  </conditionalFormatting>
  <conditionalFormatting sqref="C114">
    <cfRule type="duplicateValues" dxfId="1048" priority="2"/>
  </conditionalFormatting>
  <conditionalFormatting sqref="C116:D116 C118:D122 C1:D4 C106:D106 C108:D109 C105 C13:C38 C124:D1048576 C123 C40:C103 C5:C11">
    <cfRule type="duplicateValues" dxfId="1047" priority="49"/>
  </conditionalFormatting>
  <conditionalFormatting sqref="M5">
    <cfRule type="notContainsBlanks" dxfId="1046" priority="40">
      <formula>LEN(TRIM(M5))&gt;0</formula>
    </cfRule>
  </conditionalFormatting>
  <conditionalFormatting sqref="M8:M117">
    <cfRule type="notContainsBlanks" dxfId="1045" priority="47">
      <formula>LEN(TRIM(M8))&gt;0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09B9-E41A-DD4B-9344-EFD635E57CC0}">
  <sheetPr>
    <tabColor rgb="FF92D050"/>
    <pageSetUpPr fitToPage="1"/>
  </sheetPr>
  <dimension ref="A1:N121"/>
  <sheetViews>
    <sheetView topLeftCell="A46" zoomScale="125" zoomScaleNormal="125" zoomScalePageLayoutView="150" workbookViewId="0">
      <selection activeCell="K5" sqref="K5:K98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4.5" customWidth="1"/>
    <col min="6" max="6" width="13.33203125" customWidth="1"/>
    <col min="7" max="7" width="14.1640625" customWidth="1"/>
    <col min="8" max="8" width="15.33203125" customWidth="1"/>
    <col min="9" max="9" width="16.6640625" customWidth="1"/>
    <col min="10" max="10" width="27.83203125" customWidth="1"/>
    <col min="11" max="11" width="41.5" bestFit="1" customWidth="1"/>
  </cols>
  <sheetData>
    <row r="1" spans="1:10" ht="21">
      <c r="A1" s="48" t="s">
        <v>222</v>
      </c>
      <c r="C1" s="17"/>
      <c r="D1" s="17"/>
      <c r="G1" s="58" t="s">
        <v>218</v>
      </c>
      <c r="H1" s="44" t="s">
        <v>219</v>
      </c>
      <c r="I1" s="44" t="s">
        <v>220</v>
      </c>
      <c r="J1" s="44" t="s">
        <v>606</v>
      </c>
    </row>
    <row r="2" spans="1:10" ht="19">
      <c r="A2" s="92" t="s">
        <v>313</v>
      </c>
      <c r="C2" s="17"/>
      <c r="D2" s="17"/>
      <c r="G2" s="59"/>
      <c r="H2" s="157">
        <v>44866</v>
      </c>
      <c r="I2" s="157">
        <v>44895</v>
      </c>
      <c r="J2" s="53"/>
    </row>
    <row r="3" spans="1:10" ht="7" customHeight="1">
      <c r="C3" s="17"/>
      <c r="D3" s="17"/>
      <c r="E3" s="3"/>
      <c r="F3" s="3"/>
      <c r="G3" s="46"/>
      <c r="H3" s="46"/>
      <c r="I3" s="46"/>
    </row>
    <row r="4" spans="1:10">
      <c r="A4" s="44" t="s">
        <v>221</v>
      </c>
      <c r="B4" s="277" t="s">
        <v>227</v>
      </c>
      <c r="C4" s="47" t="s">
        <v>0</v>
      </c>
      <c r="D4" s="47" t="s">
        <v>597</v>
      </c>
      <c r="E4" s="47" t="s">
        <v>593</v>
      </c>
      <c r="F4" s="47" t="s">
        <v>594</v>
      </c>
      <c r="G4" s="47" t="s">
        <v>595</v>
      </c>
      <c r="H4" s="47" t="s">
        <v>596</v>
      </c>
      <c r="I4" s="47" t="s">
        <v>140</v>
      </c>
      <c r="J4" s="47" t="s">
        <v>226</v>
      </c>
    </row>
    <row r="5" spans="1:10">
      <c r="A5" s="43">
        <v>1</v>
      </c>
      <c r="B5" s="278" t="s">
        <v>715</v>
      </c>
      <c r="C5" s="51" t="s">
        <v>5</v>
      </c>
      <c r="D5" s="246" t="s">
        <v>598</v>
      </c>
      <c r="E5" s="247">
        <v>64.63</v>
      </c>
      <c r="F5" s="261">
        <v>0</v>
      </c>
      <c r="G5" s="247">
        <v>10.47</v>
      </c>
      <c r="H5" s="261">
        <v>0</v>
      </c>
      <c r="I5" s="247">
        <f>E5+G5</f>
        <v>75.099999999999994</v>
      </c>
      <c r="J5" s="262" t="s">
        <v>724</v>
      </c>
    </row>
    <row r="6" spans="1:10">
      <c r="A6" s="43">
        <v>2</v>
      </c>
      <c r="B6" s="278" t="s">
        <v>620</v>
      </c>
      <c r="C6" s="51" t="s">
        <v>542</v>
      </c>
      <c r="D6" s="246" t="s">
        <v>598</v>
      </c>
      <c r="E6" s="247">
        <v>64.63</v>
      </c>
      <c r="F6" s="261">
        <v>0</v>
      </c>
      <c r="G6" s="247">
        <v>10.47</v>
      </c>
      <c r="H6" s="261">
        <v>0</v>
      </c>
      <c r="I6" s="247">
        <f>E6+G6</f>
        <v>75.099999999999994</v>
      </c>
      <c r="J6" s="51"/>
    </row>
    <row r="7" spans="1:10">
      <c r="A7" s="43">
        <v>3</v>
      </c>
      <c r="B7" s="278" t="s">
        <v>621</v>
      </c>
      <c r="C7" s="51" t="s">
        <v>561</v>
      </c>
      <c r="D7" s="246" t="s">
        <v>599</v>
      </c>
      <c r="E7" s="247">
        <v>64.63</v>
      </c>
      <c r="F7" s="261">
        <v>103.4</v>
      </c>
      <c r="G7" s="247">
        <v>10.47</v>
      </c>
      <c r="H7" s="261">
        <v>18.850000000000001</v>
      </c>
      <c r="I7" s="247">
        <f>SUM(E7:H7)</f>
        <v>197.35</v>
      </c>
      <c r="J7" s="51"/>
    </row>
    <row r="8" spans="1:10">
      <c r="A8" s="43">
        <v>4</v>
      </c>
      <c r="B8" s="50" t="s">
        <v>622</v>
      </c>
      <c r="C8" s="51" t="s">
        <v>192</v>
      </c>
      <c r="D8" s="246" t="s">
        <v>600</v>
      </c>
      <c r="E8" s="247">
        <v>64.63</v>
      </c>
      <c r="F8" s="261">
        <v>45.24</v>
      </c>
      <c r="G8" s="247">
        <v>10.47</v>
      </c>
      <c r="H8" s="261">
        <v>7.85</v>
      </c>
      <c r="I8" s="247">
        <f>SUM(E8:H8)</f>
        <v>128.19</v>
      </c>
      <c r="J8" s="53"/>
    </row>
    <row r="9" spans="1:10">
      <c r="A9" s="43">
        <v>5</v>
      </c>
      <c r="B9" s="50" t="s">
        <v>623</v>
      </c>
      <c r="C9" s="54" t="s">
        <v>212</v>
      </c>
      <c r="D9" s="246" t="s">
        <v>598</v>
      </c>
      <c r="E9" s="247">
        <v>64.63</v>
      </c>
      <c r="F9" s="261">
        <v>0</v>
      </c>
      <c r="G9" s="247">
        <v>10.47</v>
      </c>
      <c r="H9" s="261">
        <v>0</v>
      </c>
      <c r="I9" s="247">
        <f t="shared" ref="I9:I76" si="0">SUM(E9:H9)</f>
        <v>75.099999999999994</v>
      </c>
      <c r="J9" s="262"/>
    </row>
    <row r="10" spans="1:10">
      <c r="A10" s="43">
        <v>6</v>
      </c>
      <c r="B10" s="50" t="s">
        <v>624</v>
      </c>
      <c r="C10" s="54" t="s">
        <v>583</v>
      </c>
      <c r="D10" s="246" t="s">
        <v>598</v>
      </c>
      <c r="E10" s="247">
        <v>64.63</v>
      </c>
      <c r="F10" s="261">
        <v>0</v>
      </c>
      <c r="G10" s="247">
        <v>10.47</v>
      </c>
      <c r="H10" s="261">
        <v>0</v>
      </c>
      <c r="I10" s="247">
        <f t="shared" si="0"/>
        <v>75.099999999999994</v>
      </c>
      <c r="J10" s="262"/>
    </row>
    <row r="11" spans="1:10">
      <c r="A11" s="43">
        <v>7</v>
      </c>
      <c r="B11" s="50" t="s">
        <v>625</v>
      </c>
      <c r="C11" s="54" t="s">
        <v>89</v>
      </c>
      <c r="D11" s="246" t="s">
        <v>598</v>
      </c>
      <c r="E11" s="247">
        <v>64.63</v>
      </c>
      <c r="F11" s="261">
        <v>0</v>
      </c>
      <c r="G11" s="247">
        <v>10.47</v>
      </c>
      <c r="H11" s="261">
        <v>0</v>
      </c>
      <c r="I11" s="247">
        <f t="shared" si="0"/>
        <v>75.099999999999994</v>
      </c>
      <c r="J11" s="262"/>
    </row>
    <row r="12" spans="1:10">
      <c r="A12" s="43">
        <v>8</v>
      </c>
      <c r="B12" s="50" t="s">
        <v>626</v>
      </c>
      <c r="C12" s="54" t="s">
        <v>613</v>
      </c>
      <c r="D12" s="246" t="s">
        <v>600</v>
      </c>
      <c r="E12" s="247">
        <v>64.63</v>
      </c>
      <c r="F12" s="261">
        <f>109.87-E12</f>
        <v>45.240000000000009</v>
      </c>
      <c r="G12" s="247">
        <v>10.47</v>
      </c>
      <c r="H12" s="261">
        <f>18.32-G12</f>
        <v>7.85</v>
      </c>
      <c r="I12" s="247">
        <f>SUM(E12:H12)</f>
        <v>128.19</v>
      </c>
      <c r="J12" s="262"/>
    </row>
    <row r="13" spans="1:10">
      <c r="A13" s="43">
        <v>9</v>
      </c>
      <c r="B13" s="50" t="s">
        <v>627</v>
      </c>
      <c r="C13" s="54" t="s">
        <v>575</v>
      </c>
      <c r="D13" s="246" t="s">
        <v>598</v>
      </c>
      <c r="E13" s="247">
        <v>64.63</v>
      </c>
      <c r="F13" s="261">
        <v>0</v>
      </c>
      <c r="G13" s="247">
        <v>10.47</v>
      </c>
      <c r="H13" s="261">
        <v>0</v>
      </c>
      <c r="I13" s="247">
        <f t="shared" si="0"/>
        <v>75.099999999999994</v>
      </c>
      <c r="J13" s="262"/>
    </row>
    <row r="14" spans="1:10">
      <c r="A14" s="43"/>
      <c r="B14" s="50" t="s">
        <v>708</v>
      </c>
      <c r="C14" s="279" t="s">
        <v>709</v>
      </c>
      <c r="D14" s="246" t="s">
        <v>598</v>
      </c>
      <c r="E14" s="247"/>
      <c r="F14" s="261"/>
      <c r="G14" s="247"/>
      <c r="H14" s="261"/>
      <c r="I14" s="247"/>
      <c r="J14" s="262" t="s">
        <v>719</v>
      </c>
    </row>
    <row r="15" spans="1:10">
      <c r="A15" s="43">
        <v>10</v>
      </c>
      <c r="B15" s="50" t="s">
        <v>628</v>
      </c>
      <c r="C15" s="54" t="s">
        <v>139</v>
      </c>
      <c r="D15" s="246" t="s">
        <v>598</v>
      </c>
      <c r="E15" s="247">
        <v>64.63</v>
      </c>
      <c r="F15" s="261">
        <v>0</v>
      </c>
      <c r="G15" s="247">
        <v>10.47</v>
      </c>
      <c r="H15" s="261">
        <v>0</v>
      </c>
      <c r="I15" s="247">
        <f t="shared" si="0"/>
        <v>75.099999999999994</v>
      </c>
      <c r="J15" s="262"/>
    </row>
    <row r="16" spans="1:10">
      <c r="A16" s="43">
        <v>11</v>
      </c>
      <c r="B16" s="50" t="s">
        <v>629</v>
      </c>
      <c r="C16" s="54" t="s">
        <v>170</v>
      </c>
      <c r="D16" s="246" t="s">
        <v>600</v>
      </c>
      <c r="E16" s="247">
        <v>64.63</v>
      </c>
      <c r="F16" s="261">
        <v>45.24</v>
      </c>
      <c r="G16" s="247">
        <v>10.47</v>
      </c>
      <c r="H16" s="261">
        <v>7.85</v>
      </c>
      <c r="I16" s="247">
        <f>SUM(E16:H16)</f>
        <v>128.19</v>
      </c>
      <c r="J16" s="262"/>
    </row>
    <row r="17" spans="1:14">
      <c r="A17" s="43"/>
      <c r="B17" s="50" t="s">
        <v>717</v>
      </c>
      <c r="C17" s="279" t="s">
        <v>716</v>
      </c>
      <c r="D17" s="246" t="s">
        <v>598</v>
      </c>
      <c r="E17" s="247"/>
      <c r="F17" s="261"/>
      <c r="G17" s="247"/>
      <c r="H17" s="261"/>
      <c r="I17" s="247"/>
      <c r="J17" s="262" t="s">
        <v>718</v>
      </c>
    </row>
    <row r="18" spans="1:14">
      <c r="A18" s="43">
        <v>12</v>
      </c>
      <c r="B18" s="50" t="s">
        <v>630</v>
      </c>
      <c r="C18" s="51" t="s">
        <v>11</v>
      </c>
      <c r="D18" s="246" t="s">
        <v>599</v>
      </c>
      <c r="E18" s="247">
        <v>64.63</v>
      </c>
      <c r="F18" s="261">
        <v>103.4</v>
      </c>
      <c r="G18" s="247">
        <v>10.47</v>
      </c>
      <c r="H18" s="261">
        <v>18.850000000000001</v>
      </c>
      <c r="I18" s="247">
        <f t="shared" si="0"/>
        <v>197.35</v>
      </c>
      <c r="J18" s="262"/>
    </row>
    <row r="19" spans="1:14">
      <c r="A19" s="43">
        <v>13</v>
      </c>
      <c r="B19" s="111" t="s">
        <v>631</v>
      </c>
      <c r="C19" s="112" t="s">
        <v>720</v>
      </c>
      <c r="D19" s="246" t="s">
        <v>598</v>
      </c>
      <c r="E19" s="247">
        <v>64.63</v>
      </c>
      <c r="F19" s="261">
        <v>0</v>
      </c>
      <c r="G19" s="247">
        <v>10.47</v>
      </c>
      <c r="H19" s="261">
        <v>0</v>
      </c>
      <c r="I19" s="247">
        <f t="shared" si="0"/>
        <v>75.099999999999994</v>
      </c>
      <c r="J19" s="262"/>
    </row>
    <row r="20" spans="1:14">
      <c r="A20" s="43">
        <v>14</v>
      </c>
      <c r="B20" s="50" t="s">
        <v>632</v>
      </c>
      <c r="C20" s="54" t="s">
        <v>65</v>
      </c>
      <c r="D20" s="246" t="s">
        <v>600</v>
      </c>
      <c r="E20" s="247">
        <v>64.63</v>
      </c>
      <c r="F20" s="261">
        <v>45.24</v>
      </c>
      <c r="G20" s="247">
        <v>10.47</v>
      </c>
      <c r="H20" s="261">
        <v>7.85</v>
      </c>
      <c r="I20" s="247">
        <f t="shared" si="0"/>
        <v>128.19</v>
      </c>
      <c r="J20" s="262"/>
    </row>
    <row r="21" spans="1:14">
      <c r="A21" s="43">
        <v>15</v>
      </c>
      <c r="B21" s="50" t="s">
        <v>633</v>
      </c>
      <c r="C21" s="51" t="s">
        <v>721</v>
      </c>
      <c r="D21" s="246" t="s">
        <v>598</v>
      </c>
      <c r="E21" s="247">
        <v>64.63</v>
      </c>
      <c r="F21" s="261">
        <v>0</v>
      </c>
      <c r="G21" s="247">
        <v>10.47</v>
      </c>
      <c r="H21" s="261">
        <v>0</v>
      </c>
      <c r="I21" s="247">
        <f t="shared" si="0"/>
        <v>75.099999999999994</v>
      </c>
      <c r="J21" s="262"/>
    </row>
    <row r="22" spans="1:14">
      <c r="A22" s="43">
        <v>16</v>
      </c>
      <c r="B22" s="50" t="s">
        <v>634</v>
      </c>
      <c r="C22" s="51" t="s">
        <v>335</v>
      </c>
      <c r="D22" s="246" t="s">
        <v>598</v>
      </c>
      <c r="E22" s="247">
        <v>64.63</v>
      </c>
      <c r="F22" s="261">
        <v>0</v>
      </c>
      <c r="G22" s="247">
        <v>10.47</v>
      </c>
      <c r="H22" s="261">
        <v>0</v>
      </c>
      <c r="I22" s="247">
        <f t="shared" si="0"/>
        <v>75.099999999999994</v>
      </c>
      <c r="J22" s="262"/>
    </row>
    <row r="23" spans="1:14">
      <c r="A23" s="43">
        <v>17</v>
      </c>
      <c r="B23" s="50" t="s">
        <v>635</v>
      </c>
      <c r="C23" s="51" t="s">
        <v>91</v>
      </c>
      <c r="D23" s="246" t="s">
        <v>599</v>
      </c>
      <c r="E23" s="247">
        <v>64.63</v>
      </c>
      <c r="F23" s="261">
        <v>103.4</v>
      </c>
      <c r="G23" s="247">
        <v>10.47</v>
      </c>
      <c r="H23" s="261">
        <v>18.850000000000001</v>
      </c>
      <c r="I23" s="247">
        <f t="shared" si="0"/>
        <v>197.35</v>
      </c>
      <c r="J23" s="262"/>
    </row>
    <row r="24" spans="1:14">
      <c r="A24" s="43">
        <v>18</v>
      </c>
      <c r="B24" s="50" t="s">
        <v>636</v>
      </c>
      <c r="C24" s="51" t="s">
        <v>420</v>
      </c>
      <c r="D24" s="246" t="s">
        <v>598</v>
      </c>
      <c r="E24" s="247">
        <v>64.63</v>
      </c>
      <c r="F24" s="261">
        <v>0</v>
      </c>
      <c r="G24" s="247">
        <v>10.47</v>
      </c>
      <c r="H24" s="261">
        <v>0</v>
      </c>
      <c r="I24" s="247">
        <f t="shared" si="0"/>
        <v>75.099999999999994</v>
      </c>
      <c r="J24" s="262"/>
    </row>
    <row r="25" spans="1:14">
      <c r="A25" s="43">
        <v>19</v>
      </c>
      <c r="B25" s="50" t="s">
        <v>637</v>
      </c>
      <c r="C25" s="51" t="s">
        <v>405</v>
      </c>
      <c r="D25" s="246" t="s">
        <v>598</v>
      </c>
      <c r="E25" s="247">
        <v>64.63</v>
      </c>
      <c r="F25" s="261">
        <v>0</v>
      </c>
      <c r="G25" s="247">
        <v>10.47</v>
      </c>
      <c r="H25" s="261">
        <v>0</v>
      </c>
      <c r="I25" s="247">
        <f t="shared" si="0"/>
        <v>75.099999999999994</v>
      </c>
      <c r="J25" s="262"/>
    </row>
    <row r="26" spans="1:14">
      <c r="A26" s="43">
        <v>20</v>
      </c>
      <c r="B26" s="50" t="s">
        <v>723</v>
      </c>
      <c r="C26" s="51" t="s">
        <v>722</v>
      </c>
      <c r="D26" s="246" t="s">
        <v>598</v>
      </c>
      <c r="E26" s="247">
        <v>64.63</v>
      </c>
      <c r="F26" s="261">
        <v>0</v>
      </c>
      <c r="G26" s="247">
        <v>10.47</v>
      </c>
      <c r="H26" s="261">
        <v>0</v>
      </c>
      <c r="I26" s="247">
        <f>SUM(E26:H26)</f>
        <v>75.099999999999994</v>
      </c>
      <c r="J26" s="262" t="s">
        <v>724</v>
      </c>
    </row>
    <row r="27" spans="1:14">
      <c r="A27" s="43">
        <v>21</v>
      </c>
      <c r="B27" s="50" t="s">
        <v>638</v>
      </c>
      <c r="C27" s="51" t="s">
        <v>617</v>
      </c>
      <c r="D27" s="246" t="s">
        <v>599</v>
      </c>
      <c r="E27" s="247">
        <v>64.63</v>
      </c>
      <c r="F27" s="261">
        <v>103.4</v>
      </c>
      <c r="G27" s="247">
        <v>10.47</v>
      </c>
      <c r="H27" s="261">
        <v>18.850000000000001</v>
      </c>
      <c r="I27" s="247">
        <f>SUM(E27:H27)</f>
        <v>197.35</v>
      </c>
      <c r="J27" s="262"/>
    </row>
    <row r="28" spans="1:14">
      <c r="A28" s="43">
        <v>22</v>
      </c>
      <c r="B28" s="50" t="s">
        <v>639</v>
      </c>
      <c r="C28" s="51" t="s">
        <v>92</v>
      </c>
      <c r="D28" s="246" t="s">
        <v>599</v>
      </c>
      <c r="E28" s="247">
        <v>64.63</v>
      </c>
      <c r="F28" s="261">
        <v>103.4</v>
      </c>
      <c r="G28" s="247">
        <v>10.47</v>
      </c>
      <c r="H28" s="261">
        <v>18.850000000000001</v>
      </c>
      <c r="I28" s="247">
        <f t="shared" si="0"/>
        <v>197.35</v>
      </c>
      <c r="J28" s="262"/>
    </row>
    <row r="29" spans="1:14">
      <c r="A29" s="43">
        <v>23</v>
      </c>
      <c r="B29" s="50" t="s">
        <v>640</v>
      </c>
      <c r="C29" s="51" t="s">
        <v>15</v>
      </c>
      <c r="D29" s="246" t="s">
        <v>598</v>
      </c>
      <c r="E29" s="247">
        <v>64.63</v>
      </c>
      <c r="F29" s="261">
        <v>0</v>
      </c>
      <c r="G29" s="247">
        <v>10.47</v>
      </c>
      <c r="H29" s="261">
        <v>0</v>
      </c>
      <c r="I29" s="247">
        <f t="shared" si="0"/>
        <v>75.099999999999994</v>
      </c>
      <c r="J29" s="262"/>
    </row>
    <row r="30" spans="1:14">
      <c r="A30" s="43">
        <v>24</v>
      </c>
      <c r="B30" s="50" t="s">
        <v>641</v>
      </c>
      <c r="C30" s="54" t="s">
        <v>120</v>
      </c>
      <c r="D30" s="246" t="s">
        <v>598</v>
      </c>
      <c r="E30" s="247">
        <v>64.63</v>
      </c>
      <c r="F30" s="261">
        <v>0</v>
      </c>
      <c r="G30" s="247">
        <v>10.47</v>
      </c>
      <c r="H30" s="261">
        <v>0</v>
      </c>
      <c r="I30" s="247">
        <f t="shared" si="0"/>
        <v>75.099999999999994</v>
      </c>
      <c r="J30" s="262"/>
      <c r="N30" t="s">
        <v>318</v>
      </c>
    </row>
    <row r="31" spans="1:14">
      <c r="A31" s="43">
        <v>25</v>
      </c>
      <c r="B31" s="50" t="s">
        <v>642</v>
      </c>
      <c r="C31" s="54" t="s">
        <v>549</v>
      </c>
      <c r="D31" s="246" t="s">
        <v>599</v>
      </c>
      <c r="E31" s="247">
        <v>64.63</v>
      </c>
      <c r="F31" s="261">
        <v>103.4</v>
      </c>
      <c r="G31" s="247">
        <v>10.47</v>
      </c>
      <c r="H31" s="261">
        <v>18.850000000000001</v>
      </c>
      <c r="I31" s="247">
        <f t="shared" si="0"/>
        <v>197.35</v>
      </c>
      <c r="J31" s="262"/>
    </row>
    <row r="32" spans="1:14">
      <c r="A32" s="43">
        <v>26</v>
      </c>
      <c r="B32" s="50" t="s">
        <v>643</v>
      </c>
      <c r="C32" s="51" t="s">
        <v>213</v>
      </c>
      <c r="D32" s="246" t="s">
        <v>599</v>
      </c>
      <c r="E32" s="247">
        <v>64.63</v>
      </c>
      <c r="F32" s="261">
        <v>103.4</v>
      </c>
      <c r="G32" s="247">
        <v>10.47</v>
      </c>
      <c r="H32" s="261">
        <v>18.850000000000001</v>
      </c>
      <c r="I32" s="247">
        <f t="shared" si="0"/>
        <v>197.35</v>
      </c>
      <c r="J32" s="262"/>
    </row>
    <row r="33" spans="1:10">
      <c r="A33" s="43">
        <v>27</v>
      </c>
      <c r="B33" s="50" t="s">
        <v>644</v>
      </c>
      <c r="C33" s="51" t="s">
        <v>407</v>
      </c>
      <c r="D33" s="246" t="s">
        <v>598</v>
      </c>
      <c r="E33" s="247">
        <v>64.63</v>
      </c>
      <c r="F33" s="261">
        <v>0</v>
      </c>
      <c r="G33" s="247">
        <v>10.47</v>
      </c>
      <c r="H33" s="261">
        <v>0</v>
      </c>
      <c r="I33" s="247">
        <f t="shared" si="0"/>
        <v>75.099999999999994</v>
      </c>
      <c r="J33" s="262"/>
    </row>
    <row r="34" spans="1:10">
      <c r="A34" s="43">
        <v>28</v>
      </c>
      <c r="B34" s="50" t="s">
        <v>705</v>
      </c>
      <c r="C34" s="51" t="s">
        <v>43</v>
      </c>
      <c r="D34" s="246" t="s">
        <v>598</v>
      </c>
      <c r="E34" s="247">
        <v>64.63</v>
      </c>
      <c r="F34" s="261">
        <v>0</v>
      </c>
      <c r="G34" s="247">
        <v>10.47</v>
      </c>
      <c r="H34" s="261">
        <v>0</v>
      </c>
      <c r="I34" s="247">
        <f t="shared" si="0"/>
        <v>75.099999999999994</v>
      </c>
      <c r="J34" s="262"/>
    </row>
    <row r="35" spans="1:10">
      <c r="A35" s="43">
        <v>29</v>
      </c>
      <c r="B35" s="50" t="s">
        <v>706</v>
      </c>
      <c r="C35" s="51" t="s">
        <v>21</v>
      </c>
      <c r="D35" s="246" t="s">
        <v>600</v>
      </c>
      <c r="E35" s="247">
        <v>64.63</v>
      </c>
      <c r="F35" s="261">
        <v>45.24</v>
      </c>
      <c r="G35" s="247">
        <v>10.47</v>
      </c>
      <c r="H35" s="261">
        <v>7.85</v>
      </c>
      <c r="I35" s="247">
        <f t="shared" si="0"/>
        <v>128.19</v>
      </c>
      <c r="J35" s="262"/>
    </row>
    <row r="36" spans="1:10">
      <c r="A36" s="43">
        <v>30</v>
      </c>
      <c r="B36" s="50" t="s">
        <v>645</v>
      </c>
      <c r="C36" s="51" t="s">
        <v>358</v>
      </c>
      <c r="D36" s="246" t="s">
        <v>599</v>
      </c>
      <c r="E36" s="247">
        <v>64.63</v>
      </c>
      <c r="F36" s="261">
        <v>103.4</v>
      </c>
      <c r="G36" s="247">
        <v>10.47</v>
      </c>
      <c r="H36" s="261">
        <v>18.850000000000001</v>
      </c>
      <c r="I36" s="247">
        <f t="shared" si="0"/>
        <v>197.35</v>
      </c>
      <c r="J36" s="262"/>
    </row>
    <row r="37" spans="1:10">
      <c r="A37" s="43">
        <v>31</v>
      </c>
      <c r="B37" s="50" t="s">
        <v>646</v>
      </c>
      <c r="C37" s="51" t="s">
        <v>551</v>
      </c>
      <c r="D37" s="246" t="s">
        <v>598</v>
      </c>
      <c r="E37" s="247">
        <v>64.63</v>
      </c>
      <c r="F37" s="261">
        <v>0</v>
      </c>
      <c r="G37" s="247">
        <v>10.47</v>
      </c>
      <c r="H37" s="261">
        <v>0</v>
      </c>
      <c r="I37" s="247">
        <f t="shared" si="0"/>
        <v>75.099999999999994</v>
      </c>
      <c r="J37" s="262"/>
    </row>
    <row r="38" spans="1:10">
      <c r="A38" s="43">
        <v>32</v>
      </c>
      <c r="B38" s="50" t="s">
        <v>647</v>
      </c>
      <c r="C38" s="54" t="s">
        <v>615</v>
      </c>
      <c r="D38" s="246" t="s">
        <v>598</v>
      </c>
      <c r="E38" s="247">
        <v>64.63</v>
      </c>
      <c r="F38" s="261">
        <v>0</v>
      </c>
      <c r="G38" s="247">
        <v>10.47</v>
      </c>
      <c r="H38" s="261">
        <v>0</v>
      </c>
      <c r="I38" s="247">
        <f t="shared" si="0"/>
        <v>75.099999999999994</v>
      </c>
      <c r="J38" s="262"/>
    </row>
    <row r="39" spans="1:10">
      <c r="A39" s="43">
        <v>33</v>
      </c>
      <c r="B39" s="50" t="s">
        <v>648</v>
      </c>
      <c r="C39" s="51" t="s">
        <v>23</v>
      </c>
      <c r="D39" s="246" t="s">
        <v>598</v>
      </c>
      <c r="E39" s="247">
        <v>64.63</v>
      </c>
      <c r="F39" s="261">
        <v>0</v>
      </c>
      <c r="G39" s="247">
        <v>10.47</v>
      </c>
      <c r="H39" s="261">
        <v>0</v>
      </c>
      <c r="I39" s="247">
        <f t="shared" si="0"/>
        <v>75.099999999999994</v>
      </c>
      <c r="J39" s="262"/>
    </row>
    <row r="40" spans="1:10">
      <c r="A40" s="43">
        <v>34</v>
      </c>
      <c r="B40" s="50" t="s">
        <v>649</v>
      </c>
      <c r="C40" s="51" t="s">
        <v>93</v>
      </c>
      <c r="D40" s="246" t="s">
        <v>599</v>
      </c>
      <c r="E40" s="247">
        <v>64.63</v>
      </c>
      <c r="F40" s="261">
        <v>103.4</v>
      </c>
      <c r="G40" s="247">
        <v>10.47</v>
      </c>
      <c r="H40" s="261">
        <v>18.850000000000001</v>
      </c>
      <c r="I40" s="247">
        <f t="shared" si="0"/>
        <v>197.35</v>
      </c>
      <c r="J40" s="262"/>
    </row>
    <row r="41" spans="1:10">
      <c r="A41" s="43">
        <v>35</v>
      </c>
      <c r="B41" s="50" t="s">
        <v>650</v>
      </c>
      <c r="C41" s="51" t="s">
        <v>183</v>
      </c>
      <c r="D41" s="246" t="s">
        <v>598</v>
      </c>
      <c r="E41" s="247">
        <v>64.63</v>
      </c>
      <c r="F41" s="261">
        <v>0</v>
      </c>
      <c r="G41" s="247">
        <v>10.47</v>
      </c>
      <c r="H41" s="261">
        <v>0</v>
      </c>
      <c r="I41" s="247">
        <f t="shared" si="0"/>
        <v>75.099999999999994</v>
      </c>
      <c r="J41" s="262"/>
    </row>
    <row r="42" spans="1:10">
      <c r="A42" s="43">
        <v>36</v>
      </c>
      <c r="B42" s="50" t="s">
        <v>651</v>
      </c>
      <c r="C42" s="54" t="s">
        <v>24</v>
      </c>
      <c r="D42" s="246" t="s">
        <v>599</v>
      </c>
      <c r="E42" s="247">
        <v>64.63</v>
      </c>
      <c r="F42" s="261">
        <v>103.4</v>
      </c>
      <c r="G42" s="247">
        <v>10.47</v>
      </c>
      <c r="H42" s="261">
        <v>18.850000000000001</v>
      </c>
      <c r="I42" s="247">
        <f t="shared" si="0"/>
        <v>197.35</v>
      </c>
      <c r="J42" s="262"/>
    </row>
    <row r="43" spans="1:10">
      <c r="A43" s="43">
        <v>37</v>
      </c>
      <c r="B43" s="50" t="s">
        <v>652</v>
      </c>
      <c r="C43" s="54" t="s">
        <v>134</v>
      </c>
      <c r="D43" s="246" t="s">
        <v>598</v>
      </c>
      <c r="E43" s="247">
        <v>64.63</v>
      </c>
      <c r="F43" s="261">
        <v>0</v>
      </c>
      <c r="G43" s="247">
        <v>10.47</v>
      </c>
      <c r="H43" s="261">
        <v>0</v>
      </c>
      <c r="I43" s="247">
        <f t="shared" si="0"/>
        <v>75.099999999999994</v>
      </c>
      <c r="J43" s="262"/>
    </row>
    <row r="44" spans="1:10">
      <c r="A44" s="43">
        <v>38</v>
      </c>
      <c r="B44" s="50" t="s">
        <v>653</v>
      </c>
      <c r="C44" s="54" t="s">
        <v>59</v>
      </c>
      <c r="D44" s="246" t="s">
        <v>598</v>
      </c>
      <c r="E44" s="247">
        <v>64.63</v>
      </c>
      <c r="F44" s="261">
        <v>0</v>
      </c>
      <c r="G44" s="247">
        <v>10.47</v>
      </c>
      <c r="H44" s="261">
        <v>0</v>
      </c>
      <c r="I44" s="247">
        <f t="shared" si="0"/>
        <v>75.099999999999994</v>
      </c>
      <c r="J44" s="262"/>
    </row>
    <row r="45" spans="1:10">
      <c r="A45" s="43">
        <v>39</v>
      </c>
      <c r="B45" s="50" t="s">
        <v>654</v>
      </c>
      <c r="C45" s="138" t="s">
        <v>563</v>
      </c>
      <c r="D45" s="246" t="s">
        <v>599</v>
      </c>
      <c r="E45" s="247">
        <v>64.63</v>
      </c>
      <c r="F45" s="261">
        <v>103.4</v>
      </c>
      <c r="G45" s="247">
        <v>10.47</v>
      </c>
      <c r="H45" s="261">
        <v>18.850000000000001</v>
      </c>
      <c r="I45" s="247">
        <f t="shared" si="0"/>
        <v>197.35</v>
      </c>
      <c r="J45" s="262"/>
    </row>
    <row r="46" spans="1:10">
      <c r="A46" s="43">
        <v>40</v>
      </c>
      <c r="B46" s="50" t="s">
        <v>655</v>
      </c>
      <c r="C46" s="138" t="s">
        <v>330</v>
      </c>
      <c r="D46" s="246" t="s">
        <v>598</v>
      </c>
      <c r="E46" s="247">
        <v>64.63</v>
      </c>
      <c r="F46" s="261">
        <v>0</v>
      </c>
      <c r="G46" s="247">
        <v>10.47</v>
      </c>
      <c r="H46" s="261">
        <v>0</v>
      </c>
      <c r="I46" s="247">
        <f t="shared" si="0"/>
        <v>75.099999999999994</v>
      </c>
      <c r="J46" s="262"/>
    </row>
    <row r="47" spans="1:10" ht="16" customHeight="1">
      <c r="A47" s="43">
        <v>41</v>
      </c>
      <c r="B47" s="129" t="s">
        <v>656</v>
      </c>
      <c r="C47" s="119" t="s">
        <v>306</v>
      </c>
      <c r="D47" s="246" t="s">
        <v>598</v>
      </c>
      <c r="E47" s="247">
        <v>64.63</v>
      </c>
      <c r="F47" s="261">
        <v>0</v>
      </c>
      <c r="G47" s="247">
        <v>10.47</v>
      </c>
      <c r="H47" s="261">
        <v>0</v>
      </c>
      <c r="I47" s="247">
        <f t="shared" si="0"/>
        <v>75.099999999999994</v>
      </c>
      <c r="J47" s="262"/>
    </row>
    <row r="48" spans="1:10">
      <c r="A48" s="43">
        <v>42</v>
      </c>
      <c r="B48" s="50" t="s">
        <v>657</v>
      </c>
      <c r="C48" s="54" t="s">
        <v>203</v>
      </c>
      <c r="D48" s="246" t="s">
        <v>598</v>
      </c>
      <c r="E48" s="247">
        <v>64.63</v>
      </c>
      <c r="F48" s="261">
        <v>0</v>
      </c>
      <c r="G48" s="247">
        <v>10.47</v>
      </c>
      <c r="H48" s="261">
        <v>0</v>
      </c>
      <c r="I48" s="247">
        <f t="shared" si="0"/>
        <v>75.099999999999994</v>
      </c>
      <c r="J48" s="262"/>
    </row>
    <row r="49" spans="1:11">
      <c r="A49" s="43">
        <v>43</v>
      </c>
      <c r="B49" s="121" t="s">
        <v>658</v>
      </c>
      <c r="C49" s="119" t="s">
        <v>308</v>
      </c>
      <c r="D49" s="246" t="s">
        <v>598</v>
      </c>
      <c r="E49" s="247">
        <v>64.63</v>
      </c>
      <c r="F49" s="261">
        <v>0</v>
      </c>
      <c r="G49" s="247">
        <v>10.47</v>
      </c>
      <c r="H49" s="261">
        <v>0</v>
      </c>
      <c r="I49" s="247">
        <f t="shared" si="0"/>
        <v>75.099999999999994</v>
      </c>
      <c r="J49" s="262"/>
    </row>
    <row r="50" spans="1:11">
      <c r="A50" s="43">
        <v>44</v>
      </c>
      <c r="B50" s="50" t="s">
        <v>659</v>
      </c>
      <c r="C50" s="54" t="s">
        <v>27</v>
      </c>
      <c r="D50" s="246" t="s">
        <v>599</v>
      </c>
      <c r="E50" s="247">
        <v>64.63</v>
      </c>
      <c r="F50" s="261">
        <v>103.4</v>
      </c>
      <c r="G50" s="247">
        <v>10.47</v>
      </c>
      <c r="H50" s="261">
        <v>18.850000000000001</v>
      </c>
      <c r="I50" s="247">
        <f t="shared" si="0"/>
        <v>197.35</v>
      </c>
      <c r="J50" s="262"/>
    </row>
    <row r="51" spans="1:11">
      <c r="A51" s="43">
        <v>45</v>
      </c>
      <c r="B51" s="50" t="s">
        <v>660</v>
      </c>
      <c r="C51" s="54" t="s">
        <v>123</v>
      </c>
      <c r="D51" s="246" t="s">
        <v>600</v>
      </c>
      <c r="E51" s="247">
        <v>64.63</v>
      </c>
      <c r="F51" s="261">
        <v>45.24</v>
      </c>
      <c r="G51" s="247">
        <v>10.47</v>
      </c>
      <c r="H51" s="261">
        <v>7.85</v>
      </c>
      <c r="I51" s="247">
        <f t="shared" si="0"/>
        <v>128.19</v>
      </c>
      <c r="J51" s="262"/>
    </row>
    <row r="52" spans="1:11">
      <c r="A52" s="43">
        <v>46</v>
      </c>
      <c r="B52" s="50" t="s">
        <v>661</v>
      </c>
      <c r="C52" s="54" t="s">
        <v>143</v>
      </c>
      <c r="D52" s="246" t="s">
        <v>599</v>
      </c>
      <c r="E52" s="247">
        <v>64.63</v>
      </c>
      <c r="F52" s="261">
        <v>103.4</v>
      </c>
      <c r="G52" s="247">
        <v>10.47</v>
      </c>
      <c r="H52" s="261">
        <v>18.850000000000001</v>
      </c>
      <c r="I52" s="247">
        <f t="shared" si="0"/>
        <v>197.35</v>
      </c>
      <c r="J52" s="262"/>
    </row>
    <row r="53" spans="1:11">
      <c r="A53" s="43">
        <v>47</v>
      </c>
      <c r="B53" s="50" t="s">
        <v>662</v>
      </c>
      <c r="C53" s="54" t="s">
        <v>209</v>
      </c>
      <c r="D53" s="246" t="s">
        <v>598</v>
      </c>
      <c r="E53" s="247">
        <v>64.63</v>
      </c>
      <c r="F53" s="261">
        <v>0</v>
      </c>
      <c r="G53" s="247">
        <v>10.47</v>
      </c>
      <c r="H53" s="261">
        <v>0</v>
      </c>
      <c r="I53" s="247">
        <f t="shared" si="0"/>
        <v>75.099999999999994</v>
      </c>
      <c r="J53" s="262"/>
    </row>
    <row r="54" spans="1:11">
      <c r="A54" s="43">
        <v>48</v>
      </c>
      <c r="B54" s="50" t="s">
        <v>663</v>
      </c>
      <c r="C54" s="51" t="s">
        <v>133</v>
      </c>
      <c r="D54" s="246" t="s">
        <v>600</v>
      </c>
      <c r="E54" s="247">
        <v>64.63</v>
      </c>
      <c r="F54" s="261">
        <v>45.24</v>
      </c>
      <c r="G54" s="247">
        <v>10.47</v>
      </c>
      <c r="H54" s="261">
        <v>7.85</v>
      </c>
      <c r="I54" s="247">
        <f t="shared" si="0"/>
        <v>128.19</v>
      </c>
      <c r="J54" s="262"/>
    </row>
    <row r="55" spans="1:11" s="42" customFormat="1" ht="16" customHeight="1">
      <c r="A55" s="43">
        <v>49</v>
      </c>
      <c r="B55" s="50" t="s">
        <v>664</v>
      </c>
      <c r="C55" s="54" t="s">
        <v>601</v>
      </c>
      <c r="D55" s="246" t="s">
        <v>598</v>
      </c>
      <c r="E55" s="247">
        <v>64.63</v>
      </c>
      <c r="F55" s="261">
        <v>0</v>
      </c>
      <c r="G55" s="247">
        <v>10.47</v>
      </c>
      <c r="H55" s="261">
        <v>0</v>
      </c>
      <c r="I55" s="247">
        <f t="shared" si="0"/>
        <v>75.099999999999994</v>
      </c>
      <c r="J55" s="262"/>
      <c r="K55"/>
    </row>
    <row r="56" spans="1:11" s="42" customFormat="1">
      <c r="A56" s="43">
        <v>50</v>
      </c>
      <c r="B56" s="50" t="s">
        <v>665</v>
      </c>
      <c r="C56" s="54" t="s">
        <v>378</v>
      </c>
      <c r="D56" s="246" t="s">
        <v>598</v>
      </c>
      <c r="E56" s="247">
        <v>64.63</v>
      </c>
      <c r="F56" s="261">
        <v>0</v>
      </c>
      <c r="G56" s="247">
        <v>10.47</v>
      </c>
      <c r="H56" s="261">
        <v>0</v>
      </c>
      <c r="I56" s="247">
        <f t="shared" si="0"/>
        <v>75.099999999999994</v>
      </c>
      <c r="J56" s="262"/>
      <c r="K56"/>
    </row>
    <row r="57" spans="1:11" s="42" customFormat="1">
      <c r="A57" s="43">
        <v>51</v>
      </c>
      <c r="B57" s="50" t="s">
        <v>413</v>
      </c>
      <c r="C57" s="54" t="s">
        <v>196</v>
      </c>
      <c r="D57" s="271" t="s">
        <v>598</v>
      </c>
      <c r="E57" s="272">
        <v>64.63</v>
      </c>
      <c r="F57" s="273">
        <v>0</v>
      </c>
      <c r="G57" s="274">
        <v>10.47</v>
      </c>
      <c r="H57" s="261">
        <v>0</v>
      </c>
      <c r="I57" s="247">
        <f>SUM(E57:H57)</f>
        <v>75.099999999999994</v>
      </c>
      <c r="J57" s="262"/>
      <c r="K57"/>
    </row>
    <row r="58" spans="1:11">
      <c r="A58" s="43">
        <v>52</v>
      </c>
      <c r="B58" s="50" t="s">
        <v>666</v>
      </c>
      <c r="C58" s="51" t="s">
        <v>215</v>
      </c>
      <c r="D58" s="246" t="s">
        <v>598</v>
      </c>
      <c r="E58" s="247">
        <v>64.63</v>
      </c>
      <c r="F58" s="261">
        <v>0</v>
      </c>
      <c r="G58" s="247">
        <v>10.47</v>
      </c>
      <c r="H58" s="261">
        <v>0</v>
      </c>
      <c r="I58" s="247">
        <f t="shared" si="0"/>
        <v>75.099999999999994</v>
      </c>
      <c r="J58" s="264"/>
    </row>
    <row r="59" spans="1:11">
      <c r="A59" s="43">
        <v>53</v>
      </c>
      <c r="B59" s="50" t="s">
        <v>667</v>
      </c>
      <c r="C59" s="51" t="s">
        <v>586</v>
      </c>
      <c r="D59" s="246" t="s">
        <v>598</v>
      </c>
      <c r="E59" s="247">
        <v>64.63</v>
      </c>
      <c r="F59" s="261">
        <v>0</v>
      </c>
      <c r="G59" s="247">
        <v>10.47</v>
      </c>
      <c r="H59" s="261">
        <v>0</v>
      </c>
      <c r="I59" s="247">
        <f t="shared" si="0"/>
        <v>75.099999999999994</v>
      </c>
      <c r="J59" s="264"/>
    </row>
    <row r="60" spans="1:11">
      <c r="A60" s="43">
        <v>54</v>
      </c>
      <c r="B60" s="50" t="s">
        <v>668</v>
      </c>
      <c r="C60" s="51" t="s">
        <v>509</v>
      </c>
      <c r="D60" s="246" t="s">
        <v>599</v>
      </c>
      <c r="E60" s="247">
        <v>64.63</v>
      </c>
      <c r="F60" s="261">
        <v>103.4</v>
      </c>
      <c r="G60" s="247">
        <v>10.47</v>
      </c>
      <c r="H60" s="261">
        <v>18.850000000000001</v>
      </c>
      <c r="I60" s="247">
        <f t="shared" si="0"/>
        <v>197.35</v>
      </c>
      <c r="J60" s="264"/>
    </row>
    <row r="61" spans="1:11">
      <c r="A61" s="43">
        <v>55</v>
      </c>
      <c r="B61" s="50" t="s">
        <v>669</v>
      </c>
      <c r="C61" s="54" t="s">
        <v>83</v>
      </c>
      <c r="D61" s="246" t="s">
        <v>598</v>
      </c>
      <c r="E61" s="247">
        <v>64.63</v>
      </c>
      <c r="F61" s="261">
        <v>0</v>
      </c>
      <c r="G61" s="247">
        <v>10.47</v>
      </c>
      <c r="H61" s="261">
        <v>0</v>
      </c>
      <c r="I61" s="247">
        <f t="shared" si="0"/>
        <v>75.099999999999994</v>
      </c>
      <c r="J61" s="262"/>
    </row>
    <row r="62" spans="1:11">
      <c r="A62" s="43"/>
      <c r="B62" s="50" t="s">
        <v>711</v>
      </c>
      <c r="C62" s="279" t="s">
        <v>712</v>
      </c>
      <c r="D62" s="246" t="s">
        <v>598</v>
      </c>
      <c r="E62" s="247"/>
      <c r="F62" s="261"/>
      <c r="G62" s="247"/>
      <c r="H62" s="261"/>
      <c r="I62" s="247"/>
      <c r="J62" s="262" t="s">
        <v>719</v>
      </c>
    </row>
    <row r="63" spans="1:11">
      <c r="A63" s="43">
        <v>56</v>
      </c>
      <c r="B63" s="50" t="s">
        <v>707</v>
      </c>
      <c r="C63" s="54" t="s">
        <v>30</v>
      </c>
      <c r="D63" s="246" t="s">
        <v>598</v>
      </c>
      <c r="E63" s="247">
        <v>64.63</v>
      </c>
      <c r="F63" s="261">
        <v>0</v>
      </c>
      <c r="G63" s="247">
        <v>10.47</v>
      </c>
      <c r="H63" s="261">
        <v>0</v>
      </c>
      <c r="I63" s="247">
        <f t="shared" si="0"/>
        <v>75.099999999999994</v>
      </c>
      <c r="J63" s="262"/>
    </row>
    <row r="64" spans="1:11">
      <c r="A64" s="43">
        <v>57</v>
      </c>
      <c r="B64" s="50" t="s">
        <v>670</v>
      </c>
      <c r="C64" s="54" t="s">
        <v>428</v>
      </c>
      <c r="D64" s="246" t="s">
        <v>598</v>
      </c>
      <c r="E64" s="247">
        <v>64.63</v>
      </c>
      <c r="F64" s="261">
        <v>0</v>
      </c>
      <c r="G64" s="247">
        <v>10.47</v>
      </c>
      <c r="H64" s="261">
        <v>0</v>
      </c>
      <c r="I64" s="247">
        <f t="shared" si="0"/>
        <v>75.099999999999994</v>
      </c>
      <c r="J64" s="262"/>
    </row>
    <row r="65" spans="1:11">
      <c r="A65" s="43">
        <v>58</v>
      </c>
      <c r="B65" s="50" t="s">
        <v>671</v>
      </c>
      <c r="C65" s="54" t="s">
        <v>609</v>
      </c>
      <c r="D65" s="246" t="s">
        <v>600</v>
      </c>
      <c r="E65" s="247">
        <v>64.63</v>
      </c>
      <c r="F65" s="261">
        <v>45.24</v>
      </c>
      <c r="G65" s="247">
        <v>10.47</v>
      </c>
      <c r="H65" s="261">
        <v>7.85</v>
      </c>
      <c r="I65" s="247">
        <f t="shared" si="0"/>
        <v>128.19</v>
      </c>
      <c r="J65" s="262"/>
    </row>
    <row r="66" spans="1:11">
      <c r="A66" s="43">
        <v>59</v>
      </c>
      <c r="B66" s="50" t="s">
        <v>672</v>
      </c>
      <c r="C66" s="54" t="s">
        <v>619</v>
      </c>
      <c r="D66" s="246" t="s">
        <v>599</v>
      </c>
      <c r="E66" s="247">
        <v>64.63</v>
      </c>
      <c r="F66" s="261">
        <v>103.4</v>
      </c>
      <c r="G66" s="247">
        <v>10.47</v>
      </c>
      <c r="H66" s="261">
        <v>18.850000000000001</v>
      </c>
      <c r="I66" s="247">
        <f t="shared" si="0"/>
        <v>197.35</v>
      </c>
      <c r="J66" s="262"/>
    </row>
    <row r="67" spans="1:11">
      <c r="A67" s="43">
        <v>60</v>
      </c>
      <c r="B67" s="50" t="s">
        <v>673</v>
      </c>
      <c r="C67" s="54" t="s">
        <v>360</v>
      </c>
      <c r="D67" s="246" t="s">
        <v>598</v>
      </c>
      <c r="E67" s="247">
        <v>64.63</v>
      </c>
      <c r="F67" s="261">
        <v>0</v>
      </c>
      <c r="G67" s="247">
        <v>10.47</v>
      </c>
      <c r="H67" s="261">
        <v>0</v>
      </c>
      <c r="I67" s="247">
        <f t="shared" si="0"/>
        <v>75.099999999999994</v>
      </c>
      <c r="J67" s="262"/>
    </row>
    <row r="68" spans="1:11">
      <c r="A68" s="43">
        <v>61</v>
      </c>
      <c r="B68" s="50" t="s">
        <v>674</v>
      </c>
      <c r="C68" s="54" t="s">
        <v>369</v>
      </c>
      <c r="D68" s="246" t="s">
        <v>600</v>
      </c>
      <c r="E68" s="247">
        <v>64.63</v>
      </c>
      <c r="F68" s="261">
        <v>45.24</v>
      </c>
      <c r="G68" s="247">
        <v>10.47</v>
      </c>
      <c r="H68" s="261">
        <v>7.85</v>
      </c>
      <c r="I68" s="247">
        <f t="shared" si="0"/>
        <v>128.19</v>
      </c>
      <c r="J68" s="262"/>
    </row>
    <row r="69" spans="1:11">
      <c r="A69" s="43"/>
      <c r="B69" s="50" t="s">
        <v>726</v>
      </c>
      <c r="C69" s="279" t="s">
        <v>725</v>
      </c>
      <c r="D69" s="246" t="s">
        <v>598</v>
      </c>
      <c r="E69" s="247"/>
      <c r="F69" s="261"/>
      <c r="G69" s="247"/>
      <c r="H69" s="261"/>
      <c r="I69" s="247"/>
      <c r="J69" s="262" t="s">
        <v>718</v>
      </c>
    </row>
    <row r="70" spans="1:11">
      <c r="A70" s="43">
        <v>62</v>
      </c>
      <c r="B70" s="50" t="s">
        <v>676</v>
      </c>
      <c r="C70" s="54" t="s">
        <v>557</v>
      </c>
      <c r="D70" s="246" t="s">
        <v>598</v>
      </c>
      <c r="E70" s="247">
        <v>64.63</v>
      </c>
      <c r="F70" s="261">
        <v>0</v>
      </c>
      <c r="G70" s="247">
        <v>10.47</v>
      </c>
      <c r="H70" s="261">
        <v>0</v>
      </c>
      <c r="I70" s="247">
        <f t="shared" si="0"/>
        <v>75.099999999999994</v>
      </c>
      <c r="J70" s="262"/>
      <c r="K70" s="280"/>
    </row>
    <row r="71" spans="1:11">
      <c r="A71" s="43">
        <v>63</v>
      </c>
      <c r="B71" s="50" t="s">
        <v>677</v>
      </c>
      <c r="C71" s="54" t="s">
        <v>112</v>
      </c>
      <c r="D71" s="246" t="s">
        <v>598</v>
      </c>
      <c r="E71" s="247">
        <v>64.63</v>
      </c>
      <c r="F71" s="261">
        <v>0</v>
      </c>
      <c r="G71" s="247">
        <v>10.47</v>
      </c>
      <c r="H71" s="261">
        <v>0</v>
      </c>
      <c r="I71" s="247">
        <f t="shared" si="0"/>
        <v>75.099999999999994</v>
      </c>
      <c r="J71" s="262"/>
      <c r="K71" s="280"/>
    </row>
    <row r="72" spans="1:11">
      <c r="A72" s="43">
        <v>64</v>
      </c>
      <c r="B72" s="50" t="s">
        <v>678</v>
      </c>
      <c r="C72" s="54" t="s">
        <v>341</v>
      </c>
      <c r="D72" s="246" t="s">
        <v>599</v>
      </c>
      <c r="E72" s="247">
        <v>64.63</v>
      </c>
      <c r="F72" s="261">
        <v>103.4</v>
      </c>
      <c r="G72" s="247">
        <v>10.47</v>
      </c>
      <c r="H72" s="261">
        <v>18.850000000000001</v>
      </c>
      <c r="I72" s="247">
        <f t="shared" si="0"/>
        <v>197.35</v>
      </c>
      <c r="J72" s="262"/>
      <c r="K72" s="280"/>
    </row>
    <row r="73" spans="1:11">
      <c r="A73" s="43">
        <v>65</v>
      </c>
      <c r="B73" s="50" t="s">
        <v>679</v>
      </c>
      <c r="C73" s="54" t="s">
        <v>32</v>
      </c>
      <c r="D73" s="246" t="s">
        <v>599</v>
      </c>
      <c r="E73" s="247">
        <v>64.63</v>
      </c>
      <c r="F73" s="261">
        <v>103.4</v>
      </c>
      <c r="G73" s="247">
        <v>10.47</v>
      </c>
      <c r="H73" s="261">
        <v>18.850000000000001</v>
      </c>
      <c r="I73" s="247">
        <f t="shared" si="0"/>
        <v>197.35</v>
      </c>
      <c r="J73" s="262"/>
      <c r="K73" s="280"/>
    </row>
    <row r="74" spans="1:11">
      <c r="A74" s="43">
        <v>66</v>
      </c>
      <c r="B74" s="50" t="s">
        <v>714</v>
      </c>
      <c r="C74" s="54" t="s">
        <v>713</v>
      </c>
      <c r="D74" s="246" t="s">
        <v>598</v>
      </c>
      <c r="E74" s="247">
        <v>64.63</v>
      </c>
      <c r="F74" s="261">
        <v>0</v>
      </c>
      <c r="G74" s="247">
        <v>10.47</v>
      </c>
      <c r="H74" s="261">
        <v>0</v>
      </c>
      <c r="I74" s="247">
        <f>SUM(E74:H74)</f>
        <v>75.099999999999994</v>
      </c>
      <c r="J74" s="262" t="s">
        <v>724</v>
      </c>
      <c r="K74" s="280"/>
    </row>
    <row r="75" spans="1:11">
      <c r="A75" s="43">
        <v>67</v>
      </c>
      <c r="B75" s="50" t="s">
        <v>681</v>
      </c>
      <c r="C75" s="54" t="s">
        <v>179</v>
      </c>
      <c r="D75" s="246" t="s">
        <v>600</v>
      </c>
      <c r="E75" s="247">
        <v>64.63</v>
      </c>
      <c r="F75" s="261">
        <v>45.24</v>
      </c>
      <c r="G75" s="247">
        <v>10.47</v>
      </c>
      <c r="H75" s="261">
        <v>7.85</v>
      </c>
      <c r="I75" s="247">
        <f t="shared" si="0"/>
        <v>128.19</v>
      </c>
      <c r="J75" s="262"/>
      <c r="K75" s="280"/>
    </row>
    <row r="76" spans="1:11">
      <c r="A76" s="43">
        <v>68</v>
      </c>
      <c r="B76" s="50" t="s">
        <v>682</v>
      </c>
      <c r="C76" s="54" t="s">
        <v>34</v>
      </c>
      <c r="D76" s="246" t="s">
        <v>598</v>
      </c>
      <c r="E76" s="247">
        <v>64.63</v>
      </c>
      <c r="F76" s="261">
        <v>0</v>
      </c>
      <c r="G76" s="247">
        <v>10.47</v>
      </c>
      <c r="H76" s="261">
        <v>0</v>
      </c>
      <c r="I76" s="247">
        <f t="shared" si="0"/>
        <v>75.099999999999994</v>
      </c>
      <c r="J76" s="262"/>
      <c r="K76" s="280"/>
    </row>
    <row r="77" spans="1:11">
      <c r="A77" s="43">
        <v>69</v>
      </c>
      <c r="B77" s="50" t="s">
        <v>683</v>
      </c>
      <c r="C77" s="54" t="s">
        <v>126</v>
      </c>
      <c r="D77" s="246" t="s">
        <v>600</v>
      </c>
      <c r="E77" s="247">
        <v>64.63</v>
      </c>
      <c r="F77" s="261">
        <v>45.24</v>
      </c>
      <c r="G77" s="247">
        <v>10.47</v>
      </c>
      <c r="H77" s="261">
        <v>7.85</v>
      </c>
      <c r="I77" s="247">
        <f t="shared" ref="I77:I97" si="1">SUM(E77:H77)</f>
        <v>128.19</v>
      </c>
      <c r="J77" s="262"/>
      <c r="K77" s="280"/>
    </row>
    <row r="78" spans="1:11" ht="17" customHeight="1">
      <c r="A78" s="43">
        <v>70</v>
      </c>
      <c r="B78" s="50" t="s">
        <v>684</v>
      </c>
      <c r="C78" s="115" t="s">
        <v>35</v>
      </c>
      <c r="D78" s="246" t="s">
        <v>598</v>
      </c>
      <c r="E78" s="247">
        <v>64.63</v>
      </c>
      <c r="F78" s="261">
        <v>0</v>
      </c>
      <c r="G78" s="247">
        <v>10.47</v>
      </c>
      <c r="H78" s="261">
        <v>0</v>
      </c>
      <c r="I78" s="247">
        <f t="shared" si="1"/>
        <v>75.099999999999994</v>
      </c>
      <c r="J78" s="266"/>
      <c r="K78" s="280"/>
    </row>
    <row r="79" spans="1:11">
      <c r="A79" s="43">
        <v>71</v>
      </c>
      <c r="B79" s="50" t="s">
        <v>685</v>
      </c>
      <c r="C79" s="51" t="s">
        <v>433</v>
      </c>
      <c r="D79" s="246" t="s">
        <v>598</v>
      </c>
      <c r="E79" s="247">
        <v>64.63</v>
      </c>
      <c r="F79" s="261">
        <v>0</v>
      </c>
      <c r="G79" s="247">
        <v>10.47</v>
      </c>
      <c r="H79" s="261">
        <v>0</v>
      </c>
      <c r="I79" s="247">
        <f t="shared" si="1"/>
        <v>75.099999999999994</v>
      </c>
      <c r="J79" s="262"/>
      <c r="K79" s="280"/>
    </row>
    <row r="80" spans="1:11">
      <c r="A80" s="43">
        <v>72</v>
      </c>
      <c r="B80" s="50" t="s">
        <v>686</v>
      </c>
      <c r="C80" s="51" t="s">
        <v>339</v>
      </c>
      <c r="D80" s="246" t="s">
        <v>600</v>
      </c>
      <c r="E80" s="247">
        <v>64.63</v>
      </c>
      <c r="F80" s="261">
        <v>45.24</v>
      </c>
      <c r="G80" s="247">
        <v>10.47</v>
      </c>
      <c r="H80" s="261">
        <v>7.85</v>
      </c>
      <c r="I80" s="247">
        <f t="shared" si="1"/>
        <v>128.19</v>
      </c>
      <c r="J80" s="262"/>
      <c r="K80" s="280"/>
    </row>
    <row r="81" spans="1:12">
      <c r="A81" s="43">
        <v>73</v>
      </c>
      <c r="B81" s="50" t="s">
        <v>687</v>
      </c>
      <c r="C81" s="54" t="s">
        <v>50</v>
      </c>
      <c r="D81" s="246" t="s">
        <v>598</v>
      </c>
      <c r="E81" s="247">
        <v>64.63</v>
      </c>
      <c r="F81" s="261">
        <v>0</v>
      </c>
      <c r="G81" s="247">
        <v>10.47</v>
      </c>
      <c r="H81" s="261">
        <v>0</v>
      </c>
      <c r="I81" s="247">
        <f t="shared" si="1"/>
        <v>75.099999999999994</v>
      </c>
      <c r="J81" s="262"/>
      <c r="K81" s="280"/>
    </row>
    <row r="82" spans="1:12">
      <c r="A82" s="43">
        <v>74</v>
      </c>
      <c r="B82" s="50" t="s">
        <v>688</v>
      </c>
      <c r="C82" s="54" t="s">
        <v>85</v>
      </c>
      <c r="D82" s="246" t="s">
        <v>598</v>
      </c>
      <c r="E82" s="247">
        <v>64.63</v>
      </c>
      <c r="F82" s="261">
        <v>0</v>
      </c>
      <c r="G82" s="247">
        <v>10.47</v>
      </c>
      <c r="H82" s="261">
        <v>0</v>
      </c>
      <c r="I82" s="247">
        <f t="shared" si="1"/>
        <v>75.099999999999994</v>
      </c>
      <c r="J82" s="262"/>
      <c r="K82" s="280"/>
    </row>
    <row r="83" spans="1:12">
      <c r="A83" s="43">
        <v>75</v>
      </c>
      <c r="B83" s="50" t="s">
        <v>689</v>
      </c>
      <c r="C83" s="54" t="s">
        <v>128</v>
      </c>
      <c r="D83" s="246" t="s">
        <v>598</v>
      </c>
      <c r="E83" s="247">
        <v>64.63</v>
      </c>
      <c r="F83" s="261">
        <v>0</v>
      </c>
      <c r="G83" s="247">
        <v>10.47</v>
      </c>
      <c r="H83" s="261">
        <v>0</v>
      </c>
      <c r="I83" s="247">
        <f t="shared" si="1"/>
        <v>75.099999999999994</v>
      </c>
      <c r="J83" s="262"/>
      <c r="K83" s="280"/>
    </row>
    <row r="84" spans="1:12">
      <c r="A84" s="43">
        <v>76</v>
      </c>
      <c r="B84" s="50" t="s">
        <v>690</v>
      </c>
      <c r="C84" s="54" t="s">
        <v>138</v>
      </c>
      <c r="D84" s="246" t="s">
        <v>598</v>
      </c>
      <c r="E84" s="247">
        <v>64.63</v>
      </c>
      <c r="F84" s="261">
        <v>0</v>
      </c>
      <c r="G84" s="247">
        <v>10.47</v>
      </c>
      <c r="H84" s="261">
        <v>0</v>
      </c>
      <c r="I84" s="247">
        <f t="shared" si="1"/>
        <v>75.099999999999994</v>
      </c>
      <c r="J84" s="262"/>
      <c r="K84" s="280"/>
    </row>
    <row r="85" spans="1:12">
      <c r="A85" s="43">
        <v>77</v>
      </c>
      <c r="B85" s="50" t="s">
        <v>691</v>
      </c>
      <c r="C85" s="54" t="s">
        <v>37</v>
      </c>
      <c r="D85" s="246" t="s">
        <v>600</v>
      </c>
      <c r="E85" s="247">
        <v>64.63</v>
      </c>
      <c r="F85" s="261">
        <v>45.24</v>
      </c>
      <c r="G85" s="247">
        <v>10.47</v>
      </c>
      <c r="H85" s="261">
        <v>7.85</v>
      </c>
      <c r="I85" s="247">
        <f t="shared" si="1"/>
        <v>128.19</v>
      </c>
      <c r="J85" s="262"/>
      <c r="K85" s="280"/>
    </row>
    <row r="86" spans="1:12">
      <c r="A86" s="43">
        <v>78</v>
      </c>
      <c r="B86" s="50" t="s">
        <v>692</v>
      </c>
      <c r="C86" s="51" t="s">
        <v>46</v>
      </c>
      <c r="D86" s="246" t="s">
        <v>599</v>
      </c>
      <c r="E86" s="247">
        <v>64.63</v>
      </c>
      <c r="F86" s="261">
        <v>103.4</v>
      </c>
      <c r="G86" s="247">
        <v>10.47</v>
      </c>
      <c r="H86" s="261">
        <v>18.850000000000001</v>
      </c>
      <c r="I86" s="247">
        <f t="shared" si="1"/>
        <v>197.35</v>
      </c>
      <c r="J86" s="262"/>
      <c r="K86" s="280"/>
    </row>
    <row r="87" spans="1:12">
      <c r="A87" s="43">
        <v>79</v>
      </c>
      <c r="B87" s="50" t="s">
        <v>693</v>
      </c>
      <c r="C87" s="51" t="s">
        <v>165</v>
      </c>
      <c r="D87" s="246" t="s">
        <v>600</v>
      </c>
      <c r="E87" s="247">
        <v>64.63</v>
      </c>
      <c r="F87" s="261">
        <v>45.24</v>
      </c>
      <c r="G87" s="247">
        <v>10.47</v>
      </c>
      <c r="H87" s="261">
        <v>7.85</v>
      </c>
      <c r="I87" s="247">
        <f t="shared" si="1"/>
        <v>128.19</v>
      </c>
      <c r="J87" s="262"/>
      <c r="K87" s="280"/>
    </row>
    <row r="88" spans="1:12">
      <c r="A88" s="43">
        <v>80</v>
      </c>
      <c r="B88" s="50" t="s">
        <v>694</v>
      </c>
      <c r="C88" s="51" t="s">
        <v>200</v>
      </c>
      <c r="D88" s="246" t="s">
        <v>600</v>
      </c>
      <c r="E88" s="247">
        <v>64.63</v>
      </c>
      <c r="F88" s="261">
        <v>45.24</v>
      </c>
      <c r="G88" s="247">
        <v>10.47</v>
      </c>
      <c r="H88" s="261">
        <v>7.85</v>
      </c>
      <c r="I88" s="247">
        <f t="shared" si="1"/>
        <v>128.19</v>
      </c>
      <c r="J88" s="262"/>
      <c r="K88" s="280"/>
    </row>
    <row r="89" spans="1:12">
      <c r="A89" s="43">
        <v>81</v>
      </c>
      <c r="B89" s="50" t="s">
        <v>695</v>
      </c>
      <c r="C89" s="54" t="s">
        <v>434</v>
      </c>
      <c r="D89" s="246" t="s">
        <v>598</v>
      </c>
      <c r="E89" s="247">
        <v>64.63</v>
      </c>
      <c r="F89" s="261">
        <v>0</v>
      </c>
      <c r="G89" s="247">
        <v>10.47</v>
      </c>
      <c r="H89" s="261">
        <v>0</v>
      </c>
      <c r="I89" s="247">
        <f t="shared" si="1"/>
        <v>75.099999999999994</v>
      </c>
      <c r="J89" s="262"/>
      <c r="K89" s="280"/>
    </row>
    <row r="90" spans="1:12">
      <c r="A90" s="43">
        <v>82</v>
      </c>
      <c r="B90" s="50" t="s">
        <v>696</v>
      </c>
      <c r="C90" s="54" t="s">
        <v>524</v>
      </c>
      <c r="D90" s="246" t="s">
        <v>599</v>
      </c>
      <c r="E90" s="247">
        <v>64.63</v>
      </c>
      <c r="F90" s="261">
        <v>103.4</v>
      </c>
      <c r="G90" s="247">
        <v>10.47</v>
      </c>
      <c r="H90" s="261">
        <v>18.850000000000001</v>
      </c>
      <c r="I90" s="247">
        <f t="shared" si="1"/>
        <v>197.35</v>
      </c>
      <c r="J90" s="262"/>
      <c r="K90" s="280"/>
    </row>
    <row r="91" spans="1:12">
      <c r="A91" s="43">
        <v>83</v>
      </c>
      <c r="B91" s="50" t="s">
        <v>697</v>
      </c>
      <c r="C91" s="54" t="s">
        <v>558</v>
      </c>
      <c r="D91" s="246" t="s">
        <v>599</v>
      </c>
      <c r="E91" s="247">
        <v>64.63</v>
      </c>
      <c r="F91" s="261">
        <v>103.4</v>
      </c>
      <c r="G91" s="247">
        <v>10.47</v>
      </c>
      <c r="H91" s="261">
        <v>18.850000000000001</v>
      </c>
      <c r="I91" s="247">
        <f t="shared" si="1"/>
        <v>197.35</v>
      </c>
      <c r="J91" s="262"/>
      <c r="K91" s="280"/>
    </row>
    <row r="92" spans="1:12">
      <c r="A92" s="43">
        <v>84</v>
      </c>
      <c r="B92" s="50" t="s">
        <v>698</v>
      </c>
      <c r="C92" s="54" t="s">
        <v>201</v>
      </c>
      <c r="D92" s="246" t="s">
        <v>598</v>
      </c>
      <c r="E92" s="247">
        <v>64.63</v>
      </c>
      <c r="F92" s="261">
        <v>0</v>
      </c>
      <c r="G92" s="247">
        <v>10.47</v>
      </c>
      <c r="H92" s="261">
        <v>0</v>
      </c>
      <c r="I92" s="247">
        <f t="shared" si="1"/>
        <v>75.099999999999994</v>
      </c>
      <c r="J92" s="262"/>
      <c r="K92" s="280"/>
    </row>
    <row r="93" spans="1:12">
      <c r="A93" s="43">
        <v>85</v>
      </c>
      <c r="B93" s="50" t="s">
        <v>699</v>
      </c>
      <c r="C93" s="54" t="s">
        <v>202</v>
      </c>
      <c r="D93" s="246" t="s">
        <v>600</v>
      </c>
      <c r="E93" s="247">
        <v>64.63</v>
      </c>
      <c r="F93" s="261">
        <v>45.24</v>
      </c>
      <c r="G93" s="247">
        <v>10.47</v>
      </c>
      <c r="H93" s="261">
        <v>7.85</v>
      </c>
      <c r="I93" s="247">
        <f t="shared" si="1"/>
        <v>128.19</v>
      </c>
      <c r="J93" s="262"/>
      <c r="K93" s="280"/>
    </row>
    <row r="94" spans="1:12">
      <c r="A94" s="43">
        <v>86</v>
      </c>
      <c r="B94" s="50" t="s">
        <v>700</v>
      </c>
      <c r="C94" s="54" t="s">
        <v>473</v>
      </c>
      <c r="D94" s="246" t="s">
        <v>598</v>
      </c>
      <c r="E94" s="247">
        <v>64.63</v>
      </c>
      <c r="F94" s="261">
        <v>0</v>
      </c>
      <c r="G94" s="247">
        <v>10.47</v>
      </c>
      <c r="H94" s="261">
        <v>0</v>
      </c>
      <c r="I94" s="247">
        <f t="shared" si="1"/>
        <v>75.099999999999994</v>
      </c>
      <c r="J94" s="262"/>
      <c r="K94" s="280"/>
    </row>
    <row r="95" spans="1:12">
      <c r="A95" s="43">
        <v>87</v>
      </c>
      <c r="B95" s="50" t="s">
        <v>701</v>
      </c>
      <c r="C95" s="54" t="s">
        <v>559</v>
      </c>
      <c r="D95" s="246" t="s">
        <v>599</v>
      </c>
      <c r="E95" s="247">
        <v>64.63</v>
      </c>
      <c r="F95" s="261">
        <v>103.4</v>
      </c>
      <c r="G95" s="247">
        <v>10.47</v>
      </c>
      <c r="H95" s="261">
        <v>18.850000000000001</v>
      </c>
      <c r="I95" s="247">
        <f t="shared" si="1"/>
        <v>197.35</v>
      </c>
      <c r="J95" s="262"/>
      <c r="K95" s="280"/>
    </row>
    <row r="96" spans="1:12">
      <c r="A96" s="43">
        <v>88</v>
      </c>
      <c r="B96" s="50" t="s">
        <v>702</v>
      </c>
      <c r="C96" s="54" t="s">
        <v>161</v>
      </c>
      <c r="D96" s="246" t="s">
        <v>598</v>
      </c>
      <c r="E96" s="247">
        <v>64.63</v>
      </c>
      <c r="F96" s="261">
        <v>0</v>
      </c>
      <c r="G96" s="247">
        <v>10.47</v>
      </c>
      <c r="H96" s="261">
        <v>0</v>
      </c>
      <c r="I96" s="247">
        <f t="shared" si="1"/>
        <v>75.099999999999994</v>
      </c>
      <c r="J96" s="262"/>
      <c r="K96" s="280"/>
      <c r="L96" s="12"/>
    </row>
    <row r="97" spans="1:12">
      <c r="A97" s="43">
        <v>89</v>
      </c>
      <c r="B97" s="50" t="s">
        <v>703</v>
      </c>
      <c r="C97" s="51" t="s">
        <v>86</v>
      </c>
      <c r="D97" s="246" t="s">
        <v>600</v>
      </c>
      <c r="E97" s="247">
        <v>64.63</v>
      </c>
      <c r="F97" s="261">
        <v>45.24</v>
      </c>
      <c r="G97" s="247">
        <v>10.47</v>
      </c>
      <c r="H97" s="261">
        <v>7.85</v>
      </c>
      <c r="I97" s="247">
        <f t="shared" si="1"/>
        <v>128.19</v>
      </c>
      <c r="J97" s="262"/>
      <c r="K97" s="280"/>
      <c r="L97" s="12"/>
    </row>
    <row r="98" spans="1:12" ht="16">
      <c r="A98" s="398" t="s">
        <v>403</v>
      </c>
      <c r="B98" s="399"/>
      <c r="C98" s="399"/>
      <c r="D98" s="400"/>
      <c r="E98" s="144">
        <f>SUM(E5:E97)</f>
        <v>5752.0700000000079</v>
      </c>
      <c r="F98" s="144">
        <f>SUM(F5:F97)</f>
        <v>2940.4799999999996</v>
      </c>
      <c r="G98" s="88">
        <f>SUM(G5:G97)</f>
        <v>931.83000000000175</v>
      </c>
      <c r="H98" s="88">
        <f>SUM(H5:H97)</f>
        <v>529.30000000000041</v>
      </c>
      <c r="I98" s="88">
        <f>SUM(E98:H98)</f>
        <v>10153.680000000009</v>
      </c>
      <c r="J98" s="89"/>
      <c r="K98" s="275"/>
      <c r="L98" s="12"/>
    </row>
    <row r="99" spans="1:12">
      <c r="A99" s="148"/>
      <c r="B99" s="149"/>
      <c r="C99" s="150"/>
      <c r="J99" s="53"/>
    </row>
    <row r="100" spans="1:12">
      <c r="A100" s="43"/>
      <c r="B100" s="50"/>
      <c r="C100" s="54"/>
      <c r="D100" s="54"/>
      <c r="E100" s="76"/>
      <c r="F100" s="76"/>
      <c r="G100" s="76"/>
      <c r="H100" s="76"/>
      <c r="I100" s="76"/>
      <c r="J100" s="53"/>
    </row>
    <row r="101" spans="1:12" ht="16">
      <c r="A101" s="143"/>
      <c r="B101" s="155"/>
      <c r="C101" s="398" t="s">
        <v>616</v>
      </c>
      <c r="D101" s="400"/>
      <c r="E101" s="88">
        <v>0</v>
      </c>
      <c r="F101" s="88"/>
      <c r="G101" s="88">
        <v>0</v>
      </c>
      <c r="H101" s="88"/>
      <c r="I101" s="88">
        <v>0</v>
      </c>
      <c r="J101" s="89"/>
      <c r="L101" s="12"/>
    </row>
    <row r="102" spans="1:12" ht="16">
      <c r="A102" s="394" t="s">
        <v>171</v>
      </c>
      <c r="B102" s="395"/>
      <c r="C102" s="395"/>
      <c r="D102" s="395"/>
      <c r="E102" s="88">
        <f>E98+E101</f>
        <v>5752.0700000000079</v>
      </c>
      <c r="F102" s="88"/>
      <c r="G102" s="88">
        <f>G98+G101</f>
        <v>931.83000000000175</v>
      </c>
      <c r="H102" s="88"/>
      <c r="I102" s="88">
        <f>I98+I101</f>
        <v>10153.680000000009</v>
      </c>
      <c r="J102" s="89"/>
      <c r="L102" s="12"/>
    </row>
    <row r="103" spans="1:12" ht="16">
      <c r="A103" s="401" t="s">
        <v>317</v>
      </c>
      <c r="B103" s="401"/>
      <c r="C103" s="401"/>
      <c r="D103" s="401"/>
      <c r="E103" s="90"/>
      <c r="F103" s="90"/>
      <c r="G103" s="93"/>
      <c r="H103" s="93"/>
      <c r="I103" s="93"/>
      <c r="J103" s="89"/>
    </row>
    <row r="104" spans="1:12" ht="16" customHeight="1">
      <c r="A104" s="405" t="s">
        <v>418</v>
      </c>
      <c r="B104" s="402"/>
      <c r="C104" s="402"/>
      <c r="D104" s="403"/>
      <c r="E104" s="247"/>
      <c r="F104" s="247"/>
      <c r="G104" s="247"/>
      <c r="H104" s="247"/>
      <c r="I104" s="247"/>
      <c r="J104" s="100"/>
    </row>
    <row r="105" spans="1:12" s="53" customFormat="1" ht="16" customHeight="1">
      <c r="A105" s="240"/>
      <c r="B105" s="278" t="s">
        <v>715</v>
      </c>
      <c r="C105" s="51" t="s">
        <v>5</v>
      </c>
      <c r="D105" s="246" t="s">
        <v>598</v>
      </c>
      <c r="E105" s="247">
        <v>64.63</v>
      </c>
      <c r="F105" s="261">
        <v>0</v>
      </c>
      <c r="G105" s="247">
        <v>10.47</v>
      </c>
      <c r="H105" s="261">
        <v>0</v>
      </c>
      <c r="I105" s="247">
        <f>E105+G105</f>
        <v>75.099999999999994</v>
      </c>
      <c r="J105" s="276"/>
    </row>
    <row r="106" spans="1:12" s="53" customFormat="1" ht="16" customHeight="1">
      <c r="A106" s="240"/>
      <c r="B106" s="50" t="s">
        <v>723</v>
      </c>
      <c r="C106" s="51" t="s">
        <v>722</v>
      </c>
      <c r="D106" s="246" t="s">
        <v>598</v>
      </c>
      <c r="E106" s="247">
        <v>64.63</v>
      </c>
      <c r="F106" s="261">
        <v>0</v>
      </c>
      <c r="G106" s="247">
        <v>10.47</v>
      </c>
      <c r="H106" s="261">
        <v>0</v>
      </c>
      <c r="I106" s="247">
        <f>SUM(E106:H106)</f>
        <v>75.099999999999994</v>
      </c>
      <c r="J106" s="57"/>
    </row>
    <row r="107" spans="1:12" s="53" customFormat="1" ht="16" customHeight="1">
      <c r="A107" s="240"/>
      <c r="B107" s="50" t="s">
        <v>714</v>
      </c>
      <c r="C107" s="54" t="s">
        <v>713</v>
      </c>
      <c r="D107" s="246" t="s">
        <v>598</v>
      </c>
      <c r="E107" s="247">
        <v>64.63</v>
      </c>
      <c r="F107" s="261">
        <v>0</v>
      </c>
      <c r="G107" s="247">
        <v>10.47</v>
      </c>
      <c r="H107" s="261">
        <v>0</v>
      </c>
      <c r="I107" s="247">
        <f>SUM(E107:H107)</f>
        <v>75.099999999999994</v>
      </c>
      <c r="J107" s="276"/>
    </row>
    <row r="108" spans="1:12" s="53" customFormat="1" ht="16" customHeight="1">
      <c r="A108" s="240"/>
      <c r="B108" s="50" t="s">
        <v>675</v>
      </c>
      <c r="C108" s="54" t="s">
        <v>587</v>
      </c>
      <c r="D108" s="246" t="s">
        <v>600</v>
      </c>
      <c r="E108" s="247">
        <v>64.63</v>
      </c>
      <c r="F108" s="261">
        <v>45.24</v>
      </c>
      <c r="G108" s="247">
        <v>10.47</v>
      </c>
      <c r="H108" s="261">
        <v>7.85</v>
      </c>
      <c r="I108" s="247">
        <f t="shared" ref="I108:I113" si="2">SUM(E108:H108)*-1</f>
        <v>-128.19</v>
      </c>
      <c r="J108" s="276"/>
    </row>
    <row r="109" spans="1:12" s="53" customFormat="1" ht="16" customHeight="1">
      <c r="A109" s="240"/>
      <c r="B109" s="50" t="s">
        <v>675</v>
      </c>
      <c r="C109" s="54" t="s">
        <v>587</v>
      </c>
      <c r="D109" s="246" t="s">
        <v>600</v>
      </c>
      <c r="E109" s="247">
        <v>64.63</v>
      </c>
      <c r="F109" s="261">
        <v>45.24</v>
      </c>
      <c r="G109" s="247">
        <v>10.47</v>
      </c>
      <c r="H109" s="261">
        <v>7.85</v>
      </c>
      <c r="I109" s="247">
        <f t="shared" si="2"/>
        <v>-128.19</v>
      </c>
      <c r="J109" s="276"/>
    </row>
    <row r="110" spans="1:12" s="53" customFormat="1" ht="16" customHeight="1">
      <c r="A110" s="240"/>
      <c r="B110" s="50" t="s">
        <v>680</v>
      </c>
      <c r="C110" s="54" t="s">
        <v>137</v>
      </c>
      <c r="D110" s="246" t="s">
        <v>598</v>
      </c>
      <c r="E110" s="247">
        <v>64.63</v>
      </c>
      <c r="F110" s="261">
        <v>0</v>
      </c>
      <c r="G110" s="247">
        <v>10.47</v>
      </c>
      <c r="H110" s="261">
        <v>0</v>
      </c>
      <c r="I110" s="247">
        <f t="shared" si="2"/>
        <v>-75.099999999999994</v>
      </c>
      <c r="J110" s="276"/>
    </row>
    <row r="111" spans="1:12" s="53" customFormat="1" ht="16" customHeight="1">
      <c r="A111" s="240"/>
      <c r="B111" s="50" t="s">
        <v>680</v>
      </c>
      <c r="C111" s="54" t="s">
        <v>137</v>
      </c>
      <c r="D111" s="246" t="s">
        <v>598</v>
      </c>
      <c r="E111" s="247">
        <v>64.63</v>
      </c>
      <c r="F111" s="261">
        <v>0</v>
      </c>
      <c r="G111" s="247">
        <v>10.47</v>
      </c>
      <c r="H111" s="261">
        <v>0</v>
      </c>
      <c r="I111" s="247">
        <f t="shared" si="2"/>
        <v>-75.099999999999994</v>
      </c>
    </row>
    <row r="112" spans="1:12" s="53" customFormat="1" ht="16" customHeight="1">
      <c r="A112" s="240"/>
      <c r="B112" s="50" t="s">
        <v>704</v>
      </c>
      <c r="C112" s="54" t="s">
        <v>535</v>
      </c>
      <c r="D112" s="246" t="s">
        <v>598</v>
      </c>
      <c r="E112" s="247">
        <v>64.63</v>
      </c>
      <c r="F112" s="261">
        <v>0</v>
      </c>
      <c r="G112" s="247">
        <v>10.47</v>
      </c>
      <c r="H112" s="261">
        <v>0</v>
      </c>
      <c r="I112" s="247">
        <f t="shared" si="2"/>
        <v>-75.099999999999994</v>
      </c>
    </row>
    <row r="113" spans="1:10" s="53" customFormat="1" ht="16" customHeight="1">
      <c r="A113" s="240"/>
      <c r="B113" s="50" t="s">
        <v>704</v>
      </c>
      <c r="C113" s="54" t="s">
        <v>535</v>
      </c>
      <c r="D113" s="246" t="s">
        <v>598</v>
      </c>
      <c r="E113" s="247">
        <v>64.63</v>
      </c>
      <c r="F113" s="261">
        <v>0</v>
      </c>
      <c r="G113" s="247">
        <v>10.47</v>
      </c>
      <c r="H113" s="261">
        <v>0</v>
      </c>
      <c r="I113" s="247">
        <f t="shared" si="2"/>
        <v>-75.099999999999994</v>
      </c>
    </row>
    <row r="114" spans="1:10" ht="16">
      <c r="A114" s="406" t="s">
        <v>415</v>
      </c>
      <c r="B114" s="404"/>
      <c r="C114" s="404"/>
      <c r="D114" s="404"/>
      <c r="E114" s="256">
        <f>SUM(E104:E104)</f>
        <v>0</v>
      </c>
      <c r="F114" s="256"/>
      <c r="G114" s="256">
        <f>SUM(G104:G104)</f>
        <v>0</v>
      </c>
      <c r="H114" s="256"/>
      <c r="I114" s="256">
        <f>SUM(I104:I113)</f>
        <v>-331.48</v>
      </c>
      <c r="J114" s="257"/>
    </row>
    <row r="115" spans="1:10" ht="16">
      <c r="A115" s="393" t="s">
        <v>171</v>
      </c>
      <c r="B115" s="393"/>
      <c r="C115" s="393"/>
      <c r="D115" s="393"/>
      <c r="E115" s="90">
        <f>E102+E114</f>
        <v>5752.0700000000079</v>
      </c>
      <c r="F115" s="90"/>
      <c r="G115" s="90">
        <f>G102+G114</f>
        <v>931.83000000000175</v>
      </c>
      <c r="H115" s="90"/>
      <c r="I115" s="90">
        <f>I102+I114</f>
        <v>9822.2000000000098</v>
      </c>
      <c r="J115" s="89"/>
    </row>
    <row r="116" spans="1:10" ht="15" customHeight="1">
      <c r="A116" s="397" t="s">
        <v>166</v>
      </c>
      <c r="B116" s="397"/>
      <c r="C116" s="397"/>
      <c r="D116" s="397"/>
      <c r="E116" s="397"/>
      <c r="F116" s="397"/>
      <c r="G116" s="397"/>
      <c r="H116" s="397"/>
      <c r="I116" s="397"/>
      <c r="J116" s="143"/>
    </row>
    <row r="117" spans="1:10" ht="16" customHeight="1">
      <c r="C117" s="1"/>
      <c r="D117" s="1"/>
      <c r="G117" t="s">
        <v>381</v>
      </c>
      <c r="H117" s="163" t="s">
        <v>611</v>
      </c>
      <c r="I117" s="260">
        <v>44907</v>
      </c>
    </row>
    <row r="118" spans="1:10">
      <c r="G118" s="12"/>
      <c r="H118" s="12"/>
      <c r="I118" s="12"/>
    </row>
    <row r="121" spans="1:10">
      <c r="B121" s="137"/>
      <c r="C121" s="137"/>
      <c r="D121" s="137"/>
    </row>
  </sheetData>
  <autoFilter ref="A4:J99" xr:uid="{AC91E4FB-51F2-A54D-A087-8F2CC9694FD4}"/>
  <mergeCells count="8">
    <mergeCell ref="A115:D115"/>
    <mergeCell ref="A116:I116"/>
    <mergeCell ref="A98:D98"/>
    <mergeCell ref="C101:D101"/>
    <mergeCell ref="A102:D102"/>
    <mergeCell ref="A103:D103"/>
    <mergeCell ref="A104:D104"/>
    <mergeCell ref="A114:D114"/>
  </mergeCells>
  <conditionalFormatting sqref="B105">
    <cfRule type="duplicateValues" dxfId="1044" priority="34"/>
  </conditionalFormatting>
  <conditionalFormatting sqref="B106">
    <cfRule type="duplicateValues" dxfId="1043" priority="25"/>
  </conditionalFormatting>
  <conditionalFormatting sqref="B107">
    <cfRule type="duplicateValues" dxfId="1042" priority="19"/>
  </conditionalFormatting>
  <conditionalFormatting sqref="B108">
    <cfRule type="duplicateValues" dxfId="1041" priority="16"/>
  </conditionalFormatting>
  <conditionalFormatting sqref="B109">
    <cfRule type="duplicateValues" dxfId="1040" priority="13"/>
  </conditionalFormatting>
  <conditionalFormatting sqref="B110">
    <cfRule type="duplicateValues" dxfId="1039" priority="10"/>
  </conditionalFormatting>
  <conditionalFormatting sqref="B111">
    <cfRule type="duplicateValues" dxfId="1038" priority="7"/>
  </conditionalFormatting>
  <conditionalFormatting sqref="B112">
    <cfRule type="duplicateValues" dxfId="1037" priority="4"/>
  </conditionalFormatting>
  <conditionalFormatting sqref="B113">
    <cfRule type="duplicateValues" dxfId="1036" priority="1"/>
  </conditionalFormatting>
  <conditionalFormatting sqref="B115 B117:B1048576 B99:B103 B1:B97">
    <cfRule type="duplicateValues" dxfId="1035" priority="64"/>
  </conditionalFormatting>
  <conditionalFormatting sqref="B54:C54">
    <cfRule type="duplicateValues" dxfId="1034" priority="67"/>
    <cfRule type="duplicateValues" dxfId="1033" priority="68"/>
  </conditionalFormatting>
  <conditionalFormatting sqref="B105:C105">
    <cfRule type="duplicateValues" dxfId="1032" priority="36"/>
  </conditionalFormatting>
  <conditionalFormatting sqref="B106:C106">
    <cfRule type="duplicateValues" dxfId="1031" priority="27"/>
  </conditionalFormatting>
  <conditionalFormatting sqref="B107:C107">
    <cfRule type="duplicateValues" dxfId="1030" priority="21"/>
  </conditionalFormatting>
  <conditionalFormatting sqref="B108:C108">
    <cfRule type="duplicateValues" dxfId="1029" priority="18"/>
  </conditionalFormatting>
  <conditionalFormatting sqref="B109:C109">
    <cfRule type="duplicateValues" dxfId="1028" priority="15"/>
  </conditionalFormatting>
  <conditionalFormatting sqref="B110:C110">
    <cfRule type="duplicateValues" dxfId="1027" priority="12"/>
  </conditionalFormatting>
  <conditionalFormatting sqref="B111:C111">
    <cfRule type="duplicateValues" dxfId="1026" priority="9"/>
  </conditionalFormatting>
  <conditionalFormatting sqref="B112:C112">
    <cfRule type="duplicateValues" dxfId="1025" priority="6"/>
  </conditionalFormatting>
  <conditionalFormatting sqref="B113:C113">
    <cfRule type="duplicateValues" dxfId="1024" priority="3"/>
  </conditionalFormatting>
  <conditionalFormatting sqref="B115:D115 B100:D100 B101 B103:D103 B117:D121 B1:D4 B99:C99 B13:C37 B12 B55:C97 B123:D1048576 B122:C122 B39:C53 B38 B5:C11">
    <cfRule type="duplicateValues" dxfId="1023" priority="76"/>
  </conditionalFormatting>
  <conditionalFormatting sqref="B119:D121 B123:D1048576 B122:C122">
    <cfRule type="duplicateValues" dxfId="1022" priority="75"/>
  </conditionalFormatting>
  <conditionalFormatting sqref="C12">
    <cfRule type="duplicateValues" dxfId="1021" priority="59"/>
    <cfRule type="duplicateValues" dxfId="1020" priority="60"/>
  </conditionalFormatting>
  <conditionalFormatting sqref="C19">
    <cfRule type="duplicateValues" dxfId="1019" priority="74"/>
  </conditionalFormatting>
  <conditionalFormatting sqref="C38">
    <cfRule type="duplicateValues" dxfId="1018" priority="57"/>
    <cfRule type="duplicateValues" dxfId="1017" priority="58"/>
  </conditionalFormatting>
  <conditionalFormatting sqref="C47">
    <cfRule type="duplicateValues" dxfId="1016" priority="72"/>
  </conditionalFormatting>
  <conditionalFormatting sqref="C49">
    <cfRule type="duplicateValues" dxfId="1015" priority="71"/>
  </conditionalFormatting>
  <conditionalFormatting sqref="C105">
    <cfRule type="duplicateValues" dxfId="1014" priority="35"/>
  </conditionalFormatting>
  <conditionalFormatting sqref="C106">
    <cfRule type="duplicateValues" dxfId="1013" priority="26"/>
  </conditionalFormatting>
  <conditionalFormatting sqref="C107">
    <cfRule type="duplicateValues" dxfId="1012" priority="20"/>
  </conditionalFormatting>
  <conditionalFormatting sqref="C108">
    <cfRule type="duplicateValues" dxfId="1011" priority="17"/>
  </conditionalFormatting>
  <conditionalFormatting sqref="C109">
    <cfRule type="duplicateValues" dxfId="1010" priority="14"/>
  </conditionalFormatting>
  <conditionalFormatting sqref="C110">
    <cfRule type="duplicateValues" dxfId="1009" priority="11"/>
  </conditionalFormatting>
  <conditionalFormatting sqref="C111">
    <cfRule type="duplicateValues" dxfId="1008" priority="8"/>
  </conditionalFormatting>
  <conditionalFormatting sqref="C112">
    <cfRule type="duplicateValues" dxfId="1007" priority="5"/>
  </conditionalFormatting>
  <conditionalFormatting sqref="C113">
    <cfRule type="duplicateValues" dxfId="1006" priority="2"/>
  </conditionalFormatting>
  <conditionalFormatting sqref="C115:D115 C117:D121 C1:D4 C100:D100 C102:D103 C99 C13:C37 C123:D1048576 C122 C39:C97 C5:C11">
    <cfRule type="duplicateValues" dxfId="1005" priority="65"/>
  </conditionalFormatting>
  <conditionalFormatting sqref="J5">
    <cfRule type="notContainsBlanks" dxfId="1004" priority="37">
      <formula>LEN(TRIM(J5))&gt;0</formula>
    </cfRule>
  </conditionalFormatting>
  <conditionalFormatting sqref="J8:J112">
    <cfRule type="notContainsBlanks" dxfId="1003" priority="61">
      <formula>LEN(TRIM(J8))&gt;0</formula>
    </cfRule>
  </conditionalFormatting>
  <conditionalFormatting sqref="J114:J116">
    <cfRule type="notContainsBlanks" dxfId="1002" priority="66">
      <formula>LEN(TRIM(J114))&gt;0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F88E-B987-CB42-A0A8-3BF10C33987F}">
  <sheetPr>
    <tabColor rgb="FF92D050"/>
    <pageSetUpPr fitToPage="1"/>
  </sheetPr>
  <dimension ref="A1:N120"/>
  <sheetViews>
    <sheetView topLeftCell="A84" zoomScale="125" zoomScaleNormal="125" zoomScalePageLayoutView="150" workbookViewId="0">
      <selection activeCell="A96" sqref="A96:XFD96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4.5" customWidth="1"/>
    <col min="6" max="6" width="13.33203125" customWidth="1"/>
    <col min="7" max="7" width="14.1640625" customWidth="1"/>
    <col min="8" max="8" width="15.33203125" customWidth="1"/>
    <col min="9" max="9" width="16.6640625" customWidth="1"/>
    <col min="10" max="10" width="27.83203125" customWidth="1"/>
    <col min="11" max="11" width="41.5" bestFit="1" customWidth="1"/>
  </cols>
  <sheetData>
    <row r="1" spans="1:10" ht="21">
      <c r="A1" s="48" t="s">
        <v>222</v>
      </c>
      <c r="C1" s="17"/>
      <c r="D1" s="17"/>
      <c r="G1" s="58" t="s">
        <v>218</v>
      </c>
      <c r="H1" s="44" t="s">
        <v>219</v>
      </c>
      <c r="I1" s="44" t="s">
        <v>220</v>
      </c>
      <c r="J1" s="44" t="s">
        <v>606</v>
      </c>
    </row>
    <row r="2" spans="1:10" ht="19">
      <c r="A2" s="92" t="s">
        <v>313</v>
      </c>
      <c r="C2" s="17"/>
      <c r="D2" s="17"/>
      <c r="G2" s="59"/>
      <c r="H2" s="157">
        <v>44835</v>
      </c>
      <c r="I2" s="157">
        <v>44865</v>
      </c>
      <c r="J2" s="53"/>
    </row>
    <row r="3" spans="1:10" ht="7" customHeight="1">
      <c r="C3" s="17"/>
      <c r="D3" s="17"/>
      <c r="E3" s="3"/>
      <c r="F3" s="3"/>
      <c r="G3" s="46"/>
      <c r="H3" s="46"/>
      <c r="I3" s="46"/>
    </row>
    <row r="4" spans="1:10">
      <c r="A4" s="44" t="s">
        <v>221</v>
      </c>
      <c r="B4" s="277" t="s">
        <v>227</v>
      </c>
      <c r="C4" s="47" t="s">
        <v>0</v>
      </c>
      <c r="D4" s="47" t="s">
        <v>597</v>
      </c>
      <c r="E4" s="47" t="s">
        <v>593</v>
      </c>
      <c r="F4" s="47" t="s">
        <v>594</v>
      </c>
      <c r="G4" s="47" t="s">
        <v>595</v>
      </c>
      <c r="H4" s="47" t="s">
        <v>596</v>
      </c>
      <c r="I4" s="47" t="s">
        <v>140</v>
      </c>
      <c r="J4" s="47" t="s">
        <v>226</v>
      </c>
    </row>
    <row r="5" spans="1:10">
      <c r="A5" s="43">
        <v>1</v>
      </c>
      <c r="B5" s="278" t="s">
        <v>620</v>
      </c>
      <c r="C5" s="51" t="s">
        <v>542</v>
      </c>
      <c r="D5" s="246" t="s">
        <v>598</v>
      </c>
      <c r="E5" s="247">
        <v>64.63</v>
      </c>
      <c r="F5" s="261">
        <v>0</v>
      </c>
      <c r="G5" s="247">
        <v>10.47</v>
      </c>
      <c r="H5" s="261">
        <v>0</v>
      </c>
      <c r="I5" s="247">
        <f>E5+G5</f>
        <v>75.099999999999994</v>
      </c>
      <c r="J5" s="51"/>
    </row>
    <row r="6" spans="1:10">
      <c r="A6" s="43">
        <v>2</v>
      </c>
      <c r="B6" s="278" t="s">
        <v>621</v>
      </c>
      <c r="C6" s="51" t="s">
        <v>561</v>
      </c>
      <c r="D6" s="246" t="s">
        <v>599</v>
      </c>
      <c r="E6" s="247">
        <v>64.63</v>
      </c>
      <c r="F6" s="261">
        <v>103.4</v>
      </c>
      <c r="G6" s="247">
        <v>10.47</v>
      </c>
      <c r="H6" s="261">
        <v>18.850000000000001</v>
      </c>
      <c r="I6" s="247">
        <f>SUM(E6:H6)</f>
        <v>197.35</v>
      </c>
      <c r="J6" s="51"/>
    </row>
    <row r="7" spans="1:10">
      <c r="A7" s="43">
        <v>3</v>
      </c>
      <c r="B7" s="50" t="s">
        <v>622</v>
      </c>
      <c r="C7" s="51" t="s">
        <v>192</v>
      </c>
      <c r="D7" s="246" t="s">
        <v>600</v>
      </c>
      <c r="E7" s="247">
        <v>64.63</v>
      </c>
      <c r="F7" s="261">
        <v>45.24</v>
      </c>
      <c r="G7" s="247">
        <v>10.47</v>
      </c>
      <c r="H7" s="261">
        <v>7.85</v>
      </c>
      <c r="I7" s="247">
        <f>SUM(E7:H7)</f>
        <v>128.19</v>
      </c>
      <c r="J7" s="53"/>
    </row>
    <row r="8" spans="1:10">
      <c r="A8" s="43">
        <v>4</v>
      </c>
      <c r="B8" s="50" t="s">
        <v>623</v>
      </c>
      <c r="C8" s="54" t="s">
        <v>212</v>
      </c>
      <c r="D8" s="246" t="s">
        <v>598</v>
      </c>
      <c r="E8" s="247">
        <v>64.63</v>
      </c>
      <c r="F8" s="261">
        <v>0</v>
      </c>
      <c r="G8" s="247">
        <v>10.47</v>
      </c>
      <c r="H8" s="261">
        <v>0</v>
      </c>
      <c r="I8" s="247">
        <f t="shared" ref="I8:I74" si="0">SUM(E8:H8)</f>
        <v>75.099999999999994</v>
      </c>
      <c r="J8" s="262"/>
    </row>
    <row r="9" spans="1:10">
      <c r="A9" s="43">
        <v>5</v>
      </c>
      <c r="B9" s="50" t="s">
        <v>624</v>
      </c>
      <c r="C9" s="54" t="s">
        <v>583</v>
      </c>
      <c r="D9" s="246" t="s">
        <v>598</v>
      </c>
      <c r="E9" s="247">
        <v>64.63</v>
      </c>
      <c r="F9" s="261">
        <v>0</v>
      </c>
      <c r="G9" s="247">
        <v>10.47</v>
      </c>
      <c r="H9" s="261">
        <v>0</v>
      </c>
      <c r="I9" s="247">
        <f t="shared" si="0"/>
        <v>75.099999999999994</v>
      </c>
      <c r="J9" s="262"/>
    </row>
    <row r="10" spans="1:10">
      <c r="A10" s="43">
        <v>6</v>
      </c>
      <c r="B10" s="50" t="s">
        <v>625</v>
      </c>
      <c r="C10" s="54" t="s">
        <v>89</v>
      </c>
      <c r="D10" s="246" t="s">
        <v>598</v>
      </c>
      <c r="E10" s="247">
        <v>64.63</v>
      </c>
      <c r="F10" s="261">
        <v>0</v>
      </c>
      <c r="G10" s="247">
        <v>10.47</v>
      </c>
      <c r="H10" s="261">
        <v>0</v>
      </c>
      <c r="I10" s="247">
        <f t="shared" si="0"/>
        <v>75.099999999999994</v>
      </c>
      <c r="J10" s="262"/>
    </row>
    <row r="11" spans="1:10">
      <c r="A11" s="43">
        <v>7</v>
      </c>
      <c r="B11" s="50" t="s">
        <v>626</v>
      </c>
      <c r="C11" s="54" t="s">
        <v>613</v>
      </c>
      <c r="D11" s="246" t="s">
        <v>600</v>
      </c>
      <c r="E11" s="247">
        <v>64.63</v>
      </c>
      <c r="F11" s="261">
        <f>109.87-E11</f>
        <v>45.240000000000009</v>
      </c>
      <c r="G11" s="247">
        <v>10.47</v>
      </c>
      <c r="H11" s="261">
        <f>18.32-G11</f>
        <v>7.85</v>
      </c>
      <c r="I11" s="247">
        <f>SUM(E11:H11)</f>
        <v>128.19</v>
      </c>
      <c r="J11" s="262"/>
    </row>
    <row r="12" spans="1:10">
      <c r="A12" s="43">
        <v>8</v>
      </c>
      <c r="B12" s="50" t="s">
        <v>627</v>
      </c>
      <c r="C12" s="54" t="s">
        <v>575</v>
      </c>
      <c r="D12" s="246" t="s">
        <v>598</v>
      </c>
      <c r="E12" s="247">
        <v>64.63</v>
      </c>
      <c r="F12" s="261">
        <v>0</v>
      </c>
      <c r="G12" s="247">
        <v>10.47</v>
      </c>
      <c r="H12" s="261">
        <v>0</v>
      </c>
      <c r="I12" s="247">
        <f t="shared" si="0"/>
        <v>75.099999999999994</v>
      </c>
      <c r="J12" s="262"/>
    </row>
    <row r="13" spans="1:10">
      <c r="A13" s="43"/>
      <c r="B13" s="50" t="s">
        <v>708</v>
      </c>
      <c r="C13" s="54" t="s">
        <v>709</v>
      </c>
      <c r="D13" s="246" t="s">
        <v>598</v>
      </c>
      <c r="E13" s="247"/>
      <c r="F13" s="261"/>
      <c r="G13" s="247"/>
      <c r="H13" s="261"/>
      <c r="I13" s="247"/>
      <c r="J13" s="262" t="s">
        <v>710</v>
      </c>
    </row>
    <row r="14" spans="1:10">
      <c r="A14" s="43">
        <v>9</v>
      </c>
      <c r="B14" s="50" t="s">
        <v>628</v>
      </c>
      <c r="C14" s="54" t="s">
        <v>139</v>
      </c>
      <c r="D14" s="246" t="s">
        <v>598</v>
      </c>
      <c r="E14" s="247">
        <v>64.63</v>
      </c>
      <c r="F14" s="261">
        <v>0</v>
      </c>
      <c r="G14" s="247">
        <v>10.47</v>
      </c>
      <c r="H14" s="261">
        <v>0</v>
      </c>
      <c r="I14" s="247">
        <f t="shared" si="0"/>
        <v>75.099999999999994</v>
      </c>
      <c r="J14" s="262"/>
    </row>
    <row r="15" spans="1:10">
      <c r="A15" s="43">
        <v>10</v>
      </c>
      <c r="B15" s="50" t="s">
        <v>629</v>
      </c>
      <c r="C15" s="54" t="s">
        <v>170</v>
      </c>
      <c r="D15" s="246" t="s">
        <v>600</v>
      </c>
      <c r="E15" s="247">
        <v>64.63</v>
      </c>
      <c r="F15" s="261">
        <v>45.24</v>
      </c>
      <c r="G15" s="247">
        <v>10.47</v>
      </c>
      <c r="H15" s="261">
        <v>7.85</v>
      </c>
      <c r="I15" s="247">
        <f>SUM(E15:H15)</f>
        <v>128.19</v>
      </c>
      <c r="J15" s="262"/>
    </row>
    <row r="16" spans="1:10">
      <c r="A16" s="43">
        <v>11</v>
      </c>
      <c r="B16" s="50" t="s">
        <v>630</v>
      </c>
      <c r="C16" s="51" t="s">
        <v>11</v>
      </c>
      <c r="D16" s="246" t="s">
        <v>599</v>
      </c>
      <c r="E16" s="247">
        <v>64.63</v>
      </c>
      <c r="F16" s="261">
        <v>103.4</v>
      </c>
      <c r="G16" s="247">
        <v>10.47</v>
      </c>
      <c r="H16" s="261">
        <v>18.850000000000001</v>
      </c>
      <c r="I16" s="247">
        <f t="shared" si="0"/>
        <v>197.35</v>
      </c>
      <c r="J16" s="262"/>
    </row>
    <row r="17" spans="1:14">
      <c r="A17" s="43">
        <v>12</v>
      </c>
      <c r="B17" s="111" t="s">
        <v>631</v>
      </c>
      <c r="C17" s="112" t="s">
        <v>300</v>
      </c>
      <c r="D17" s="246" t="s">
        <v>598</v>
      </c>
      <c r="E17" s="247">
        <v>64.63</v>
      </c>
      <c r="F17" s="261">
        <v>0</v>
      </c>
      <c r="G17" s="247">
        <v>10.47</v>
      </c>
      <c r="H17" s="261">
        <v>0</v>
      </c>
      <c r="I17" s="247">
        <f t="shared" si="0"/>
        <v>75.099999999999994</v>
      </c>
      <c r="J17" s="262"/>
    </row>
    <row r="18" spans="1:14">
      <c r="A18" s="43">
        <v>13</v>
      </c>
      <c r="B18" s="50" t="s">
        <v>632</v>
      </c>
      <c r="C18" s="54" t="s">
        <v>65</v>
      </c>
      <c r="D18" s="246" t="s">
        <v>600</v>
      </c>
      <c r="E18" s="247">
        <v>64.63</v>
      </c>
      <c r="F18" s="261">
        <v>45.24</v>
      </c>
      <c r="G18" s="247">
        <v>10.47</v>
      </c>
      <c r="H18" s="261">
        <v>7.85</v>
      </c>
      <c r="I18" s="247">
        <f t="shared" si="0"/>
        <v>128.19</v>
      </c>
      <c r="J18" s="262"/>
    </row>
    <row r="19" spans="1:14">
      <c r="A19" s="43">
        <v>14</v>
      </c>
      <c r="B19" s="50" t="s">
        <v>633</v>
      </c>
      <c r="C19" s="51" t="s">
        <v>80</v>
      </c>
      <c r="D19" s="246" t="s">
        <v>598</v>
      </c>
      <c r="E19" s="247">
        <v>64.63</v>
      </c>
      <c r="F19" s="261">
        <v>0</v>
      </c>
      <c r="G19" s="247">
        <v>10.47</v>
      </c>
      <c r="H19" s="261">
        <v>0</v>
      </c>
      <c r="I19" s="247">
        <f t="shared" si="0"/>
        <v>75.099999999999994</v>
      </c>
      <c r="J19" s="262"/>
    </row>
    <row r="20" spans="1:14">
      <c r="A20" s="43">
        <v>15</v>
      </c>
      <c r="B20" s="50" t="s">
        <v>634</v>
      </c>
      <c r="C20" s="51" t="s">
        <v>335</v>
      </c>
      <c r="D20" s="246" t="s">
        <v>598</v>
      </c>
      <c r="E20" s="247">
        <v>64.63</v>
      </c>
      <c r="F20" s="261">
        <v>0</v>
      </c>
      <c r="G20" s="247">
        <v>10.47</v>
      </c>
      <c r="H20" s="261">
        <v>0</v>
      </c>
      <c r="I20" s="247">
        <f t="shared" si="0"/>
        <v>75.099999999999994</v>
      </c>
      <c r="J20" s="262"/>
    </row>
    <row r="21" spans="1:14">
      <c r="A21" s="43">
        <v>16</v>
      </c>
      <c r="B21" s="50" t="s">
        <v>635</v>
      </c>
      <c r="C21" s="51" t="s">
        <v>91</v>
      </c>
      <c r="D21" s="246" t="s">
        <v>599</v>
      </c>
      <c r="E21" s="247">
        <v>64.63</v>
      </c>
      <c r="F21" s="261">
        <v>103.4</v>
      </c>
      <c r="G21" s="247">
        <v>10.47</v>
      </c>
      <c r="H21" s="261">
        <v>18.850000000000001</v>
      </c>
      <c r="I21" s="247">
        <f t="shared" si="0"/>
        <v>197.35</v>
      </c>
      <c r="J21" s="262"/>
    </row>
    <row r="22" spans="1:14">
      <c r="A22" s="43">
        <v>17</v>
      </c>
      <c r="B22" s="50" t="s">
        <v>636</v>
      </c>
      <c r="C22" s="51" t="s">
        <v>420</v>
      </c>
      <c r="D22" s="246" t="s">
        <v>598</v>
      </c>
      <c r="E22" s="247">
        <v>64.63</v>
      </c>
      <c r="F22" s="261">
        <v>0</v>
      </c>
      <c r="G22" s="247">
        <v>10.47</v>
      </c>
      <c r="H22" s="261">
        <v>0</v>
      </c>
      <c r="I22" s="247">
        <f t="shared" si="0"/>
        <v>75.099999999999994</v>
      </c>
      <c r="J22" s="262"/>
    </row>
    <row r="23" spans="1:14">
      <c r="A23" s="43">
        <v>18</v>
      </c>
      <c r="B23" s="50" t="s">
        <v>637</v>
      </c>
      <c r="C23" s="51" t="s">
        <v>405</v>
      </c>
      <c r="D23" s="246" t="s">
        <v>598</v>
      </c>
      <c r="E23" s="247">
        <v>64.63</v>
      </c>
      <c r="F23" s="261">
        <v>0</v>
      </c>
      <c r="G23" s="247">
        <v>10.47</v>
      </c>
      <c r="H23" s="261">
        <v>0</v>
      </c>
      <c r="I23" s="247">
        <f t="shared" si="0"/>
        <v>75.099999999999994</v>
      </c>
      <c r="J23" s="262"/>
    </row>
    <row r="24" spans="1:14">
      <c r="A24" s="43">
        <v>19</v>
      </c>
      <c r="B24" s="50" t="s">
        <v>638</v>
      </c>
      <c r="C24" s="51" t="s">
        <v>617</v>
      </c>
      <c r="D24" s="246" t="s">
        <v>599</v>
      </c>
      <c r="E24" s="247">
        <v>64.63</v>
      </c>
      <c r="F24" s="261">
        <v>103.4</v>
      </c>
      <c r="G24" s="247">
        <v>10.47</v>
      </c>
      <c r="H24" s="261">
        <v>18.850000000000001</v>
      </c>
      <c r="I24" s="247">
        <f>SUM(E24:H24)</f>
        <v>197.35</v>
      </c>
      <c r="J24" s="262" t="s">
        <v>618</v>
      </c>
    </row>
    <row r="25" spans="1:14">
      <c r="A25" s="43">
        <v>20</v>
      </c>
      <c r="B25" s="50" t="s">
        <v>639</v>
      </c>
      <c r="C25" s="51" t="s">
        <v>92</v>
      </c>
      <c r="D25" s="246" t="s">
        <v>599</v>
      </c>
      <c r="E25" s="247">
        <v>64.63</v>
      </c>
      <c r="F25" s="261">
        <v>103.4</v>
      </c>
      <c r="G25" s="247">
        <v>10.47</v>
      </c>
      <c r="H25" s="261">
        <v>18.850000000000001</v>
      </c>
      <c r="I25" s="247">
        <f t="shared" si="0"/>
        <v>197.35</v>
      </c>
      <c r="J25" s="262"/>
    </row>
    <row r="26" spans="1:14">
      <c r="A26" s="43">
        <v>21</v>
      </c>
      <c r="B26" s="50" t="s">
        <v>640</v>
      </c>
      <c r="C26" s="51" t="s">
        <v>15</v>
      </c>
      <c r="D26" s="246" t="s">
        <v>598</v>
      </c>
      <c r="E26" s="247">
        <v>64.63</v>
      </c>
      <c r="F26" s="261">
        <v>0</v>
      </c>
      <c r="G26" s="247">
        <v>10.47</v>
      </c>
      <c r="H26" s="261">
        <v>0</v>
      </c>
      <c r="I26" s="247">
        <f t="shared" si="0"/>
        <v>75.099999999999994</v>
      </c>
      <c r="J26" s="262"/>
    </row>
    <row r="27" spans="1:14">
      <c r="A27" s="43">
        <v>22</v>
      </c>
      <c r="B27" s="50" t="s">
        <v>641</v>
      </c>
      <c r="C27" s="54" t="s">
        <v>120</v>
      </c>
      <c r="D27" s="246" t="s">
        <v>598</v>
      </c>
      <c r="E27" s="247">
        <v>64.63</v>
      </c>
      <c r="F27" s="261">
        <v>0</v>
      </c>
      <c r="G27" s="247">
        <v>10.47</v>
      </c>
      <c r="H27" s="261">
        <v>0</v>
      </c>
      <c r="I27" s="247">
        <f t="shared" si="0"/>
        <v>75.099999999999994</v>
      </c>
      <c r="J27" s="262"/>
      <c r="N27" t="s">
        <v>318</v>
      </c>
    </row>
    <row r="28" spans="1:14">
      <c r="A28" s="43">
        <v>23</v>
      </c>
      <c r="B28" s="50" t="s">
        <v>642</v>
      </c>
      <c r="C28" s="54" t="s">
        <v>549</v>
      </c>
      <c r="D28" s="246" t="s">
        <v>599</v>
      </c>
      <c r="E28" s="247">
        <v>64.63</v>
      </c>
      <c r="F28" s="261">
        <v>103.4</v>
      </c>
      <c r="G28" s="247">
        <v>10.47</v>
      </c>
      <c r="H28" s="261">
        <v>18.850000000000001</v>
      </c>
      <c r="I28" s="247">
        <f t="shared" si="0"/>
        <v>197.35</v>
      </c>
      <c r="J28" s="262"/>
    </row>
    <row r="29" spans="1:14">
      <c r="A29" s="43">
        <v>24</v>
      </c>
      <c r="B29" s="50" t="s">
        <v>643</v>
      </c>
      <c r="C29" s="51" t="s">
        <v>213</v>
      </c>
      <c r="D29" s="246" t="s">
        <v>599</v>
      </c>
      <c r="E29" s="247">
        <v>64.63</v>
      </c>
      <c r="F29" s="261">
        <v>103.4</v>
      </c>
      <c r="G29" s="247">
        <v>10.47</v>
      </c>
      <c r="H29" s="261">
        <v>18.850000000000001</v>
      </c>
      <c r="I29" s="247">
        <f t="shared" si="0"/>
        <v>197.35</v>
      </c>
      <c r="J29" s="262"/>
    </row>
    <row r="30" spans="1:14">
      <c r="A30" s="43">
        <v>25</v>
      </c>
      <c r="B30" s="50" t="s">
        <v>644</v>
      </c>
      <c r="C30" s="51" t="s">
        <v>407</v>
      </c>
      <c r="D30" s="246" t="s">
        <v>598</v>
      </c>
      <c r="E30" s="247">
        <v>64.63</v>
      </c>
      <c r="F30" s="261">
        <v>0</v>
      </c>
      <c r="G30" s="247">
        <v>10.47</v>
      </c>
      <c r="H30" s="261">
        <v>0</v>
      </c>
      <c r="I30" s="247">
        <f t="shared" si="0"/>
        <v>75.099999999999994</v>
      </c>
      <c r="J30" s="262"/>
    </row>
    <row r="31" spans="1:14">
      <c r="A31" s="43">
        <v>26</v>
      </c>
      <c r="B31" s="50" t="s">
        <v>705</v>
      </c>
      <c r="C31" s="51" t="s">
        <v>43</v>
      </c>
      <c r="D31" s="246" t="s">
        <v>598</v>
      </c>
      <c r="E31" s="247">
        <v>64.63</v>
      </c>
      <c r="F31" s="261">
        <v>0</v>
      </c>
      <c r="G31" s="247">
        <v>10.47</v>
      </c>
      <c r="H31" s="261">
        <v>0</v>
      </c>
      <c r="I31" s="247">
        <f t="shared" si="0"/>
        <v>75.099999999999994</v>
      </c>
      <c r="J31" s="262"/>
    </row>
    <row r="32" spans="1:14">
      <c r="A32" s="43">
        <v>27</v>
      </c>
      <c r="B32" s="50" t="s">
        <v>706</v>
      </c>
      <c r="C32" s="51" t="s">
        <v>21</v>
      </c>
      <c r="D32" s="246" t="s">
        <v>600</v>
      </c>
      <c r="E32" s="247">
        <v>64.63</v>
      </c>
      <c r="F32" s="261">
        <v>45.24</v>
      </c>
      <c r="G32" s="247">
        <v>10.47</v>
      </c>
      <c r="H32" s="261">
        <v>7.85</v>
      </c>
      <c r="I32" s="247">
        <f t="shared" si="0"/>
        <v>128.19</v>
      </c>
      <c r="J32" s="262"/>
    </row>
    <row r="33" spans="1:11">
      <c r="A33" s="43">
        <v>28</v>
      </c>
      <c r="B33" s="50" t="s">
        <v>645</v>
      </c>
      <c r="C33" s="51" t="s">
        <v>358</v>
      </c>
      <c r="D33" s="246" t="s">
        <v>599</v>
      </c>
      <c r="E33" s="247">
        <v>64.63</v>
      </c>
      <c r="F33" s="261">
        <v>103.4</v>
      </c>
      <c r="G33" s="247">
        <v>10.47</v>
      </c>
      <c r="H33" s="261">
        <v>18.850000000000001</v>
      </c>
      <c r="I33" s="247">
        <f t="shared" si="0"/>
        <v>197.35</v>
      </c>
      <c r="J33" s="262"/>
    </row>
    <row r="34" spans="1:11">
      <c r="A34" s="43">
        <v>29</v>
      </c>
      <c r="B34" s="50" t="s">
        <v>646</v>
      </c>
      <c r="C34" s="51" t="s">
        <v>551</v>
      </c>
      <c r="D34" s="246" t="s">
        <v>598</v>
      </c>
      <c r="E34" s="247">
        <v>64.63</v>
      </c>
      <c r="F34" s="261">
        <v>0</v>
      </c>
      <c r="G34" s="247">
        <v>10.47</v>
      </c>
      <c r="H34" s="261">
        <v>0</v>
      </c>
      <c r="I34" s="247">
        <f t="shared" si="0"/>
        <v>75.099999999999994</v>
      </c>
      <c r="J34" s="262"/>
    </row>
    <row r="35" spans="1:11">
      <c r="A35" s="43">
        <v>30</v>
      </c>
      <c r="B35" s="50" t="s">
        <v>647</v>
      </c>
      <c r="C35" s="54" t="s">
        <v>615</v>
      </c>
      <c r="D35" s="246" t="s">
        <v>598</v>
      </c>
      <c r="E35" s="247">
        <v>64.63</v>
      </c>
      <c r="F35" s="261">
        <v>0</v>
      </c>
      <c r="G35" s="247">
        <v>10.47</v>
      </c>
      <c r="H35" s="261">
        <v>0</v>
      </c>
      <c r="I35" s="247">
        <f t="shared" si="0"/>
        <v>75.099999999999994</v>
      </c>
      <c r="J35" s="262"/>
    </row>
    <row r="36" spans="1:11" ht="16">
      <c r="A36" s="43">
        <v>31</v>
      </c>
      <c r="B36" s="50" t="s">
        <v>648</v>
      </c>
      <c r="C36" s="51" t="s">
        <v>23</v>
      </c>
      <c r="D36" s="246" t="s">
        <v>598</v>
      </c>
      <c r="E36" s="247">
        <v>64.63</v>
      </c>
      <c r="F36" s="261">
        <v>0</v>
      </c>
      <c r="G36" s="247">
        <v>10.47</v>
      </c>
      <c r="H36" s="261">
        <v>0</v>
      </c>
      <c r="I36" s="247">
        <f t="shared" si="0"/>
        <v>75.099999999999994</v>
      </c>
      <c r="J36" s="262"/>
      <c r="K36" s="180"/>
    </row>
    <row r="37" spans="1:11">
      <c r="A37" s="43">
        <v>32</v>
      </c>
      <c r="B37" s="50" t="s">
        <v>649</v>
      </c>
      <c r="C37" s="51" t="s">
        <v>93</v>
      </c>
      <c r="D37" s="246" t="s">
        <v>599</v>
      </c>
      <c r="E37" s="247">
        <v>64.63</v>
      </c>
      <c r="F37" s="261">
        <v>103.4</v>
      </c>
      <c r="G37" s="247">
        <v>10.47</v>
      </c>
      <c r="H37" s="261">
        <v>18.850000000000001</v>
      </c>
      <c r="I37" s="247">
        <f t="shared" si="0"/>
        <v>197.35</v>
      </c>
      <c r="J37" s="262"/>
    </row>
    <row r="38" spans="1:11">
      <c r="A38" s="43">
        <v>33</v>
      </c>
      <c r="B38" s="50" t="s">
        <v>650</v>
      </c>
      <c r="C38" s="51" t="s">
        <v>183</v>
      </c>
      <c r="D38" s="246" t="s">
        <v>598</v>
      </c>
      <c r="E38" s="247">
        <v>64.63</v>
      </c>
      <c r="F38" s="261">
        <v>0</v>
      </c>
      <c r="G38" s="247">
        <v>10.47</v>
      </c>
      <c r="H38" s="261">
        <v>0</v>
      </c>
      <c r="I38" s="247">
        <f t="shared" si="0"/>
        <v>75.099999999999994</v>
      </c>
      <c r="J38" s="262"/>
    </row>
    <row r="39" spans="1:11">
      <c r="A39" s="43">
        <v>34</v>
      </c>
      <c r="B39" s="50" t="s">
        <v>651</v>
      </c>
      <c r="C39" s="54" t="s">
        <v>24</v>
      </c>
      <c r="D39" s="246" t="s">
        <v>599</v>
      </c>
      <c r="E39" s="247">
        <v>64.63</v>
      </c>
      <c r="F39" s="261">
        <v>103.4</v>
      </c>
      <c r="G39" s="247">
        <v>10.47</v>
      </c>
      <c r="H39" s="261">
        <v>18.850000000000001</v>
      </c>
      <c r="I39" s="247">
        <f t="shared" si="0"/>
        <v>197.35</v>
      </c>
      <c r="J39" s="262"/>
    </row>
    <row r="40" spans="1:11">
      <c r="A40" s="43">
        <v>35</v>
      </c>
      <c r="B40" s="50" t="s">
        <v>652</v>
      </c>
      <c r="C40" s="54" t="s">
        <v>134</v>
      </c>
      <c r="D40" s="246" t="s">
        <v>598</v>
      </c>
      <c r="E40" s="247">
        <v>64.63</v>
      </c>
      <c r="F40" s="261">
        <v>0</v>
      </c>
      <c r="G40" s="247">
        <v>10.47</v>
      </c>
      <c r="H40" s="261">
        <v>0</v>
      </c>
      <c r="I40" s="247">
        <f t="shared" si="0"/>
        <v>75.099999999999994</v>
      </c>
      <c r="J40" s="262"/>
    </row>
    <row r="41" spans="1:11">
      <c r="A41" s="43">
        <v>36</v>
      </c>
      <c r="B41" s="50" t="s">
        <v>653</v>
      </c>
      <c r="C41" s="54" t="s">
        <v>59</v>
      </c>
      <c r="D41" s="246" t="s">
        <v>598</v>
      </c>
      <c r="E41" s="247">
        <v>64.63</v>
      </c>
      <c r="F41" s="261">
        <v>0</v>
      </c>
      <c r="G41" s="247">
        <v>10.47</v>
      </c>
      <c r="H41" s="261">
        <v>0</v>
      </c>
      <c r="I41" s="247">
        <f t="shared" si="0"/>
        <v>75.099999999999994</v>
      </c>
      <c r="J41" s="262"/>
    </row>
    <row r="42" spans="1:11">
      <c r="A42" s="43">
        <v>37</v>
      </c>
      <c r="B42" s="50" t="s">
        <v>654</v>
      </c>
      <c r="C42" s="138" t="s">
        <v>563</v>
      </c>
      <c r="D42" s="246" t="s">
        <v>599</v>
      </c>
      <c r="E42" s="247">
        <v>64.63</v>
      </c>
      <c r="F42" s="261">
        <v>103.4</v>
      </c>
      <c r="G42" s="247">
        <v>10.47</v>
      </c>
      <c r="H42" s="261">
        <v>18.850000000000001</v>
      </c>
      <c r="I42" s="247">
        <f t="shared" si="0"/>
        <v>197.35</v>
      </c>
      <c r="J42" s="262"/>
    </row>
    <row r="43" spans="1:11">
      <c r="A43" s="43">
        <v>38</v>
      </c>
      <c r="B43" s="50" t="s">
        <v>655</v>
      </c>
      <c r="C43" s="138" t="s">
        <v>330</v>
      </c>
      <c r="D43" s="246" t="s">
        <v>598</v>
      </c>
      <c r="E43" s="247">
        <v>64.63</v>
      </c>
      <c r="F43" s="261">
        <v>0</v>
      </c>
      <c r="G43" s="247">
        <v>10.47</v>
      </c>
      <c r="H43" s="261">
        <v>0</v>
      </c>
      <c r="I43" s="247">
        <f t="shared" si="0"/>
        <v>75.099999999999994</v>
      </c>
      <c r="J43" s="262"/>
    </row>
    <row r="44" spans="1:11" ht="16" customHeight="1">
      <c r="A44" s="43">
        <v>39</v>
      </c>
      <c r="B44" s="129" t="s">
        <v>656</v>
      </c>
      <c r="C44" s="119" t="s">
        <v>306</v>
      </c>
      <c r="D44" s="246" t="s">
        <v>598</v>
      </c>
      <c r="E44" s="247">
        <v>64.63</v>
      </c>
      <c r="F44" s="261">
        <v>0</v>
      </c>
      <c r="G44" s="247">
        <v>10.47</v>
      </c>
      <c r="H44" s="261">
        <v>0</v>
      </c>
      <c r="I44" s="247">
        <f t="shared" si="0"/>
        <v>75.099999999999994</v>
      </c>
      <c r="J44" s="262"/>
    </row>
    <row r="45" spans="1:11">
      <c r="A45" s="43">
        <v>40</v>
      </c>
      <c r="B45" s="50" t="s">
        <v>657</v>
      </c>
      <c r="C45" s="54" t="s">
        <v>203</v>
      </c>
      <c r="D45" s="246" t="s">
        <v>598</v>
      </c>
      <c r="E45" s="247">
        <v>64.63</v>
      </c>
      <c r="F45" s="261">
        <v>0</v>
      </c>
      <c r="G45" s="247">
        <v>10.47</v>
      </c>
      <c r="H45" s="261">
        <v>0</v>
      </c>
      <c r="I45" s="247">
        <f t="shared" si="0"/>
        <v>75.099999999999994</v>
      </c>
      <c r="J45" s="262"/>
    </row>
    <row r="46" spans="1:11">
      <c r="A46" s="43">
        <v>41</v>
      </c>
      <c r="B46" s="121" t="s">
        <v>658</v>
      </c>
      <c r="C46" s="119" t="s">
        <v>308</v>
      </c>
      <c r="D46" s="246" t="s">
        <v>598</v>
      </c>
      <c r="E46" s="247">
        <v>64.63</v>
      </c>
      <c r="F46" s="261">
        <v>0</v>
      </c>
      <c r="G46" s="247">
        <v>10.47</v>
      </c>
      <c r="H46" s="261">
        <v>0</v>
      </c>
      <c r="I46" s="247">
        <f t="shared" si="0"/>
        <v>75.099999999999994</v>
      </c>
      <c r="J46" s="262"/>
    </row>
    <row r="47" spans="1:11">
      <c r="A47" s="43">
        <v>42</v>
      </c>
      <c r="B47" s="50" t="s">
        <v>659</v>
      </c>
      <c r="C47" s="54" t="s">
        <v>27</v>
      </c>
      <c r="D47" s="246" t="s">
        <v>599</v>
      </c>
      <c r="E47" s="247">
        <v>64.63</v>
      </c>
      <c r="F47" s="261">
        <v>103.4</v>
      </c>
      <c r="G47" s="247">
        <v>10.47</v>
      </c>
      <c r="H47" s="261">
        <v>18.850000000000001</v>
      </c>
      <c r="I47" s="247">
        <f t="shared" si="0"/>
        <v>197.35</v>
      </c>
      <c r="J47" s="262"/>
    </row>
    <row r="48" spans="1:11">
      <c r="A48" s="43">
        <v>43</v>
      </c>
      <c r="B48" s="50" t="s">
        <v>660</v>
      </c>
      <c r="C48" s="54" t="s">
        <v>123</v>
      </c>
      <c r="D48" s="246" t="s">
        <v>600</v>
      </c>
      <c r="E48" s="247">
        <v>64.63</v>
      </c>
      <c r="F48" s="261">
        <v>45.24</v>
      </c>
      <c r="G48" s="247">
        <v>10.47</v>
      </c>
      <c r="H48" s="261">
        <v>7.85</v>
      </c>
      <c r="I48" s="247">
        <f t="shared" si="0"/>
        <v>128.19</v>
      </c>
      <c r="J48" s="262"/>
    </row>
    <row r="49" spans="1:10">
      <c r="A49" s="43">
        <v>44</v>
      </c>
      <c r="B49" s="50" t="s">
        <v>661</v>
      </c>
      <c r="C49" s="54" t="s">
        <v>143</v>
      </c>
      <c r="D49" s="246" t="s">
        <v>599</v>
      </c>
      <c r="E49" s="247">
        <v>64.63</v>
      </c>
      <c r="F49" s="261">
        <v>103.4</v>
      </c>
      <c r="G49" s="247">
        <v>10.47</v>
      </c>
      <c r="H49" s="261">
        <v>18.850000000000001</v>
      </c>
      <c r="I49" s="247">
        <f t="shared" si="0"/>
        <v>197.35</v>
      </c>
      <c r="J49" s="262"/>
    </row>
    <row r="50" spans="1:10">
      <c r="A50" s="43">
        <v>45</v>
      </c>
      <c r="B50" s="50" t="s">
        <v>662</v>
      </c>
      <c r="C50" s="54" t="s">
        <v>209</v>
      </c>
      <c r="D50" s="246" t="s">
        <v>598</v>
      </c>
      <c r="E50" s="247">
        <v>64.63</v>
      </c>
      <c r="F50" s="261">
        <v>0</v>
      </c>
      <c r="G50" s="247">
        <v>10.47</v>
      </c>
      <c r="H50" s="261">
        <v>0</v>
      </c>
      <c r="I50" s="247">
        <f t="shared" si="0"/>
        <v>75.099999999999994</v>
      </c>
      <c r="J50" s="262"/>
    </row>
    <row r="51" spans="1:10">
      <c r="A51" s="43">
        <v>46</v>
      </c>
      <c r="B51" s="50" t="s">
        <v>663</v>
      </c>
      <c r="C51" s="51" t="s">
        <v>133</v>
      </c>
      <c r="D51" s="246" t="s">
        <v>600</v>
      </c>
      <c r="E51" s="247">
        <v>64.63</v>
      </c>
      <c r="F51" s="261">
        <v>45.24</v>
      </c>
      <c r="G51" s="247">
        <v>10.47</v>
      </c>
      <c r="H51" s="261">
        <v>7.85</v>
      </c>
      <c r="I51" s="247">
        <f t="shared" si="0"/>
        <v>128.19</v>
      </c>
      <c r="J51" s="262"/>
    </row>
    <row r="52" spans="1:10" s="42" customFormat="1" ht="16" customHeight="1">
      <c r="A52" s="43">
        <v>48</v>
      </c>
      <c r="B52" s="50" t="s">
        <v>664</v>
      </c>
      <c r="C52" s="54" t="s">
        <v>601</v>
      </c>
      <c r="D52" s="246" t="s">
        <v>598</v>
      </c>
      <c r="E52" s="247">
        <v>64.63</v>
      </c>
      <c r="F52" s="261">
        <v>0</v>
      </c>
      <c r="G52" s="247">
        <v>10.47</v>
      </c>
      <c r="H52" s="261">
        <v>0</v>
      </c>
      <c r="I52" s="247">
        <f t="shared" si="0"/>
        <v>75.099999999999994</v>
      </c>
      <c r="J52" s="262"/>
    </row>
    <row r="53" spans="1:10" s="42" customFormat="1">
      <c r="A53" s="43">
        <v>49</v>
      </c>
      <c r="B53" s="50" t="s">
        <v>665</v>
      </c>
      <c r="C53" s="54" t="s">
        <v>378</v>
      </c>
      <c r="D53" s="246" t="s">
        <v>598</v>
      </c>
      <c r="E53" s="247">
        <v>64.63</v>
      </c>
      <c r="F53" s="261">
        <v>0</v>
      </c>
      <c r="G53" s="247">
        <v>10.47</v>
      </c>
      <c r="H53" s="261">
        <v>0</v>
      </c>
      <c r="I53" s="247">
        <f t="shared" si="0"/>
        <v>75.099999999999994</v>
      </c>
      <c r="J53" s="262"/>
    </row>
    <row r="54" spans="1:10" s="42" customFormat="1">
      <c r="A54" s="43">
        <v>50</v>
      </c>
      <c r="B54" s="50" t="s">
        <v>413</v>
      </c>
      <c r="C54" s="54" t="s">
        <v>196</v>
      </c>
      <c r="D54" s="271" t="s">
        <v>598</v>
      </c>
      <c r="E54" s="272">
        <v>64.63</v>
      </c>
      <c r="F54" s="273">
        <v>0</v>
      </c>
      <c r="G54" s="274">
        <v>10.47</v>
      </c>
      <c r="H54" s="261">
        <v>0</v>
      </c>
      <c r="I54" s="247">
        <f>SUM(E54:H54)</f>
        <v>75.099999999999994</v>
      </c>
      <c r="J54" s="262"/>
    </row>
    <row r="55" spans="1:10">
      <c r="A55" s="43">
        <v>51</v>
      </c>
      <c r="B55" s="50" t="s">
        <v>666</v>
      </c>
      <c r="C55" s="51" t="s">
        <v>215</v>
      </c>
      <c r="D55" s="246" t="s">
        <v>598</v>
      </c>
      <c r="E55" s="247">
        <v>64.63</v>
      </c>
      <c r="F55" s="261">
        <v>0</v>
      </c>
      <c r="G55" s="247">
        <v>10.47</v>
      </c>
      <c r="H55" s="261">
        <v>0</v>
      </c>
      <c r="I55" s="247">
        <f t="shared" si="0"/>
        <v>75.099999999999994</v>
      </c>
      <c r="J55" s="264"/>
    </row>
    <row r="56" spans="1:10">
      <c r="A56" s="43">
        <v>52</v>
      </c>
      <c r="B56" s="50" t="s">
        <v>667</v>
      </c>
      <c r="C56" s="51" t="s">
        <v>586</v>
      </c>
      <c r="D56" s="246" t="s">
        <v>598</v>
      </c>
      <c r="E56" s="247">
        <v>64.63</v>
      </c>
      <c r="F56" s="261">
        <v>0</v>
      </c>
      <c r="G56" s="247">
        <v>10.47</v>
      </c>
      <c r="H56" s="261">
        <v>0</v>
      </c>
      <c r="I56" s="247">
        <f t="shared" si="0"/>
        <v>75.099999999999994</v>
      </c>
      <c r="J56" s="264"/>
    </row>
    <row r="57" spans="1:10">
      <c r="A57" s="43">
        <v>53</v>
      </c>
      <c r="B57" s="50" t="s">
        <v>668</v>
      </c>
      <c r="C57" s="51" t="s">
        <v>509</v>
      </c>
      <c r="D57" s="246" t="s">
        <v>599</v>
      </c>
      <c r="E57" s="247">
        <v>64.63</v>
      </c>
      <c r="F57" s="261">
        <v>103.4</v>
      </c>
      <c r="G57" s="247">
        <v>10.47</v>
      </c>
      <c r="H57" s="261">
        <v>18.850000000000001</v>
      </c>
      <c r="I57" s="247">
        <f t="shared" si="0"/>
        <v>197.35</v>
      </c>
      <c r="J57" s="264"/>
    </row>
    <row r="58" spans="1:10">
      <c r="A58" s="43">
        <v>54</v>
      </c>
      <c r="B58" s="50" t="s">
        <v>669</v>
      </c>
      <c r="C58" s="54" t="s">
        <v>83</v>
      </c>
      <c r="D58" s="246" t="s">
        <v>598</v>
      </c>
      <c r="E58" s="247">
        <v>64.63</v>
      </c>
      <c r="F58" s="261">
        <v>0</v>
      </c>
      <c r="G58" s="247">
        <v>10.47</v>
      </c>
      <c r="H58" s="261">
        <v>0</v>
      </c>
      <c r="I58" s="247">
        <f t="shared" si="0"/>
        <v>75.099999999999994</v>
      </c>
      <c r="J58" s="262"/>
    </row>
    <row r="59" spans="1:10">
      <c r="A59" s="43"/>
      <c r="B59" s="50" t="s">
        <v>711</v>
      </c>
      <c r="C59" s="54" t="s">
        <v>712</v>
      </c>
      <c r="D59" s="246" t="s">
        <v>598</v>
      </c>
      <c r="E59" s="247"/>
      <c r="F59" s="261"/>
      <c r="G59" s="247"/>
      <c r="H59" s="261"/>
      <c r="I59" s="247"/>
      <c r="J59" s="262" t="s">
        <v>710</v>
      </c>
    </row>
    <row r="60" spans="1:10">
      <c r="A60" s="43">
        <v>55</v>
      </c>
      <c r="B60" s="50" t="s">
        <v>707</v>
      </c>
      <c r="C60" s="54" t="s">
        <v>30</v>
      </c>
      <c r="D60" s="246" t="s">
        <v>598</v>
      </c>
      <c r="E60" s="247">
        <v>64.63</v>
      </c>
      <c r="F60" s="261">
        <v>0</v>
      </c>
      <c r="G60" s="247">
        <v>10.47</v>
      </c>
      <c r="H60" s="261">
        <v>0</v>
      </c>
      <c r="I60" s="247">
        <f t="shared" si="0"/>
        <v>75.099999999999994</v>
      </c>
      <c r="J60" s="262"/>
    </row>
    <row r="61" spans="1:10">
      <c r="A61" s="43">
        <v>56</v>
      </c>
      <c r="B61" s="50" t="s">
        <v>670</v>
      </c>
      <c r="C61" s="54" t="s">
        <v>428</v>
      </c>
      <c r="D61" s="246" t="s">
        <v>598</v>
      </c>
      <c r="E61" s="247">
        <v>64.63</v>
      </c>
      <c r="F61" s="261">
        <v>0</v>
      </c>
      <c r="G61" s="247">
        <v>10.47</v>
      </c>
      <c r="H61" s="261">
        <v>0</v>
      </c>
      <c r="I61" s="247">
        <f t="shared" si="0"/>
        <v>75.099999999999994</v>
      </c>
      <c r="J61" s="262"/>
    </row>
    <row r="62" spans="1:10">
      <c r="A62" s="43">
        <v>57</v>
      </c>
      <c r="B62" s="50" t="s">
        <v>671</v>
      </c>
      <c r="C62" s="54" t="s">
        <v>609</v>
      </c>
      <c r="D62" s="246" t="s">
        <v>600</v>
      </c>
      <c r="E62" s="247">
        <v>64.63</v>
      </c>
      <c r="F62" s="261">
        <v>45.24</v>
      </c>
      <c r="G62" s="247">
        <v>10.47</v>
      </c>
      <c r="H62" s="261">
        <v>7.85</v>
      </c>
      <c r="I62" s="247">
        <f t="shared" si="0"/>
        <v>128.19</v>
      </c>
      <c r="J62" s="262"/>
    </row>
    <row r="63" spans="1:10">
      <c r="A63" s="43">
        <v>58</v>
      </c>
      <c r="B63" s="50" t="s">
        <v>672</v>
      </c>
      <c r="C63" s="54" t="s">
        <v>619</v>
      </c>
      <c r="D63" s="246" t="s">
        <v>599</v>
      </c>
      <c r="E63" s="247">
        <v>64.63</v>
      </c>
      <c r="F63" s="261">
        <v>103.4</v>
      </c>
      <c r="G63" s="247">
        <v>10.47</v>
      </c>
      <c r="H63" s="261">
        <v>18.850000000000001</v>
      </c>
      <c r="I63" s="247">
        <f>SUM(E63:H63)</f>
        <v>197.35</v>
      </c>
      <c r="J63" s="262" t="s">
        <v>618</v>
      </c>
    </row>
    <row r="64" spans="1:10">
      <c r="A64" s="43">
        <v>59</v>
      </c>
      <c r="B64" s="50" t="s">
        <v>673</v>
      </c>
      <c r="C64" s="54" t="s">
        <v>360</v>
      </c>
      <c r="D64" s="246" t="s">
        <v>598</v>
      </c>
      <c r="E64" s="247">
        <v>64.63</v>
      </c>
      <c r="F64" s="261">
        <v>0</v>
      </c>
      <c r="G64" s="247">
        <v>10.47</v>
      </c>
      <c r="H64" s="261">
        <v>0</v>
      </c>
      <c r="I64" s="247">
        <f t="shared" si="0"/>
        <v>75.099999999999994</v>
      </c>
      <c r="J64" s="262"/>
    </row>
    <row r="65" spans="1:11">
      <c r="A65" s="43">
        <v>60</v>
      </c>
      <c r="B65" s="50" t="s">
        <v>674</v>
      </c>
      <c r="C65" s="54" t="s">
        <v>369</v>
      </c>
      <c r="D65" s="246" t="s">
        <v>600</v>
      </c>
      <c r="E65" s="247">
        <v>64.63</v>
      </c>
      <c r="F65" s="261">
        <v>45.24</v>
      </c>
      <c r="G65" s="247">
        <v>10.47</v>
      </c>
      <c r="H65" s="261">
        <v>7.85</v>
      </c>
      <c r="I65" s="247">
        <f t="shared" si="0"/>
        <v>128.19</v>
      </c>
      <c r="J65" s="262"/>
    </row>
    <row r="66" spans="1:11">
      <c r="A66" s="43">
        <v>61</v>
      </c>
      <c r="B66" s="50" t="s">
        <v>675</v>
      </c>
      <c r="C66" s="54" t="s">
        <v>587</v>
      </c>
      <c r="D66" s="246" t="s">
        <v>600</v>
      </c>
      <c r="E66" s="247">
        <v>64.63</v>
      </c>
      <c r="F66" s="261">
        <v>45.24</v>
      </c>
      <c r="G66" s="247">
        <v>10.47</v>
      </c>
      <c r="H66" s="261">
        <v>7.85</v>
      </c>
      <c r="I66" s="247">
        <f t="shared" si="0"/>
        <v>128.19</v>
      </c>
      <c r="J66" s="262"/>
    </row>
    <row r="67" spans="1:11">
      <c r="A67" s="43">
        <v>62</v>
      </c>
      <c r="B67" s="50" t="s">
        <v>676</v>
      </c>
      <c r="C67" s="54" t="s">
        <v>557</v>
      </c>
      <c r="D67" s="246" t="s">
        <v>598</v>
      </c>
      <c r="E67" s="247">
        <v>64.63</v>
      </c>
      <c r="F67" s="261">
        <v>0</v>
      </c>
      <c r="G67" s="247">
        <v>10.47</v>
      </c>
      <c r="H67" s="261">
        <v>0</v>
      </c>
      <c r="I67" s="247">
        <f t="shared" si="0"/>
        <v>75.099999999999994</v>
      </c>
      <c r="J67" s="262"/>
    </row>
    <row r="68" spans="1:11">
      <c r="A68" s="43">
        <v>63</v>
      </c>
      <c r="B68" s="50" t="s">
        <v>677</v>
      </c>
      <c r="C68" s="54" t="s">
        <v>112</v>
      </c>
      <c r="D68" s="246" t="s">
        <v>598</v>
      </c>
      <c r="E68" s="247">
        <v>64.63</v>
      </c>
      <c r="F68" s="261">
        <v>0</v>
      </c>
      <c r="G68" s="247">
        <v>10.47</v>
      </c>
      <c r="H68" s="261">
        <v>0</v>
      </c>
      <c r="I68" s="247">
        <f t="shared" si="0"/>
        <v>75.099999999999994</v>
      </c>
      <c r="J68" s="262"/>
    </row>
    <row r="69" spans="1:11">
      <c r="A69" s="43">
        <v>64</v>
      </c>
      <c r="B69" s="50" t="s">
        <v>678</v>
      </c>
      <c r="C69" s="54" t="s">
        <v>341</v>
      </c>
      <c r="D69" s="246" t="s">
        <v>599</v>
      </c>
      <c r="E69" s="247">
        <v>64.63</v>
      </c>
      <c r="F69" s="261">
        <v>103.4</v>
      </c>
      <c r="G69" s="247">
        <v>10.47</v>
      </c>
      <c r="H69" s="261">
        <v>18.850000000000001</v>
      </c>
      <c r="I69" s="247">
        <f t="shared" si="0"/>
        <v>197.35</v>
      </c>
      <c r="J69" s="262"/>
    </row>
    <row r="70" spans="1:11">
      <c r="A70" s="43">
        <v>65</v>
      </c>
      <c r="B70" s="50" t="s">
        <v>679</v>
      </c>
      <c r="C70" s="54" t="s">
        <v>32</v>
      </c>
      <c r="D70" s="246" t="s">
        <v>599</v>
      </c>
      <c r="E70" s="247">
        <v>64.63</v>
      </c>
      <c r="F70" s="261">
        <v>103.4</v>
      </c>
      <c r="G70" s="247">
        <v>10.47</v>
      </c>
      <c r="H70" s="261">
        <v>18.850000000000001</v>
      </c>
      <c r="I70" s="247">
        <f t="shared" si="0"/>
        <v>197.35</v>
      </c>
      <c r="J70" s="262"/>
    </row>
    <row r="71" spans="1:11">
      <c r="A71" s="43"/>
      <c r="B71" s="50" t="s">
        <v>714</v>
      </c>
      <c r="C71" s="54" t="s">
        <v>713</v>
      </c>
      <c r="D71" s="246" t="s">
        <v>598</v>
      </c>
      <c r="E71" s="247"/>
      <c r="F71" s="261"/>
      <c r="G71" s="247"/>
      <c r="H71" s="261"/>
      <c r="I71" s="247"/>
      <c r="J71" s="262" t="s">
        <v>710</v>
      </c>
    </row>
    <row r="72" spans="1:11">
      <c r="A72" s="43">
        <v>66</v>
      </c>
      <c r="B72" s="50" t="s">
        <v>680</v>
      </c>
      <c r="C72" s="54" t="s">
        <v>137</v>
      </c>
      <c r="D72" s="246" t="s">
        <v>598</v>
      </c>
      <c r="E72" s="247">
        <v>64.63</v>
      </c>
      <c r="F72" s="261">
        <v>0</v>
      </c>
      <c r="G72" s="247">
        <v>10.47</v>
      </c>
      <c r="H72" s="261">
        <v>0</v>
      </c>
      <c r="I72" s="247">
        <f t="shared" si="0"/>
        <v>75.099999999999994</v>
      </c>
      <c r="J72" s="262"/>
    </row>
    <row r="73" spans="1:11">
      <c r="A73" s="43">
        <v>67</v>
      </c>
      <c r="B73" s="50" t="s">
        <v>681</v>
      </c>
      <c r="C73" s="54" t="s">
        <v>179</v>
      </c>
      <c r="D73" s="246" t="s">
        <v>600</v>
      </c>
      <c r="E73" s="247">
        <v>64.63</v>
      </c>
      <c r="F73" s="261">
        <v>45.24</v>
      </c>
      <c r="G73" s="247">
        <v>10.47</v>
      </c>
      <c r="H73" s="261">
        <v>7.85</v>
      </c>
      <c r="I73" s="247">
        <f t="shared" si="0"/>
        <v>128.19</v>
      </c>
      <c r="J73" s="262"/>
    </row>
    <row r="74" spans="1:11">
      <c r="A74" s="43">
        <v>68</v>
      </c>
      <c r="B74" s="50" t="s">
        <v>682</v>
      </c>
      <c r="C74" s="54" t="s">
        <v>34</v>
      </c>
      <c r="D74" s="246" t="s">
        <v>598</v>
      </c>
      <c r="E74" s="247">
        <v>64.63</v>
      </c>
      <c r="F74" s="261">
        <v>0</v>
      </c>
      <c r="G74" s="247">
        <v>10.47</v>
      </c>
      <c r="H74" s="261">
        <v>0</v>
      </c>
      <c r="I74" s="247">
        <f t="shared" si="0"/>
        <v>75.099999999999994</v>
      </c>
      <c r="J74" s="262"/>
    </row>
    <row r="75" spans="1:11">
      <c r="A75" s="43">
        <v>69</v>
      </c>
      <c r="B75" s="50" t="s">
        <v>683</v>
      </c>
      <c r="C75" s="54" t="s">
        <v>126</v>
      </c>
      <c r="D75" s="246" t="s">
        <v>600</v>
      </c>
      <c r="E75" s="247">
        <v>64.63</v>
      </c>
      <c r="F75" s="261">
        <v>45.24</v>
      </c>
      <c r="G75" s="247">
        <v>10.47</v>
      </c>
      <c r="H75" s="261">
        <v>7.85</v>
      </c>
      <c r="I75" s="247">
        <f t="shared" ref="I75:I97" si="1">SUM(E75:H75)</f>
        <v>128.19</v>
      </c>
      <c r="J75" s="262"/>
    </row>
    <row r="76" spans="1:11" ht="17" customHeight="1">
      <c r="A76" s="43">
        <v>70</v>
      </c>
      <c r="B76" s="50" t="s">
        <v>684</v>
      </c>
      <c r="C76" s="115" t="s">
        <v>35</v>
      </c>
      <c r="D76" s="246" t="s">
        <v>598</v>
      </c>
      <c r="E76" s="247">
        <v>64.63</v>
      </c>
      <c r="F76" s="261">
        <v>0</v>
      </c>
      <c r="G76" s="247">
        <v>10.47</v>
      </c>
      <c r="H76" s="261">
        <v>0</v>
      </c>
      <c r="I76" s="247">
        <f t="shared" si="1"/>
        <v>75.099999999999994</v>
      </c>
      <c r="J76" s="266"/>
      <c r="K76" s="91"/>
    </row>
    <row r="77" spans="1:11">
      <c r="A77" s="43">
        <v>71</v>
      </c>
      <c r="B77" s="50" t="s">
        <v>685</v>
      </c>
      <c r="C77" s="51" t="s">
        <v>433</v>
      </c>
      <c r="D77" s="246" t="s">
        <v>598</v>
      </c>
      <c r="E77" s="247">
        <v>64.63</v>
      </c>
      <c r="F77" s="261">
        <v>0</v>
      </c>
      <c r="G77" s="247">
        <v>10.47</v>
      </c>
      <c r="H77" s="261">
        <v>0</v>
      </c>
      <c r="I77" s="247">
        <f t="shared" si="1"/>
        <v>75.099999999999994</v>
      </c>
      <c r="J77" s="262"/>
    </row>
    <row r="78" spans="1:11">
      <c r="A78" s="43">
        <v>72</v>
      </c>
      <c r="B78" s="50" t="s">
        <v>686</v>
      </c>
      <c r="C78" s="51" t="s">
        <v>339</v>
      </c>
      <c r="D78" s="246" t="s">
        <v>600</v>
      </c>
      <c r="E78" s="247">
        <v>64.63</v>
      </c>
      <c r="F78" s="261">
        <v>45.24</v>
      </c>
      <c r="G78" s="247">
        <v>10.47</v>
      </c>
      <c r="H78" s="261">
        <v>7.85</v>
      </c>
      <c r="I78" s="247">
        <f t="shared" si="1"/>
        <v>128.19</v>
      </c>
      <c r="J78" s="262"/>
    </row>
    <row r="79" spans="1:11">
      <c r="A79" s="43">
        <v>73</v>
      </c>
      <c r="B79" s="50" t="s">
        <v>687</v>
      </c>
      <c r="C79" s="54" t="s">
        <v>50</v>
      </c>
      <c r="D79" s="246" t="s">
        <v>598</v>
      </c>
      <c r="E79" s="247">
        <v>64.63</v>
      </c>
      <c r="F79" s="261">
        <v>0</v>
      </c>
      <c r="G79" s="247">
        <v>10.47</v>
      </c>
      <c r="H79" s="261">
        <v>0</v>
      </c>
      <c r="I79" s="247">
        <f t="shared" si="1"/>
        <v>75.099999999999994</v>
      </c>
      <c r="J79" s="262"/>
    </row>
    <row r="80" spans="1:11">
      <c r="A80" s="43">
        <v>74</v>
      </c>
      <c r="B80" s="50" t="s">
        <v>688</v>
      </c>
      <c r="C80" s="54" t="s">
        <v>85</v>
      </c>
      <c r="D80" s="246" t="s">
        <v>598</v>
      </c>
      <c r="E80" s="247">
        <v>64.63</v>
      </c>
      <c r="F80" s="261">
        <v>0</v>
      </c>
      <c r="G80" s="247">
        <v>10.47</v>
      </c>
      <c r="H80" s="261">
        <v>0</v>
      </c>
      <c r="I80" s="247">
        <f t="shared" si="1"/>
        <v>75.099999999999994</v>
      </c>
      <c r="J80" s="262"/>
    </row>
    <row r="81" spans="1:12">
      <c r="A81" s="43">
        <v>75</v>
      </c>
      <c r="B81" s="50" t="s">
        <v>689</v>
      </c>
      <c r="C81" s="54" t="s">
        <v>128</v>
      </c>
      <c r="D81" s="246" t="s">
        <v>598</v>
      </c>
      <c r="E81" s="247">
        <v>64.63</v>
      </c>
      <c r="F81" s="261">
        <v>0</v>
      </c>
      <c r="G81" s="247">
        <v>10.47</v>
      </c>
      <c r="H81" s="261">
        <v>0</v>
      </c>
      <c r="I81" s="247">
        <f t="shared" si="1"/>
        <v>75.099999999999994</v>
      </c>
      <c r="J81" s="262"/>
    </row>
    <row r="82" spans="1:12">
      <c r="A82" s="43">
        <v>76</v>
      </c>
      <c r="B82" s="50" t="s">
        <v>690</v>
      </c>
      <c r="C82" s="54" t="s">
        <v>138</v>
      </c>
      <c r="D82" s="246" t="s">
        <v>598</v>
      </c>
      <c r="E82" s="247">
        <v>64.63</v>
      </c>
      <c r="F82" s="261">
        <v>0</v>
      </c>
      <c r="G82" s="247">
        <v>10.47</v>
      </c>
      <c r="H82" s="261">
        <v>0</v>
      </c>
      <c r="I82" s="247">
        <f t="shared" si="1"/>
        <v>75.099999999999994</v>
      </c>
      <c r="J82" s="262"/>
    </row>
    <row r="83" spans="1:12">
      <c r="A83" s="43">
        <v>77</v>
      </c>
      <c r="B83" s="50" t="s">
        <v>691</v>
      </c>
      <c r="C83" s="54" t="s">
        <v>37</v>
      </c>
      <c r="D83" s="246" t="s">
        <v>600</v>
      </c>
      <c r="E83" s="247">
        <v>64.63</v>
      </c>
      <c r="F83" s="261">
        <v>45.24</v>
      </c>
      <c r="G83" s="247">
        <v>10.47</v>
      </c>
      <c r="H83" s="261">
        <v>7.85</v>
      </c>
      <c r="I83" s="247">
        <f t="shared" si="1"/>
        <v>128.19</v>
      </c>
      <c r="J83" s="262"/>
    </row>
    <row r="84" spans="1:12">
      <c r="A84" s="43">
        <v>78</v>
      </c>
      <c r="B84" s="50" t="s">
        <v>692</v>
      </c>
      <c r="C84" s="51" t="s">
        <v>46</v>
      </c>
      <c r="D84" s="246" t="s">
        <v>599</v>
      </c>
      <c r="E84" s="247">
        <v>64.63</v>
      </c>
      <c r="F84" s="261">
        <v>103.4</v>
      </c>
      <c r="G84" s="247">
        <v>10.47</v>
      </c>
      <c r="H84" s="261">
        <v>18.850000000000001</v>
      </c>
      <c r="I84" s="247">
        <f t="shared" si="1"/>
        <v>197.35</v>
      </c>
      <c r="J84" s="262"/>
    </row>
    <row r="85" spans="1:12">
      <c r="A85" s="43">
        <v>79</v>
      </c>
      <c r="B85" s="50" t="s">
        <v>693</v>
      </c>
      <c r="C85" s="51" t="s">
        <v>165</v>
      </c>
      <c r="D85" s="246" t="s">
        <v>600</v>
      </c>
      <c r="E85" s="247">
        <v>64.63</v>
      </c>
      <c r="F85" s="261">
        <v>45.24</v>
      </c>
      <c r="G85" s="247">
        <v>10.47</v>
      </c>
      <c r="H85" s="261">
        <v>7.85</v>
      </c>
      <c r="I85" s="247">
        <f t="shared" si="1"/>
        <v>128.19</v>
      </c>
      <c r="J85" s="262"/>
    </row>
    <row r="86" spans="1:12">
      <c r="A86" s="43">
        <v>80</v>
      </c>
      <c r="B86" s="50" t="s">
        <v>694</v>
      </c>
      <c r="C86" s="51" t="s">
        <v>200</v>
      </c>
      <c r="D86" s="246" t="s">
        <v>600</v>
      </c>
      <c r="E86" s="247">
        <v>64.63</v>
      </c>
      <c r="F86" s="261">
        <v>45.24</v>
      </c>
      <c r="G86" s="247">
        <v>10.47</v>
      </c>
      <c r="H86" s="261">
        <v>7.85</v>
      </c>
      <c r="I86" s="247">
        <f t="shared" si="1"/>
        <v>128.19</v>
      </c>
      <c r="J86" s="262"/>
    </row>
    <row r="87" spans="1:12">
      <c r="A87" s="43">
        <v>81</v>
      </c>
      <c r="B87" s="50" t="s">
        <v>695</v>
      </c>
      <c r="C87" s="54" t="s">
        <v>434</v>
      </c>
      <c r="D87" s="246" t="s">
        <v>598</v>
      </c>
      <c r="E87" s="247">
        <v>64.63</v>
      </c>
      <c r="F87" s="261">
        <v>0</v>
      </c>
      <c r="G87" s="247">
        <v>10.47</v>
      </c>
      <c r="H87" s="261">
        <v>0</v>
      </c>
      <c r="I87" s="247">
        <f t="shared" si="1"/>
        <v>75.099999999999994</v>
      </c>
      <c r="J87" s="262"/>
    </row>
    <row r="88" spans="1:12">
      <c r="A88" s="43">
        <v>82</v>
      </c>
      <c r="B88" s="50" t="s">
        <v>696</v>
      </c>
      <c r="C88" s="54" t="s">
        <v>524</v>
      </c>
      <c r="D88" s="246" t="s">
        <v>599</v>
      </c>
      <c r="E88" s="247">
        <v>64.63</v>
      </c>
      <c r="F88" s="261">
        <v>103.4</v>
      </c>
      <c r="G88" s="247">
        <v>10.47</v>
      </c>
      <c r="H88" s="261">
        <v>18.850000000000001</v>
      </c>
      <c r="I88" s="247">
        <f t="shared" si="1"/>
        <v>197.35</v>
      </c>
      <c r="J88" s="262"/>
    </row>
    <row r="89" spans="1:12">
      <c r="A89" s="43">
        <v>83</v>
      </c>
      <c r="B89" s="50" t="s">
        <v>697</v>
      </c>
      <c r="C89" s="54" t="s">
        <v>558</v>
      </c>
      <c r="D89" s="246" t="s">
        <v>599</v>
      </c>
      <c r="E89" s="247">
        <v>64.63</v>
      </c>
      <c r="F89" s="261">
        <v>103.4</v>
      </c>
      <c r="G89" s="247">
        <v>10.47</v>
      </c>
      <c r="H89" s="261">
        <v>18.850000000000001</v>
      </c>
      <c r="I89" s="247">
        <f t="shared" si="1"/>
        <v>197.35</v>
      </c>
      <c r="J89" s="262"/>
    </row>
    <row r="90" spans="1:12">
      <c r="A90" s="43">
        <v>84</v>
      </c>
      <c r="B90" s="50" t="s">
        <v>698</v>
      </c>
      <c r="C90" s="54" t="s">
        <v>201</v>
      </c>
      <c r="D90" s="246" t="s">
        <v>598</v>
      </c>
      <c r="E90" s="247">
        <v>64.63</v>
      </c>
      <c r="F90" s="261">
        <v>0</v>
      </c>
      <c r="G90" s="247">
        <v>10.47</v>
      </c>
      <c r="H90" s="261">
        <v>0</v>
      </c>
      <c r="I90" s="247">
        <f t="shared" si="1"/>
        <v>75.099999999999994</v>
      </c>
      <c r="J90" s="262"/>
    </row>
    <row r="91" spans="1:12">
      <c r="A91" s="43">
        <v>85</v>
      </c>
      <c r="B91" s="50" t="s">
        <v>699</v>
      </c>
      <c r="C91" s="54" t="s">
        <v>202</v>
      </c>
      <c r="D91" s="246" t="s">
        <v>600</v>
      </c>
      <c r="E91" s="247">
        <v>64.63</v>
      </c>
      <c r="F91" s="261">
        <v>45.24</v>
      </c>
      <c r="G91" s="247">
        <v>10.47</v>
      </c>
      <c r="H91" s="261">
        <v>7.85</v>
      </c>
      <c r="I91" s="247">
        <f t="shared" si="1"/>
        <v>128.19</v>
      </c>
      <c r="J91" s="262"/>
    </row>
    <row r="92" spans="1:12">
      <c r="A92" s="43">
        <v>86</v>
      </c>
      <c r="B92" s="50" t="s">
        <v>700</v>
      </c>
      <c r="C92" s="54" t="s">
        <v>473</v>
      </c>
      <c r="D92" s="246" t="s">
        <v>598</v>
      </c>
      <c r="E92" s="247">
        <v>64.63</v>
      </c>
      <c r="F92" s="261">
        <v>0</v>
      </c>
      <c r="G92" s="247">
        <v>10.47</v>
      </c>
      <c r="H92" s="261">
        <v>0</v>
      </c>
      <c r="I92" s="247">
        <f t="shared" si="1"/>
        <v>75.099999999999994</v>
      </c>
      <c r="J92" s="262"/>
    </row>
    <row r="93" spans="1:12">
      <c r="A93" s="43">
        <v>87</v>
      </c>
      <c r="B93" s="50" t="s">
        <v>701</v>
      </c>
      <c r="C93" s="54" t="s">
        <v>559</v>
      </c>
      <c r="D93" s="246" t="s">
        <v>599</v>
      </c>
      <c r="E93" s="247">
        <v>64.63</v>
      </c>
      <c r="F93" s="261">
        <v>103.4</v>
      </c>
      <c r="G93" s="247">
        <v>10.47</v>
      </c>
      <c r="H93" s="261">
        <v>18.850000000000001</v>
      </c>
      <c r="I93" s="247">
        <f t="shared" si="1"/>
        <v>197.35</v>
      </c>
      <c r="J93" s="262"/>
    </row>
    <row r="94" spans="1:12">
      <c r="A94" s="43">
        <v>88</v>
      </c>
      <c r="B94" s="50" t="s">
        <v>702</v>
      </c>
      <c r="C94" s="54" t="s">
        <v>161</v>
      </c>
      <c r="D94" s="246" t="s">
        <v>598</v>
      </c>
      <c r="E94" s="247">
        <v>64.63</v>
      </c>
      <c r="F94" s="261">
        <v>0</v>
      </c>
      <c r="G94" s="247">
        <v>10.47</v>
      </c>
      <c r="H94" s="261">
        <v>0</v>
      </c>
      <c r="I94" s="247">
        <f t="shared" si="1"/>
        <v>75.099999999999994</v>
      </c>
      <c r="J94" s="262"/>
      <c r="L94" s="12"/>
    </row>
    <row r="95" spans="1:12">
      <c r="A95" s="43">
        <v>89</v>
      </c>
      <c r="B95" s="50" t="s">
        <v>703</v>
      </c>
      <c r="C95" s="51" t="s">
        <v>86</v>
      </c>
      <c r="D95" s="246" t="s">
        <v>600</v>
      </c>
      <c r="E95" s="247">
        <v>64.63</v>
      </c>
      <c r="F95" s="261">
        <v>45.24</v>
      </c>
      <c r="G95" s="247">
        <v>10.47</v>
      </c>
      <c r="H95" s="261">
        <v>7.85</v>
      </c>
      <c r="I95" s="247">
        <f t="shared" si="1"/>
        <v>128.19</v>
      </c>
      <c r="J95" s="262"/>
      <c r="L95" s="12"/>
    </row>
    <row r="96" spans="1:12">
      <c r="A96" s="43">
        <v>90</v>
      </c>
      <c r="B96" s="50" t="s">
        <v>704</v>
      </c>
      <c r="C96" s="54" t="s">
        <v>535</v>
      </c>
      <c r="D96" s="246" t="s">
        <v>598</v>
      </c>
      <c r="E96" s="247">
        <v>64.63</v>
      </c>
      <c r="F96" s="261">
        <v>0</v>
      </c>
      <c r="G96" s="247">
        <v>10.47</v>
      </c>
      <c r="H96" s="261">
        <v>0</v>
      </c>
      <c r="I96" s="247">
        <f t="shared" si="1"/>
        <v>75.099999999999994</v>
      </c>
      <c r="J96" s="262"/>
      <c r="L96" s="12"/>
    </row>
    <row r="97" spans="1:12" ht="16">
      <c r="A97" s="398" t="s">
        <v>403</v>
      </c>
      <c r="B97" s="399"/>
      <c r="C97" s="399"/>
      <c r="D97" s="400"/>
      <c r="E97" s="144">
        <f>SUM(E5:E96)</f>
        <v>5752.0700000000079</v>
      </c>
      <c r="F97" s="144">
        <f>SUM(F5:F96)</f>
        <v>2985.7199999999993</v>
      </c>
      <c r="G97" s="88">
        <f>SUM(G5:G96)</f>
        <v>931.83000000000175</v>
      </c>
      <c r="H97" s="88">
        <f>SUM(H5:H96)</f>
        <v>537.15000000000043</v>
      </c>
      <c r="I97" s="247">
        <f t="shared" si="1"/>
        <v>10206.77000000001</v>
      </c>
      <c r="J97" s="89"/>
      <c r="K97" s="275">
        <f>F97+H97</f>
        <v>3522.87</v>
      </c>
      <c r="L97" s="12"/>
    </row>
    <row r="98" spans="1:12">
      <c r="A98" s="148"/>
      <c r="B98" s="149"/>
      <c r="C98" s="150"/>
      <c r="J98" s="53"/>
    </row>
    <row r="99" spans="1:12">
      <c r="A99" s="43"/>
      <c r="B99" s="50"/>
      <c r="C99" s="54"/>
      <c r="D99" s="54"/>
      <c r="E99" s="76"/>
      <c r="F99" s="76"/>
      <c r="G99" s="76"/>
      <c r="H99" s="76"/>
      <c r="I99" s="76"/>
      <c r="J99" s="53"/>
    </row>
    <row r="100" spans="1:12" ht="16">
      <c r="A100" s="143"/>
      <c r="B100" s="155"/>
      <c r="C100" s="398" t="s">
        <v>616</v>
      </c>
      <c r="D100" s="400"/>
      <c r="E100" s="88">
        <v>0</v>
      </c>
      <c r="F100" s="88"/>
      <c r="G100" s="88">
        <v>0</v>
      </c>
      <c r="H100" s="88"/>
      <c r="I100" s="88">
        <v>0</v>
      </c>
      <c r="J100" s="89"/>
      <c r="L100" s="12"/>
    </row>
    <row r="101" spans="1:12" ht="16">
      <c r="A101" s="394" t="s">
        <v>171</v>
      </c>
      <c r="B101" s="395"/>
      <c r="C101" s="395"/>
      <c r="D101" s="395"/>
      <c r="E101" s="88">
        <f>E97+E100</f>
        <v>5752.0700000000079</v>
      </c>
      <c r="F101" s="88"/>
      <c r="G101" s="88">
        <f>G97+G100</f>
        <v>931.83000000000175</v>
      </c>
      <c r="H101" s="88"/>
      <c r="I101" s="88">
        <f>I97+I100</f>
        <v>10206.77000000001</v>
      </c>
      <c r="J101" s="89"/>
      <c r="L101" s="12"/>
    </row>
    <row r="102" spans="1:12" ht="16">
      <c r="A102" s="401" t="s">
        <v>317</v>
      </c>
      <c r="B102" s="401"/>
      <c r="C102" s="401"/>
      <c r="D102" s="401"/>
      <c r="E102" s="90"/>
      <c r="F102" s="90"/>
      <c r="G102" s="93"/>
      <c r="H102" s="93"/>
      <c r="I102" s="93"/>
      <c r="J102" s="89"/>
    </row>
    <row r="103" spans="1:12" ht="16" customHeight="1">
      <c r="A103" s="405" t="s">
        <v>418</v>
      </c>
      <c r="B103" s="402"/>
      <c r="C103" s="402"/>
      <c r="D103" s="403"/>
      <c r="E103" s="247"/>
      <c r="F103" s="247"/>
      <c r="G103" s="247"/>
      <c r="H103" s="247"/>
      <c r="I103" s="247"/>
      <c r="J103" s="100"/>
    </row>
    <row r="104" spans="1:12" s="53" customFormat="1" ht="16" customHeight="1">
      <c r="A104" s="240"/>
      <c r="B104" s="114">
        <v>2182</v>
      </c>
      <c r="C104" s="51" t="s">
        <v>515</v>
      </c>
      <c r="D104" s="246" t="s">
        <v>600</v>
      </c>
      <c r="E104" s="247">
        <v>64.63</v>
      </c>
      <c r="F104" s="261">
        <v>45.24</v>
      </c>
      <c r="G104" s="247">
        <v>10.47</v>
      </c>
      <c r="H104" s="261">
        <v>7.85</v>
      </c>
      <c r="I104" s="247">
        <f>SUM(E104:H104)*-1</f>
        <v>-128.19</v>
      </c>
      <c r="J104" s="276"/>
    </row>
    <row r="105" spans="1:12" s="53" customFormat="1" ht="16" customHeight="1">
      <c r="A105" s="240"/>
      <c r="B105" s="114">
        <v>2068</v>
      </c>
      <c r="C105" s="51" t="s">
        <v>617</v>
      </c>
      <c r="D105" s="246" t="s">
        <v>599</v>
      </c>
      <c r="E105" s="247">
        <v>64.63</v>
      </c>
      <c r="F105" s="261">
        <v>103.4</v>
      </c>
      <c r="G105" s="247">
        <v>10.47</v>
      </c>
      <c r="H105" s="261">
        <v>18.850000000000001</v>
      </c>
      <c r="I105" s="247">
        <f>SUM(E105:H105)</f>
        <v>197.35</v>
      </c>
      <c r="J105" s="276" t="s">
        <v>314</v>
      </c>
    </row>
    <row r="106" spans="1:12" s="53" customFormat="1" ht="16" customHeight="1">
      <c r="A106" s="240"/>
      <c r="B106" s="114">
        <v>2068</v>
      </c>
      <c r="C106" s="51" t="s">
        <v>617</v>
      </c>
      <c r="D106" s="246" t="s">
        <v>599</v>
      </c>
      <c r="E106" s="247">
        <v>64.63</v>
      </c>
      <c r="F106" s="261">
        <v>103.4</v>
      </c>
      <c r="G106" s="247">
        <v>10.47</v>
      </c>
      <c r="H106" s="261">
        <v>18.850000000000001</v>
      </c>
      <c r="I106" s="247">
        <f>SUM(E106:H106)</f>
        <v>197.35</v>
      </c>
      <c r="J106" s="57"/>
    </row>
    <row r="107" spans="1:12" s="53" customFormat="1" ht="16" customHeight="1">
      <c r="A107" s="240"/>
      <c r="B107" s="114">
        <v>2019</v>
      </c>
      <c r="C107" s="54" t="s">
        <v>124</v>
      </c>
      <c r="D107" s="246" t="s">
        <v>599</v>
      </c>
      <c r="E107" s="247">
        <v>64.63</v>
      </c>
      <c r="F107" s="261">
        <v>103.4</v>
      </c>
      <c r="G107" s="247">
        <v>10.47</v>
      </c>
      <c r="H107" s="261">
        <v>18.850000000000001</v>
      </c>
      <c r="I107" s="247">
        <f>SUM(E107:H107)*-1</f>
        <v>-197.35</v>
      </c>
      <c r="J107" s="57"/>
    </row>
    <row r="108" spans="1:12" s="53" customFormat="1" ht="16" customHeight="1">
      <c r="A108" s="240"/>
      <c r="B108" s="114">
        <v>2235</v>
      </c>
      <c r="C108" s="54" t="s">
        <v>523</v>
      </c>
      <c r="D108" s="246" t="s">
        <v>598</v>
      </c>
      <c r="E108" s="247">
        <v>64.63</v>
      </c>
      <c r="F108" s="247"/>
      <c r="G108" s="247">
        <v>10.47</v>
      </c>
      <c r="H108" s="247"/>
      <c r="I108" s="247">
        <f>SUM(E108:H108)*-1</f>
        <v>-75.099999999999994</v>
      </c>
      <c r="J108" s="57" t="s">
        <v>314</v>
      </c>
    </row>
    <row r="109" spans="1:12" s="53" customFormat="1" ht="16" customHeight="1">
      <c r="A109" s="240"/>
      <c r="B109" s="114">
        <v>2235</v>
      </c>
      <c r="C109" s="54" t="s">
        <v>523</v>
      </c>
      <c r="D109" s="246" t="s">
        <v>598</v>
      </c>
      <c r="E109" s="247">
        <v>64.63</v>
      </c>
      <c r="F109" s="247"/>
      <c r="G109" s="247">
        <v>10.47</v>
      </c>
      <c r="H109" s="247"/>
      <c r="I109" s="247">
        <f>SUM(E109:H109)*-1</f>
        <v>-75.099999999999994</v>
      </c>
      <c r="J109" s="276"/>
    </row>
    <row r="110" spans="1:12" s="53" customFormat="1" ht="16" customHeight="1">
      <c r="A110" s="240"/>
      <c r="B110" s="114">
        <v>2281</v>
      </c>
      <c r="C110" s="54" t="s">
        <v>619</v>
      </c>
      <c r="D110" s="246" t="s">
        <v>599</v>
      </c>
      <c r="E110" s="247">
        <v>64.63</v>
      </c>
      <c r="F110" s="261">
        <v>103.4</v>
      </c>
      <c r="G110" s="247">
        <v>10.47</v>
      </c>
      <c r="H110" s="261">
        <v>18.850000000000001</v>
      </c>
      <c r="I110" s="247">
        <f>SUM(E110:H110)</f>
        <v>197.35</v>
      </c>
      <c r="J110" s="53" t="s">
        <v>314</v>
      </c>
    </row>
    <row r="111" spans="1:12" s="53" customFormat="1" ht="16" customHeight="1">
      <c r="A111" s="240"/>
      <c r="B111" s="114">
        <v>2281</v>
      </c>
      <c r="C111" s="54" t="s">
        <v>619</v>
      </c>
      <c r="D111" s="246" t="s">
        <v>599</v>
      </c>
      <c r="E111" s="247">
        <v>64.63</v>
      </c>
      <c r="F111" s="261">
        <v>103.4</v>
      </c>
      <c r="G111" s="247">
        <v>10.47</v>
      </c>
      <c r="H111" s="261">
        <v>18.850000000000001</v>
      </c>
      <c r="I111" s="247">
        <f>SUM(E111:H111)</f>
        <v>197.35</v>
      </c>
    </row>
    <row r="112" spans="1:12" s="53" customFormat="1" ht="16" customHeight="1">
      <c r="A112" s="240"/>
    </row>
    <row r="113" spans="1:10" ht="16">
      <c r="A113" s="406" t="s">
        <v>415</v>
      </c>
      <c r="B113" s="404"/>
      <c r="C113" s="404"/>
      <c r="D113" s="404"/>
      <c r="E113" s="256">
        <f>SUM(E103:E103)</f>
        <v>0</v>
      </c>
      <c r="F113" s="256"/>
      <c r="G113" s="256">
        <f>SUM(G103:G103)</f>
        <v>0</v>
      </c>
      <c r="H113" s="256"/>
      <c r="I113" s="256">
        <f>SUM(I103:I112)</f>
        <v>313.65999999999997</v>
      </c>
      <c r="J113" s="257"/>
    </row>
    <row r="114" spans="1:10" ht="16">
      <c r="A114" s="393" t="s">
        <v>171</v>
      </c>
      <c r="B114" s="393"/>
      <c r="C114" s="393"/>
      <c r="D114" s="393"/>
      <c r="E114" s="90">
        <f>E101+E113</f>
        <v>5752.0700000000079</v>
      </c>
      <c r="F114" s="90"/>
      <c r="G114" s="90">
        <f>G101+G113</f>
        <v>931.83000000000175</v>
      </c>
      <c r="H114" s="90"/>
      <c r="I114" s="90">
        <f>I101+I113</f>
        <v>10520.430000000009</v>
      </c>
      <c r="J114" s="89"/>
    </row>
    <row r="115" spans="1:10" ht="15" customHeight="1">
      <c r="A115" s="397" t="s">
        <v>166</v>
      </c>
      <c r="B115" s="397"/>
      <c r="C115" s="397"/>
      <c r="D115" s="397"/>
      <c r="E115" s="397"/>
      <c r="F115" s="397"/>
      <c r="G115" s="397"/>
      <c r="H115" s="397"/>
      <c r="I115" s="397"/>
      <c r="J115" s="143"/>
    </row>
    <row r="116" spans="1:10" ht="16" customHeight="1">
      <c r="C116" s="1"/>
      <c r="D116" s="1"/>
      <c r="G116" t="s">
        <v>381</v>
      </c>
      <c r="H116" s="163" t="s">
        <v>611</v>
      </c>
      <c r="I116" s="260">
        <v>44881</v>
      </c>
    </row>
    <row r="117" spans="1:10">
      <c r="G117" s="12"/>
      <c r="H117" s="12"/>
      <c r="I117" s="12"/>
    </row>
    <row r="120" spans="1:10">
      <c r="B120" s="137"/>
      <c r="C120" s="137"/>
      <c r="D120" s="137"/>
    </row>
  </sheetData>
  <autoFilter ref="A4:J98" xr:uid="{AC91E4FB-51F2-A54D-A087-8F2CC9694FD4}"/>
  <mergeCells count="8">
    <mergeCell ref="A114:D114"/>
    <mergeCell ref="A115:I115"/>
    <mergeCell ref="A97:D97"/>
    <mergeCell ref="C100:D100"/>
    <mergeCell ref="A101:D101"/>
    <mergeCell ref="A102:D102"/>
    <mergeCell ref="A103:D103"/>
    <mergeCell ref="A113:D113"/>
  </mergeCells>
  <conditionalFormatting sqref="B104">
    <cfRule type="duplicateValues" dxfId="1001" priority="22"/>
  </conditionalFormatting>
  <conditionalFormatting sqref="B105:B106">
    <cfRule type="duplicateValues" dxfId="1000" priority="19"/>
  </conditionalFormatting>
  <conditionalFormatting sqref="B107">
    <cfRule type="duplicateValues" dxfId="999" priority="4"/>
  </conditionalFormatting>
  <conditionalFormatting sqref="B108:B109">
    <cfRule type="duplicateValues" dxfId="998" priority="13"/>
  </conditionalFormatting>
  <conditionalFormatting sqref="B110:B111">
    <cfRule type="duplicateValues" dxfId="997" priority="10"/>
  </conditionalFormatting>
  <conditionalFormatting sqref="B114 B116:B1048576 B98:B102 B1:B96">
    <cfRule type="duplicateValues" dxfId="996" priority="46"/>
  </conditionalFormatting>
  <conditionalFormatting sqref="B51:C51">
    <cfRule type="duplicateValues" dxfId="995" priority="49"/>
    <cfRule type="duplicateValues" dxfId="994" priority="50"/>
  </conditionalFormatting>
  <conditionalFormatting sqref="B104:C104">
    <cfRule type="duplicateValues" dxfId="993" priority="24"/>
  </conditionalFormatting>
  <conditionalFormatting sqref="B105:C105">
    <cfRule type="duplicateValues" dxfId="992" priority="7"/>
  </conditionalFormatting>
  <conditionalFormatting sqref="B106:C106">
    <cfRule type="duplicateValues" dxfId="991" priority="21"/>
  </conditionalFormatting>
  <conditionalFormatting sqref="B107:C107">
    <cfRule type="duplicateValues" dxfId="990" priority="6"/>
  </conditionalFormatting>
  <conditionalFormatting sqref="B108:C108">
    <cfRule type="duplicateValues" dxfId="989" priority="8"/>
  </conditionalFormatting>
  <conditionalFormatting sqref="B109:C109">
    <cfRule type="duplicateValues" dxfId="988" priority="15"/>
  </conditionalFormatting>
  <conditionalFormatting sqref="B110:C110">
    <cfRule type="duplicateValues" dxfId="987" priority="12"/>
  </conditionalFormatting>
  <conditionalFormatting sqref="B111:C111">
    <cfRule type="duplicateValues" dxfId="986" priority="9"/>
  </conditionalFormatting>
  <conditionalFormatting sqref="B114:D114 B99:D99 B100 B102:D102 B116:D120 B1:D4 B98:C98 B5:C10 B12:C34 B11 B52:C96 B122:D1048576 B121:C121 B36:C50 B35">
    <cfRule type="duplicateValues" dxfId="985" priority="58"/>
  </conditionalFormatting>
  <conditionalFormatting sqref="B118:D120 B122:D1048576 B121:C121">
    <cfRule type="duplicateValues" dxfId="984" priority="57"/>
  </conditionalFormatting>
  <conditionalFormatting sqref="C11">
    <cfRule type="duplicateValues" dxfId="983" priority="27"/>
    <cfRule type="duplicateValues" dxfId="982" priority="28"/>
  </conditionalFormatting>
  <conditionalFormatting sqref="C17">
    <cfRule type="duplicateValues" dxfId="981" priority="56"/>
  </conditionalFormatting>
  <conditionalFormatting sqref="C35">
    <cfRule type="duplicateValues" dxfId="980" priority="25"/>
    <cfRule type="duplicateValues" dxfId="979" priority="26"/>
  </conditionalFormatting>
  <conditionalFormatting sqref="C44">
    <cfRule type="duplicateValues" dxfId="978" priority="54"/>
  </conditionalFormatting>
  <conditionalFormatting sqref="C46">
    <cfRule type="duplicateValues" dxfId="977" priority="53"/>
  </conditionalFormatting>
  <conditionalFormatting sqref="C104">
    <cfRule type="duplicateValues" dxfId="976" priority="23"/>
  </conditionalFormatting>
  <conditionalFormatting sqref="C105:C106">
    <cfRule type="duplicateValues" dxfId="975" priority="20"/>
  </conditionalFormatting>
  <conditionalFormatting sqref="C107">
    <cfRule type="duplicateValues" dxfId="974" priority="5"/>
  </conditionalFormatting>
  <conditionalFormatting sqref="C108:C109">
    <cfRule type="duplicateValues" dxfId="973" priority="14"/>
  </conditionalFormatting>
  <conditionalFormatting sqref="C110:C111">
    <cfRule type="duplicateValues" dxfId="972" priority="11"/>
  </conditionalFormatting>
  <conditionalFormatting sqref="C114:D114 C116:D120 C1:D4 C99:D99 C101:D102 C98 C5:C10 C12:C34 C122:D1048576 C121 C36:C96">
    <cfRule type="duplicateValues" dxfId="971" priority="47"/>
  </conditionalFormatting>
  <conditionalFormatting sqref="J7:J111">
    <cfRule type="notContainsBlanks" dxfId="970" priority="42">
      <formula>LEN(TRIM(J7))&gt;0</formula>
    </cfRule>
  </conditionalFormatting>
  <conditionalFormatting sqref="J113:J115">
    <cfRule type="notContainsBlanks" dxfId="969" priority="48">
      <formula>LEN(TRIM(J113))&gt;0</formula>
    </cfRule>
  </conditionalFormatting>
  <conditionalFormatting sqref="K76">
    <cfRule type="notContainsBlanks" dxfId="968" priority="52">
      <formula>LEN(TRIM(K76))&gt;0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2583-0EA9-264E-AA18-22874D7D73C3}">
  <sheetPr>
    <tabColor rgb="FF92D050"/>
    <pageSetUpPr fitToPage="1"/>
  </sheetPr>
  <dimension ref="A1:N115"/>
  <sheetViews>
    <sheetView topLeftCell="A83" zoomScale="125" zoomScaleNormal="125" zoomScalePageLayoutView="150" workbookViewId="0">
      <selection activeCell="B51" sqref="B51:I51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4.5" customWidth="1"/>
    <col min="6" max="6" width="13.33203125" customWidth="1"/>
    <col min="7" max="7" width="14.1640625" customWidth="1"/>
    <col min="8" max="8" width="15.33203125" customWidth="1"/>
    <col min="9" max="9" width="16.6640625" customWidth="1"/>
    <col min="10" max="10" width="27.83203125" customWidth="1"/>
    <col min="11" max="11" width="41.5" bestFit="1" customWidth="1"/>
  </cols>
  <sheetData>
    <row r="1" spans="1:10" ht="21">
      <c r="A1" s="48" t="s">
        <v>222</v>
      </c>
      <c r="C1" s="17"/>
      <c r="D1" s="17"/>
      <c r="G1" s="58" t="s">
        <v>218</v>
      </c>
      <c r="H1" s="44" t="s">
        <v>219</v>
      </c>
      <c r="I1" s="44" t="s">
        <v>220</v>
      </c>
      <c r="J1" s="44" t="s">
        <v>606</v>
      </c>
    </row>
    <row r="2" spans="1:10" ht="19">
      <c r="A2" s="92" t="s">
        <v>313</v>
      </c>
      <c r="C2" s="17"/>
      <c r="D2" s="17"/>
      <c r="G2" s="59"/>
      <c r="H2" s="157">
        <v>44805</v>
      </c>
      <c r="I2" s="157">
        <v>44834</v>
      </c>
      <c r="J2" s="53"/>
    </row>
    <row r="3" spans="1:10" ht="7" customHeight="1">
      <c r="C3" s="17"/>
      <c r="D3" s="17"/>
      <c r="E3" s="3"/>
      <c r="F3" s="3"/>
      <c r="G3" s="46"/>
      <c r="H3" s="46"/>
      <c r="I3" s="46"/>
    </row>
    <row r="4" spans="1:10">
      <c r="A4" s="44" t="s">
        <v>221</v>
      </c>
      <c r="B4" s="44" t="s">
        <v>227</v>
      </c>
      <c r="C4" s="47" t="s">
        <v>0</v>
      </c>
      <c r="D4" s="47" t="s">
        <v>597</v>
      </c>
      <c r="E4" s="47" t="s">
        <v>593</v>
      </c>
      <c r="F4" s="47" t="s">
        <v>594</v>
      </c>
      <c r="G4" s="47" t="s">
        <v>595</v>
      </c>
      <c r="H4" s="47" t="s">
        <v>596</v>
      </c>
      <c r="I4" s="47" t="s">
        <v>140</v>
      </c>
      <c r="J4" s="47" t="s">
        <v>226</v>
      </c>
    </row>
    <row r="5" spans="1:10">
      <c r="A5" s="43"/>
      <c r="B5" s="43">
        <v>2247</v>
      </c>
      <c r="C5" s="51" t="s">
        <v>542</v>
      </c>
      <c r="D5" s="246" t="s">
        <v>598</v>
      </c>
      <c r="E5" s="247">
        <v>64.63</v>
      </c>
      <c r="F5" s="261">
        <v>0</v>
      </c>
      <c r="G5" s="247">
        <v>10.47</v>
      </c>
      <c r="H5" s="261">
        <v>0</v>
      </c>
      <c r="I5" s="247">
        <f>E5+G5</f>
        <v>75.099999999999994</v>
      </c>
      <c r="J5" s="51"/>
    </row>
    <row r="6" spans="1:10">
      <c r="A6" s="43"/>
      <c r="B6" s="43">
        <v>2261</v>
      </c>
      <c r="C6" s="51" t="s">
        <v>561</v>
      </c>
      <c r="D6" s="246" t="s">
        <v>599</v>
      </c>
      <c r="E6" s="247">
        <v>64.63</v>
      </c>
      <c r="F6" s="261">
        <v>103.4</v>
      </c>
      <c r="G6" s="247">
        <v>10.47</v>
      </c>
      <c r="H6" s="261">
        <v>18.850000000000001</v>
      </c>
      <c r="I6" s="247">
        <f>SUM(E6:H6)</f>
        <v>197.35</v>
      </c>
      <c r="J6" s="51"/>
    </row>
    <row r="7" spans="1:10">
      <c r="A7" s="43"/>
      <c r="B7" s="114">
        <v>2081</v>
      </c>
      <c r="C7" s="51" t="s">
        <v>192</v>
      </c>
      <c r="D7" s="246" t="s">
        <v>600</v>
      </c>
      <c r="E7" s="247">
        <v>64.63</v>
      </c>
      <c r="F7" s="261">
        <v>45.24</v>
      </c>
      <c r="G7" s="247">
        <v>10.47</v>
      </c>
      <c r="H7" s="261">
        <v>7.85</v>
      </c>
      <c r="I7" s="247">
        <f>SUM(E7:H7)</f>
        <v>128.19</v>
      </c>
      <c r="J7" s="53"/>
    </row>
    <row r="8" spans="1:10">
      <c r="A8" s="43"/>
      <c r="B8" s="114">
        <v>2083</v>
      </c>
      <c r="C8" s="54" t="s">
        <v>212</v>
      </c>
      <c r="D8" s="246" t="s">
        <v>598</v>
      </c>
      <c r="E8" s="247">
        <v>64.63</v>
      </c>
      <c r="F8" s="261">
        <v>0</v>
      </c>
      <c r="G8" s="247">
        <v>10.47</v>
      </c>
      <c r="H8" s="261">
        <v>0</v>
      </c>
      <c r="I8" s="247">
        <f t="shared" ref="I8:I72" si="0">SUM(E8:H8)</f>
        <v>75.099999999999994</v>
      </c>
      <c r="J8" s="262"/>
    </row>
    <row r="9" spans="1:10">
      <c r="A9" s="43"/>
      <c r="B9" s="114">
        <v>2274</v>
      </c>
      <c r="C9" s="54" t="s">
        <v>583</v>
      </c>
      <c r="D9" s="246" t="s">
        <v>598</v>
      </c>
      <c r="E9" s="247">
        <v>64.63</v>
      </c>
      <c r="F9" s="261">
        <v>0</v>
      </c>
      <c r="G9" s="247">
        <v>10.47</v>
      </c>
      <c r="H9" s="261">
        <v>0</v>
      </c>
      <c r="I9" s="247">
        <f t="shared" si="0"/>
        <v>75.099999999999994</v>
      </c>
      <c r="J9" s="262"/>
    </row>
    <row r="10" spans="1:10">
      <c r="A10" s="43"/>
      <c r="B10" s="114">
        <v>1593</v>
      </c>
      <c r="C10" s="54" t="s">
        <v>89</v>
      </c>
      <c r="D10" s="246" t="s">
        <v>598</v>
      </c>
      <c r="E10" s="247">
        <v>64.63</v>
      </c>
      <c r="F10" s="261">
        <v>0</v>
      </c>
      <c r="G10" s="247">
        <v>10.47</v>
      </c>
      <c r="H10" s="261">
        <v>0</v>
      </c>
      <c r="I10" s="247">
        <f t="shared" si="0"/>
        <v>75.099999999999994</v>
      </c>
      <c r="J10" s="262"/>
    </row>
    <row r="11" spans="1:10">
      <c r="A11" s="43"/>
      <c r="B11" s="114"/>
      <c r="C11" s="54" t="s">
        <v>613</v>
      </c>
      <c r="D11" s="246" t="s">
        <v>600</v>
      </c>
      <c r="E11" s="247">
        <v>64.63</v>
      </c>
      <c r="F11" s="261">
        <f>109.87-E11</f>
        <v>45.240000000000009</v>
      </c>
      <c r="G11" s="247">
        <v>10.47</v>
      </c>
      <c r="H11" s="261">
        <f>18.32-G11</f>
        <v>7.85</v>
      </c>
      <c r="I11" s="247">
        <f>SUM(E11:H11)</f>
        <v>128.19</v>
      </c>
      <c r="J11" s="262"/>
    </row>
    <row r="12" spans="1:10">
      <c r="A12" s="43"/>
      <c r="B12" s="114">
        <v>2131</v>
      </c>
      <c r="C12" s="54" t="s">
        <v>575</v>
      </c>
      <c r="D12" s="246" t="s">
        <v>598</v>
      </c>
      <c r="E12" s="247">
        <v>64.63</v>
      </c>
      <c r="F12" s="261">
        <v>0</v>
      </c>
      <c r="G12" s="247">
        <v>10.47</v>
      </c>
      <c r="H12" s="261">
        <v>0</v>
      </c>
      <c r="I12" s="247">
        <f t="shared" si="0"/>
        <v>75.099999999999994</v>
      </c>
      <c r="J12" s="262"/>
    </row>
    <row r="13" spans="1:10">
      <c r="A13" s="43"/>
      <c r="B13" s="114">
        <v>1751</v>
      </c>
      <c r="C13" s="54" t="s">
        <v>139</v>
      </c>
      <c r="D13" s="246" t="s">
        <v>598</v>
      </c>
      <c r="E13" s="247">
        <v>64.63</v>
      </c>
      <c r="F13" s="261">
        <v>0</v>
      </c>
      <c r="G13" s="247">
        <v>10.47</v>
      </c>
      <c r="H13" s="261">
        <v>0</v>
      </c>
      <c r="I13" s="247">
        <f t="shared" si="0"/>
        <v>75.099999999999994</v>
      </c>
      <c r="J13" s="262"/>
    </row>
    <row r="14" spans="1:10">
      <c r="A14" s="43"/>
      <c r="B14" s="114">
        <v>2023</v>
      </c>
      <c r="C14" s="54" t="s">
        <v>170</v>
      </c>
      <c r="D14" s="246" t="s">
        <v>600</v>
      </c>
      <c r="E14" s="247">
        <v>64.63</v>
      </c>
      <c r="F14" s="261">
        <v>45.24</v>
      </c>
      <c r="G14" s="247">
        <v>10.47</v>
      </c>
      <c r="H14" s="261">
        <v>7.85</v>
      </c>
      <c r="I14" s="247">
        <f>SUM(E14:H14)</f>
        <v>128.19</v>
      </c>
      <c r="J14" s="262"/>
    </row>
    <row r="15" spans="1:10">
      <c r="A15" s="43"/>
      <c r="B15" s="114">
        <v>1721</v>
      </c>
      <c r="C15" s="51" t="s">
        <v>11</v>
      </c>
      <c r="D15" s="246" t="s">
        <v>599</v>
      </c>
      <c r="E15" s="247">
        <v>64.63</v>
      </c>
      <c r="F15" s="261">
        <v>103.4</v>
      </c>
      <c r="G15" s="247">
        <v>10.47</v>
      </c>
      <c r="H15" s="261">
        <v>18.850000000000001</v>
      </c>
      <c r="I15" s="247">
        <f t="shared" si="0"/>
        <v>197.35</v>
      </c>
      <c r="J15" s="262"/>
    </row>
    <row r="16" spans="1:10">
      <c r="A16" s="43"/>
      <c r="B16" s="165">
        <v>2123</v>
      </c>
      <c r="C16" s="112" t="s">
        <v>300</v>
      </c>
      <c r="D16" s="246" t="s">
        <v>598</v>
      </c>
      <c r="E16" s="247">
        <v>64.63</v>
      </c>
      <c r="F16" s="261">
        <v>0</v>
      </c>
      <c r="G16" s="247">
        <v>10.47</v>
      </c>
      <c r="H16" s="261">
        <v>0</v>
      </c>
      <c r="I16" s="247">
        <f t="shared" si="0"/>
        <v>75.099999999999994</v>
      </c>
      <c r="J16" s="262"/>
    </row>
    <row r="17" spans="1:14">
      <c r="A17" s="43"/>
      <c r="B17" s="114">
        <v>1970</v>
      </c>
      <c r="C17" s="54" t="s">
        <v>65</v>
      </c>
      <c r="D17" s="246" t="s">
        <v>600</v>
      </c>
      <c r="E17" s="247">
        <v>64.63</v>
      </c>
      <c r="F17" s="261">
        <v>45.24</v>
      </c>
      <c r="G17" s="247">
        <v>10.47</v>
      </c>
      <c r="H17" s="261">
        <v>7.85</v>
      </c>
      <c r="I17" s="247">
        <f t="shared" si="0"/>
        <v>128.19</v>
      </c>
      <c r="J17" s="262"/>
    </row>
    <row r="18" spans="1:14">
      <c r="A18" s="43"/>
      <c r="B18" s="114">
        <v>1984</v>
      </c>
      <c r="C18" s="51" t="s">
        <v>80</v>
      </c>
      <c r="D18" s="246" t="s">
        <v>598</v>
      </c>
      <c r="E18" s="247">
        <v>64.63</v>
      </c>
      <c r="F18" s="261">
        <v>0</v>
      </c>
      <c r="G18" s="247">
        <v>10.47</v>
      </c>
      <c r="H18" s="261">
        <v>0</v>
      </c>
      <c r="I18" s="247">
        <f t="shared" si="0"/>
        <v>75.099999999999994</v>
      </c>
      <c r="J18" s="262"/>
    </row>
    <row r="19" spans="1:14">
      <c r="A19" s="43"/>
      <c r="B19" s="114">
        <v>1657</v>
      </c>
      <c r="C19" s="51" t="s">
        <v>335</v>
      </c>
      <c r="D19" s="246" t="s">
        <v>598</v>
      </c>
      <c r="E19" s="247">
        <v>64.63</v>
      </c>
      <c r="F19" s="261">
        <v>0</v>
      </c>
      <c r="G19" s="247">
        <v>10.47</v>
      </c>
      <c r="H19" s="261">
        <v>0</v>
      </c>
      <c r="I19" s="247">
        <f t="shared" si="0"/>
        <v>75.099999999999994</v>
      </c>
      <c r="J19" s="262"/>
    </row>
    <row r="20" spans="1:14">
      <c r="A20" s="43"/>
      <c r="B20" s="114">
        <v>1794</v>
      </c>
      <c r="C20" s="51" t="s">
        <v>91</v>
      </c>
      <c r="D20" s="246" t="s">
        <v>599</v>
      </c>
      <c r="E20" s="247">
        <v>64.63</v>
      </c>
      <c r="F20" s="261">
        <v>103.4</v>
      </c>
      <c r="G20" s="247">
        <v>10.47</v>
      </c>
      <c r="H20" s="261">
        <v>18.850000000000001</v>
      </c>
      <c r="I20" s="247">
        <f t="shared" si="0"/>
        <v>197.35</v>
      </c>
      <c r="J20" s="262"/>
    </row>
    <row r="21" spans="1:14">
      <c r="A21" s="43"/>
      <c r="B21" s="114">
        <v>2201</v>
      </c>
      <c r="C21" s="51" t="s">
        <v>420</v>
      </c>
      <c r="D21" s="246" t="s">
        <v>598</v>
      </c>
      <c r="E21" s="247">
        <v>64.63</v>
      </c>
      <c r="F21" s="261">
        <v>0</v>
      </c>
      <c r="G21" s="247">
        <v>10.47</v>
      </c>
      <c r="H21" s="261">
        <v>0</v>
      </c>
      <c r="I21" s="247">
        <f t="shared" si="0"/>
        <v>75.099999999999994</v>
      </c>
      <c r="J21" s="262"/>
    </row>
    <row r="22" spans="1:14">
      <c r="A22" s="43"/>
      <c r="B22" s="114">
        <v>2194</v>
      </c>
      <c r="C22" s="51" t="s">
        <v>405</v>
      </c>
      <c r="D22" s="246" t="s">
        <v>598</v>
      </c>
      <c r="E22" s="247">
        <v>64.63</v>
      </c>
      <c r="F22" s="261">
        <v>0</v>
      </c>
      <c r="G22" s="247">
        <v>10.47</v>
      </c>
      <c r="H22" s="261">
        <v>0</v>
      </c>
      <c r="I22" s="247">
        <f t="shared" si="0"/>
        <v>75.099999999999994</v>
      </c>
      <c r="J22" s="262"/>
    </row>
    <row r="23" spans="1:14">
      <c r="A23" s="43"/>
      <c r="B23" s="114">
        <v>2182</v>
      </c>
      <c r="C23" s="51" t="s">
        <v>515</v>
      </c>
      <c r="D23" s="246" t="s">
        <v>600</v>
      </c>
      <c r="E23" s="247">
        <v>64.63</v>
      </c>
      <c r="F23" s="261">
        <v>45.24</v>
      </c>
      <c r="G23" s="247">
        <v>10.47</v>
      </c>
      <c r="H23" s="261">
        <v>7.85</v>
      </c>
      <c r="I23" s="247">
        <f t="shared" si="0"/>
        <v>128.19</v>
      </c>
      <c r="J23" s="262" t="s">
        <v>614</v>
      </c>
    </row>
    <row r="24" spans="1:14">
      <c r="A24" s="43"/>
      <c r="B24" s="114">
        <v>1730</v>
      </c>
      <c r="C24" s="51" t="s">
        <v>92</v>
      </c>
      <c r="D24" s="246" t="s">
        <v>599</v>
      </c>
      <c r="E24" s="247">
        <v>64.63</v>
      </c>
      <c r="F24" s="261">
        <v>103.4</v>
      </c>
      <c r="G24" s="247">
        <v>10.47</v>
      </c>
      <c r="H24" s="261">
        <v>18.850000000000001</v>
      </c>
      <c r="I24" s="247">
        <f t="shared" si="0"/>
        <v>197.35</v>
      </c>
      <c r="J24" s="262"/>
    </row>
    <row r="25" spans="1:14">
      <c r="A25" s="43"/>
      <c r="B25" s="114">
        <v>1708</v>
      </c>
      <c r="C25" s="51" t="s">
        <v>15</v>
      </c>
      <c r="D25" s="246" t="s">
        <v>598</v>
      </c>
      <c r="E25" s="247">
        <v>64.63</v>
      </c>
      <c r="F25" s="261">
        <v>0</v>
      </c>
      <c r="G25" s="247">
        <v>10.47</v>
      </c>
      <c r="H25" s="261">
        <v>0</v>
      </c>
      <c r="I25" s="247">
        <f t="shared" si="0"/>
        <v>75.099999999999994</v>
      </c>
      <c r="J25" s="262"/>
    </row>
    <row r="26" spans="1:14">
      <c r="A26" s="43"/>
      <c r="B26" s="114">
        <v>1985</v>
      </c>
      <c r="C26" s="54" t="s">
        <v>120</v>
      </c>
      <c r="D26" s="246" t="s">
        <v>598</v>
      </c>
      <c r="E26" s="247">
        <v>64.63</v>
      </c>
      <c r="F26" s="261">
        <v>0</v>
      </c>
      <c r="G26" s="247">
        <v>10.47</v>
      </c>
      <c r="H26" s="261">
        <v>0</v>
      </c>
      <c r="I26" s="247">
        <f t="shared" si="0"/>
        <v>75.099999999999994</v>
      </c>
      <c r="J26" s="262"/>
      <c r="N26" t="s">
        <v>318</v>
      </c>
    </row>
    <row r="27" spans="1:14">
      <c r="A27" s="43"/>
      <c r="B27" s="114">
        <v>2250</v>
      </c>
      <c r="C27" s="54" t="s">
        <v>549</v>
      </c>
      <c r="D27" s="246" t="s">
        <v>599</v>
      </c>
      <c r="E27" s="247">
        <v>64.63</v>
      </c>
      <c r="F27" s="261">
        <v>103.4</v>
      </c>
      <c r="G27" s="247">
        <v>10.47</v>
      </c>
      <c r="H27" s="261">
        <v>18.850000000000001</v>
      </c>
      <c r="I27" s="247">
        <f t="shared" si="0"/>
        <v>197.35</v>
      </c>
      <c r="J27" s="262"/>
    </row>
    <row r="28" spans="1:14">
      <c r="A28" s="43"/>
      <c r="B28" s="114">
        <v>2120</v>
      </c>
      <c r="C28" s="51" t="s">
        <v>213</v>
      </c>
      <c r="D28" s="246" t="s">
        <v>599</v>
      </c>
      <c r="E28" s="247">
        <v>64.63</v>
      </c>
      <c r="F28" s="261">
        <v>103.4</v>
      </c>
      <c r="G28" s="247">
        <v>10.47</v>
      </c>
      <c r="H28" s="261">
        <v>18.850000000000001</v>
      </c>
      <c r="I28" s="247">
        <f t="shared" si="0"/>
        <v>197.35</v>
      </c>
      <c r="J28" s="262"/>
    </row>
    <row r="29" spans="1:14">
      <c r="A29" s="43"/>
      <c r="B29" s="114">
        <v>2193</v>
      </c>
      <c r="C29" s="51" t="s">
        <v>407</v>
      </c>
      <c r="D29" s="246" t="s">
        <v>598</v>
      </c>
      <c r="E29" s="247">
        <v>64.63</v>
      </c>
      <c r="F29" s="261">
        <v>0</v>
      </c>
      <c r="G29" s="247">
        <v>10.47</v>
      </c>
      <c r="H29" s="261">
        <v>0</v>
      </c>
      <c r="I29" s="247">
        <f t="shared" si="0"/>
        <v>75.099999999999994</v>
      </c>
      <c r="J29" s="262"/>
    </row>
    <row r="30" spans="1:14">
      <c r="A30" s="43"/>
      <c r="B30" s="114">
        <v>640</v>
      </c>
      <c r="C30" s="51" t="s">
        <v>43</v>
      </c>
      <c r="D30" s="246" t="s">
        <v>598</v>
      </c>
      <c r="E30" s="247">
        <v>64.63</v>
      </c>
      <c r="F30" s="261">
        <v>0</v>
      </c>
      <c r="G30" s="247">
        <v>10.47</v>
      </c>
      <c r="H30" s="261">
        <v>0</v>
      </c>
      <c r="I30" s="247">
        <f t="shared" si="0"/>
        <v>75.099999999999994</v>
      </c>
      <c r="J30" s="262"/>
    </row>
    <row r="31" spans="1:14">
      <c r="A31" s="43"/>
      <c r="B31" s="114">
        <v>901</v>
      </c>
      <c r="C31" s="51" t="s">
        <v>21</v>
      </c>
      <c r="D31" s="246" t="s">
        <v>600</v>
      </c>
      <c r="E31" s="247">
        <v>64.63</v>
      </c>
      <c r="F31" s="261">
        <v>45.24</v>
      </c>
      <c r="G31" s="247">
        <v>10.47</v>
      </c>
      <c r="H31" s="261">
        <v>7.85</v>
      </c>
      <c r="I31" s="247">
        <f t="shared" si="0"/>
        <v>128.19</v>
      </c>
      <c r="J31" s="262"/>
    </row>
    <row r="32" spans="1:14">
      <c r="A32" s="43"/>
      <c r="B32" s="114">
        <v>1978</v>
      </c>
      <c r="C32" s="51" t="s">
        <v>358</v>
      </c>
      <c r="D32" s="246" t="s">
        <v>599</v>
      </c>
      <c r="E32" s="247">
        <v>64.63</v>
      </c>
      <c r="F32" s="261">
        <v>103.4</v>
      </c>
      <c r="G32" s="247">
        <v>10.47</v>
      </c>
      <c r="H32" s="261">
        <v>18.850000000000001</v>
      </c>
      <c r="I32" s="247">
        <f t="shared" si="0"/>
        <v>197.35</v>
      </c>
      <c r="J32" s="262"/>
    </row>
    <row r="33" spans="1:11">
      <c r="A33" s="43"/>
      <c r="B33" s="114">
        <v>2234</v>
      </c>
      <c r="C33" s="51" t="s">
        <v>551</v>
      </c>
      <c r="D33" s="246" t="s">
        <v>598</v>
      </c>
      <c r="E33" s="247">
        <v>64.63</v>
      </c>
      <c r="F33" s="261">
        <v>0</v>
      </c>
      <c r="G33" s="247">
        <v>10.47</v>
      </c>
      <c r="H33" s="261">
        <v>0</v>
      </c>
      <c r="I33" s="247">
        <f t="shared" si="0"/>
        <v>75.099999999999994</v>
      </c>
      <c r="J33" s="262"/>
    </row>
    <row r="34" spans="1:11">
      <c r="A34" s="43"/>
      <c r="B34" s="114"/>
      <c r="C34" s="54" t="s">
        <v>615</v>
      </c>
      <c r="D34" s="246" t="s">
        <v>598</v>
      </c>
      <c r="E34" s="247">
        <v>64.63</v>
      </c>
      <c r="F34" s="261">
        <v>0</v>
      </c>
      <c r="G34" s="247">
        <v>10.47</v>
      </c>
      <c r="H34" s="261">
        <v>0</v>
      </c>
      <c r="I34" s="247">
        <f t="shared" si="0"/>
        <v>75.099999999999994</v>
      </c>
      <c r="J34" s="262"/>
    </row>
    <row r="35" spans="1:11" ht="16">
      <c r="A35" s="43"/>
      <c r="B35" s="114">
        <v>1741</v>
      </c>
      <c r="C35" s="51" t="s">
        <v>23</v>
      </c>
      <c r="D35" s="246" t="s">
        <v>598</v>
      </c>
      <c r="E35" s="247">
        <v>64.63</v>
      </c>
      <c r="F35" s="261">
        <v>0</v>
      </c>
      <c r="G35" s="247">
        <v>10.47</v>
      </c>
      <c r="H35" s="261">
        <v>0</v>
      </c>
      <c r="I35" s="247">
        <f t="shared" si="0"/>
        <v>75.099999999999994</v>
      </c>
      <c r="J35" s="262"/>
      <c r="K35" s="180"/>
    </row>
    <row r="36" spans="1:11">
      <c r="A36" s="43"/>
      <c r="B36" s="114">
        <v>1757</v>
      </c>
      <c r="C36" s="51" t="s">
        <v>93</v>
      </c>
      <c r="D36" s="246" t="s">
        <v>599</v>
      </c>
      <c r="E36" s="247">
        <v>64.63</v>
      </c>
      <c r="F36" s="261">
        <v>103.4</v>
      </c>
      <c r="G36" s="247">
        <v>10.47</v>
      </c>
      <c r="H36" s="261">
        <v>18.850000000000001</v>
      </c>
      <c r="I36" s="247">
        <f t="shared" si="0"/>
        <v>197.35</v>
      </c>
      <c r="J36" s="262"/>
    </row>
    <row r="37" spans="1:11">
      <c r="A37" s="43"/>
      <c r="B37" s="114">
        <v>2057</v>
      </c>
      <c r="C37" s="51" t="s">
        <v>183</v>
      </c>
      <c r="D37" s="246" t="s">
        <v>598</v>
      </c>
      <c r="E37" s="247">
        <v>64.63</v>
      </c>
      <c r="F37" s="261">
        <v>0</v>
      </c>
      <c r="G37" s="247">
        <v>10.47</v>
      </c>
      <c r="H37" s="261">
        <v>0</v>
      </c>
      <c r="I37" s="247">
        <f t="shared" si="0"/>
        <v>75.099999999999994</v>
      </c>
      <c r="J37" s="262"/>
    </row>
    <row r="38" spans="1:11">
      <c r="A38" s="43"/>
      <c r="B38" s="114">
        <v>1210</v>
      </c>
      <c r="C38" s="54" t="s">
        <v>24</v>
      </c>
      <c r="D38" s="246" t="s">
        <v>599</v>
      </c>
      <c r="E38" s="247">
        <v>64.63</v>
      </c>
      <c r="F38" s="261">
        <v>103.4</v>
      </c>
      <c r="G38" s="247">
        <v>10.47</v>
      </c>
      <c r="H38" s="261">
        <v>18.850000000000001</v>
      </c>
      <c r="I38" s="247">
        <f t="shared" si="0"/>
        <v>197.35</v>
      </c>
      <c r="J38" s="262"/>
    </row>
    <row r="39" spans="1:11">
      <c r="A39" s="43"/>
      <c r="B39" s="114">
        <v>2031</v>
      </c>
      <c r="C39" s="54" t="s">
        <v>134</v>
      </c>
      <c r="D39" s="246" t="s">
        <v>598</v>
      </c>
      <c r="E39" s="247">
        <v>64.63</v>
      </c>
      <c r="F39" s="261">
        <v>0</v>
      </c>
      <c r="G39" s="247">
        <v>10.47</v>
      </c>
      <c r="H39" s="261">
        <v>0</v>
      </c>
      <c r="I39" s="247">
        <f t="shared" si="0"/>
        <v>75.099999999999994</v>
      </c>
      <c r="J39" s="262"/>
    </row>
    <row r="40" spans="1:11">
      <c r="A40" s="43"/>
      <c r="B40" s="114">
        <v>1460</v>
      </c>
      <c r="C40" s="54" t="s">
        <v>59</v>
      </c>
      <c r="D40" s="246" t="s">
        <v>598</v>
      </c>
      <c r="E40" s="247">
        <v>64.63</v>
      </c>
      <c r="F40" s="261">
        <v>0</v>
      </c>
      <c r="G40" s="247">
        <v>10.47</v>
      </c>
      <c r="H40" s="261">
        <v>0</v>
      </c>
      <c r="I40" s="247">
        <f t="shared" si="0"/>
        <v>75.099999999999994</v>
      </c>
      <c r="J40" s="262"/>
    </row>
    <row r="41" spans="1:11">
      <c r="A41" s="43"/>
      <c r="B41" s="114">
        <v>2248</v>
      </c>
      <c r="C41" s="138" t="s">
        <v>563</v>
      </c>
      <c r="D41" s="246" t="s">
        <v>599</v>
      </c>
      <c r="E41" s="247">
        <v>64.63</v>
      </c>
      <c r="F41" s="261">
        <v>103.4</v>
      </c>
      <c r="G41" s="247">
        <v>10.47</v>
      </c>
      <c r="H41" s="261">
        <v>18.850000000000001</v>
      </c>
      <c r="I41" s="247">
        <f t="shared" si="0"/>
        <v>197.35</v>
      </c>
      <c r="J41" s="262"/>
    </row>
    <row r="42" spans="1:11">
      <c r="A42" s="43"/>
      <c r="B42" s="114">
        <v>1300</v>
      </c>
      <c r="C42" s="138" t="s">
        <v>330</v>
      </c>
      <c r="D42" s="246" t="s">
        <v>598</v>
      </c>
      <c r="E42" s="247">
        <v>64.63</v>
      </c>
      <c r="F42" s="261">
        <v>0</v>
      </c>
      <c r="G42" s="247">
        <v>10.47</v>
      </c>
      <c r="H42" s="261">
        <v>0</v>
      </c>
      <c r="I42" s="247">
        <f t="shared" si="0"/>
        <v>75.099999999999994</v>
      </c>
      <c r="J42" s="262"/>
    </row>
    <row r="43" spans="1:11" ht="16" customHeight="1">
      <c r="A43" s="43"/>
      <c r="B43" s="166">
        <v>2036</v>
      </c>
      <c r="C43" s="119" t="s">
        <v>306</v>
      </c>
      <c r="D43" s="246" t="s">
        <v>598</v>
      </c>
      <c r="E43" s="247">
        <v>64.63</v>
      </c>
      <c r="F43" s="261">
        <v>0</v>
      </c>
      <c r="G43" s="247">
        <v>10.47</v>
      </c>
      <c r="H43" s="261">
        <v>0</v>
      </c>
      <c r="I43" s="247">
        <f t="shared" si="0"/>
        <v>75.099999999999994</v>
      </c>
      <c r="J43" s="262"/>
    </row>
    <row r="44" spans="1:11">
      <c r="A44" s="43"/>
      <c r="B44" s="114">
        <v>2062</v>
      </c>
      <c r="C44" s="54" t="s">
        <v>203</v>
      </c>
      <c r="D44" s="246" t="s">
        <v>598</v>
      </c>
      <c r="E44" s="247">
        <v>64.63</v>
      </c>
      <c r="F44" s="261">
        <v>0</v>
      </c>
      <c r="G44" s="247">
        <v>10.47</v>
      </c>
      <c r="H44" s="261">
        <v>0</v>
      </c>
      <c r="I44" s="247">
        <f t="shared" si="0"/>
        <v>75.099999999999994</v>
      </c>
      <c r="J44" s="262"/>
    </row>
    <row r="45" spans="1:11">
      <c r="A45" s="43"/>
      <c r="B45" s="167">
        <v>2121</v>
      </c>
      <c r="C45" s="119" t="s">
        <v>308</v>
      </c>
      <c r="D45" s="246" t="s">
        <v>598</v>
      </c>
      <c r="E45" s="247">
        <v>64.63</v>
      </c>
      <c r="F45" s="261">
        <v>0</v>
      </c>
      <c r="G45" s="247">
        <v>10.47</v>
      </c>
      <c r="H45" s="261">
        <v>0</v>
      </c>
      <c r="I45" s="247">
        <f t="shared" si="0"/>
        <v>75.099999999999994</v>
      </c>
      <c r="J45" s="262"/>
    </row>
    <row r="46" spans="1:11">
      <c r="A46" s="43"/>
      <c r="B46" s="114">
        <v>1704</v>
      </c>
      <c r="C46" s="54" t="s">
        <v>27</v>
      </c>
      <c r="D46" s="246" t="s">
        <v>599</v>
      </c>
      <c r="E46" s="247">
        <v>64.63</v>
      </c>
      <c r="F46" s="261">
        <v>103.4</v>
      </c>
      <c r="G46" s="247">
        <v>10.47</v>
      </c>
      <c r="H46" s="261">
        <v>18.850000000000001</v>
      </c>
      <c r="I46" s="247">
        <f t="shared" si="0"/>
        <v>197.35</v>
      </c>
      <c r="J46" s="262"/>
    </row>
    <row r="47" spans="1:11">
      <c r="A47" s="43"/>
      <c r="B47" s="114">
        <v>2030</v>
      </c>
      <c r="C47" s="54" t="s">
        <v>123</v>
      </c>
      <c r="D47" s="246" t="s">
        <v>600</v>
      </c>
      <c r="E47" s="247">
        <v>64.63</v>
      </c>
      <c r="F47" s="261">
        <v>45.24</v>
      </c>
      <c r="G47" s="247">
        <v>10.47</v>
      </c>
      <c r="H47" s="261">
        <v>7.85</v>
      </c>
      <c r="I47" s="247">
        <f t="shared" si="0"/>
        <v>128.19</v>
      </c>
      <c r="J47" s="262"/>
    </row>
    <row r="48" spans="1:11">
      <c r="A48" s="43"/>
      <c r="B48" s="114">
        <v>1734</v>
      </c>
      <c r="C48" s="54" t="s">
        <v>143</v>
      </c>
      <c r="D48" s="246" t="s">
        <v>599</v>
      </c>
      <c r="E48" s="247">
        <v>64.63</v>
      </c>
      <c r="F48" s="261">
        <v>103.4</v>
      </c>
      <c r="G48" s="247">
        <v>10.47</v>
      </c>
      <c r="H48" s="261">
        <v>18.850000000000001</v>
      </c>
      <c r="I48" s="247">
        <f t="shared" si="0"/>
        <v>197.35</v>
      </c>
      <c r="J48" s="262" t="s">
        <v>605</v>
      </c>
    </row>
    <row r="49" spans="1:10">
      <c r="A49" s="43"/>
      <c r="B49" s="114">
        <v>2069</v>
      </c>
      <c r="C49" s="54" t="s">
        <v>209</v>
      </c>
      <c r="D49" s="246" t="s">
        <v>598</v>
      </c>
      <c r="E49" s="247">
        <v>64.63</v>
      </c>
      <c r="F49" s="261">
        <v>0</v>
      </c>
      <c r="G49" s="247">
        <v>10.47</v>
      </c>
      <c r="H49" s="261">
        <v>0</v>
      </c>
      <c r="I49" s="247">
        <f t="shared" si="0"/>
        <v>75.099999999999994</v>
      </c>
      <c r="J49" s="262"/>
    </row>
    <row r="50" spans="1:10">
      <c r="A50" s="43"/>
      <c r="B50" s="114">
        <v>2003</v>
      </c>
      <c r="C50" s="51" t="s">
        <v>133</v>
      </c>
      <c r="D50" s="246" t="s">
        <v>600</v>
      </c>
      <c r="E50" s="247">
        <v>64.63</v>
      </c>
      <c r="F50" s="261">
        <v>45.24</v>
      </c>
      <c r="G50" s="247">
        <v>10.47</v>
      </c>
      <c r="H50" s="261">
        <v>7.85</v>
      </c>
      <c r="I50" s="247">
        <f t="shared" si="0"/>
        <v>128.19</v>
      </c>
      <c r="J50" s="262"/>
    </row>
    <row r="51" spans="1:10" s="42" customFormat="1" ht="16" customHeight="1">
      <c r="A51" s="43"/>
      <c r="B51" s="114">
        <v>2019</v>
      </c>
      <c r="C51" s="54" t="s">
        <v>124</v>
      </c>
      <c r="D51" s="246" t="s">
        <v>599</v>
      </c>
      <c r="E51" s="247">
        <v>64.63</v>
      </c>
      <c r="F51" s="261">
        <v>103.4</v>
      </c>
      <c r="G51" s="247">
        <v>10.47</v>
      </c>
      <c r="H51" s="261">
        <v>18.850000000000001</v>
      </c>
      <c r="I51" s="247">
        <f t="shared" si="0"/>
        <v>197.35</v>
      </c>
      <c r="J51" s="262"/>
    </row>
    <row r="52" spans="1:10" s="42" customFormat="1" ht="16" customHeight="1">
      <c r="A52" s="43"/>
      <c r="B52" s="114">
        <v>2278</v>
      </c>
      <c r="C52" s="54" t="s">
        <v>601</v>
      </c>
      <c r="D52" s="246" t="s">
        <v>598</v>
      </c>
      <c r="E52" s="247">
        <v>64.63</v>
      </c>
      <c r="F52" s="261">
        <v>0</v>
      </c>
      <c r="G52" s="247">
        <v>10.47</v>
      </c>
      <c r="H52" s="261">
        <v>0</v>
      </c>
      <c r="I52" s="247">
        <f t="shared" si="0"/>
        <v>75.099999999999994</v>
      </c>
      <c r="J52" s="262" t="s">
        <v>602</v>
      </c>
    </row>
    <row r="53" spans="1:10" s="42" customFormat="1">
      <c r="A53" s="43"/>
      <c r="B53" s="114">
        <v>2172</v>
      </c>
      <c r="C53" s="54" t="s">
        <v>378</v>
      </c>
      <c r="D53" s="246" t="s">
        <v>598</v>
      </c>
      <c r="E53" s="247">
        <v>64.63</v>
      </c>
      <c r="F53" s="261">
        <v>0</v>
      </c>
      <c r="G53" s="247">
        <v>10.47</v>
      </c>
      <c r="H53" s="261">
        <v>0</v>
      </c>
      <c r="I53" s="247">
        <f t="shared" si="0"/>
        <v>75.099999999999994</v>
      </c>
      <c r="J53" s="262"/>
    </row>
    <row r="54" spans="1:10" s="42" customFormat="1">
      <c r="A54" s="43"/>
      <c r="B54" s="114">
        <v>2082</v>
      </c>
      <c r="C54" s="54" t="s">
        <v>196</v>
      </c>
      <c r="D54" s="271" t="s">
        <v>598</v>
      </c>
      <c r="E54" s="272">
        <v>64.63</v>
      </c>
      <c r="F54" s="273">
        <v>0</v>
      </c>
      <c r="G54" s="274">
        <v>10.47</v>
      </c>
      <c r="H54" s="261">
        <v>0</v>
      </c>
      <c r="I54" s="247">
        <f>SUM(E54:H54)</f>
        <v>75.099999999999994</v>
      </c>
      <c r="J54" s="262"/>
    </row>
    <row r="55" spans="1:10">
      <c r="A55" s="43"/>
      <c r="B55" s="114">
        <v>2119</v>
      </c>
      <c r="C55" s="51" t="s">
        <v>215</v>
      </c>
      <c r="D55" s="246" t="s">
        <v>598</v>
      </c>
      <c r="E55" s="247">
        <v>64.63</v>
      </c>
      <c r="F55" s="261">
        <v>0</v>
      </c>
      <c r="G55" s="247">
        <v>10.47</v>
      </c>
      <c r="H55" s="261">
        <v>0</v>
      </c>
      <c r="I55" s="247">
        <f t="shared" si="0"/>
        <v>75.099999999999994</v>
      </c>
      <c r="J55" s="264"/>
    </row>
    <row r="56" spans="1:10">
      <c r="A56" s="43"/>
      <c r="B56" s="114">
        <v>2273</v>
      </c>
      <c r="C56" s="51" t="s">
        <v>586</v>
      </c>
      <c r="D56" s="246" t="s">
        <v>598</v>
      </c>
      <c r="E56" s="247">
        <v>64.63</v>
      </c>
      <c r="F56" s="261">
        <v>0</v>
      </c>
      <c r="G56" s="247">
        <v>10.47</v>
      </c>
      <c r="H56" s="261">
        <v>0</v>
      </c>
      <c r="I56" s="247">
        <f t="shared" si="0"/>
        <v>75.099999999999994</v>
      </c>
      <c r="J56" s="264"/>
    </row>
    <row r="57" spans="1:10">
      <c r="A57" s="43"/>
      <c r="B57" s="114">
        <v>2231</v>
      </c>
      <c r="C57" s="51" t="s">
        <v>509</v>
      </c>
      <c r="D57" s="246" t="s">
        <v>599</v>
      </c>
      <c r="E57" s="247">
        <v>64.63</v>
      </c>
      <c r="F57" s="261">
        <v>103.4</v>
      </c>
      <c r="G57" s="247">
        <v>10.47</v>
      </c>
      <c r="H57" s="261">
        <v>18.850000000000001</v>
      </c>
      <c r="I57" s="247">
        <f t="shared" si="0"/>
        <v>197.35</v>
      </c>
      <c r="J57" s="264"/>
    </row>
    <row r="58" spans="1:10">
      <c r="A58" s="43"/>
      <c r="B58" s="114">
        <v>1975</v>
      </c>
      <c r="C58" s="54" t="s">
        <v>83</v>
      </c>
      <c r="D58" s="246" t="s">
        <v>598</v>
      </c>
      <c r="E58" s="247">
        <v>64.63</v>
      </c>
      <c r="F58" s="261">
        <v>0</v>
      </c>
      <c r="G58" s="247">
        <v>10.47</v>
      </c>
      <c r="H58" s="261">
        <v>0</v>
      </c>
      <c r="I58" s="247">
        <f t="shared" si="0"/>
        <v>75.099999999999994</v>
      </c>
      <c r="J58" s="262"/>
    </row>
    <row r="59" spans="1:10">
      <c r="A59" s="43"/>
      <c r="B59" s="114">
        <v>330</v>
      </c>
      <c r="C59" s="54" t="s">
        <v>30</v>
      </c>
      <c r="D59" s="246" t="s">
        <v>598</v>
      </c>
      <c r="E59" s="247">
        <v>64.63</v>
      </c>
      <c r="F59" s="261">
        <v>0</v>
      </c>
      <c r="G59" s="247">
        <v>10.47</v>
      </c>
      <c r="H59" s="261">
        <v>0</v>
      </c>
      <c r="I59" s="247">
        <f t="shared" si="0"/>
        <v>75.099999999999994</v>
      </c>
      <c r="J59" s="262"/>
    </row>
    <row r="60" spans="1:10">
      <c r="A60" s="43"/>
      <c r="B60" s="114">
        <v>2203</v>
      </c>
      <c r="C60" s="54" t="s">
        <v>428</v>
      </c>
      <c r="D60" s="246" t="s">
        <v>598</v>
      </c>
      <c r="E60" s="247">
        <v>64.63</v>
      </c>
      <c r="F60" s="261">
        <v>0</v>
      </c>
      <c r="G60" s="247">
        <v>10.47</v>
      </c>
      <c r="H60" s="261">
        <v>0</v>
      </c>
      <c r="I60" s="247">
        <f t="shared" si="0"/>
        <v>75.099999999999994</v>
      </c>
      <c r="J60" s="262"/>
    </row>
    <row r="61" spans="1:10" s="181" customFormat="1">
      <c r="A61" s="219"/>
      <c r="B61" s="211">
        <v>2235</v>
      </c>
      <c r="C61" s="217" t="s">
        <v>523</v>
      </c>
      <c r="D61" s="238" t="s">
        <v>598</v>
      </c>
      <c r="E61" s="239">
        <v>64.63</v>
      </c>
      <c r="F61" s="239"/>
      <c r="G61" s="239">
        <v>10.47</v>
      </c>
      <c r="H61" s="239"/>
      <c r="I61" s="239">
        <f>SUM(E61:H61)</f>
        <v>75.099999999999994</v>
      </c>
      <c r="J61" s="263" t="s">
        <v>612</v>
      </c>
    </row>
    <row r="62" spans="1:10">
      <c r="A62" s="43"/>
      <c r="B62" s="114">
        <v>2245</v>
      </c>
      <c r="C62" s="54" t="s">
        <v>609</v>
      </c>
      <c r="D62" s="246" t="s">
        <v>600</v>
      </c>
      <c r="E62" s="247">
        <v>64.63</v>
      </c>
      <c r="F62" s="261">
        <v>45.24</v>
      </c>
      <c r="G62" s="247">
        <v>10.47</v>
      </c>
      <c r="H62" s="261">
        <v>7.85</v>
      </c>
      <c r="I62" s="247">
        <f t="shared" si="0"/>
        <v>128.19</v>
      </c>
      <c r="J62" s="262"/>
    </row>
    <row r="63" spans="1:10">
      <c r="A63" s="43"/>
      <c r="B63" s="114">
        <v>2001</v>
      </c>
      <c r="C63" s="54" t="s">
        <v>360</v>
      </c>
      <c r="D63" s="246" t="s">
        <v>598</v>
      </c>
      <c r="E63" s="247">
        <v>64.63</v>
      </c>
      <c r="F63" s="261">
        <v>0</v>
      </c>
      <c r="G63" s="247">
        <v>10.47</v>
      </c>
      <c r="H63" s="261">
        <v>0</v>
      </c>
      <c r="I63" s="247">
        <f t="shared" si="0"/>
        <v>75.099999999999994</v>
      </c>
      <c r="J63" s="262"/>
    </row>
    <row r="64" spans="1:10">
      <c r="A64" s="43"/>
      <c r="B64" s="114">
        <v>2160</v>
      </c>
      <c r="C64" s="54" t="s">
        <v>369</v>
      </c>
      <c r="D64" s="246" t="s">
        <v>600</v>
      </c>
      <c r="E64" s="247">
        <v>64.63</v>
      </c>
      <c r="F64" s="261">
        <v>45.24</v>
      </c>
      <c r="G64" s="247">
        <v>10.47</v>
      </c>
      <c r="H64" s="261">
        <v>7.85</v>
      </c>
      <c r="I64" s="247">
        <f t="shared" si="0"/>
        <v>128.19</v>
      </c>
      <c r="J64" s="262"/>
    </row>
    <row r="65" spans="1:11">
      <c r="A65" s="43"/>
      <c r="B65" s="114">
        <v>2076</v>
      </c>
      <c r="C65" s="54" t="s">
        <v>587</v>
      </c>
      <c r="D65" s="246" t="s">
        <v>600</v>
      </c>
      <c r="E65" s="247">
        <v>64.63</v>
      </c>
      <c r="F65" s="261">
        <v>45.24</v>
      </c>
      <c r="G65" s="247">
        <v>10.47</v>
      </c>
      <c r="H65" s="261">
        <v>7.85</v>
      </c>
      <c r="I65" s="247">
        <f t="shared" si="0"/>
        <v>128.19</v>
      </c>
      <c r="J65" s="262"/>
    </row>
    <row r="66" spans="1:11">
      <c r="A66" s="43"/>
      <c r="B66" s="114">
        <v>2246</v>
      </c>
      <c r="C66" s="54" t="s">
        <v>557</v>
      </c>
      <c r="D66" s="246" t="s">
        <v>598</v>
      </c>
      <c r="E66" s="247">
        <v>64.63</v>
      </c>
      <c r="F66" s="261">
        <v>0</v>
      </c>
      <c r="G66" s="247">
        <v>10.47</v>
      </c>
      <c r="H66" s="261">
        <v>0</v>
      </c>
      <c r="I66" s="247">
        <f t="shared" si="0"/>
        <v>75.099999999999994</v>
      </c>
      <c r="J66" s="262"/>
    </row>
    <row r="67" spans="1:11">
      <c r="A67" s="43"/>
      <c r="B67" s="114">
        <v>2018</v>
      </c>
      <c r="C67" s="54" t="s">
        <v>112</v>
      </c>
      <c r="D67" s="246" t="s">
        <v>598</v>
      </c>
      <c r="E67" s="247">
        <v>64.63</v>
      </c>
      <c r="F67" s="261">
        <v>0</v>
      </c>
      <c r="G67" s="247">
        <v>10.47</v>
      </c>
      <c r="H67" s="261">
        <v>0</v>
      </c>
      <c r="I67" s="247">
        <f t="shared" si="0"/>
        <v>75.099999999999994</v>
      </c>
      <c r="J67" s="262"/>
    </row>
    <row r="68" spans="1:11">
      <c r="A68" s="43"/>
      <c r="B68" s="114">
        <v>1689</v>
      </c>
      <c r="C68" s="54" t="s">
        <v>341</v>
      </c>
      <c r="D68" s="246" t="s">
        <v>599</v>
      </c>
      <c r="E68" s="247">
        <v>64.63</v>
      </c>
      <c r="F68" s="261">
        <v>103.4</v>
      </c>
      <c r="G68" s="247">
        <v>10.47</v>
      </c>
      <c r="H68" s="261">
        <v>18.850000000000001</v>
      </c>
      <c r="I68" s="247">
        <f t="shared" si="0"/>
        <v>197.35</v>
      </c>
      <c r="J68" s="262"/>
    </row>
    <row r="69" spans="1:11">
      <c r="A69" s="43"/>
      <c r="B69" s="114">
        <v>1692</v>
      </c>
      <c r="C69" s="54" t="s">
        <v>32</v>
      </c>
      <c r="D69" s="246" t="s">
        <v>599</v>
      </c>
      <c r="E69" s="247">
        <v>64.63</v>
      </c>
      <c r="F69" s="261">
        <v>103.4</v>
      </c>
      <c r="G69" s="247">
        <v>10.47</v>
      </c>
      <c r="H69" s="261">
        <v>18.850000000000001</v>
      </c>
      <c r="I69" s="247">
        <f t="shared" si="0"/>
        <v>197.35</v>
      </c>
      <c r="J69" s="262"/>
    </row>
    <row r="70" spans="1:11">
      <c r="A70" s="43"/>
      <c r="B70" s="114">
        <v>2027</v>
      </c>
      <c r="C70" s="54" t="s">
        <v>137</v>
      </c>
      <c r="D70" s="246" t="s">
        <v>598</v>
      </c>
      <c r="E70" s="247">
        <v>64.63</v>
      </c>
      <c r="F70" s="261">
        <v>0</v>
      </c>
      <c r="G70" s="247">
        <v>10.47</v>
      </c>
      <c r="H70" s="261">
        <v>0</v>
      </c>
      <c r="I70" s="247">
        <f t="shared" si="0"/>
        <v>75.099999999999994</v>
      </c>
      <c r="J70" s="262"/>
    </row>
    <row r="71" spans="1:11">
      <c r="A71" s="43"/>
      <c r="B71" s="114">
        <v>2060</v>
      </c>
      <c r="C71" s="54" t="s">
        <v>179</v>
      </c>
      <c r="D71" s="246" t="s">
        <v>600</v>
      </c>
      <c r="E71" s="247">
        <v>64.63</v>
      </c>
      <c r="F71" s="261">
        <v>45.24</v>
      </c>
      <c r="G71" s="247">
        <v>10.47</v>
      </c>
      <c r="H71" s="261">
        <v>7.85</v>
      </c>
      <c r="I71" s="247">
        <f t="shared" si="0"/>
        <v>128.19</v>
      </c>
      <c r="J71" s="262"/>
    </row>
    <row r="72" spans="1:11">
      <c r="A72" s="43"/>
      <c r="B72" s="114">
        <v>1649</v>
      </c>
      <c r="C72" s="54" t="s">
        <v>34</v>
      </c>
      <c r="D72" s="246" t="s">
        <v>598</v>
      </c>
      <c r="E72" s="247">
        <v>64.63</v>
      </c>
      <c r="F72" s="261">
        <v>0</v>
      </c>
      <c r="G72" s="247">
        <v>10.47</v>
      </c>
      <c r="H72" s="261">
        <v>0</v>
      </c>
      <c r="I72" s="247">
        <f t="shared" si="0"/>
        <v>75.099999999999994</v>
      </c>
      <c r="J72" s="262"/>
    </row>
    <row r="73" spans="1:11">
      <c r="A73" s="43"/>
      <c r="B73" s="114">
        <v>1705</v>
      </c>
      <c r="C73" s="54" t="s">
        <v>126</v>
      </c>
      <c r="D73" s="246" t="s">
        <v>600</v>
      </c>
      <c r="E73" s="247">
        <v>64.63</v>
      </c>
      <c r="F73" s="261">
        <v>45.24</v>
      </c>
      <c r="G73" s="247">
        <v>10.47</v>
      </c>
      <c r="H73" s="261">
        <v>7.85</v>
      </c>
      <c r="I73" s="247">
        <f t="shared" ref="I73:I95" si="1">SUM(E73:H73)</f>
        <v>128.19</v>
      </c>
      <c r="J73" s="262"/>
    </row>
    <row r="74" spans="1:11" ht="17" customHeight="1">
      <c r="A74" s="43"/>
      <c r="B74" s="114">
        <v>1050</v>
      </c>
      <c r="C74" s="115" t="s">
        <v>35</v>
      </c>
      <c r="D74" s="246" t="s">
        <v>598</v>
      </c>
      <c r="E74" s="247">
        <v>64.63</v>
      </c>
      <c r="F74" s="261">
        <v>0</v>
      </c>
      <c r="G74" s="247">
        <v>10.47</v>
      </c>
      <c r="H74" s="261">
        <v>0</v>
      </c>
      <c r="I74" s="247">
        <f t="shared" si="1"/>
        <v>75.099999999999994</v>
      </c>
      <c r="J74" s="266"/>
      <c r="K74" s="91"/>
    </row>
    <row r="75" spans="1:11">
      <c r="A75" s="43"/>
      <c r="B75" s="114">
        <v>2094</v>
      </c>
      <c r="C75" s="51" t="s">
        <v>433</v>
      </c>
      <c r="D75" s="246" t="s">
        <v>598</v>
      </c>
      <c r="E75" s="247">
        <v>64.63</v>
      </c>
      <c r="F75" s="261">
        <v>0</v>
      </c>
      <c r="G75" s="247">
        <v>10.47</v>
      </c>
      <c r="H75" s="261">
        <v>0</v>
      </c>
      <c r="I75" s="247">
        <f t="shared" si="1"/>
        <v>75.099999999999994</v>
      </c>
      <c r="J75" s="262"/>
    </row>
    <row r="76" spans="1:11">
      <c r="A76" s="43"/>
      <c r="B76" s="114">
        <v>1686</v>
      </c>
      <c r="C76" s="51" t="s">
        <v>339</v>
      </c>
      <c r="D76" s="246" t="s">
        <v>600</v>
      </c>
      <c r="E76" s="247">
        <v>64.63</v>
      </c>
      <c r="F76" s="261">
        <v>45.24</v>
      </c>
      <c r="G76" s="247">
        <v>10.47</v>
      </c>
      <c r="H76" s="261">
        <v>7.85</v>
      </c>
      <c r="I76" s="247">
        <f t="shared" si="1"/>
        <v>128.19</v>
      </c>
      <c r="J76" s="262"/>
    </row>
    <row r="77" spans="1:11">
      <c r="A77" s="43"/>
      <c r="B77" s="114">
        <v>1964</v>
      </c>
      <c r="C77" s="54" t="s">
        <v>50</v>
      </c>
      <c r="D77" s="246" t="s">
        <v>598</v>
      </c>
      <c r="E77" s="247">
        <v>64.63</v>
      </c>
      <c r="F77" s="261">
        <v>0</v>
      </c>
      <c r="G77" s="247">
        <v>10.47</v>
      </c>
      <c r="H77" s="261">
        <v>0</v>
      </c>
      <c r="I77" s="247">
        <f t="shared" si="1"/>
        <v>75.099999999999994</v>
      </c>
      <c r="J77" s="262"/>
    </row>
    <row r="78" spans="1:11">
      <c r="A78" s="43"/>
      <c r="B78" s="114">
        <v>1981</v>
      </c>
      <c r="C78" s="54" t="s">
        <v>85</v>
      </c>
      <c r="D78" s="246" t="s">
        <v>598</v>
      </c>
      <c r="E78" s="247">
        <v>64.63</v>
      </c>
      <c r="F78" s="261">
        <v>0</v>
      </c>
      <c r="G78" s="247">
        <v>10.47</v>
      </c>
      <c r="H78" s="261">
        <v>0</v>
      </c>
      <c r="I78" s="247">
        <f t="shared" si="1"/>
        <v>75.099999999999994</v>
      </c>
      <c r="J78" s="262"/>
    </row>
    <row r="79" spans="1:11">
      <c r="A79" s="43"/>
      <c r="B79" s="114">
        <v>2022</v>
      </c>
      <c r="C79" s="54" t="s">
        <v>128</v>
      </c>
      <c r="D79" s="246" t="s">
        <v>598</v>
      </c>
      <c r="E79" s="247">
        <v>64.63</v>
      </c>
      <c r="F79" s="261">
        <v>0</v>
      </c>
      <c r="G79" s="247">
        <v>10.47</v>
      </c>
      <c r="H79" s="261">
        <v>0</v>
      </c>
      <c r="I79" s="247">
        <f t="shared" si="1"/>
        <v>75.099999999999994</v>
      </c>
      <c r="J79" s="262"/>
    </row>
    <row r="80" spans="1:11">
      <c r="A80" s="43"/>
      <c r="B80" s="114">
        <v>1662</v>
      </c>
      <c r="C80" s="54" t="s">
        <v>138</v>
      </c>
      <c r="D80" s="246" t="s">
        <v>598</v>
      </c>
      <c r="E80" s="247">
        <v>64.63</v>
      </c>
      <c r="F80" s="261">
        <v>0</v>
      </c>
      <c r="G80" s="247">
        <v>10.47</v>
      </c>
      <c r="H80" s="261">
        <v>0</v>
      </c>
      <c r="I80" s="247">
        <f t="shared" si="1"/>
        <v>75.099999999999994</v>
      </c>
      <c r="J80" s="262"/>
    </row>
    <row r="81" spans="1:12">
      <c r="A81" s="43"/>
      <c r="B81" s="114">
        <v>1630</v>
      </c>
      <c r="C81" s="54" t="s">
        <v>37</v>
      </c>
      <c r="D81" s="246" t="s">
        <v>600</v>
      </c>
      <c r="E81" s="247">
        <v>64.63</v>
      </c>
      <c r="F81" s="261">
        <v>45.24</v>
      </c>
      <c r="G81" s="247">
        <v>10.47</v>
      </c>
      <c r="H81" s="261">
        <v>7.85</v>
      </c>
      <c r="I81" s="247">
        <f t="shared" si="1"/>
        <v>128.19</v>
      </c>
      <c r="J81" s="262"/>
    </row>
    <row r="82" spans="1:12">
      <c r="A82" s="43"/>
      <c r="B82" s="114">
        <v>1714</v>
      </c>
      <c r="C82" s="51" t="s">
        <v>46</v>
      </c>
      <c r="D82" s="246" t="s">
        <v>599</v>
      </c>
      <c r="E82" s="247">
        <v>64.63</v>
      </c>
      <c r="F82" s="261">
        <v>103.4</v>
      </c>
      <c r="G82" s="247">
        <v>10.47</v>
      </c>
      <c r="H82" s="261">
        <v>18.850000000000001</v>
      </c>
      <c r="I82" s="247">
        <f t="shared" si="1"/>
        <v>197.35</v>
      </c>
      <c r="J82" s="262"/>
    </row>
    <row r="83" spans="1:12">
      <c r="A83" s="43"/>
      <c r="B83" s="114">
        <v>2024</v>
      </c>
      <c r="C83" s="51" t="s">
        <v>165</v>
      </c>
      <c r="D83" s="246" t="s">
        <v>600</v>
      </c>
      <c r="E83" s="247">
        <v>64.63</v>
      </c>
      <c r="F83" s="261">
        <v>45.24</v>
      </c>
      <c r="G83" s="247">
        <v>10.47</v>
      </c>
      <c r="H83" s="261">
        <v>7.85</v>
      </c>
      <c r="I83" s="247">
        <f t="shared" si="1"/>
        <v>128.19</v>
      </c>
      <c r="J83" s="262"/>
    </row>
    <row r="84" spans="1:12">
      <c r="A84" s="43"/>
      <c r="B84" s="114">
        <v>1955</v>
      </c>
      <c r="C84" s="51" t="s">
        <v>200</v>
      </c>
      <c r="D84" s="246" t="s">
        <v>600</v>
      </c>
      <c r="E84" s="247">
        <v>64.63</v>
      </c>
      <c r="F84" s="261">
        <v>45.24</v>
      </c>
      <c r="G84" s="247">
        <v>10.47</v>
      </c>
      <c r="H84" s="261">
        <v>7.85</v>
      </c>
      <c r="I84" s="247">
        <f t="shared" si="1"/>
        <v>128.19</v>
      </c>
      <c r="J84" s="262"/>
    </row>
    <row r="85" spans="1:12">
      <c r="A85" s="43"/>
      <c r="B85" s="114">
        <v>2212</v>
      </c>
      <c r="C85" s="54" t="s">
        <v>434</v>
      </c>
      <c r="D85" s="246" t="s">
        <v>598</v>
      </c>
      <c r="E85" s="247">
        <v>64.63</v>
      </c>
      <c r="F85" s="261">
        <v>0</v>
      </c>
      <c r="G85" s="247">
        <v>10.47</v>
      </c>
      <c r="H85" s="261">
        <v>0</v>
      </c>
      <c r="I85" s="247">
        <f t="shared" si="1"/>
        <v>75.099999999999994</v>
      </c>
      <c r="J85" s="262"/>
    </row>
    <row r="86" spans="1:12">
      <c r="A86" s="43"/>
      <c r="B86" s="114">
        <v>2010</v>
      </c>
      <c r="C86" s="54" t="s">
        <v>524</v>
      </c>
      <c r="D86" s="246" t="s">
        <v>599</v>
      </c>
      <c r="E86" s="247">
        <v>64.63</v>
      </c>
      <c r="F86" s="261">
        <v>103.4</v>
      </c>
      <c r="G86" s="247">
        <v>10.47</v>
      </c>
      <c r="H86" s="261">
        <v>18.850000000000001</v>
      </c>
      <c r="I86" s="247">
        <f t="shared" si="1"/>
        <v>197.35</v>
      </c>
      <c r="J86" s="262"/>
    </row>
    <row r="87" spans="1:12">
      <c r="A87" s="43"/>
      <c r="B87" s="114">
        <v>2187</v>
      </c>
      <c r="C87" s="54" t="s">
        <v>558</v>
      </c>
      <c r="D87" s="246" t="s">
        <v>599</v>
      </c>
      <c r="E87" s="247">
        <v>64.63</v>
      </c>
      <c r="F87" s="261">
        <v>103.4</v>
      </c>
      <c r="G87" s="247">
        <v>10.47</v>
      </c>
      <c r="H87" s="261">
        <v>18.850000000000001</v>
      </c>
      <c r="I87" s="247">
        <f t="shared" si="1"/>
        <v>197.35</v>
      </c>
      <c r="J87" s="262"/>
    </row>
    <row r="88" spans="1:12">
      <c r="A88" s="43"/>
      <c r="B88" s="114">
        <v>2021</v>
      </c>
      <c r="C88" s="54" t="s">
        <v>201</v>
      </c>
      <c r="D88" s="246" t="s">
        <v>598</v>
      </c>
      <c r="E88" s="247">
        <v>64.63</v>
      </c>
      <c r="F88" s="261">
        <v>0</v>
      </c>
      <c r="G88" s="247">
        <v>10.47</v>
      </c>
      <c r="H88" s="261">
        <v>0</v>
      </c>
      <c r="I88" s="247">
        <f t="shared" si="1"/>
        <v>75.099999999999994</v>
      </c>
      <c r="J88" s="262"/>
    </row>
    <row r="89" spans="1:12">
      <c r="A89" s="43"/>
      <c r="B89" s="114">
        <v>1750</v>
      </c>
      <c r="C89" s="54" t="s">
        <v>202</v>
      </c>
      <c r="D89" s="246" t="s">
        <v>600</v>
      </c>
      <c r="E89" s="247">
        <v>64.63</v>
      </c>
      <c r="F89" s="261">
        <v>45.24</v>
      </c>
      <c r="G89" s="247">
        <v>10.47</v>
      </c>
      <c r="H89" s="261">
        <v>7.85</v>
      </c>
      <c r="I89" s="247">
        <f t="shared" si="1"/>
        <v>128.19</v>
      </c>
      <c r="J89" s="262"/>
    </row>
    <row r="90" spans="1:12">
      <c r="A90" s="43"/>
      <c r="B90" s="114">
        <v>2095</v>
      </c>
      <c r="C90" s="54" t="s">
        <v>473</v>
      </c>
      <c r="D90" s="246" t="s">
        <v>598</v>
      </c>
      <c r="E90" s="247">
        <v>64.63</v>
      </c>
      <c r="F90" s="261">
        <v>0</v>
      </c>
      <c r="G90" s="247">
        <v>10.47</v>
      </c>
      <c r="H90" s="261">
        <v>0</v>
      </c>
      <c r="I90" s="247">
        <f t="shared" si="1"/>
        <v>75.099999999999994</v>
      </c>
      <c r="J90" s="262"/>
    </row>
    <row r="91" spans="1:12">
      <c r="A91" s="43"/>
      <c r="B91" s="114">
        <v>2064</v>
      </c>
      <c r="C91" s="54" t="s">
        <v>559</v>
      </c>
      <c r="D91" s="246" t="s">
        <v>599</v>
      </c>
      <c r="E91" s="247">
        <v>64.63</v>
      </c>
      <c r="F91" s="261">
        <v>103.4</v>
      </c>
      <c r="G91" s="247">
        <v>10.47</v>
      </c>
      <c r="H91" s="261">
        <v>18.850000000000001</v>
      </c>
      <c r="I91" s="247">
        <f t="shared" si="1"/>
        <v>197.35</v>
      </c>
      <c r="J91" s="262"/>
    </row>
    <row r="92" spans="1:12">
      <c r="A92" s="43"/>
      <c r="B92" s="114">
        <v>2052</v>
      </c>
      <c r="C92" s="54" t="s">
        <v>161</v>
      </c>
      <c r="D92" s="246" t="s">
        <v>598</v>
      </c>
      <c r="E92" s="247">
        <v>64.63</v>
      </c>
      <c r="F92" s="261">
        <v>0</v>
      </c>
      <c r="G92" s="247">
        <v>10.47</v>
      </c>
      <c r="H92" s="261">
        <v>0</v>
      </c>
      <c r="I92" s="247">
        <f t="shared" si="1"/>
        <v>75.099999999999994</v>
      </c>
      <c r="J92" s="262"/>
      <c r="L92" s="12"/>
    </row>
    <row r="93" spans="1:12">
      <c r="A93" s="43"/>
      <c r="B93" s="114">
        <v>1769</v>
      </c>
      <c r="C93" s="51" t="s">
        <v>86</v>
      </c>
      <c r="D93" s="246" t="s">
        <v>600</v>
      </c>
      <c r="E93" s="247">
        <v>64.63</v>
      </c>
      <c r="F93" s="261">
        <v>45.24</v>
      </c>
      <c r="G93" s="247">
        <v>10.47</v>
      </c>
      <c r="H93" s="261">
        <v>7.85</v>
      </c>
      <c r="I93" s="247">
        <f t="shared" si="1"/>
        <v>128.19</v>
      </c>
      <c r="J93" s="262"/>
      <c r="L93" s="12"/>
    </row>
    <row r="94" spans="1:12">
      <c r="A94" s="43"/>
      <c r="B94" s="114">
        <v>2089</v>
      </c>
      <c r="C94" s="54" t="s">
        <v>535</v>
      </c>
      <c r="D94" s="246" t="s">
        <v>598</v>
      </c>
      <c r="E94" s="247">
        <v>64.63</v>
      </c>
      <c r="F94" s="261">
        <v>0</v>
      </c>
      <c r="G94" s="247">
        <v>10.47</v>
      </c>
      <c r="H94" s="261">
        <v>0</v>
      </c>
      <c r="I94" s="247">
        <f t="shared" si="1"/>
        <v>75.099999999999994</v>
      </c>
      <c r="J94" s="262"/>
      <c r="L94" s="12"/>
    </row>
    <row r="95" spans="1:12" ht="16">
      <c r="A95" s="398" t="s">
        <v>403</v>
      </c>
      <c r="B95" s="399"/>
      <c r="C95" s="399"/>
      <c r="D95" s="400"/>
      <c r="E95" s="144">
        <f>SUM(E5:E94)</f>
        <v>5816.700000000008</v>
      </c>
      <c r="F95" s="144">
        <f>SUM(F5:F94)</f>
        <v>2927.5599999999995</v>
      </c>
      <c r="G95" s="88">
        <f>SUM(G5:G94)</f>
        <v>942.30000000000177</v>
      </c>
      <c r="H95" s="88">
        <f>SUM(H5:H94)</f>
        <v>526.15000000000043</v>
      </c>
      <c r="I95" s="247">
        <f t="shared" si="1"/>
        <v>10212.710000000008</v>
      </c>
      <c r="J95" s="89"/>
      <c r="K95" s="275">
        <f>F95+H95</f>
        <v>3453.71</v>
      </c>
      <c r="L95" s="12"/>
    </row>
    <row r="96" spans="1:12">
      <c r="A96" s="148"/>
      <c r="B96" s="149"/>
      <c r="C96" s="150"/>
      <c r="J96" s="53"/>
    </row>
    <row r="97" spans="1:12">
      <c r="A97" s="43"/>
      <c r="B97" s="50"/>
      <c r="C97" s="54"/>
      <c r="D97" s="54"/>
      <c r="E97" s="76"/>
      <c r="F97" s="76"/>
      <c r="G97" s="76"/>
      <c r="H97" s="76"/>
      <c r="I97" s="76"/>
      <c r="J97" s="53"/>
    </row>
    <row r="98" spans="1:12" ht="16">
      <c r="A98" s="143"/>
      <c r="B98" s="155"/>
      <c r="C98" s="398" t="s">
        <v>616</v>
      </c>
      <c r="D98" s="400"/>
      <c r="E98" s="88">
        <v>0</v>
      </c>
      <c r="F98" s="88"/>
      <c r="G98" s="88">
        <v>0</v>
      </c>
      <c r="H98" s="88"/>
      <c r="I98" s="88">
        <v>0</v>
      </c>
      <c r="J98" s="89"/>
      <c r="L98" s="12"/>
    </row>
    <row r="99" spans="1:12" ht="16">
      <c r="A99" s="394" t="s">
        <v>171</v>
      </c>
      <c r="B99" s="395"/>
      <c r="C99" s="395"/>
      <c r="D99" s="395"/>
      <c r="E99" s="88">
        <f>E95+E98</f>
        <v>5816.700000000008</v>
      </c>
      <c r="F99" s="88"/>
      <c r="G99" s="88">
        <f>G95+G98</f>
        <v>942.30000000000177</v>
      </c>
      <c r="H99" s="88"/>
      <c r="I99" s="88">
        <f>I95+I98</f>
        <v>10212.710000000008</v>
      </c>
      <c r="J99" s="89"/>
      <c r="L99" s="12"/>
    </row>
    <row r="100" spans="1:12" ht="16">
      <c r="A100" s="401" t="s">
        <v>317</v>
      </c>
      <c r="B100" s="401"/>
      <c r="C100" s="401"/>
      <c r="D100" s="401"/>
      <c r="E100" s="90"/>
      <c r="F100" s="90"/>
      <c r="G100" s="93"/>
      <c r="H100" s="93"/>
      <c r="I100" s="93"/>
      <c r="J100" s="89"/>
    </row>
    <row r="101" spans="1:12" ht="16" customHeight="1">
      <c r="A101" s="405" t="s">
        <v>418</v>
      </c>
      <c r="B101" s="402"/>
      <c r="C101" s="402"/>
      <c r="D101" s="403"/>
      <c r="E101" s="247"/>
      <c r="F101" s="247"/>
      <c r="G101" s="247"/>
      <c r="H101" s="247"/>
      <c r="I101" s="247"/>
      <c r="J101" s="100"/>
    </row>
    <row r="102" spans="1:12" s="53" customFormat="1" ht="16" customHeight="1">
      <c r="A102" s="240"/>
      <c r="B102" s="114"/>
      <c r="C102" s="54" t="s">
        <v>613</v>
      </c>
      <c r="D102" s="246" t="s">
        <v>600</v>
      </c>
      <c r="E102" s="247">
        <v>64.63</v>
      </c>
      <c r="F102" s="261">
        <f>109.87-E102</f>
        <v>45.240000000000009</v>
      </c>
      <c r="G102" s="247">
        <v>10.47</v>
      </c>
      <c r="H102" s="261">
        <f>18.32-G102</f>
        <v>7.85</v>
      </c>
      <c r="I102" s="247">
        <f>SUM(E102:H102)</f>
        <v>128.19</v>
      </c>
      <c r="J102" s="276">
        <f>I102+I103</f>
        <v>203.29</v>
      </c>
    </row>
    <row r="103" spans="1:12" s="53" customFormat="1" ht="16" customHeight="1">
      <c r="A103" s="240"/>
      <c r="B103" s="114"/>
      <c r="C103" s="54" t="s">
        <v>615</v>
      </c>
      <c r="D103" s="246" t="s">
        <v>598</v>
      </c>
      <c r="E103" s="247">
        <v>64.63</v>
      </c>
      <c r="F103" s="261">
        <v>0</v>
      </c>
      <c r="G103" s="247">
        <v>10.47</v>
      </c>
      <c r="H103" s="261">
        <v>0</v>
      </c>
      <c r="I103" s="247">
        <f>SUM(E103:H103)</f>
        <v>75.099999999999994</v>
      </c>
      <c r="J103" s="57"/>
    </row>
    <row r="104" spans="1:12" s="53" customFormat="1" ht="16" customHeight="1">
      <c r="A104" s="240"/>
      <c r="B104" s="114">
        <v>2276</v>
      </c>
      <c r="C104" s="54" t="s">
        <v>591</v>
      </c>
      <c r="D104" s="246" t="s">
        <v>599</v>
      </c>
      <c r="E104" s="247">
        <v>-64.63</v>
      </c>
      <c r="F104" s="261">
        <v>-103.4</v>
      </c>
      <c r="G104" s="247">
        <v>-10.47</v>
      </c>
      <c r="H104" s="261">
        <v>-18.850000000000001</v>
      </c>
      <c r="I104" s="247">
        <f>SUM(E104:H104)</f>
        <v>-197.35</v>
      </c>
      <c r="J104" s="276">
        <f>I104+I105</f>
        <v>-581.92000000000007</v>
      </c>
    </row>
    <row r="105" spans="1:12" s="53" customFormat="1" ht="16" customHeight="1">
      <c r="A105" s="240"/>
      <c r="B105" s="114">
        <v>2090</v>
      </c>
      <c r="C105" s="54" t="s">
        <v>380</v>
      </c>
      <c r="D105" s="246" t="s">
        <v>600</v>
      </c>
      <c r="E105" s="247">
        <f>-64.63*3</f>
        <v>-193.89</v>
      </c>
      <c r="F105" s="261">
        <f>-45.24*3</f>
        <v>-135.72</v>
      </c>
      <c r="G105" s="247">
        <f>-10.47*3</f>
        <v>-31.410000000000004</v>
      </c>
      <c r="H105" s="261">
        <f>-7.85*3</f>
        <v>-23.549999999999997</v>
      </c>
      <c r="I105" s="247">
        <f>SUM(E105:H105)</f>
        <v>-384.57000000000005</v>
      </c>
    </row>
    <row r="106" spans="1:12" s="53" customFormat="1" ht="16" customHeight="1">
      <c r="A106" s="240"/>
      <c r="B106" s="114"/>
      <c r="C106" s="54"/>
      <c r="D106" s="54"/>
      <c r="E106" s="247"/>
      <c r="F106" s="247"/>
      <c r="G106" s="247"/>
      <c r="H106" s="247"/>
      <c r="I106" s="247"/>
    </row>
    <row r="107" spans="1:12" s="53" customFormat="1" ht="16" customHeight="1">
      <c r="A107" s="240"/>
    </row>
    <row r="108" spans="1:12" ht="16">
      <c r="A108" s="406" t="s">
        <v>415</v>
      </c>
      <c r="B108" s="404"/>
      <c r="C108" s="404"/>
      <c r="D108" s="404"/>
      <c r="E108" s="256">
        <f>SUM(E101:E101)</f>
        <v>0</v>
      </c>
      <c r="F108" s="256"/>
      <c r="G108" s="256">
        <f>SUM(G101:G101)</f>
        <v>0</v>
      </c>
      <c r="H108" s="256"/>
      <c r="I108" s="256">
        <f>SUM(I101:I107)</f>
        <v>-378.63000000000005</v>
      </c>
      <c r="J108" s="257"/>
    </row>
    <row r="109" spans="1:12" ht="16">
      <c r="A109" s="393" t="s">
        <v>171</v>
      </c>
      <c r="B109" s="393"/>
      <c r="C109" s="393"/>
      <c r="D109" s="393"/>
      <c r="E109" s="90">
        <f>E99+E108</f>
        <v>5816.700000000008</v>
      </c>
      <c r="F109" s="90"/>
      <c r="G109" s="90">
        <f>G99+G108</f>
        <v>942.30000000000177</v>
      </c>
      <c r="H109" s="90"/>
      <c r="I109" s="90">
        <f>I99+I108</f>
        <v>9834.080000000009</v>
      </c>
      <c r="J109" s="89"/>
    </row>
    <row r="110" spans="1:12" ht="15" customHeight="1">
      <c r="A110" s="397" t="s">
        <v>166</v>
      </c>
      <c r="B110" s="397"/>
      <c r="C110" s="397"/>
      <c r="D110" s="397"/>
      <c r="E110" s="397"/>
      <c r="F110" s="397"/>
      <c r="G110" s="397"/>
      <c r="H110" s="397"/>
      <c r="I110" s="397"/>
      <c r="J110" s="143"/>
    </row>
    <row r="111" spans="1:12" ht="16" customHeight="1">
      <c r="C111" s="1"/>
      <c r="D111" s="1"/>
      <c r="G111" t="s">
        <v>381</v>
      </c>
      <c r="H111" s="163" t="s">
        <v>611</v>
      </c>
      <c r="I111" s="260">
        <v>44844</v>
      </c>
    </row>
    <row r="112" spans="1:12">
      <c r="G112" s="12"/>
      <c r="H112" s="12"/>
      <c r="I112" s="12"/>
    </row>
    <row r="115" spans="2:4">
      <c r="B115" s="137"/>
      <c r="C115" s="137"/>
      <c r="D115" s="137"/>
    </row>
  </sheetData>
  <autoFilter ref="A4:J96" xr:uid="{AC91E4FB-51F2-A54D-A087-8F2CC9694FD4}"/>
  <mergeCells count="8">
    <mergeCell ref="A109:D109"/>
    <mergeCell ref="A110:I110"/>
    <mergeCell ref="A95:D95"/>
    <mergeCell ref="C98:D98"/>
    <mergeCell ref="A99:D99"/>
    <mergeCell ref="A100:D100"/>
    <mergeCell ref="A101:D101"/>
    <mergeCell ref="A108:D108"/>
  </mergeCells>
  <conditionalFormatting sqref="B102 B103:C103">
    <cfRule type="duplicateValues" dxfId="967" priority="14"/>
  </conditionalFormatting>
  <conditionalFormatting sqref="B102:B103">
    <cfRule type="duplicateValues" dxfId="966" priority="15"/>
  </conditionalFormatting>
  <conditionalFormatting sqref="B104">
    <cfRule type="duplicateValues" dxfId="965" priority="8"/>
  </conditionalFormatting>
  <conditionalFormatting sqref="B105">
    <cfRule type="duplicateValues" dxfId="964" priority="5"/>
  </conditionalFormatting>
  <conditionalFormatting sqref="B106">
    <cfRule type="duplicateValues" dxfId="963" priority="18"/>
  </conditionalFormatting>
  <conditionalFormatting sqref="B109 B111:B1048576 B96:B100 B1:B94">
    <cfRule type="duplicateValues" dxfId="962" priority="28"/>
  </conditionalFormatting>
  <conditionalFormatting sqref="B50:C50">
    <cfRule type="duplicateValues" dxfId="961" priority="31"/>
    <cfRule type="duplicateValues" dxfId="960" priority="32"/>
  </conditionalFormatting>
  <conditionalFormatting sqref="B104:C104">
    <cfRule type="duplicateValues" dxfId="959" priority="10"/>
  </conditionalFormatting>
  <conditionalFormatting sqref="B105:C105">
    <cfRule type="duplicateValues" dxfId="958" priority="7"/>
  </conditionalFormatting>
  <conditionalFormatting sqref="B106:D106">
    <cfRule type="duplicateValues" dxfId="957" priority="20"/>
  </conditionalFormatting>
  <conditionalFormatting sqref="B109:D109 B97:D97 B98 B100:D100 B111:D115 B1:D4 B96:C96 B5:C10 B12:C33 B11 B51:C94 B117:D1048576 B116:C116 B35:C49 B34">
    <cfRule type="duplicateValues" dxfId="956" priority="40"/>
  </conditionalFormatting>
  <conditionalFormatting sqref="B113:D115 B117:D1048576 B116:C116">
    <cfRule type="duplicateValues" dxfId="955" priority="39"/>
  </conditionalFormatting>
  <conditionalFormatting sqref="C11">
    <cfRule type="duplicateValues" dxfId="954" priority="3"/>
    <cfRule type="duplicateValues" dxfId="953" priority="4"/>
  </conditionalFormatting>
  <conditionalFormatting sqref="C16">
    <cfRule type="duplicateValues" dxfId="952" priority="38"/>
  </conditionalFormatting>
  <conditionalFormatting sqref="C34">
    <cfRule type="duplicateValues" dxfId="951" priority="1"/>
    <cfRule type="duplicateValues" dxfId="950" priority="2"/>
  </conditionalFormatting>
  <conditionalFormatting sqref="C43">
    <cfRule type="duplicateValues" dxfId="949" priority="36"/>
  </conditionalFormatting>
  <conditionalFormatting sqref="C45">
    <cfRule type="duplicateValues" dxfId="948" priority="35"/>
  </conditionalFormatting>
  <conditionalFormatting sqref="C102">
    <cfRule type="duplicateValues" dxfId="947" priority="11"/>
    <cfRule type="duplicateValues" dxfId="946" priority="12"/>
  </conditionalFormatting>
  <conditionalFormatting sqref="C103">
    <cfRule type="duplicateValues" dxfId="945" priority="413"/>
  </conditionalFormatting>
  <conditionalFormatting sqref="C104">
    <cfRule type="duplicateValues" dxfId="944" priority="9"/>
  </conditionalFormatting>
  <conditionalFormatting sqref="C105">
    <cfRule type="duplicateValues" dxfId="943" priority="6"/>
  </conditionalFormatting>
  <conditionalFormatting sqref="C106:D106">
    <cfRule type="duplicateValues" dxfId="942" priority="19"/>
  </conditionalFormatting>
  <conditionalFormatting sqref="C109:D109 C111:D115 C1:D4 C97:D97 C99:D100 C96 C5:C10 C12:C33 C117:D1048576 C116 C35:C94">
    <cfRule type="duplicateValues" dxfId="941" priority="29"/>
  </conditionalFormatting>
  <conditionalFormatting sqref="J7:J106">
    <cfRule type="notContainsBlanks" dxfId="940" priority="23">
      <formula>LEN(TRIM(J7))&gt;0</formula>
    </cfRule>
  </conditionalFormatting>
  <conditionalFormatting sqref="J108:J110">
    <cfRule type="notContainsBlanks" dxfId="939" priority="30">
      <formula>LEN(TRIM(J108))&gt;0</formula>
    </cfRule>
  </conditionalFormatting>
  <conditionalFormatting sqref="K74">
    <cfRule type="notContainsBlanks" dxfId="938" priority="34">
      <formula>LEN(TRIM(K74))&gt;0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8ED1-53FD-5742-A9F1-FA9319393804}">
  <sheetPr>
    <tabColor rgb="FF92D050"/>
    <pageSetUpPr fitToPage="1"/>
  </sheetPr>
  <dimension ref="A1:N115"/>
  <sheetViews>
    <sheetView topLeftCell="A51" zoomScale="125" zoomScaleNormal="125" zoomScalePageLayoutView="150" workbookViewId="0">
      <selection activeCell="B72" sqref="B72:I72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4.5" customWidth="1"/>
    <col min="6" max="6" width="13.33203125" customWidth="1"/>
    <col min="7" max="7" width="14.1640625" customWidth="1"/>
    <col min="8" max="8" width="15.33203125" customWidth="1"/>
    <col min="9" max="9" width="16.6640625" customWidth="1"/>
    <col min="10" max="10" width="27.83203125" customWidth="1"/>
    <col min="11" max="11" width="41.5" bestFit="1" customWidth="1"/>
  </cols>
  <sheetData>
    <row r="1" spans="1:10" ht="21">
      <c r="A1" s="48" t="s">
        <v>222</v>
      </c>
      <c r="C1" s="17"/>
      <c r="D1" s="17"/>
      <c r="G1" s="58" t="s">
        <v>218</v>
      </c>
      <c r="H1" s="44" t="s">
        <v>219</v>
      </c>
      <c r="I1" s="44" t="s">
        <v>220</v>
      </c>
      <c r="J1" s="44" t="s">
        <v>606</v>
      </c>
    </row>
    <row r="2" spans="1:10" ht="19">
      <c r="A2" s="92" t="s">
        <v>313</v>
      </c>
      <c r="C2" s="17"/>
      <c r="D2" s="17"/>
      <c r="G2" s="59"/>
      <c r="H2" s="157">
        <v>44805</v>
      </c>
      <c r="I2" s="157">
        <v>44834</v>
      </c>
      <c r="J2" s="53"/>
    </row>
    <row r="3" spans="1:10" ht="7" customHeight="1">
      <c r="C3" s="17"/>
      <c r="D3" s="17"/>
      <c r="E3" s="3"/>
      <c r="F3" s="3"/>
      <c r="G3" s="46"/>
      <c r="H3" s="46"/>
      <c r="I3" s="46"/>
    </row>
    <row r="4" spans="1:10">
      <c r="A4" s="44" t="s">
        <v>221</v>
      </c>
      <c r="B4" s="44" t="s">
        <v>227</v>
      </c>
      <c r="C4" s="47" t="s">
        <v>0</v>
      </c>
      <c r="D4" s="47" t="s">
        <v>597</v>
      </c>
      <c r="E4" s="47" t="s">
        <v>593</v>
      </c>
      <c r="F4" s="47" t="s">
        <v>594</v>
      </c>
      <c r="G4" s="47" t="s">
        <v>595</v>
      </c>
      <c r="H4" s="47" t="s">
        <v>596</v>
      </c>
      <c r="I4" s="47" t="s">
        <v>140</v>
      </c>
      <c r="J4" s="47" t="s">
        <v>226</v>
      </c>
    </row>
    <row r="5" spans="1:10">
      <c r="A5" s="43"/>
      <c r="B5" s="43">
        <v>2247</v>
      </c>
      <c r="C5" s="51" t="s">
        <v>542</v>
      </c>
      <c r="D5" s="246" t="s">
        <v>598</v>
      </c>
      <c r="E5" s="247">
        <v>64.63</v>
      </c>
      <c r="F5" s="261">
        <v>0</v>
      </c>
      <c r="G5" s="247">
        <v>10.47</v>
      </c>
      <c r="H5" s="261">
        <v>0</v>
      </c>
      <c r="I5" s="247">
        <f>E5+G5</f>
        <v>75.099999999999994</v>
      </c>
      <c r="J5" s="51"/>
    </row>
    <row r="6" spans="1:10">
      <c r="A6" s="43"/>
      <c r="B6" s="43">
        <v>2261</v>
      </c>
      <c r="C6" s="51" t="s">
        <v>561</v>
      </c>
      <c r="D6" s="246" t="s">
        <v>599</v>
      </c>
      <c r="E6" s="247">
        <v>64.63</v>
      </c>
      <c r="F6" s="261">
        <v>103.4</v>
      </c>
      <c r="G6" s="247">
        <v>10.47</v>
      </c>
      <c r="H6" s="261">
        <v>18.850000000000001</v>
      </c>
      <c r="I6" s="247">
        <f>SUM(E6:H6)</f>
        <v>197.35</v>
      </c>
      <c r="J6" s="51"/>
    </row>
    <row r="7" spans="1:10">
      <c r="A7" s="43"/>
      <c r="B7" s="114">
        <v>2081</v>
      </c>
      <c r="C7" s="51" t="s">
        <v>192</v>
      </c>
      <c r="D7" s="246" t="s">
        <v>600</v>
      </c>
      <c r="E7" s="247">
        <v>64.63</v>
      </c>
      <c r="F7" s="261">
        <v>45.24</v>
      </c>
      <c r="G7" s="247">
        <v>10.47</v>
      </c>
      <c r="H7" s="261">
        <v>7.85</v>
      </c>
      <c r="I7" s="247">
        <f>SUM(E7:H7)</f>
        <v>128.19</v>
      </c>
      <c r="J7" s="53"/>
    </row>
    <row r="8" spans="1:10">
      <c r="A8" s="43"/>
      <c r="B8" s="114">
        <v>2083</v>
      </c>
      <c r="C8" s="54" t="s">
        <v>212</v>
      </c>
      <c r="D8" s="246" t="s">
        <v>598</v>
      </c>
      <c r="E8" s="247">
        <v>64.63</v>
      </c>
      <c r="F8" s="261">
        <v>0</v>
      </c>
      <c r="G8" s="247">
        <v>10.47</v>
      </c>
      <c r="H8" s="261">
        <v>0</v>
      </c>
      <c r="I8" s="247">
        <f t="shared" ref="I8:I72" si="0">SUM(E8:H8)</f>
        <v>75.099999999999994</v>
      </c>
      <c r="J8" s="262"/>
    </row>
    <row r="9" spans="1:10">
      <c r="A9" s="43"/>
      <c r="B9" s="114">
        <v>2274</v>
      </c>
      <c r="C9" s="54" t="s">
        <v>583</v>
      </c>
      <c r="D9" s="246" t="s">
        <v>598</v>
      </c>
      <c r="E9" s="247">
        <v>64.63</v>
      </c>
      <c r="F9" s="261">
        <v>0</v>
      </c>
      <c r="G9" s="247">
        <v>10.47</v>
      </c>
      <c r="H9" s="261">
        <v>0</v>
      </c>
      <c r="I9" s="247">
        <f t="shared" si="0"/>
        <v>75.099999999999994</v>
      </c>
      <c r="J9" s="262"/>
    </row>
    <row r="10" spans="1:10">
      <c r="A10" s="43"/>
      <c r="B10" s="114">
        <v>1593</v>
      </c>
      <c r="C10" s="54" t="s">
        <v>89</v>
      </c>
      <c r="D10" s="246" t="s">
        <v>598</v>
      </c>
      <c r="E10" s="247">
        <v>64.63</v>
      </c>
      <c r="F10" s="261">
        <v>0</v>
      </c>
      <c r="G10" s="247">
        <v>10.47</v>
      </c>
      <c r="H10" s="261">
        <v>0</v>
      </c>
      <c r="I10" s="247">
        <f t="shared" si="0"/>
        <v>75.099999999999994</v>
      </c>
      <c r="J10" s="262"/>
    </row>
    <row r="11" spans="1:10">
      <c r="A11" s="43"/>
      <c r="B11" s="114">
        <v>2131</v>
      </c>
      <c r="C11" s="54" t="s">
        <v>575</v>
      </c>
      <c r="D11" s="246" t="s">
        <v>598</v>
      </c>
      <c r="E11" s="247">
        <v>64.63</v>
      </c>
      <c r="F11" s="261">
        <v>0</v>
      </c>
      <c r="G11" s="247">
        <v>10.47</v>
      </c>
      <c r="H11" s="261">
        <v>0</v>
      </c>
      <c r="I11" s="247">
        <f t="shared" si="0"/>
        <v>75.099999999999994</v>
      </c>
      <c r="J11" s="262"/>
    </row>
    <row r="12" spans="1:10">
      <c r="A12" s="43"/>
      <c r="B12" s="114">
        <v>1751</v>
      </c>
      <c r="C12" s="54" t="s">
        <v>139</v>
      </c>
      <c r="D12" s="246" t="s">
        <v>598</v>
      </c>
      <c r="E12" s="247">
        <v>64.63</v>
      </c>
      <c r="F12" s="261">
        <v>0</v>
      </c>
      <c r="G12" s="247">
        <v>10.47</v>
      </c>
      <c r="H12" s="261">
        <v>0</v>
      </c>
      <c r="I12" s="247">
        <f t="shared" si="0"/>
        <v>75.099999999999994</v>
      </c>
      <c r="J12" s="262"/>
    </row>
    <row r="13" spans="1:10">
      <c r="A13" s="43"/>
      <c r="B13" s="114">
        <v>2023</v>
      </c>
      <c r="C13" s="54" t="s">
        <v>170</v>
      </c>
      <c r="D13" s="246" t="s">
        <v>600</v>
      </c>
      <c r="E13" s="247">
        <v>64.63</v>
      </c>
      <c r="F13" s="261">
        <v>45.24</v>
      </c>
      <c r="G13" s="247">
        <v>10.47</v>
      </c>
      <c r="H13" s="261">
        <v>7.85</v>
      </c>
      <c r="I13" s="247">
        <f>SUM(E13:H13)</f>
        <v>128.19</v>
      </c>
      <c r="J13" s="262"/>
    </row>
    <row r="14" spans="1:10">
      <c r="A14" s="43"/>
      <c r="B14" s="114">
        <v>1721</v>
      </c>
      <c r="C14" s="51" t="s">
        <v>11</v>
      </c>
      <c r="D14" s="246" t="s">
        <v>599</v>
      </c>
      <c r="E14" s="247">
        <v>64.63</v>
      </c>
      <c r="F14" s="261">
        <v>103.4</v>
      </c>
      <c r="G14" s="247">
        <v>10.47</v>
      </c>
      <c r="H14" s="261">
        <v>18.850000000000001</v>
      </c>
      <c r="I14" s="247">
        <f t="shared" si="0"/>
        <v>197.35</v>
      </c>
      <c r="J14" s="262"/>
    </row>
    <row r="15" spans="1:10">
      <c r="A15" s="43"/>
      <c r="B15" s="165">
        <v>2123</v>
      </c>
      <c r="C15" s="112" t="s">
        <v>300</v>
      </c>
      <c r="D15" s="246" t="s">
        <v>598</v>
      </c>
      <c r="E15" s="247">
        <v>64.63</v>
      </c>
      <c r="F15" s="261">
        <v>0</v>
      </c>
      <c r="G15" s="247">
        <v>10.47</v>
      </c>
      <c r="H15" s="261">
        <v>0</v>
      </c>
      <c r="I15" s="247">
        <f t="shared" si="0"/>
        <v>75.099999999999994</v>
      </c>
      <c r="J15" s="262"/>
    </row>
    <row r="16" spans="1:10">
      <c r="A16" s="43"/>
      <c r="B16" s="114">
        <v>1970</v>
      </c>
      <c r="C16" s="54" t="s">
        <v>65</v>
      </c>
      <c r="D16" s="246" t="s">
        <v>600</v>
      </c>
      <c r="E16" s="247">
        <v>64.63</v>
      </c>
      <c r="F16" s="261">
        <v>45.24</v>
      </c>
      <c r="G16" s="247">
        <v>10.47</v>
      </c>
      <c r="H16" s="261">
        <v>7.85</v>
      </c>
      <c r="I16" s="247">
        <f t="shared" si="0"/>
        <v>128.19</v>
      </c>
      <c r="J16" s="262"/>
    </row>
    <row r="17" spans="1:14">
      <c r="A17" s="43"/>
      <c r="B17" s="114">
        <v>1984</v>
      </c>
      <c r="C17" s="51" t="s">
        <v>80</v>
      </c>
      <c r="D17" s="246" t="s">
        <v>598</v>
      </c>
      <c r="E17" s="247">
        <v>64.63</v>
      </c>
      <c r="F17" s="261">
        <v>0</v>
      </c>
      <c r="G17" s="247">
        <v>10.47</v>
      </c>
      <c r="H17" s="261">
        <v>0</v>
      </c>
      <c r="I17" s="247">
        <f t="shared" si="0"/>
        <v>75.099999999999994</v>
      </c>
      <c r="J17" s="262"/>
    </row>
    <row r="18" spans="1:14">
      <c r="A18" s="43"/>
      <c r="B18" s="114">
        <v>1657</v>
      </c>
      <c r="C18" s="51" t="s">
        <v>335</v>
      </c>
      <c r="D18" s="246" t="s">
        <v>598</v>
      </c>
      <c r="E18" s="247">
        <v>64.63</v>
      </c>
      <c r="F18" s="261">
        <v>0</v>
      </c>
      <c r="G18" s="247">
        <v>10.47</v>
      </c>
      <c r="H18" s="261">
        <v>0</v>
      </c>
      <c r="I18" s="247">
        <f t="shared" si="0"/>
        <v>75.099999999999994</v>
      </c>
      <c r="J18" s="262"/>
    </row>
    <row r="19" spans="1:14">
      <c r="A19" s="43"/>
      <c r="B19" s="114">
        <v>1794</v>
      </c>
      <c r="C19" s="51" t="s">
        <v>91</v>
      </c>
      <c r="D19" s="246" t="s">
        <v>599</v>
      </c>
      <c r="E19" s="247">
        <v>64.63</v>
      </c>
      <c r="F19" s="261">
        <v>103.4</v>
      </c>
      <c r="G19" s="247">
        <v>10.47</v>
      </c>
      <c r="H19" s="261">
        <v>18.850000000000001</v>
      </c>
      <c r="I19" s="247">
        <f t="shared" si="0"/>
        <v>197.35</v>
      </c>
      <c r="J19" s="262"/>
    </row>
    <row r="20" spans="1:14">
      <c r="A20" s="43"/>
      <c r="B20" s="114">
        <v>2201</v>
      </c>
      <c r="C20" s="51" t="s">
        <v>420</v>
      </c>
      <c r="D20" s="246" t="s">
        <v>598</v>
      </c>
      <c r="E20" s="247">
        <v>64.63</v>
      </c>
      <c r="F20" s="261">
        <v>0</v>
      </c>
      <c r="G20" s="247">
        <v>10.47</v>
      </c>
      <c r="H20" s="261">
        <v>0</v>
      </c>
      <c r="I20" s="247">
        <f t="shared" si="0"/>
        <v>75.099999999999994</v>
      </c>
      <c r="J20" s="262"/>
    </row>
    <row r="21" spans="1:14">
      <c r="A21" s="43"/>
      <c r="B21" s="114">
        <v>2194</v>
      </c>
      <c r="C21" s="51" t="s">
        <v>405</v>
      </c>
      <c r="D21" s="246" t="s">
        <v>598</v>
      </c>
      <c r="E21" s="247">
        <v>64.63</v>
      </c>
      <c r="F21" s="261">
        <v>0</v>
      </c>
      <c r="G21" s="247">
        <v>10.47</v>
      </c>
      <c r="H21" s="261">
        <v>0</v>
      </c>
      <c r="I21" s="247">
        <f t="shared" si="0"/>
        <v>75.099999999999994</v>
      </c>
      <c r="J21" s="262"/>
    </row>
    <row r="22" spans="1:14">
      <c r="A22" s="43"/>
      <c r="B22" s="114">
        <v>2182</v>
      </c>
      <c r="C22" s="51" t="s">
        <v>515</v>
      </c>
      <c r="D22" s="246" t="s">
        <v>600</v>
      </c>
      <c r="E22" s="247">
        <v>64.63</v>
      </c>
      <c r="F22" s="261">
        <v>45.24</v>
      </c>
      <c r="G22" s="247">
        <v>10.47</v>
      </c>
      <c r="H22" s="261">
        <v>7.85</v>
      </c>
      <c r="I22" s="247">
        <f t="shared" si="0"/>
        <v>128.19</v>
      </c>
      <c r="J22" s="262"/>
    </row>
    <row r="23" spans="1:14">
      <c r="A23" s="43"/>
      <c r="B23" s="114">
        <v>1730</v>
      </c>
      <c r="C23" s="51" t="s">
        <v>92</v>
      </c>
      <c r="D23" s="246" t="s">
        <v>599</v>
      </c>
      <c r="E23" s="247">
        <v>64.63</v>
      </c>
      <c r="F23" s="261">
        <v>103.4</v>
      </c>
      <c r="G23" s="247">
        <v>10.47</v>
      </c>
      <c r="H23" s="261">
        <v>18.850000000000001</v>
      </c>
      <c r="I23" s="247">
        <f t="shared" si="0"/>
        <v>197.35</v>
      </c>
      <c r="J23" s="262"/>
    </row>
    <row r="24" spans="1:14">
      <c r="A24" s="43"/>
      <c r="B24" s="114">
        <v>1708</v>
      </c>
      <c r="C24" s="51" t="s">
        <v>15</v>
      </c>
      <c r="D24" s="246" t="s">
        <v>598</v>
      </c>
      <c r="E24" s="247">
        <v>64.63</v>
      </c>
      <c r="F24" s="261">
        <v>0</v>
      </c>
      <c r="G24" s="247">
        <v>10.47</v>
      </c>
      <c r="H24" s="261">
        <v>0</v>
      </c>
      <c r="I24" s="247">
        <f t="shared" si="0"/>
        <v>75.099999999999994</v>
      </c>
      <c r="J24" s="262"/>
    </row>
    <row r="25" spans="1:14">
      <c r="A25" s="43"/>
      <c r="B25" s="114">
        <v>1985</v>
      </c>
      <c r="C25" s="54" t="s">
        <v>120</v>
      </c>
      <c r="D25" s="246" t="s">
        <v>598</v>
      </c>
      <c r="E25" s="247">
        <v>64.63</v>
      </c>
      <c r="F25" s="261">
        <v>0</v>
      </c>
      <c r="G25" s="247">
        <v>10.47</v>
      </c>
      <c r="H25" s="261">
        <v>0</v>
      </c>
      <c r="I25" s="247">
        <f t="shared" si="0"/>
        <v>75.099999999999994</v>
      </c>
      <c r="J25" s="262"/>
      <c r="N25" t="s">
        <v>318</v>
      </c>
    </row>
    <row r="26" spans="1:14">
      <c r="A26" s="43"/>
      <c r="B26" s="114">
        <v>2250</v>
      </c>
      <c r="C26" s="54" t="s">
        <v>549</v>
      </c>
      <c r="D26" s="246" t="s">
        <v>599</v>
      </c>
      <c r="E26" s="247">
        <v>64.63</v>
      </c>
      <c r="F26" s="261">
        <v>103.4</v>
      </c>
      <c r="G26" s="247">
        <v>10.47</v>
      </c>
      <c r="H26" s="261">
        <v>18.850000000000001</v>
      </c>
      <c r="I26" s="247">
        <f t="shared" si="0"/>
        <v>197.35</v>
      </c>
      <c r="J26" s="262"/>
    </row>
    <row r="27" spans="1:14">
      <c r="A27" s="43"/>
      <c r="B27" s="114">
        <v>2120</v>
      </c>
      <c r="C27" s="51" t="s">
        <v>213</v>
      </c>
      <c r="D27" s="246" t="s">
        <v>599</v>
      </c>
      <c r="E27" s="247">
        <v>64.63</v>
      </c>
      <c r="F27" s="261">
        <v>103.4</v>
      </c>
      <c r="G27" s="247">
        <v>10.47</v>
      </c>
      <c r="H27" s="261">
        <v>18.850000000000001</v>
      </c>
      <c r="I27" s="247">
        <f t="shared" si="0"/>
        <v>197.35</v>
      </c>
      <c r="J27" s="262"/>
    </row>
    <row r="28" spans="1:14">
      <c r="A28" s="43"/>
      <c r="B28" s="114">
        <v>2193</v>
      </c>
      <c r="C28" s="51" t="s">
        <v>407</v>
      </c>
      <c r="D28" s="246" t="s">
        <v>598</v>
      </c>
      <c r="E28" s="247">
        <v>64.63</v>
      </c>
      <c r="F28" s="261">
        <v>0</v>
      </c>
      <c r="G28" s="247">
        <v>10.47</v>
      </c>
      <c r="H28" s="261">
        <v>0</v>
      </c>
      <c r="I28" s="247">
        <f t="shared" si="0"/>
        <v>75.099999999999994</v>
      </c>
      <c r="J28" s="262"/>
    </row>
    <row r="29" spans="1:14">
      <c r="A29" s="43"/>
      <c r="B29" s="114">
        <v>640</v>
      </c>
      <c r="C29" s="51" t="s">
        <v>43</v>
      </c>
      <c r="D29" s="246" t="s">
        <v>598</v>
      </c>
      <c r="E29" s="247">
        <v>64.63</v>
      </c>
      <c r="F29" s="261">
        <v>0</v>
      </c>
      <c r="G29" s="247">
        <v>10.47</v>
      </c>
      <c r="H29" s="261">
        <v>0</v>
      </c>
      <c r="I29" s="247">
        <f t="shared" si="0"/>
        <v>75.099999999999994</v>
      </c>
      <c r="J29" s="262"/>
    </row>
    <row r="30" spans="1:14">
      <c r="A30" s="43"/>
      <c r="B30" s="114">
        <v>901</v>
      </c>
      <c r="C30" s="51" t="s">
        <v>21</v>
      </c>
      <c r="D30" s="246" t="s">
        <v>600</v>
      </c>
      <c r="E30" s="247">
        <v>64.63</v>
      </c>
      <c r="F30" s="261">
        <v>45.24</v>
      </c>
      <c r="G30" s="247">
        <v>10.47</v>
      </c>
      <c r="H30" s="261">
        <v>7.85</v>
      </c>
      <c r="I30" s="247">
        <f t="shared" si="0"/>
        <v>128.19</v>
      </c>
      <c r="J30" s="262"/>
    </row>
    <row r="31" spans="1:14">
      <c r="A31" s="43"/>
      <c r="B31" s="114">
        <v>1978</v>
      </c>
      <c r="C31" s="51" t="s">
        <v>358</v>
      </c>
      <c r="D31" s="246" t="s">
        <v>599</v>
      </c>
      <c r="E31" s="247">
        <v>64.63</v>
      </c>
      <c r="F31" s="261">
        <v>103.4</v>
      </c>
      <c r="G31" s="247">
        <v>10.47</v>
      </c>
      <c r="H31" s="261">
        <v>18.850000000000001</v>
      </c>
      <c r="I31" s="247">
        <f t="shared" si="0"/>
        <v>197.35</v>
      </c>
      <c r="J31" s="262"/>
    </row>
    <row r="32" spans="1:14">
      <c r="A32" s="43"/>
      <c r="B32" s="114">
        <v>2234</v>
      </c>
      <c r="C32" s="51" t="s">
        <v>551</v>
      </c>
      <c r="D32" s="246" t="s">
        <v>598</v>
      </c>
      <c r="E32" s="247">
        <v>64.63</v>
      </c>
      <c r="F32" s="261">
        <v>0</v>
      </c>
      <c r="G32" s="247">
        <v>10.47</v>
      </c>
      <c r="H32" s="261">
        <v>0</v>
      </c>
      <c r="I32" s="247">
        <f t="shared" si="0"/>
        <v>75.099999999999994</v>
      </c>
      <c r="J32" s="262"/>
    </row>
    <row r="33" spans="1:11" ht="16">
      <c r="A33" s="43"/>
      <c r="B33" s="114">
        <v>1741</v>
      </c>
      <c r="C33" s="51" t="s">
        <v>23</v>
      </c>
      <c r="D33" s="246" t="s">
        <v>598</v>
      </c>
      <c r="E33" s="247">
        <v>64.63</v>
      </c>
      <c r="F33" s="261">
        <v>0</v>
      </c>
      <c r="G33" s="247">
        <v>10.47</v>
      </c>
      <c r="H33" s="261">
        <v>0</v>
      </c>
      <c r="I33" s="247">
        <f t="shared" si="0"/>
        <v>75.099999999999994</v>
      </c>
      <c r="J33" s="262"/>
      <c r="K33" s="180"/>
    </row>
    <row r="34" spans="1:11">
      <c r="A34" s="43"/>
      <c r="B34" s="114">
        <v>1757</v>
      </c>
      <c r="C34" s="51" t="s">
        <v>93</v>
      </c>
      <c r="D34" s="246" t="s">
        <v>599</v>
      </c>
      <c r="E34" s="247">
        <v>64.63</v>
      </c>
      <c r="F34" s="261">
        <v>103.4</v>
      </c>
      <c r="G34" s="247">
        <v>10.47</v>
      </c>
      <c r="H34" s="261">
        <v>18.850000000000001</v>
      </c>
      <c r="I34" s="247">
        <f t="shared" si="0"/>
        <v>197.35</v>
      </c>
      <c r="J34" s="262"/>
    </row>
    <row r="35" spans="1:11">
      <c r="A35" s="43"/>
      <c r="B35" s="114">
        <v>2057</v>
      </c>
      <c r="C35" s="51" t="s">
        <v>183</v>
      </c>
      <c r="D35" s="246" t="s">
        <v>598</v>
      </c>
      <c r="E35" s="247">
        <v>64.63</v>
      </c>
      <c r="F35" s="261">
        <v>0</v>
      </c>
      <c r="G35" s="247">
        <v>10.47</v>
      </c>
      <c r="H35" s="261">
        <v>0</v>
      </c>
      <c r="I35" s="247">
        <f t="shared" si="0"/>
        <v>75.099999999999994</v>
      </c>
      <c r="J35" s="262"/>
    </row>
    <row r="36" spans="1:11">
      <c r="A36" s="43"/>
      <c r="B36" s="114">
        <v>1210</v>
      </c>
      <c r="C36" s="54" t="s">
        <v>24</v>
      </c>
      <c r="D36" s="246" t="s">
        <v>599</v>
      </c>
      <c r="E36" s="247">
        <v>64.63</v>
      </c>
      <c r="F36" s="261">
        <v>103.4</v>
      </c>
      <c r="G36" s="247">
        <v>10.47</v>
      </c>
      <c r="H36" s="261">
        <v>18.850000000000001</v>
      </c>
      <c r="I36" s="247">
        <f t="shared" si="0"/>
        <v>197.35</v>
      </c>
      <c r="J36" s="262"/>
    </row>
    <row r="37" spans="1:11">
      <c r="A37" s="43"/>
      <c r="B37" s="114">
        <v>2031</v>
      </c>
      <c r="C37" s="54" t="s">
        <v>134</v>
      </c>
      <c r="D37" s="246" t="s">
        <v>598</v>
      </c>
      <c r="E37" s="247">
        <v>64.63</v>
      </c>
      <c r="F37" s="261">
        <v>0</v>
      </c>
      <c r="G37" s="247">
        <v>10.47</v>
      </c>
      <c r="H37" s="261">
        <v>0</v>
      </c>
      <c r="I37" s="247">
        <f t="shared" si="0"/>
        <v>75.099999999999994</v>
      </c>
      <c r="J37" s="262"/>
    </row>
    <row r="38" spans="1:11">
      <c r="A38" s="43"/>
      <c r="B38" s="114">
        <v>1460</v>
      </c>
      <c r="C38" s="54" t="s">
        <v>59</v>
      </c>
      <c r="D38" s="246" t="s">
        <v>598</v>
      </c>
      <c r="E38" s="247">
        <v>64.63</v>
      </c>
      <c r="F38" s="261">
        <v>0</v>
      </c>
      <c r="G38" s="247">
        <v>10.47</v>
      </c>
      <c r="H38" s="261">
        <v>0</v>
      </c>
      <c r="I38" s="247">
        <f t="shared" si="0"/>
        <v>75.099999999999994</v>
      </c>
      <c r="J38" s="262"/>
    </row>
    <row r="39" spans="1:11">
      <c r="A39" s="43"/>
      <c r="B39" s="114">
        <v>2248</v>
      </c>
      <c r="C39" s="138" t="s">
        <v>563</v>
      </c>
      <c r="D39" s="246" t="s">
        <v>599</v>
      </c>
      <c r="E39" s="247">
        <v>64.63</v>
      </c>
      <c r="F39" s="261">
        <v>103.4</v>
      </c>
      <c r="G39" s="247">
        <v>10.47</v>
      </c>
      <c r="H39" s="261">
        <v>18.850000000000001</v>
      </c>
      <c r="I39" s="247">
        <f t="shared" si="0"/>
        <v>197.35</v>
      </c>
      <c r="J39" s="262"/>
    </row>
    <row r="40" spans="1:11">
      <c r="A40" s="43"/>
      <c r="B40" s="114">
        <v>1300</v>
      </c>
      <c r="C40" s="138" t="s">
        <v>330</v>
      </c>
      <c r="D40" s="246" t="s">
        <v>598</v>
      </c>
      <c r="E40" s="247">
        <v>64.63</v>
      </c>
      <c r="F40" s="261">
        <v>0</v>
      </c>
      <c r="G40" s="247">
        <v>10.47</v>
      </c>
      <c r="H40" s="261">
        <v>0</v>
      </c>
      <c r="I40" s="247">
        <f t="shared" si="0"/>
        <v>75.099999999999994</v>
      </c>
      <c r="J40" s="262"/>
    </row>
    <row r="41" spans="1:11" ht="16" customHeight="1">
      <c r="A41" s="43"/>
      <c r="B41" s="166">
        <v>2036</v>
      </c>
      <c r="C41" s="119" t="s">
        <v>306</v>
      </c>
      <c r="D41" s="246" t="s">
        <v>598</v>
      </c>
      <c r="E41" s="247">
        <v>64.63</v>
      </c>
      <c r="F41" s="261">
        <v>0</v>
      </c>
      <c r="G41" s="247">
        <v>10.47</v>
      </c>
      <c r="H41" s="261">
        <v>0</v>
      </c>
      <c r="I41" s="247">
        <f t="shared" si="0"/>
        <v>75.099999999999994</v>
      </c>
      <c r="J41" s="262"/>
    </row>
    <row r="42" spans="1:11">
      <c r="A42" s="43"/>
      <c r="B42" s="114">
        <v>2062</v>
      </c>
      <c r="C42" s="54" t="s">
        <v>203</v>
      </c>
      <c r="D42" s="246" t="s">
        <v>598</v>
      </c>
      <c r="E42" s="247">
        <v>64.63</v>
      </c>
      <c r="F42" s="261">
        <v>0</v>
      </c>
      <c r="G42" s="247">
        <v>10.47</v>
      </c>
      <c r="H42" s="261">
        <v>0</v>
      </c>
      <c r="I42" s="247">
        <f t="shared" si="0"/>
        <v>75.099999999999994</v>
      </c>
      <c r="J42" s="262"/>
    </row>
    <row r="43" spans="1:11">
      <c r="A43" s="43"/>
      <c r="B43" s="167">
        <v>2121</v>
      </c>
      <c r="C43" s="119" t="s">
        <v>308</v>
      </c>
      <c r="D43" s="246" t="s">
        <v>598</v>
      </c>
      <c r="E43" s="247">
        <v>64.63</v>
      </c>
      <c r="F43" s="261">
        <v>0</v>
      </c>
      <c r="G43" s="247">
        <v>10.47</v>
      </c>
      <c r="H43" s="261">
        <v>0</v>
      </c>
      <c r="I43" s="247">
        <f t="shared" si="0"/>
        <v>75.099999999999994</v>
      </c>
      <c r="J43" s="262"/>
    </row>
    <row r="44" spans="1:11">
      <c r="A44" s="43"/>
      <c r="B44" s="114">
        <v>1704</v>
      </c>
      <c r="C44" s="54" t="s">
        <v>27</v>
      </c>
      <c r="D44" s="246" t="s">
        <v>599</v>
      </c>
      <c r="E44" s="247">
        <v>64.63</v>
      </c>
      <c r="F44" s="261">
        <v>103.4</v>
      </c>
      <c r="G44" s="247">
        <v>10.47</v>
      </c>
      <c r="H44" s="261">
        <v>18.850000000000001</v>
      </c>
      <c r="I44" s="247">
        <f t="shared" si="0"/>
        <v>197.35</v>
      </c>
      <c r="J44" s="262"/>
    </row>
    <row r="45" spans="1:11">
      <c r="A45" s="43"/>
      <c r="B45" s="114">
        <v>2030</v>
      </c>
      <c r="C45" s="54" t="s">
        <v>123</v>
      </c>
      <c r="D45" s="246" t="s">
        <v>600</v>
      </c>
      <c r="E45" s="247">
        <v>64.63</v>
      </c>
      <c r="F45" s="261">
        <v>45.24</v>
      </c>
      <c r="G45" s="247">
        <v>10.47</v>
      </c>
      <c r="H45" s="261">
        <v>7.85</v>
      </c>
      <c r="I45" s="247">
        <f t="shared" si="0"/>
        <v>128.19</v>
      </c>
      <c r="J45" s="262"/>
    </row>
    <row r="46" spans="1:11">
      <c r="A46" s="43"/>
      <c r="B46" s="114">
        <v>1734</v>
      </c>
      <c r="C46" s="54" t="s">
        <v>143</v>
      </c>
      <c r="D46" s="246" t="s">
        <v>599</v>
      </c>
      <c r="E46" s="247">
        <v>64.63</v>
      </c>
      <c r="F46" s="261">
        <v>103.4</v>
      </c>
      <c r="G46" s="247">
        <v>10.47</v>
      </c>
      <c r="H46" s="261">
        <v>18.850000000000001</v>
      </c>
      <c r="I46" s="247">
        <f t="shared" si="0"/>
        <v>197.35</v>
      </c>
      <c r="J46" s="262" t="s">
        <v>605</v>
      </c>
    </row>
    <row r="47" spans="1:11">
      <c r="A47" s="43"/>
      <c r="B47" s="114">
        <v>2069</v>
      </c>
      <c r="C47" s="54" t="s">
        <v>209</v>
      </c>
      <c r="D47" s="246" t="s">
        <v>598</v>
      </c>
      <c r="E47" s="247">
        <v>64.63</v>
      </c>
      <c r="F47" s="261">
        <v>0</v>
      </c>
      <c r="G47" s="247">
        <v>10.47</v>
      </c>
      <c r="H47" s="261">
        <v>0</v>
      </c>
      <c r="I47" s="247">
        <f t="shared" si="0"/>
        <v>75.099999999999994</v>
      </c>
      <c r="J47" s="262"/>
    </row>
    <row r="48" spans="1:11">
      <c r="A48" s="43"/>
      <c r="B48" s="114">
        <v>2003</v>
      </c>
      <c r="C48" s="51" t="s">
        <v>133</v>
      </c>
      <c r="D48" s="246" t="s">
        <v>600</v>
      </c>
      <c r="E48" s="247">
        <v>64.63</v>
      </c>
      <c r="F48" s="261">
        <v>45.24</v>
      </c>
      <c r="G48" s="247">
        <v>10.47</v>
      </c>
      <c r="H48" s="261">
        <v>7.85</v>
      </c>
      <c r="I48" s="247">
        <f t="shared" si="0"/>
        <v>128.19</v>
      </c>
      <c r="J48" s="262"/>
    </row>
    <row r="49" spans="1:10" s="42" customFormat="1" ht="16" customHeight="1">
      <c r="A49" s="43"/>
      <c r="B49" s="114">
        <v>2019</v>
      </c>
      <c r="C49" s="54" t="s">
        <v>124</v>
      </c>
      <c r="D49" s="246" t="s">
        <v>599</v>
      </c>
      <c r="E49" s="247">
        <v>64.63</v>
      </c>
      <c r="F49" s="261">
        <v>103.4</v>
      </c>
      <c r="G49" s="247">
        <v>10.47</v>
      </c>
      <c r="H49" s="261">
        <v>18.850000000000001</v>
      </c>
      <c r="I49" s="247">
        <f t="shared" si="0"/>
        <v>197.35</v>
      </c>
      <c r="J49" s="262"/>
    </row>
    <row r="50" spans="1:10" s="42" customFormat="1" ht="16" customHeight="1">
      <c r="A50" s="43"/>
      <c r="B50" s="114">
        <v>2278</v>
      </c>
      <c r="C50" s="54" t="s">
        <v>601</v>
      </c>
      <c r="D50" s="246" t="s">
        <v>598</v>
      </c>
      <c r="E50" s="247">
        <v>64.63</v>
      </c>
      <c r="F50" s="261">
        <v>0</v>
      </c>
      <c r="G50" s="247">
        <v>10.47</v>
      </c>
      <c r="H50" s="261">
        <v>0</v>
      </c>
      <c r="I50" s="247">
        <f t="shared" si="0"/>
        <v>75.099999999999994</v>
      </c>
      <c r="J50" s="262" t="s">
        <v>602</v>
      </c>
    </row>
    <row r="51" spans="1:10" s="42" customFormat="1">
      <c r="A51" s="43"/>
      <c r="B51" s="114">
        <v>2172</v>
      </c>
      <c r="C51" s="54" t="s">
        <v>378</v>
      </c>
      <c r="D51" s="246" t="s">
        <v>598</v>
      </c>
      <c r="E51" s="247">
        <v>64.63</v>
      </c>
      <c r="F51" s="261">
        <v>0</v>
      </c>
      <c r="G51" s="247">
        <v>10.47</v>
      </c>
      <c r="H51" s="261">
        <v>0</v>
      </c>
      <c r="I51" s="247">
        <f t="shared" si="0"/>
        <v>75.099999999999994</v>
      </c>
      <c r="J51" s="262"/>
    </row>
    <row r="52" spans="1:10" s="42" customFormat="1">
      <c r="A52" s="43"/>
      <c r="B52" s="114">
        <v>2082</v>
      </c>
      <c r="C52" s="54" t="s">
        <v>196</v>
      </c>
      <c r="D52" s="271" t="s">
        <v>598</v>
      </c>
      <c r="E52" s="272">
        <v>64.63</v>
      </c>
      <c r="F52" s="273">
        <v>0</v>
      </c>
      <c r="G52" s="274">
        <v>10.47</v>
      </c>
      <c r="H52" s="261">
        <v>0</v>
      </c>
      <c r="I52" s="247">
        <f>SUM(E52:H52)</f>
        <v>75.099999999999994</v>
      </c>
      <c r="J52" s="262"/>
    </row>
    <row r="53" spans="1:10">
      <c r="A53" s="43"/>
      <c r="B53" s="114">
        <v>2119</v>
      </c>
      <c r="C53" s="51" t="s">
        <v>215</v>
      </c>
      <c r="D53" s="246" t="s">
        <v>598</v>
      </c>
      <c r="E53" s="247">
        <v>64.63</v>
      </c>
      <c r="F53" s="261">
        <v>0</v>
      </c>
      <c r="G53" s="247">
        <v>10.47</v>
      </c>
      <c r="H53" s="261">
        <v>0</v>
      </c>
      <c r="I53" s="247">
        <f t="shared" si="0"/>
        <v>75.099999999999994</v>
      </c>
      <c r="J53" s="264"/>
    </row>
    <row r="54" spans="1:10">
      <c r="A54" s="43"/>
      <c r="B54" s="114">
        <v>2273</v>
      </c>
      <c r="C54" s="51" t="s">
        <v>586</v>
      </c>
      <c r="D54" s="246" t="s">
        <v>598</v>
      </c>
      <c r="E54" s="247">
        <v>64.63</v>
      </c>
      <c r="F54" s="261">
        <v>0</v>
      </c>
      <c r="G54" s="247">
        <v>10.47</v>
      </c>
      <c r="H54" s="261">
        <v>0</v>
      </c>
      <c r="I54" s="247">
        <f t="shared" si="0"/>
        <v>75.099999999999994</v>
      </c>
      <c r="J54" s="264"/>
    </row>
    <row r="55" spans="1:10">
      <c r="A55" s="43"/>
      <c r="B55" s="114">
        <v>2231</v>
      </c>
      <c r="C55" s="51" t="s">
        <v>509</v>
      </c>
      <c r="D55" s="246" t="s">
        <v>599</v>
      </c>
      <c r="E55" s="247">
        <v>64.63</v>
      </c>
      <c r="F55" s="261">
        <v>103.4</v>
      </c>
      <c r="G55" s="247">
        <v>10.47</v>
      </c>
      <c r="H55" s="261">
        <v>18.850000000000001</v>
      </c>
      <c r="I55" s="247">
        <f t="shared" si="0"/>
        <v>197.35</v>
      </c>
      <c r="J55" s="264"/>
    </row>
    <row r="56" spans="1:10">
      <c r="A56" s="43"/>
      <c r="B56" s="114">
        <v>1975</v>
      </c>
      <c r="C56" s="54" t="s">
        <v>83</v>
      </c>
      <c r="D56" s="246" t="s">
        <v>598</v>
      </c>
      <c r="E56" s="247">
        <v>64.63</v>
      </c>
      <c r="F56" s="261">
        <v>0</v>
      </c>
      <c r="G56" s="247">
        <v>10.47</v>
      </c>
      <c r="H56" s="261">
        <v>0</v>
      </c>
      <c r="I56" s="247">
        <f t="shared" si="0"/>
        <v>75.099999999999994</v>
      </c>
      <c r="J56" s="262"/>
    </row>
    <row r="57" spans="1:10">
      <c r="A57" s="43"/>
      <c r="B57" s="114">
        <v>330</v>
      </c>
      <c r="C57" s="54" t="s">
        <v>30</v>
      </c>
      <c r="D57" s="246" t="s">
        <v>598</v>
      </c>
      <c r="E57" s="247">
        <v>64.63</v>
      </c>
      <c r="F57" s="261">
        <v>0</v>
      </c>
      <c r="G57" s="247">
        <v>10.47</v>
      </c>
      <c r="H57" s="261">
        <v>0</v>
      </c>
      <c r="I57" s="247">
        <f t="shared" si="0"/>
        <v>75.099999999999994</v>
      </c>
      <c r="J57" s="262"/>
    </row>
    <row r="58" spans="1:10">
      <c r="A58" s="43"/>
      <c r="B58" s="114">
        <v>2203</v>
      </c>
      <c r="C58" s="54" t="s">
        <v>428</v>
      </c>
      <c r="D58" s="246" t="s">
        <v>598</v>
      </c>
      <c r="E58" s="247">
        <v>64.63</v>
      </c>
      <c r="F58" s="261">
        <v>0</v>
      </c>
      <c r="G58" s="247">
        <v>10.47</v>
      </c>
      <c r="H58" s="261">
        <v>0</v>
      </c>
      <c r="I58" s="247">
        <f t="shared" si="0"/>
        <v>75.099999999999994</v>
      </c>
      <c r="J58" s="262"/>
    </row>
    <row r="59" spans="1:10" s="181" customFormat="1">
      <c r="A59" s="219"/>
      <c r="B59" s="211">
        <v>2235</v>
      </c>
      <c r="C59" s="217" t="s">
        <v>523</v>
      </c>
      <c r="D59" s="238" t="s">
        <v>599</v>
      </c>
      <c r="E59" s="239">
        <v>64.63</v>
      </c>
      <c r="F59" s="239"/>
      <c r="G59" s="239">
        <v>10.47</v>
      </c>
      <c r="H59" s="239"/>
      <c r="I59" s="239">
        <f>SUM(E59:H59)</f>
        <v>75.099999999999994</v>
      </c>
      <c r="J59" s="263" t="s">
        <v>612</v>
      </c>
    </row>
    <row r="60" spans="1:10">
      <c r="A60" s="43"/>
      <c r="B60" s="114">
        <v>2245</v>
      </c>
      <c r="C60" s="54" t="s">
        <v>609</v>
      </c>
      <c r="D60" s="246" t="s">
        <v>600</v>
      </c>
      <c r="E60" s="247">
        <v>64.63</v>
      </c>
      <c r="F60" s="261">
        <v>45.24</v>
      </c>
      <c r="G60" s="247">
        <v>10.47</v>
      </c>
      <c r="H60" s="261">
        <v>7.85</v>
      </c>
      <c r="I60" s="247">
        <f t="shared" si="0"/>
        <v>128.19</v>
      </c>
      <c r="J60" s="262"/>
    </row>
    <row r="61" spans="1:10">
      <c r="A61" s="43"/>
      <c r="B61" s="114">
        <v>2001</v>
      </c>
      <c r="C61" s="54" t="s">
        <v>360</v>
      </c>
      <c r="D61" s="246" t="s">
        <v>598</v>
      </c>
      <c r="E61" s="247">
        <v>64.63</v>
      </c>
      <c r="F61" s="261">
        <v>0</v>
      </c>
      <c r="G61" s="247">
        <v>10.47</v>
      </c>
      <c r="H61" s="261">
        <v>0</v>
      </c>
      <c r="I61" s="247">
        <f t="shared" si="0"/>
        <v>75.099999999999994</v>
      </c>
      <c r="J61" s="262"/>
    </row>
    <row r="62" spans="1:10">
      <c r="A62" s="43"/>
      <c r="B62" s="114">
        <v>2160</v>
      </c>
      <c r="C62" s="54" t="s">
        <v>369</v>
      </c>
      <c r="D62" s="246" t="s">
        <v>600</v>
      </c>
      <c r="E62" s="247">
        <v>64.63</v>
      </c>
      <c r="F62" s="261">
        <v>45.24</v>
      </c>
      <c r="G62" s="247">
        <v>10.47</v>
      </c>
      <c r="H62" s="261">
        <v>7.85</v>
      </c>
      <c r="I62" s="247">
        <f t="shared" si="0"/>
        <v>128.19</v>
      </c>
      <c r="J62" s="262"/>
    </row>
    <row r="63" spans="1:10">
      <c r="A63" s="43"/>
      <c r="B63" s="114">
        <v>2076</v>
      </c>
      <c r="C63" s="54" t="s">
        <v>587</v>
      </c>
      <c r="D63" s="246" t="s">
        <v>600</v>
      </c>
      <c r="E63" s="247">
        <v>64.63</v>
      </c>
      <c r="F63" s="261">
        <v>45.24</v>
      </c>
      <c r="G63" s="247">
        <v>10.47</v>
      </c>
      <c r="H63" s="261">
        <v>7.85</v>
      </c>
      <c r="I63" s="247">
        <f t="shared" si="0"/>
        <v>128.19</v>
      </c>
      <c r="J63" s="262"/>
    </row>
    <row r="64" spans="1:10">
      <c r="A64" s="43"/>
      <c r="B64" s="114">
        <v>2246</v>
      </c>
      <c r="C64" s="54" t="s">
        <v>557</v>
      </c>
      <c r="D64" s="246" t="s">
        <v>598</v>
      </c>
      <c r="E64" s="247">
        <v>64.63</v>
      </c>
      <c r="F64" s="261">
        <v>0</v>
      </c>
      <c r="G64" s="247">
        <v>10.47</v>
      </c>
      <c r="H64" s="261">
        <v>0</v>
      </c>
      <c r="I64" s="247">
        <f t="shared" si="0"/>
        <v>75.099999999999994</v>
      </c>
      <c r="J64" s="262"/>
    </row>
    <row r="65" spans="1:11">
      <c r="A65" s="43"/>
      <c r="B65" s="114">
        <v>2018</v>
      </c>
      <c r="C65" s="54" t="s">
        <v>112</v>
      </c>
      <c r="D65" s="246" t="s">
        <v>598</v>
      </c>
      <c r="E65" s="247">
        <v>64.63</v>
      </c>
      <c r="F65" s="261">
        <v>0</v>
      </c>
      <c r="G65" s="247">
        <v>10.47</v>
      </c>
      <c r="H65" s="261">
        <v>0</v>
      </c>
      <c r="I65" s="247">
        <f t="shared" si="0"/>
        <v>75.099999999999994</v>
      </c>
      <c r="J65" s="262"/>
    </row>
    <row r="66" spans="1:11">
      <c r="A66" s="43"/>
      <c r="B66" s="114">
        <v>1689</v>
      </c>
      <c r="C66" s="54" t="s">
        <v>341</v>
      </c>
      <c r="D66" s="246" t="s">
        <v>599</v>
      </c>
      <c r="E66" s="247">
        <v>64.63</v>
      </c>
      <c r="F66" s="261">
        <v>103.4</v>
      </c>
      <c r="G66" s="247">
        <v>10.47</v>
      </c>
      <c r="H66" s="261">
        <v>18.850000000000001</v>
      </c>
      <c r="I66" s="247">
        <f t="shared" si="0"/>
        <v>197.35</v>
      </c>
      <c r="J66" s="262"/>
    </row>
    <row r="67" spans="1:11">
      <c r="A67" s="43"/>
      <c r="B67" s="114">
        <v>2276</v>
      </c>
      <c r="C67" s="54" t="s">
        <v>591</v>
      </c>
      <c r="D67" s="246" t="s">
        <v>599</v>
      </c>
      <c r="E67" s="247">
        <v>64.63</v>
      </c>
      <c r="F67" s="261">
        <v>103.4</v>
      </c>
      <c r="G67" s="247">
        <v>10.47</v>
      </c>
      <c r="H67" s="261">
        <v>18.850000000000001</v>
      </c>
      <c r="I67" s="247">
        <f t="shared" si="0"/>
        <v>197.35</v>
      </c>
      <c r="J67" s="262"/>
    </row>
    <row r="68" spans="1:11">
      <c r="A68" s="43"/>
      <c r="B68" s="114">
        <v>1692</v>
      </c>
      <c r="C68" s="54" t="s">
        <v>32</v>
      </c>
      <c r="D68" s="246" t="s">
        <v>599</v>
      </c>
      <c r="E68" s="247">
        <v>64.63</v>
      </c>
      <c r="F68" s="261">
        <v>103.4</v>
      </c>
      <c r="G68" s="247">
        <v>10.47</v>
      </c>
      <c r="H68" s="261">
        <v>18.850000000000001</v>
      </c>
      <c r="I68" s="247">
        <f t="shared" si="0"/>
        <v>197.35</v>
      </c>
      <c r="J68" s="262"/>
    </row>
    <row r="69" spans="1:11">
      <c r="A69" s="43"/>
      <c r="B69" s="114">
        <v>2027</v>
      </c>
      <c r="C69" s="54" t="s">
        <v>137</v>
      </c>
      <c r="D69" s="246" t="s">
        <v>598</v>
      </c>
      <c r="E69" s="247">
        <v>64.63</v>
      </c>
      <c r="F69" s="261">
        <v>0</v>
      </c>
      <c r="G69" s="247">
        <v>10.47</v>
      </c>
      <c r="H69" s="261">
        <v>0</v>
      </c>
      <c r="I69" s="247">
        <f t="shared" si="0"/>
        <v>75.099999999999994</v>
      </c>
      <c r="J69" s="262"/>
    </row>
    <row r="70" spans="1:11">
      <c r="A70" s="43"/>
      <c r="B70" s="114">
        <v>2060</v>
      </c>
      <c r="C70" s="54" t="s">
        <v>179</v>
      </c>
      <c r="D70" s="246" t="s">
        <v>600</v>
      </c>
      <c r="E70" s="247">
        <v>64.63</v>
      </c>
      <c r="F70" s="261">
        <v>45.24</v>
      </c>
      <c r="G70" s="247">
        <v>10.47</v>
      </c>
      <c r="H70" s="261">
        <v>7.85</v>
      </c>
      <c r="I70" s="247">
        <f t="shared" si="0"/>
        <v>128.19</v>
      </c>
      <c r="J70" s="262"/>
    </row>
    <row r="71" spans="1:11">
      <c r="A71" s="43"/>
      <c r="B71" s="114">
        <v>1649</v>
      </c>
      <c r="C71" s="54" t="s">
        <v>34</v>
      </c>
      <c r="D71" s="246" t="s">
        <v>598</v>
      </c>
      <c r="E71" s="247">
        <v>64.63</v>
      </c>
      <c r="F71" s="261">
        <v>0</v>
      </c>
      <c r="G71" s="247">
        <v>10.47</v>
      </c>
      <c r="H71" s="261">
        <v>0</v>
      </c>
      <c r="I71" s="247">
        <f t="shared" si="0"/>
        <v>75.099999999999994</v>
      </c>
      <c r="J71" s="262"/>
    </row>
    <row r="72" spans="1:11">
      <c r="A72" s="43"/>
      <c r="B72" s="114">
        <v>2090</v>
      </c>
      <c r="C72" s="54" t="s">
        <v>380</v>
      </c>
      <c r="D72" s="246" t="s">
        <v>600</v>
      </c>
      <c r="E72" s="247">
        <v>64.63</v>
      </c>
      <c r="F72" s="261">
        <v>45.24</v>
      </c>
      <c r="G72" s="247">
        <v>10.47</v>
      </c>
      <c r="H72" s="261">
        <v>7.85</v>
      </c>
      <c r="I72" s="247">
        <f t="shared" si="0"/>
        <v>128.19</v>
      </c>
      <c r="J72" s="262" t="s">
        <v>610</v>
      </c>
    </row>
    <row r="73" spans="1:11">
      <c r="A73" s="43"/>
      <c r="B73" s="114">
        <v>1705</v>
      </c>
      <c r="C73" s="54" t="s">
        <v>126</v>
      </c>
      <c r="D73" s="246" t="s">
        <v>600</v>
      </c>
      <c r="E73" s="247">
        <v>64.63</v>
      </c>
      <c r="F73" s="261">
        <v>45.24</v>
      </c>
      <c r="G73" s="247">
        <v>10.47</v>
      </c>
      <c r="H73" s="261">
        <v>7.85</v>
      </c>
      <c r="I73" s="247">
        <f t="shared" ref="I73:I95" si="1">SUM(E73:H73)</f>
        <v>128.19</v>
      </c>
      <c r="J73" s="262"/>
    </row>
    <row r="74" spans="1:11" ht="17" customHeight="1">
      <c r="A74" s="43"/>
      <c r="B74" s="114">
        <v>1050</v>
      </c>
      <c r="C74" s="115" t="s">
        <v>35</v>
      </c>
      <c r="D74" s="246" t="s">
        <v>598</v>
      </c>
      <c r="E74" s="247">
        <v>64.63</v>
      </c>
      <c r="F74" s="261">
        <v>0</v>
      </c>
      <c r="G74" s="247">
        <v>10.47</v>
      </c>
      <c r="H74" s="261">
        <v>0</v>
      </c>
      <c r="I74" s="247">
        <f t="shared" si="1"/>
        <v>75.099999999999994</v>
      </c>
      <c r="J74" s="266"/>
      <c r="K74" s="91"/>
    </row>
    <row r="75" spans="1:11">
      <c r="A75" s="43"/>
      <c r="B75" s="114">
        <v>2094</v>
      </c>
      <c r="C75" s="51" t="s">
        <v>433</v>
      </c>
      <c r="D75" s="246" t="s">
        <v>598</v>
      </c>
      <c r="E75" s="247">
        <v>64.63</v>
      </c>
      <c r="F75" s="261">
        <v>0</v>
      </c>
      <c r="G75" s="247">
        <v>10.47</v>
      </c>
      <c r="H75" s="261">
        <v>0</v>
      </c>
      <c r="I75" s="247">
        <f t="shared" si="1"/>
        <v>75.099999999999994</v>
      </c>
      <c r="J75" s="262"/>
    </row>
    <row r="76" spans="1:11">
      <c r="A76" s="43"/>
      <c r="B76" s="114">
        <v>1686</v>
      </c>
      <c r="C76" s="51" t="s">
        <v>339</v>
      </c>
      <c r="D76" s="246" t="s">
        <v>600</v>
      </c>
      <c r="E76" s="247">
        <v>64.63</v>
      </c>
      <c r="F76" s="261">
        <v>45.24</v>
      </c>
      <c r="G76" s="247">
        <v>10.47</v>
      </c>
      <c r="H76" s="261">
        <v>7.85</v>
      </c>
      <c r="I76" s="247">
        <f t="shared" si="1"/>
        <v>128.19</v>
      </c>
      <c r="J76" s="262"/>
    </row>
    <row r="77" spans="1:11">
      <c r="A77" s="43"/>
      <c r="B77" s="114">
        <v>1964</v>
      </c>
      <c r="C77" s="54" t="s">
        <v>50</v>
      </c>
      <c r="D77" s="246" t="s">
        <v>598</v>
      </c>
      <c r="E77" s="247">
        <v>64.63</v>
      </c>
      <c r="F77" s="261">
        <v>0</v>
      </c>
      <c r="G77" s="247">
        <v>10.47</v>
      </c>
      <c r="H77" s="261">
        <v>0</v>
      </c>
      <c r="I77" s="247">
        <f t="shared" si="1"/>
        <v>75.099999999999994</v>
      </c>
      <c r="J77" s="262"/>
    </row>
    <row r="78" spans="1:11">
      <c r="A78" s="43"/>
      <c r="B78" s="114">
        <v>1981</v>
      </c>
      <c r="C78" s="54" t="s">
        <v>85</v>
      </c>
      <c r="D78" s="246" t="s">
        <v>598</v>
      </c>
      <c r="E78" s="247">
        <v>64.63</v>
      </c>
      <c r="F78" s="261">
        <v>0</v>
      </c>
      <c r="G78" s="247">
        <v>10.47</v>
      </c>
      <c r="H78" s="261">
        <v>0</v>
      </c>
      <c r="I78" s="247">
        <f t="shared" si="1"/>
        <v>75.099999999999994</v>
      </c>
      <c r="J78" s="262"/>
    </row>
    <row r="79" spans="1:11">
      <c r="A79" s="43"/>
      <c r="B79" s="114">
        <v>2022</v>
      </c>
      <c r="C79" s="54" t="s">
        <v>128</v>
      </c>
      <c r="D79" s="246" t="s">
        <v>598</v>
      </c>
      <c r="E79" s="247">
        <v>64.63</v>
      </c>
      <c r="F79" s="261">
        <v>0</v>
      </c>
      <c r="G79" s="247">
        <v>10.47</v>
      </c>
      <c r="H79" s="261">
        <v>0</v>
      </c>
      <c r="I79" s="247">
        <f t="shared" si="1"/>
        <v>75.099999999999994</v>
      </c>
      <c r="J79" s="262"/>
    </row>
    <row r="80" spans="1:11">
      <c r="A80" s="43"/>
      <c r="B80" s="114">
        <v>1662</v>
      </c>
      <c r="C80" s="54" t="s">
        <v>138</v>
      </c>
      <c r="D80" s="246" t="s">
        <v>598</v>
      </c>
      <c r="E80" s="247">
        <v>64.63</v>
      </c>
      <c r="F80" s="261">
        <v>0</v>
      </c>
      <c r="G80" s="247">
        <v>10.47</v>
      </c>
      <c r="H80" s="261">
        <v>0</v>
      </c>
      <c r="I80" s="247">
        <f t="shared" si="1"/>
        <v>75.099999999999994</v>
      </c>
      <c r="J80" s="262"/>
    </row>
    <row r="81" spans="1:12">
      <c r="A81" s="43"/>
      <c r="B81" s="114">
        <v>1630</v>
      </c>
      <c r="C81" s="54" t="s">
        <v>37</v>
      </c>
      <c r="D81" s="246" t="s">
        <v>600</v>
      </c>
      <c r="E81" s="247">
        <v>64.63</v>
      </c>
      <c r="F81" s="261">
        <v>45.24</v>
      </c>
      <c r="G81" s="247">
        <v>10.47</v>
      </c>
      <c r="H81" s="261">
        <v>7.85</v>
      </c>
      <c r="I81" s="247">
        <f t="shared" si="1"/>
        <v>128.19</v>
      </c>
      <c r="J81" s="262"/>
    </row>
    <row r="82" spans="1:12">
      <c r="A82" s="43"/>
      <c r="B82" s="114">
        <v>1714</v>
      </c>
      <c r="C82" s="51" t="s">
        <v>46</v>
      </c>
      <c r="D82" s="246" t="s">
        <v>599</v>
      </c>
      <c r="E82" s="247">
        <v>64.63</v>
      </c>
      <c r="F82" s="261">
        <v>103.4</v>
      </c>
      <c r="G82" s="247">
        <v>10.47</v>
      </c>
      <c r="H82" s="261">
        <v>18.850000000000001</v>
      </c>
      <c r="I82" s="247">
        <f t="shared" si="1"/>
        <v>197.35</v>
      </c>
      <c r="J82" s="262"/>
    </row>
    <row r="83" spans="1:12">
      <c r="A83" s="43"/>
      <c r="B83" s="114">
        <v>2024</v>
      </c>
      <c r="C83" s="51" t="s">
        <v>165</v>
      </c>
      <c r="D83" s="246" t="s">
        <v>600</v>
      </c>
      <c r="E83" s="247">
        <v>64.63</v>
      </c>
      <c r="F83" s="261">
        <v>45.24</v>
      </c>
      <c r="G83" s="247">
        <v>10.47</v>
      </c>
      <c r="H83" s="261">
        <v>7.85</v>
      </c>
      <c r="I83" s="247">
        <f t="shared" si="1"/>
        <v>128.19</v>
      </c>
      <c r="J83" s="262"/>
    </row>
    <row r="84" spans="1:12">
      <c r="A84" s="43"/>
      <c r="B84" s="114">
        <v>1955</v>
      </c>
      <c r="C84" s="51" t="s">
        <v>200</v>
      </c>
      <c r="D84" s="246" t="s">
        <v>600</v>
      </c>
      <c r="E84" s="247">
        <v>64.63</v>
      </c>
      <c r="F84" s="261">
        <v>45.24</v>
      </c>
      <c r="G84" s="247">
        <v>10.47</v>
      </c>
      <c r="H84" s="261">
        <v>7.85</v>
      </c>
      <c r="I84" s="247">
        <f t="shared" si="1"/>
        <v>128.19</v>
      </c>
      <c r="J84" s="262"/>
    </row>
    <row r="85" spans="1:12">
      <c r="A85" s="43"/>
      <c r="B85" s="114">
        <v>2212</v>
      </c>
      <c r="C85" s="54" t="s">
        <v>434</v>
      </c>
      <c r="D85" s="246" t="s">
        <v>598</v>
      </c>
      <c r="E85" s="247">
        <v>64.63</v>
      </c>
      <c r="F85" s="261">
        <v>0</v>
      </c>
      <c r="G85" s="247">
        <v>10.47</v>
      </c>
      <c r="H85" s="261">
        <v>0</v>
      </c>
      <c r="I85" s="247">
        <f t="shared" si="1"/>
        <v>75.099999999999994</v>
      </c>
      <c r="J85" s="262"/>
    </row>
    <row r="86" spans="1:12">
      <c r="A86" s="43"/>
      <c r="B86" s="114">
        <v>2010</v>
      </c>
      <c r="C86" s="54" t="s">
        <v>524</v>
      </c>
      <c r="D86" s="246" t="s">
        <v>599</v>
      </c>
      <c r="E86" s="247">
        <v>64.63</v>
      </c>
      <c r="F86" s="261">
        <v>103.4</v>
      </c>
      <c r="G86" s="247">
        <v>10.47</v>
      </c>
      <c r="H86" s="261">
        <v>18.850000000000001</v>
      </c>
      <c r="I86" s="247">
        <f t="shared" si="1"/>
        <v>197.35</v>
      </c>
      <c r="J86" s="262"/>
    </row>
    <row r="87" spans="1:12">
      <c r="A87" s="43"/>
      <c r="B87" s="114">
        <v>2187</v>
      </c>
      <c r="C87" s="54" t="s">
        <v>558</v>
      </c>
      <c r="D87" s="246" t="s">
        <v>599</v>
      </c>
      <c r="E87" s="247">
        <v>64.63</v>
      </c>
      <c r="F87" s="261">
        <v>103.4</v>
      </c>
      <c r="G87" s="247">
        <v>10.47</v>
      </c>
      <c r="H87" s="261">
        <v>18.850000000000001</v>
      </c>
      <c r="I87" s="247">
        <f t="shared" si="1"/>
        <v>197.35</v>
      </c>
      <c r="J87" s="262"/>
    </row>
    <row r="88" spans="1:12">
      <c r="A88" s="43"/>
      <c r="B88" s="114">
        <v>2021</v>
      </c>
      <c r="C88" s="54" t="s">
        <v>201</v>
      </c>
      <c r="D88" s="246" t="s">
        <v>598</v>
      </c>
      <c r="E88" s="247">
        <v>64.63</v>
      </c>
      <c r="F88" s="261">
        <v>0</v>
      </c>
      <c r="G88" s="247">
        <v>10.47</v>
      </c>
      <c r="H88" s="261">
        <v>0</v>
      </c>
      <c r="I88" s="247">
        <f t="shared" si="1"/>
        <v>75.099999999999994</v>
      </c>
      <c r="J88" s="262"/>
    </row>
    <row r="89" spans="1:12">
      <c r="A89" s="43"/>
      <c r="B89" s="114">
        <v>1750</v>
      </c>
      <c r="C89" s="54" t="s">
        <v>202</v>
      </c>
      <c r="D89" s="246" t="s">
        <v>600</v>
      </c>
      <c r="E89" s="247">
        <v>64.63</v>
      </c>
      <c r="F89" s="261">
        <v>45.24</v>
      </c>
      <c r="G89" s="247">
        <v>10.47</v>
      </c>
      <c r="H89" s="261">
        <v>7.85</v>
      </c>
      <c r="I89" s="247">
        <f t="shared" si="1"/>
        <v>128.19</v>
      </c>
      <c r="J89" s="262"/>
    </row>
    <row r="90" spans="1:12">
      <c r="A90" s="43"/>
      <c r="B90" s="114">
        <v>2095</v>
      </c>
      <c r="C90" s="54" t="s">
        <v>473</v>
      </c>
      <c r="D90" s="246" t="s">
        <v>598</v>
      </c>
      <c r="E90" s="247">
        <v>64.63</v>
      </c>
      <c r="F90" s="261">
        <v>0</v>
      </c>
      <c r="G90" s="247">
        <v>10.47</v>
      </c>
      <c r="H90" s="261">
        <v>0</v>
      </c>
      <c r="I90" s="247">
        <f t="shared" si="1"/>
        <v>75.099999999999994</v>
      </c>
      <c r="J90" s="262"/>
    </row>
    <row r="91" spans="1:12">
      <c r="A91" s="43"/>
      <c r="B91" s="114">
        <v>2064</v>
      </c>
      <c r="C91" s="54" t="s">
        <v>559</v>
      </c>
      <c r="D91" s="246" t="s">
        <v>599</v>
      </c>
      <c r="E91" s="247">
        <v>64.63</v>
      </c>
      <c r="F91" s="261">
        <v>103.4</v>
      </c>
      <c r="G91" s="247">
        <v>10.47</v>
      </c>
      <c r="H91" s="261">
        <v>18.850000000000001</v>
      </c>
      <c r="I91" s="247">
        <f t="shared" si="1"/>
        <v>197.35</v>
      </c>
      <c r="J91" s="262"/>
    </row>
    <row r="92" spans="1:12">
      <c r="A92" s="43"/>
      <c r="B92" s="114">
        <v>2052</v>
      </c>
      <c r="C92" s="54" t="s">
        <v>161</v>
      </c>
      <c r="D92" s="246" t="s">
        <v>598</v>
      </c>
      <c r="E92" s="247">
        <v>64.63</v>
      </c>
      <c r="F92" s="261">
        <v>0</v>
      </c>
      <c r="G92" s="247">
        <v>10.47</v>
      </c>
      <c r="H92" s="261">
        <v>0</v>
      </c>
      <c r="I92" s="247">
        <f t="shared" si="1"/>
        <v>75.099999999999994</v>
      </c>
      <c r="J92" s="262"/>
      <c r="L92" s="12"/>
    </row>
    <row r="93" spans="1:12">
      <c r="A93" s="43"/>
      <c r="B93" s="114">
        <v>1769</v>
      </c>
      <c r="C93" s="51" t="s">
        <v>86</v>
      </c>
      <c r="D93" s="246" t="s">
        <v>600</v>
      </c>
      <c r="E93" s="247">
        <v>64.63</v>
      </c>
      <c r="F93" s="261">
        <v>45.24</v>
      </c>
      <c r="G93" s="247">
        <v>10.47</v>
      </c>
      <c r="H93" s="261">
        <v>7.85</v>
      </c>
      <c r="I93" s="247">
        <f t="shared" si="1"/>
        <v>128.19</v>
      </c>
      <c r="J93" s="262"/>
      <c r="L93" s="12"/>
    </row>
    <row r="94" spans="1:12">
      <c r="A94" s="43"/>
      <c r="B94" s="114">
        <v>2089</v>
      </c>
      <c r="C94" s="54" t="s">
        <v>535</v>
      </c>
      <c r="D94" s="246" t="s">
        <v>598</v>
      </c>
      <c r="E94" s="247">
        <v>64.63</v>
      </c>
      <c r="F94" s="261">
        <v>0</v>
      </c>
      <c r="G94" s="247">
        <v>10.47</v>
      </c>
      <c r="H94" s="261">
        <v>0</v>
      </c>
      <c r="I94" s="247">
        <f t="shared" si="1"/>
        <v>75.099999999999994</v>
      </c>
      <c r="J94" s="262"/>
      <c r="L94" s="12"/>
    </row>
    <row r="95" spans="1:12" ht="16">
      <c r="A95" s="398" t="s">
        <v>403</v>
      </c>
      <c r="B95" s="399"/>
      <c r="C95" s="399"/>
      <c r="D95" s="400"/>
      <c r="E95" s="144">
        <f>SUM(E5:E94)</f>
        <v>5816.700000000008</v>
      </c>
      <c r="F95" s="144">
        <f>SUM(F5:F94)</f>
        <v>3030.9599999999991</v>
      </c>
      <c r="G95" s="88">
        <f>SUM(G5:G94)</f>
        <v>942.30000000000177</v>
      </c>
      <c r="H95" s="88">
        <f>SUM(H5:H94)</f>
        <v>545.00000000000045</v>
      </c>
      <c r="I95" s="247">
        <f t="shared" si="1"/>
        <v>10334.960000000008</v>
      </c>
      <c r="J95" s="89"/>
      <c r="K95" s="275">
        <f>F95+H95</f>
        <v>3575.9599999999996</v>
      </c>
      <c r="L95" s="12"/>
    </row>
    <row r="96" spans="1:12">
      <c r="A96" s="148"/>
      <c r="B96" s="149"/>
      <c r="C96" s="150"/>
      <c r="J96" s="53"/>
    </row>
    <row r="97" spans="1:12">
      <c r="A97" s="43"/>
      <c r="B97" s="50"/>
      <c r="C97" s="54"/>
      <c r="D97" s="54"/>
      <c r="E97" s="76"/>
      <c r="F97" s="76"/>
      <c r="G97" s="76"/>
      <c r="H97" s="76"/>
      <c r="I97" s="76"/>
      <c r="J97" s="53"/>
    </row>
    <row r="98" spans="1:12" ht="16">
      <c r="A98" s="143"/>
      <c r="B98" s="155"/>
      <c r="C98" s="398" t="s">
        <v>404</v>
      </c>
      <c r="D98" s="400"/>
      <c r="E98" s="88">
        <v>0</v>
      </c>
      <c r="F98" s="88"/>
      <c r="G98" s="88">
        <v>0</v>
      </c>
      <c r="H98" s="88"/>
      <c r="I98" s="88">
        <v>0</v>
      </c>
      <c r="J98" s="89"/>
      <c r="L98" s="12"/>
    </row>
    <row r="99" spans="1:12" ht="16">
      <c r="A99" s="394" t="s">
        <v>171</v>
      </c>
      <c r="B99" s="395"/>
      <c r="C99" s="395"/>
      <c r="D99" s="395"/>
      <c r="E99" s="88">
        <f>E95+E98</f>
        <v>5816.700000000008</v>
      </c>
      <c r="F99" s="88"/>
      <c r="G99" s="88">
        <f>G95+G98</f>
        <v>942.30000000000177</v>
      </c>
      <c r="H99" s="88"/>
      <c r="I99" s="88">
        <f>I95+I98</f>
        <v>10334.960000000008</v>
      </c>
      <c r="J99" s="89"/>
      <c r="L99" s="12"/>
    </row>
    <row r="100" spans="1:12" ht="16">
      <c r="A100" s="401" t="s">
        <v>317</v>
      </c>
      <c r="B100" s="401"/>
      <c r="C100" s="401"/>
      <c r="D100" s="401"/>
      <c r="E100" s="90"/>
      <c r="F100" s="90"/>
      <c r="G100" s="93"/>
      <c r="H100" s="93"/>
      <c r="I100" s="93"/>
      <c r="J100" s="89"/>
    </row>
    <row r="101" spans="1:12" ht="16" customHeight="1">
      <c r="A101" s="405" t="s">
        <v>418</v>
      </c>
      <c r="B101" s="402"/>
      <c r="C101" s="402"/>
      <c r="D101" s="403"/>
      <c r="E101" s="247"/>
      <c r="F101" s="247"/>
      <c r="G101" s="247"/>
      <c r="H101" s="247"/>
      <c r="I101" s="247"/>
      <c r="J101" s="100"/>
    </row>
    <row r="102" spans="1:12" s="53" customFormat="1" ht="16" customHeight="1">
      <c r="A102" s="240"/>
      <c r="B102" s="114"/>
      <c r="C102" s="54"/>
      <c r="D102" s="54"/>
      <c r="E102" s="247"/>
      <c r="F102" s="247"/>
      <c r="G102" s="247"/>
      <c r="H102" s="247"/>
      <c r="I102" s="247"/>
      <c r="J102" s="57"/>
    </row>
    <row r="103" spans="1:12" s="53" customFormat="1" ht="16" customHeight="1">
      <c r="A103" s="240"/>
      <c r="B103" s="114"/>
      <c r="C103" s="54"/>
      <c r="D103" s="54"/>
      <c r="E103" s="247"/>
      <c r="F103" s="247"/>
      <c r="G103" s="247"/>
      <c r="H103" s="247"/>
      <c r="I103" s="247"/>
      <c r="J103" s="57"/>
    </row>
    <row r="104" spans="1:12" s="53" customFormat="1" ht="16" customHeight="1">
      <c r="A104" s="240"/>
      <c r="B104" s="114"/>
      <c r="C104" s="54"/>
      <c r="D104" s="54"/>
      <c r="E104" s="247"/>
      <c r="F104" s="247"/>
      <c r="G104" s="247"/>
      <c r="H104" s="247"/>
      <c r="I104" s="247"/>
      <c r="J104" s="57"/>
    </row>
    <row r="105" spans="1:12" s="53" customFormat="1" ht="16" customHeight="1">
      <c r="A105" s="240"/>
      <c r="B105" s="114"/>
      <c r="C105" s="54"/>
      <c r="D105" s="54"/>
      <c r="E105" s="247"/>
      <c r="F105" s="247"/>
      <c r="G105" s="247"/>
      <c r="H105" s="247"/>
      <c r="I105" s="247"/>
    </row>
    <row r="106" spans="1:12" s="53" customFormat="1" ht="16" customHeight="1">
      <c r="A106" s="240"/>
      <c r="B106" s="114"/>
      <c r="C106" s="54"/>
      <c r="D106" s="54"/>
      <c r="E106" s="247"/>
      <c r="F106" s="247"/>
      <c r="G106" s="247"/>
      <c r="H106" s="247"/>
      <c r="I106" s="247"/>
    </row>
    <row r="107" spans="1:12" s="53" customFormat="1" ht="16" customHeight="1">
      <c r="A107" s="240"/>
    </row>
    <row r="108" spans="1:12" ht="16">
      <c r="A108" s="406" t="s">
        <v>415</v>
      </c>
      <c r="B108" s="404"/>
      <c r="C108" s="404"/>
      <c r="D108" s="404"/>
      <c r="E108" s="256">
        <f>SUM(E101:E101)</f>
        <v>0</v>
      </c>
      <c r="F108" s="256"/>
      <c r="G108" s="256">
        <f>SUM(G101:G101)</f>
        <v>0</v>
      </c>
      <c r="H108" s="256"/>
      <c r="I108" s="256">
        <f>SUM(I101:I107)</f>
        <v>0</v>
      </c>
      <c r="J108" s="257"/>
    </row>
    <row r="109" spans="1:12" ht="16">
      <c r="A109" s="393" t="s">
        <v>171</v>
      </c>
      <c r="B109" s="393"/>
      <c r="C109" s="393"/>
      <c r="D109" s="393"/>
      <c r="E109" s="90">
        <f>E99+E108</f>
        <v>5816.700000000008</v>
      </c>
      <c r="F109" s="90"/>
      <c r="G109" s="90">
        <f>G99+G108</f>
        <v>942.30000000000177</v>
      </c>
      <c r="H109" s="90"/>
      <c r="I109" s="90">
        <f>I99+I108</f>
        <v>10334.960000000008</v>
      </c>
      <c r="J109" s="89"/>
    </row>
    <row r="110" spans="1:12" ht="15" customHeight="1">
      <c r="A110" s="397" t="s">
        <v>166</v>
      </c>
      <c r="B110" s="397"/>
      <c r="C110" s="397"/>
      <c r="D110" s="397"/>
      <c r="E110" s="397"/>
      <c r="F110" s="397"/>
      <c r="G110" s="397"/>
      <c r="H110" s="397"/>
      <c r="I110" s="397"/>
      <c r="J110" s="143"/>
    </row>
    <row r="111" spans="1:12" ht="16" customHeight="1">
      <c r="C111" s="1"/>
      <c r="D111" s="1"/>
      <c r="G111" t="s">
        <v>381</v>
      </c>
      <c r="H111" s="163" t="s">
        <v>611</v>
      </c>
      <c r="I111" s="260">
        <v>44803</v>
      </c>
    </row>
    <row r="112" spans="1:12">
      <c r="G112" s="12"/>
      <c r="H112" s="12"/>
      <c r="I112" s="12"/>
    </row>
    <row r="115" spans="2:4">
      <c r="B115" s="137"/>
      <c r="C115" s="137"/>
      <c r="D115" s="137"/>
    </row>
  </sheetData>
  <autoFilter ref="A4:J96" xr:uid="{AC91E4FB-51F2-A54D-A087-8F2CC9694FD4}"/>
  <mergeCells count="8">
    <mergeCell ref="A109:D109"/>
    <mergeCell ref="A110:I110"/>
    <mergeCell ref="A95:D95"/>
    <mergeCell ref="C98:D98"/>
    <mergeCell ref="A99:D99"/>
    <mergeCell ref="A100:D100"/>
    <mergeCell ref="A101:D101"/>
    <mergeCell ref="A108:D108"/>
  </mergeCells>
  <conditionalFormatting sqref="B102:B104">
    <cfRule type="duplicateValues" dxfId="937" priority="11"/>
  </conditionalFormatting>
  <conditionalFormatting sqref="B105">
    <cfRule type="duplicateValues" dxfId="936" priority="17"/>
  </conditionalFormatting>
  <conditionalFormatting sqref="B106">
    <cfRule type="duplicateValues" dxfId="935" priority="14"/>
  </conditionalFormatting>
  <conditionalFormatting sqref="B109 B111:B1048576 B96:B100 B1:B94">
    <cfRule type="duplicateValues" dxfId="934" priority="24"/>
  </conditionalFormatting>
  <conditionalFormatting sqref="B48:C48">
    <cfRule type="duplicateValues" dxfId="933" priority="27"/>
    <cfRule type="duplicateValues" dxfId="932" priority="28"/>
  </conditionalFormatting>
  <conditionalFormatting sqref="B102:D103">
    <cfRule type="duplicateValues" dxfId="931" priority="2"/>
  </conditionalFormatting>
  <conditionalFormatting sqref="B104:D104">
    <cfRule type="duplicateValues" dxfId="930" priority="13"/>
  </conditionalFormatting>
  <conditionalFormatting sqref="B105:D105">
    <cfRule type="duplicateValues" dxfId="929" priority="20"/>
  </conditionalFormatting>
  <conditionalFormatting sqref="B106:D106">
    <cfRule type="duplicateValues" dxfId="928" priority="16"/>
  </conditionalFormatting>
  <conditionalFormatting sqref="B109:D109 B97:D97 B98 B100:D100 B111:D1048576 B1:D4 B96:C96 B5:C47 B49:C94">
    <cfRule type="duplicateValues" dxfId="927" priority="36"/>
  </conditionalFormatting>
  <conditionalFormatting sqref="B113:D1048576">
    <cfRule type="duplicateValues" dxfId="926" priority="35"/>
  </conditionalFormatting>
  <conditionalFormatting sqref="C15">
    <cfRule type="duplicateValues" dxfId="925" priority="34"/>
  </conditionalFormatting>
  <conditionalFormatting sqref="C41">
    <cfRule type="duplicateValues" dxfId="924" priority="32"/>
  </conditionalFormatting>
  <conditionalFormatting sqref="C43">
    <cfRule type="duplicateValues" dxfId="923" priority="31"/>
  </conditionalFormatting>
  <conditionalFormatting sqref="C102:D103">
    <cfRule type="duplicateValues" dxfId="922" priority="1"/>
  </conditionalFormatting>
  <conditionalFormatting sqref="C104:D104">
    <cfRule type="duplicateValues" dxfId="921" priority="12"/>
  </conditionalFormatting>
  <conditionalFormatting sqref="C105:D105">
    <cfRule type="duplicateValues" dxfId="920" priority="18"/>
  </conditionalFormatting>
  <conditionalFormatting sqref="C106:D106">
    <cfRule type="duplicateValues" dxfId="919" priority="15"/>
  </conditionalFormatting>
  <conditionalFormatting sqref="C109:D109 C111:D1048576 C1:D4 C97:D97 C99:D100 C96 C5:C94">
    <cfRule type="duplicateValues" dxfId="918" priority="25"/>
  </conditionalFormatting>
  <conditionalFormatting sqref="J7:J106">
    <cfRule type="notContainsBlanks" dxfId="917" priority="19">
      <formula>LEN(TRIM(J7))&gt;0</formula>
    </cfRule>
  </conditionalFormatting>
  <conditionalFormatting sqref="J108:J110">
    <cfRule type="notContainsBlanks" dxfId="916" priority="26">
      <formula>LEN(TRIM(J108))&gt;0</formula>
    </cfRule>
  </conditionalFormatting>
  <conditionalFormatting sqref="K74">
    <cfRule type="notContainsBlanks" dxfId="915" priority="30">
      <formula>LEN(TRIM(K74))&gt;0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1E4F-6FDD-5748-9251-8F459FA551A3}">
  <sheetPr>
    <tabColor rgb="FF92D050"/>
    <pageSetUpPr fitToPage="1"/>
  </sheetPr>
  <dimension ref="A1:N114"/>
  <sheetViews>
    <sheetView topLeftCell="A24" zoomScale="125" zoomScaleNormal="125" zoomScalePageLayoutView="150" workbookViewId="0">
      <selection activeCell="F14" sqref="F14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3.5" customWidth="1"/>
    <col min="5" max="5" width="14.5" customWidth="1"/>
    <col min="6" max="6" width="13.33203125" customWidth="1"/>
    <col min="7" max="7" width="14.1640625" customWidth="1"/>
    <col min="8" max="8" width="15.33203125" customWidth="1"/>
    <col min="9" max="9" width="16.6640625" customWidth="1"/>
    <col min="10" max="10" width="27.83203125" customWidth="1"/>
    <col min="11" max="11" width="41.5" bestFit="1" customWidth="1"/>
  </cols>
  <sheetData>
    <row r="1" spans="1:10" ht="21">
      <c r="A1" s="48" t="s">
        <v>222</v>
      </c>
      <c r="C1" s="17"/>
      <c r="D1" s="17"/>
      <c r="G1" s="58" t="s">
        <v>218</v>
      </c>
      <c r="H1" s="44" t="s">
        <v>219</v>
      </c>
      <c r="I1" s="44" t="s">
        <v>220</v>
      </c>
      <c r="J1" s="44" t="s">
        <v>606</v>
      </c>
    </row>
    <row r="2" spans="1:10" ht="19">
      <c r="A2" s="92" t="s">
        <v>313</v>
      </c>
      <c r="C2" s="17"/>
      <c r="D2" s="17"/>
      <c r="G2" s="59"/>
      <c r="H2" s="157">
        <v>44774</v>
      </c>
      <c r="I2" s="157">
        <v>44804</v>
      </c>
      <c r="J2" s="53"/>
    </row>
    <row r="3" spans="1:10" ht="7" customHeight="1">
      <c r="C3" s="17"/>
      <c r="D3" s="17"/>
      <c r="E3" s="3"/>
      <c r="F3" s="3"/>
      <c r="G3" s="46"/>
      <c r="H3" s="46"/>
      <c r="I3" s="46"/>
    </row>
    <row r="4" spans="1:10">
      <c r="A4" s="44" t="s">
        <v>221</v>
      </c>
      <c r="B4" s="44" t="s">
        <v>227</v>
      </c>
      <c r="C4" s="47" t="s">
        <v>0</v>
      </c>
      <c r="D4" s="47" t="s">
        <v>597</v>
      </c>
      <c r="E4" s="47" t="s">
        <v>593</v>
      </c>
      <c r="F4" s="47" t="s">
        <v>594</v>
      </c>
      <c r="G4" s="47" t="s">
        <v>595</v>
      </c>
      <c r="H4" s="47" t="s">
        <v>596</v>
      </c>
      <c r="I4" s="47" t="s">
        <v>140</v>
      </c>
      <c r="J4" s="47" t="s">
        <v>226</v>
      </c>
    </row>
    <row r="5" spans="1:10">
      <c r="A5" s="43"/>
      <c r="B5" s="43">
        <v>2247</v>
      </c>
      <c r="C5" s="51" t="s">
        <v>542</v>
      </c>
      <c r="D5" s="246" t="s">
        <v>598</v>
      </c>
      <c r="E5" s="247">
        <v>64.63</v>
      </c>
      <c r="F5" s="261">
        <v>0</v>
      </c>
      <c r="G5" s="247">
        <v>10.47</v>
      </c>
      <c r="H5" s="261">
        <v>0</v>
      </c>
      <c r="I5" s="247">
        <f>E5+G5</f>
        <v>75.099999999999994</v>
      </c>
      <c r="J5" s="51"/>
    </row>
    <row r="6" spans="1:10">
      <c r="A6" s="43"/>
      <c r="B6" s="43">
        <v>2261</v>
      </c>
      <c r="C6" s="51" t="s">
        <v>561</v>
      </c>
      <c r="D6" s="246" t="s">
        <v>599</v>
      </c>
      <c r="E6" s="247">
        <v>64.63</v>
      </c>
      <c r="F6" s="261">
        <v>103.4</v>
      </c>
      <c r="G6" s="247">
        <v>10.47</v>
      </c>
      <c r="H6" s="261">
        <v>18.850000000000001</v>
      </c>
      <c r="I6" s="247">
        <f>SUM(E6:H6)</f>
        <v>197.35</v>
      </c>
      <c r="J6" s="51"/>
    </row>
    <row r="7" spans="1:10">
      <c r="A7" s="43"/>
      <c r="B7" s="114">
        <v>2081</v>
      </c>
      <c r="C7" s="51" t="s">
        <v>192</v>
      </c>
      <c r="D7" s="246" t="s">
        <v>600</v>
      </c>
      <c r="E7" s="247">
        <v>64.63</v>
      </c>
      <c r="F7" s="261">
        <v>45.24</v>
      </c>
      <c r="G7" s="247">
        <v>10.47</v>
      </c>
      <c r="H7" s="261">
        <v>7.85</v>
      </c>
      <c r="I7" s="247">
        <f>SUM(E7:H7)</f>
        <v>128.19</v>
      </c>
      <c r="J7" s="53"/>
    </row>
    <row r="8" spans="1:10">
      <c r="A8" s="43"/>
      <c r="B8" s="114">
        <v>2083</v>
      </c>
      <c r="C8" s="54" t="s">
        <v>212</v>
      </c>
      <c r="D8" s="246" t="s">
        <v>598</v>
      </c>
      <c r="E8" s="247">
        <v>64.63</v>
      </c>
      <c r="F8" s="261">
        <v>0</v>
      </c>
      <c r="G8" s="247">
        <v>10.47</v>
      </c>
      <c r="H8" s="261">
        <v>0</v>
      </c>
      <c r="I8" s="247">
        <f t="shared" ref="I8:I70" si="0">SUM(E8:H8)</f>
        <v>75.099999999999994</v>
      </c>
      <c r="J8" s="262"/>
    </row>
    <row r="9" spans="1:10">
      <c r="A9" s="43"/>
      <c r="B9" s="114">
        <v>2274</v>
      </c>
      <c r="C9" s="54" t="s">
        <v>583</v>
      </c>
      <c r="D9" s="246" t="s">
        <v>598</v>
      </c>
      <c r="E9" s="247">
        <v>64.63</v>
      </c>
      <c r="F9" s="261">
        <v>0</v>
      </c>
      <c r="G9" s="247">
        <v>10.47</v>
      </c>
      <c r="H9" s="261">
        <v>0</v>
      </c>
      <c r="I9" s="247">
        <f t="shared" si="0"/>
        <v>75.099999999999994</v>
      </c>
      <c r="J9" s="262"/>
    </row>
    <row r="10" spans="1:10">
      <c r="A10" s="43"/>
      <c r="B10" s="114">
        <v>1593</v>
      </c>
      <c r="C10" s="54" t="s">
        <v>89</v>
      </c>
      <c r="D10" s="246" t="s">
        <v>598</v>
      </c>
      <c r="E10" s="247">
        <v>64.63</v>
      </c>
      <c r="F10" s="261">
        <v>0</v>
      </c>
      <c r="G10" s="247">
        <v>10.47</v>
      </c>
      <c r="H10" s="261">
        <v>0</v>
      </c>
      <c r="I10" s="247">
        <f t="shared" si="0"/>
        <v>75.099999999999994</v>
      </c>
      <c r="J10" s="262"/>
    </row>
    <row r="11" spans="1:10">
      <c r="A11" s="43"/>
      <c r="B11" s="114">
        <v>2131</v>
      </c>
      <c r="C11" s="54" t="s">
        <v>575</v>
      </c>
      <c r="D11" s="246" t="s">
        <v>598</v>
      </c>
      <c r="E11" s="247">
        <v>64.63</v>
      </c>
      <c r="F11" s="261">
        <v>0</v>
      </c>
      <c r="G11" s="247">
        <v>10.47</v>
      </c>
      <c r="H11" s="261">
        <v>0</v>
      </c>
      <c r="I11" s="247">
        <f t="shared" si="0"/>
        <v>75.099999999999994</v>
      </c>
      <c r="J11" s="262"/>
    </row>
    <row r="12" spans="1:10">
      <c r="A12" s="43"/>
      <c r="B12" s="114">
        <v>1751</v>
      </c>
      <c r="C12" s="54" t="s">
        <v>139</v>
      </c>
      <c r="D12" s="246" t="s">
        <v>598</v>
      </c>
      <c r="E12" s="247">
        <v>64.63</v>
      </c>
      <c r="F12" s="261">
        <v>0</v>
      </c>
      <c r="G12" s="247">
        <v>10.47</v>
      </c>
      <c r="H12" s="261">
        <v>0</v>
      </c>
      <c r="I12" s="247">
        <f t="shared" si="0"/>
        <v>75.099999999999994</v>
      </c>
      <c r="J12" s="262"/>
    </row>
    <row r="13" spans="1:10">
      <c r="A13" s="43"/>
      <c r="B13" s="114">
        <v>2023</v>
      </c>
      <c r="C13" s="54" t="s">
        <v>170</v>
      </c>
      <c r="D13" s="246" t="s">
        <v>600</v>
      </c>
      <c r="E13" s="247">
        <v>64.63</v>
      </c>
      <c r="F13" s="261">
        <v>45.24</v>
      </c>
      <c r="G13" s="247">
        <v>10.47</v>
      </c>
      <c r="H13" s="261">
        <v>7.85</v>
      </c>
      <c r="I13" s="247">
        <f>SUM(E13:H13)</f>
        <v>128.19</v>
      </c>
      <c r="J13" s="262"/>
    </row>
    <row r="14" spans="1:10">
      <c r="A14" s="43"/>
      <c r="B14" s="114">
        <v>1721</v>
      </c>
      <c r="C14" s="51" t="s">
        <v>11</v>
      </c>
      <c r="D14" s="246" t="s">
        <v>599</v>
      </c>
      <c r="E14" s="247">
        <v>64.63</v>
      </c>
      <c r="F14" s="261">
        <v>103.4</v>
      </c>
      <c r="G14" s="247">
        <v>10.47</v>
      </c>
      <c r="H14" s="261">
        <v>18.850000000000001</v>
      </c>
      <c r="I14" s="247">
        <f t="shared" si="0"/>
        <v>197.35</v>
      </c>
      <c r="J14" s="262"/>
    </row>
    <row r="15" spans="1:10">
      <c r="A15" s="43"/>
      <c r="B15" s="165">
        <v>2123</v>
      </c>
      <c r="C15" s="112" t="s">
        <v>300</v>
      </c>
      <c r="D15" s="246" t="s">
        <v>598</v>
      </c>
      <c r="E15" s="247">
        <v>64.63</v>
      </c>
      <c r="F15" s="261">
        <v>0</v>
      </c>
      <c r="G15" s="247">
        <v>10.47</v>
      </c>
      <c r="H15" s="261">
        <v>0</v>
      </c>
      <c r="I15" s="247">
        <f t="shared" si="0"/>
        <v>75.099999999999994</v>
      </c>
      <c r="J15" s="262"/>
    </row>
    <row r="16" spans="1:10">
      <c r="A16" s="43"/>
      <c r="B16" s="114">
        <v>1970</v>
      </c>
      <c r="C16" s="54" t="s">
        <v>65</v>
      </c>
      <c r="D16" s="246" t="s">
        <v>600</v>
      </c>
      <c r="E16" s="247">
        <v>64.63</v>
      </c>
      <c r="F16" s="261">
        <v>45.24</v>
      </c>
      <c r="G16" s="247">
        <v>10.47</v>
      </c>
      <c r="H16" s="261">
        <v>7.85</v>
      </c>
      <c r="I16" s="247">
        <f t="shared" si="0"/>
        <v>128.19</v>
      </c>
      <c r="J16" s="262"/>
    </row>
    <row r="17" spans="1:14">
      <c r="A17" s="43"/>
      <c r="B17" s="114">
        <v>1984</v>
      </c>
      <c r="C17" s="51" t="s">
        <v>80</v>
      </c>
      <c r="D17" s="246" t="s">
        <v>598</v>
      </c>
      <c r="E17" s="247">
        <v>64.63</v>
      </c>
      <c r="F17" s="261">
        <v>0</v>
      </c>
      <c r="G17" s="247">
        <v>10.47</v>
      </c>
      <c r="H17" s="261">
        <v>0</v>
      </c>
      <c r="I17" s="247">
        <f t="shared" si="0"/>
        <v>75.099999999999994</v>
      </c>
      <c r="J17" s="262"/>
    </row>
    <row r="18" spans="1:14">
      <c r="A18" s="43"/>
      <c r="B18" s="114">
        <v>1657</v>
      </c>
      <c r="C18" s="51" t="s">
        <v>335</v>
      </c>
      <c r="D18" s="246" t="s">
        <v>598</v>
      </c>
      <c r="E18" s="247">
        <v>64.63</v>
      </c>
      <c r="F18" s="261">
        <v>0</v>
      </c>
      <c r="G18" s="247">
        <v>10.47</v>
      </c>
      <c r="H18" s="261">
        <v>0</v>
      </c>
      <c r="I18" s="247">
        <f t="shared" si="0"/>
        <v>75.099999999999994</v>
      </c>
      <c r="J18" s="262"/>
    </row>
    <row r="19" spans="1:14">
      <c r="A19" s="43"/>
      <c r="B19" s="114">
        <v>1794</v>
      </c>
      <c r="C19" s="51" t="s">
        <v>91</v>
      </c>
      <c r="D19" s="246" t="s">
        <v>599</v>
      </c>
      <c r="E19" s="247">
        <v>64.63</v>
      </c>
      <c r="F19" s="261">
        <v>103.4</v>
      </c>
      <c r="G19" s="247">
        <v>10.47</v>
      </c>
      <c r="H19" s="261">
        <v>18.850000000000001</v>
      </c>
      <c r="I19" s="247">
        <f t="shared" si="0"/>
        <v>197.35</v>
      </c>
      <c r="J19" s="262"/>
    </row>
    <row r="20" spans="1:14">
      <c r="A20" s="43"/>
      <c r="B20" s="114">
        <v>2201</v>
      </c>
      <c r="C20" s="51" t="s">
        <v>420</v>
      </c>
      <c r="D20" s="246" t="s">
        <v>598</v>
      </c>
      <c r="E20" s="247">
        <v>64.63</v>
      </c>
      <c r="F20" s="261">
        <v>0</v>
      </c>
      <c r="G20" s="247">
        <v>10.47</v>
      </c>
      <c r="H20" s="261">
        <v>0</v>
      </c>
      <c r="I20" s="247">
        <f t="shared" si="0"/>
        <v>75.099999999999994</v>
      </c>
      <c r="J20" s="262"/>
    </row>
    <row r="21" spans="1:14">
      <c r="A21" s="43"/>
      <c r="B21" s="114">
        <v>2194</v>
      </c>
      <c r="C21" s="51" t="s">
        <v>405</v>
      </c>
      <c r="D21" s="246" t="s">
        <v>598</v>
      </c>
      <c r="E21" s="247">
        <v>64.63</v>
      </c>
      <c r="F21" s="261">
        <v>0</v>
      </c>
      <c r="G21" s="247">
        <v>10.47</v>
      </c>
      <c r="H21" s="261">
        <v>0</v>
      </c>
      <c r="I21" s="247">
        <f t="shared" si="0"/>
        <v>75.099999999999994</v>
      </c>
      <c r="J21" s="262"/>
    </row>
    <row r="22" spans="1:14">
      <c r="A22" s="43"/>
      <c r="B22" s="114">
        <v>2182</v>
      </c>
      <c r="C22" s="51" t="s">
        <v>515</v>
      </c>
      <c r="D22" s="246" t="s">
        <v>600</v>
      </c>
      <c r="E22" s="247">
        <v>64.63</v>
      </c>
      <c r="F22" s="261">
        <v>45.24</v>
      </c>
      <c r="G22" s="247">
        <v>10.47</v>
      </c>
      <c r="H22" s="261">
        <v>7.85</v>
      </c>
      <c r="I22" s="247">
        <f t="shared" si="0"/>
        <v>128.19</v>
      </c>
      <c r="J22" s="262"/>
    </row>
    <row r="23" spans="1:14">
      <c r="A23" s="43"/>
      <c r="B23" s="114">
        <v>1730</v>
      </c>
      <c r="C23" s="51" t="s">
        <v>92</v>
      </c>
      <c r="D23" s="246" t="s">
        <v>599</v>
      </c>
      <c r="E23" s="247">
        <v>64.63</v>
      </c>
      <c r="F23" s="261">
        <v>103.4</v>
      </c>
      <c r="G23" s="247">
        <v>10.47</v>
      </c>
      <c r="H23" s="261">
        <v>18.850000000000001</v>
      </c>
      <c r="I23" s="247">
        <f t="shared" si="0"/>
        <v>197.35</v>
      </c>
      <c r="J23" s="262"/>
    </row>
    <row r="24" spans="1:14">
      <c r="A24" s="43"/>
      <c r="B24" s="114">
        <v>1708</v>
      </c>
      <c r="C24" s="51" t="s">
        <v>15</v>
      </c>
      <c r="D24" s="246" t="s">
        <v>598</v>
      </c>
      <c r="E24" s="247">
        <v>64.63</v>
      </c>
      <c r="F24" s="261">
        <v>0</v>
      </c>
      <c r="G24" s="247">
        <v>10.47</v>
      </c>
      <c r="H24" s="261">
        <v>0</v>
      </c>
      <c r="I24" s="247">
        <f t="shared" si="0"/>
        <v>75.099999999999994</v>
      </c>
      <c r="J24" s="262"/>
    </row>
    <row r="25" spans="1:14">
      <c r="A25" s="43"/>
      <c r="B25" s="114">
        <v>1985</v>
      </c>
      <c r="C25" s="54" t="s">
        <v>120</v>
      </c>
      <c r="D25" s="246" t="s">
        <v>598</v>
      </c>
      <c r="E25" s="247">
        <v>64.63</v>
      </c>
      <c r="F25" s="261">
        <v>0</v>
      </c>
      <c r="G25" s="247">
        <v>10.47</v>
      </c>
      <c r="H25" s="261">
        <v>0</v>
      </c>
      <c r="I25" s="247">
        <f t="shared" si="0"/>
        <v>75.099999999999994</v>
      </c>
      <c r="J25" s="262"/>
      <c r="N25" t="s">
        <v>318</v>
      </c>
    </row>
    <row r="26" spans="1:14">
      <c r="A26" s="43"/>
      <c r="B26" s="114">
        <v>2250</v>
      </c>
      <c r="C26" s="54" t="s">
        <v>549</v>
      </c>
      <c r="D26" s="246" t="s">
        <v>599</v>
      </c>
      <c r="E26" s="247">
        <v>64.63</v>
      </c>
      <c r="F26" s="261">
        <v>103.4</v>
      </c>
      <c r="G26" s="247">
        <v>10.47</v>
      </c>
      <c r="H26" s="261">
        <v>18.850000000000001</v>
      </c>
      <c r="I26" s="247">
        <f t="shared" si="0"/>
        <v>197.35</v>
      </c>
      <c r="J26" s="262"/>
    </row>
    <row r="27" spans="1:14">
      <c r="A27" s="43"/>
      <c r="B27" s="114">
        <v>2120</v>
      </c>
      <c r="C27" s="51" t="s">
        <v>213</v>
      </c>
      <c r="D27" s="246" t="s">
        <v>599</v>
      </c>
      <c r="E27" s="247">
        <v>64.63</v>
      </c>
      <c r="F27" s="261">
        <v>103.4</v>
      </c>
      <c r="G27" s="247">
        <v>10.47</v>
      </c>
      <c r="H27" s="261">
        <v>18.850000000000001</v>
      </c>
      <c r="I27" s="247">
        <f t="shared" si="0"/>
        <v>197.35</v>
      </c>
      <c r="J27" s="262"/>
    </row>
    <row r="28" spans="1:14">
      <c r="A28" s="43"/>
      <c r="B28" s="114">
        <v>2193</v>
      </c>
      <c r="C28" s="51" t="s">
        <v>407</v>
      </c>
      <c r="D28" s="246" t="s">
        <v>598</v>
      </c>
      <c r="E28" s="247">
        <v>64.63</v>
      </c>
      <c r="F28" s="261">
        <v>0</v>
      </c>
      <c r="G28" s="247">
        <v>10.47</v>
      </c>
      <c r="H28" s="261">
        <v>0</v>
      </c>
      <c r="I28" s="247">
        <f t="shared" si="0"/>
        <v>75.099999999999994</v>
      </c>
      <c r="J28" s="262"/>
    </row>
    <row r="29" spans="1:14">
      <c r="A29" s="43"/>
      <c r="B29" s="114">
        <v>640</v>
      </c>
      <c r="C29" s="51" t="s">
        <v>43</v>
      </c>
      <c r="D29" s="246" t="s">
        <v>598</v>
      </c>
      <c r="E29" s="247">
        <v>64.63</v>
      </c>
      <c r="F29" s="261">
        <v>0</v>
      </c>
      <c r="G29" s="247">
        <v>10.47</v>
      </c>
      <c r="H29" s="261">
        <v>0</v>
      </c>
      <c r="I29" s="247">
        <f t="shared" si="0"/>
        <v>75.099999999999994</v>
      </c>
      <c r="J29" s="262"/>
    </row>
    <row r="30" spans="1:14">
      <c r="A30" s="43"/>
      <c r="B30" s="114">
        <v>901</v>
      </c>
      <c r="C30" s="51" t="s">
        <v>21</v>
      </c>
      <c r="D30" s="246" t="s">
        <v>600</v>
      </c>
      <c r="E30" s="247">
        <v>64.63</v>
      </c>
      <c r="F30" s="261">
        <v>45.24</v>
      </c>
      <c r="G30" s="247">
        <v>10.47</v>
      </c>
      <c r="H30" s="261">
        <v>7.85</v>
      </c>
      <c r="I30" s="247">
        <f t="shared" si="0"/>
        <v>128.19</v>
      </c>
      <c r="J30" s="262"/>
    </row>
    <row r="31" spans="1:14">
      <c r="A31" s="43"/>
      <c r="B31" s="114">
        <v>1978</v>
      </c>
      <c r="C31" s="51" t="s">
        <v>358</v>
      </c>
      <c r="D31" s="246" t="s">
        <v>599</v>
      </c>
      <c r="E31" s="247">
        <v>64.63</v>
      </c>
      <c r="F31" s="261">
        <v>103.4</v>
      </c>
      <c r="G31" s="247">
        <v>10.47</v>
      </c>
      <c r="H31" s="261">
        <v>18.850000000000001</v>
      </c>
      <c r="I31" s="247">
        <f t="shared" si="0"/>
        <v>197.35</v>
      </c>
      <c r="J31" s="262"/>
    </row>
    <row r="32" spans="1:14">
      <c r="A32" s="43"/>
      <c r="B32" s="114">
        <v>2234</v>
      </c>
      <c r="C32" s="51" t="s">
        <v>551</v>
      </c>
      <c r="D32" s="246" t="s">
        <v>598</v>
      </c>
      <c r="E32" s="247">
        <v>64.63</v>
      </c>
      <c r="F32" s="261">
        <v>0</v>
      </c>
      <c r="G32" s="247">
        <v>10.47</v>
      </c>
      <c r="H32" s="261">
        <v>0</v>
      </c>
      <c r="I32" s="247">
        <f t="shared" si="0"/>
        <v>75.099999999999994</v>
      </c>
      <c r="J32" s="262"/>
    </row>
    <row r="33" spans="1:11" ht="16">
      <c r="A33" s="43"/>
      <c r="B33" s="114">
        <v>1741</v>
      </c>
      <c r="C33" s="51" t="s">
        <v>23</v>
      </c>
      <c r="D33" s="246" t="s">
        <v>598</v>
      </c>
      <c r="E33" s="247">
        <v>64.63</v>
      </c>
      <c r="F33" s="261">
        <v>0</v>
      </c>
      <c r="G33" s="247">
        <v>10.47</v>
      </c>
      <c r="H33" s="261">
        <v>0</v>
      </c>
      <c r="I33" s="247">
        <f t="shared" si="0"/>
        <v>75.099999999999994</v>
      </c>
      <c r="J33" s="262"/>
      <c r="K33" s="180"/>
    </row>
    <row r="34" spans="1:11">
      <c r="A34" s="43"/>
      <c r="B34" s="114">
        <v>1757</v>
      </c>
      <c r="C34" s="51" t="s">
        <v>93</v>
      </c>
      <c r="D34" s="246" t="s">
        <v>599</v>
      </c>
      <c r="E34" s="247">
        <v>64.63</v>
      </c>
      <c r="F34" s="261">
        <v>103.4</v>
      </c>
      <c r="G34" s="247">
        <v>10.47</v>
      </c>
      <c r="H34" s="261">
        <v>18.850000000000001</v>
      </c>
      <c r="I34" s="247">
        <f t="shared" si="0"/>
        <v>197.35</v>
      </c>
      <c r="J34" s="262"/>
    </row>
    <row r="35" spans="1:11">
      <c r="A35" s="43"/>
      <c r="B35" s="114">
        <v>2057</v>
      </c>
      <c r="C35" s="51" t="s">
        <v>183</v>
      </c>
      <c r="D35" s="246" t="s">
        <v>598</v>
      </c>
      <c r="E35" s="247">
        <v>64.63</v>
      </c>
      <c r="F35" s="261">
        <v>0</v>
      </c>
      <c r="G35" s="247">
        <v>10.47</v>
      </c>
      <c r="H35" s="261">
        <v>0</v>
      </c>
      <c r="I35" s="247">
        <f t="shared" si="0"/>
        <v>75.099999999999994</v>
      </c>
      <c r="J35" s="262"/>
    </row>
    <row r="36" spans="1:11">
      <c r="A36" s="43"/>
      <c r="B36" s="114">
        <v>1210</v>
      </c>
      <c r="C36" s="54" t="s">
        <v>24</v>
      </c>
      <c r="D36" s="246" t="s">
        <v>599</v>
      </c>
      <c r="E36" s="247">
        <v>64.63</v>
      </c>
      <c r="F36" s="261">
        <v>103.4</v>
      </c>
      <c r="G36" s="247">
        <v>10.47</v>
      </c>
      <c r="H36" s="261">
        <v>18.850000000000001</v>
      </c>
      <c r="I36" s="247">
        <f t="shared" si="0"/>
        <v>197.35</v>
      </c>
      <c r="J36" s="262"/>
    </row>
    <row r="37" spans="1:11">
      <c r="A37" s="43"/>
      <c r="B37" s="114">
        <v>2031</v>
      </c>
      <c r="C37" s="54" t="s">
        <v>134</v>
      </c>
      <c r="D37" s="246" t="s">
        <v>598</v>
      </c>
      <c r="E37" s="247">
        <v>64.63</v>
      </c>
      <c r="F37" s="261">
        <v>0</v>
      </c>
      <c r="G37" s="247">
        <v>10.47</v>
      </c>
      <c r="H37" s="261">
        <v>0</v>
      </c>
      <c r="I37" s="247">
        <f t="shared" si="0"/>
        <v>75.099999999999994</v>
      </c>
      <c r="J37" s="262"/>
    </row>
    <row r="38" spans="1:11">
      <c r="A38" s="43"/>
      <c r="B38" s="114">
        <v>1460</v>
      </c>
      <c r="C38" s="54" t="s">
        <v>59</v>
      </c>
      <c r="D38" s="246" t="s">
        <v>598</v>
      </c>
      <c r="E38" s="247">
        <v>64.63</v>
      </c>
      <c r="F38" s="261">
        <v>0</v>
      </c>
      <c r="G38" s="247">
        <v>10.47</v>
      </c>
      <c r="H38" s="261">
        <v>0</v>
      </c>
      <c r="I38" s="247">
        <f t="shared" si="0"/>
        <v>75.099999999999994</v>
      </c>
      <c r="J38" s="262"/>
    </row>
    <row r="39" spans="1:11">
      <c r="A39" s="43"/>
      <c r="B39" s="114">
        <v>2248</v>
      </c>
      <c r="C39" s="138" t="s">
        <v>563</v>
      </c>
      <c r="D39" s="246" t="s">
        <v>599</v>
      </c>
      <c r="E39" s="247">
        <v>64.63</v>
      </c>
      <c r="F39" s="261">
        <v>103.4</v>
      </c>
      <c r="G39" s="247">
        <v>10.47</v>
      </c>
      <c r="H39" s="261">
        <v>18.850000000000001</v>
      </c>
      <c r="I39" s="247">
        <f t="shared" si="0"/>
        <v>197.35</v>
      </c>
      <c r="J39" s="262"/>
    </row>
    <row r="40" spans="1:11">
      <c r="A40" s="43"/>
      <c r="B40" s="114">
        <v>1300</v>
      </c>
      <c r="C40" s="138" t="s">
        <v>330</v>
      </c>
      <c r="D40" s="246" t="s">
        <v>598</v>
      </c>
      <c r="E40" s="247">
        <v>64.63</v>
      </c>
      <c r="F40" s="261">
        <v>0</v>
      </c>
      <c r="G40" s="247">
        <v>10.47</v>
      </c>
      <c r="H40" s="261">
        <v>0</v>
      </c>
      <c r="I40" s="247">
        <f t="shared" si="0"/>
        <v>75.099999999999994</v>
      </c>
      <c r="J40" s="262"/>
    </row>
    <row r="41" spans="1:11" ht="16" customHeight="1">
      <c r="A41" s="43"/>
      <c r="B41" s="166">
        <v>2036</v>
      </c>
      <c r="C41" s="119" t="s">
        <v>306</v>
      </c>
      <c r="D41" s="246" t="s">
        <v>598</v>
      </c>
      <c r="E41" s="247">
        <v>64.63</v>
      </c>
      <c r="F41" s="261">
        <v>0</v>
      </c>
      <c r="G41" s="247">
        <v>10.47</v>
      </c>
      <c r="H41" s="261">
        <v>0</v>
      </c>
      <c r="I41" s="247">
        <f t="shared" si="0"/>
        <v>75.099999999999994</v>
      </c>
      <c r="J41" s="262"/>
    </row>
    <row r="42" spans="1:11">
      <c r="A42" s="43"/>
      <c r="B42" s="114">
        <v>2062</v>
      </c>
      <c r="C42" s="54" t="s">
        <v>203</v>
      </c>
      <c r="D42" s="246" t="s">
        <v>598</v>
      </c>
      <c r="E42" s="247">
        <v>64.63</v>
      </c>
      <c r="F42" s="261">
        <v>0</v>
      </c>
      <c r="G42" s="247">
        <v>10.47</v>
      </c>
      <c r="H42" s="261">
        <v>0</v>
      </c>
      <c r="I42" s="247">
        <f t="shared" si="0"/>
        <v>75.099999999999994</v>
      </c>
      <c r="J42" s="262"/>
    </row>
    <row r="43" spans="1:11">
      <c r="A43" s="43"/>
      <c r="B43" s="167">
        <v>2121</v>
      </c>
      <c r="C43" s="119" t="s">
        <v>308</v>
      </c>
      <c r="D43" s="246" t="s">
        <v>598</v>
      </c>
      <c r="E43" s="247">
        <v>64.63</v>
      </c>
      <c r="F43" s="261">
        <v>0</v>
      </c>
      <c r="G43" s="247">
        <v>10.47</v>
      </c>
      <c r="H43" s="261">
        <v>0</v>
      </c>
      <c r="I43" s="247">
        <f t="shared" si="0"/>
        <v>75.099999999999994</v>
      </c>
      <c r="J43" s="262"/>
    </row>
    <row r="44" spans="1:11">
      <c r="A44" s="43"/>
      <c r="B44" s="114">
        <v>1704</v>
      </c>
      <c r="C44" s="54" t="s">
        <v>27</v>
      </c>
      <c r="D44" s="246" t="s">
        <v>599</v>
      </c>
      <c r="E44" s="247">
        <v>64.63</v>
      </c>
      <c r="F44" s="261">
        <v>103.4</v>
      </c>
      <c r="G44" s="247">
        <v>10.47</v>
      </c>
      <c r="H44" s="261">
        <v>18.850000000000001</v>
      </c>
      <c r="I44" s="247">
        <f t="shared" si="0"/>
        <v>197.35</v>
      </c>
      <c r="J44" s="262"/>
    </row>
    <row r="45" spans="1:11">
      <c r="A45" s="43"/>
      <c r="B45" s="114">
        <v>2030</v>
      </c>
      <c r="C45" s="54" t="s">
        <v>123</v>
      </c>
      <c r="D45" s="246" t="s">
        <v>600</v>
      </c>
      <c r="E45" s="247">
        <v>64.63</v>
      </c>
      <c r="F45" s="261">
        <v>45.24</v>
      </c>
      <c r="G45" s="247">
        <v>10.47</v>
      </c>
      <c r="H45" s="261">
        <v>7.85</v>
      </c>
      <c r="I45" s="247">
        <f t="shared" si="0"/>
        <v>128.19</v>
      </c>
      <c r="J45" s="262"/>
    </row>
    <row r="46" spans="1:11" s="243" customFormat="1">
      <c r="A46" s="228"/>
      <c r="B46" s="82">
        <v>1734</v>
      </c>
      <c r="C46" s="225" t="s">
        <v>143</v>
      </c>
      <c r="D46" s="269" t="s">
        <v>599</v>
      </c>
      <c r="E46" s="267">
        <v>64.63</v>
      </c>
      <c r="F46" s="267">
        <v>103.4</v>
      </c>
      <c r="G46" s="267">
        <v>10.47</v>
      </c>
      <c r="H46" s="267">
        <v>18.850000000000001</v>
      </c>
      <c r="I46" s="267">
        <f t="shared" si="0"/>
        <v>197.35</v>
      </c>
      <c r="J46" s="265" t="s">
        <v>605</v>
      </c>
    </row>
    <row r="47" spans="1:11">
      <c r="A47" s="43"/>
      <c r="B47" s="114">
        <v>2069</v>
      </c>
      <c r="C47" s="54" t="s">
        <v>209</v>
      </c>
      <c r="D47" s="246" t="s">
        <v>598</v>
      </c>
      <c r="E47" s="247">
        <v>64.63</v>
      </c>
      <c r="F47" s="261">
        <v>0</v>
      </c>
      <c r="G47" s="247">
        <v>10.47</v>
      </c>
      <c r="H47" s="261">
        <v>0</v>
      </c>
      <c r="I47" s="247">
        <f t="shared" si="0"/>
        <v>75.099999999999994</v>
      </c>
      <c r="J47" s="262"/>
    </row>
    <row r="48" spans="1:11">
      <c r="A48" s="43"/>
      <c r="B48" s="114">
        <v>2003</v>
      </c>
      <c r="C48" s="51" t="s">
        <v>133</v>
      </c>
      <c r="D48" s="246" t="s">
        <v>600</v>
      </c>
      <c r="E48" s="247">
        <v>64.63</v>
      </c>
      <c r="F48" s="261">
        <v>45.24</v>
      </c>
      <c r="G48" s="247">
        <v>10.47</v>
      </c>
      <c r="H48" s="261">
        <v>7.85</v>
      </c>
      <c r="I48" s="247">
        <f t="shared" si="0"/>
        <v>128.19</v>
      </c>
      <c r="J48" s="262"/>
    </row>
    <row r="49" spans="1:10" s="42" customFormat="1">
      <c r="A49" s="43"/>
      <c r="B49" s="114">
        <v>2019</v>
      </c>
      <c r="C49" s="54" t="s">
        <v>124</v>
      </c>
      <c r="D49" s="246" t="s">
        <v>599</v>
      </c>
      <c r="E49" s="247">
        <v>64.63</v>
      </c>
      <c r="F49" s="261">
        <v>103.4</v>
      </c>
      <c r="G49" s="247">
        <v>10.47</v>
      </c>
      <c r="H49" s="261">
        <v>18.850000000000001</v>
      </c>
      <c r="I49" s="247">
        <f t="shared" si="0"/>
        <v>197.35</v>
      </c>
      <c r="J49" s="262"/>
    </row>
    <row r="50" spans="1:10" s="268" customFormat="1">
      <c r="A50" s="219"/>
      <c r="B50" s="211">
        <v>2278</v>
      </c>
      <c r="C50" s="217" t="s">
        <v>601</v>
      </c>
      <c r="D50" s="246" t="s">
        <v>598</v>
      </c>
      <c r="E50" s="239">
        <v>64.63</v>
      </c>
      <c r="F50" s="239">
        <v>0</v>
      </c>
      <c r="G50" s="239">
        <v>10.47</v>
      </c>
      <c r="H50" s="239">
        <v>0</v>
      </c>
      <c r="I50" s="239">
        <f t="shared" si="0"/>
        <v>75.099999999999994</v>
      </c>
      <c r="J50" s="263" t="s">
        <v>602</v>
      </c>
    </row>
    <row r="51" spans="1:10" s="42" customFormat="1">
      <c r="A51" s="43"/>
      <c r="B51" s="114">
        <v>2172</v>
      </c>
      <c r="C51" s="54" t="s">
        <v>378</v>
      </c>
      <c r="D51" s="246" t="s">
        <v>598</v>
      </c>
      <c r="E51" s="247">
        <v>64.63</v>
      </c>
      <c r="F51" s="261">
        <v>0</v>
      </c>
      <c r="G51" s="247">
        <v>10.47</v>
      </c>
      <c r="H51" s="261">
        <v>0</v>
      </c>
      <c r="I51" s="247">
        <f t="shared" si="0"/>
        <v>75.099999999999994</v>
      </c>
      <c r="J51" s="262"/>
    </row>
    <row r="52" spans="1:10">
      <c r="A52" s="43"/>
      <c r="B52" s="114">
        <v>2119</v>
      </c>
      <c r="C52" s="51" t="s">
        <v>215</v>
      </c>
      <c r="D52" s="246" t="s">
        <v>598</v>
      </c>
      <c r="E52" s="247">
        <v>64.63</v>
      </c>
      <c r="F52" s="261">
        <v>0</v>
      </c>
      <c r="G52" s="247">
        <v>10.47</v>
      </c>
      <c r="H52" s="261">
        <v>0</v>
      </c>
      <c r="I52" s="247">
        <f t="shared" si="0"/>
        <v>75.099999999999994</v>
      </c>
      <c r="J52" s="264"/>
    </row>
    <row r="53" spans="1:10">
      <c r="A53" s="43"/>
      <c r="B53" s="114">
        <v>2273</v>
      </c>
      <c r="C53" s="51" t="s">
        <v>586</v>
      </c>
      <c r="D53" s="246" t="s">
        <v>598</v>
      </c>
      <c r="E53" s="247">
        <v>64.63</v>
      </c>
      <c r="F53" s="247">
        <v>0</v>
      </c>
      <c r="G53" s="247">
        <v>10.47</v>
      </c>
      <c r="H53" s="247">
        <v>0</v>
      </c>
      <c r="I53" s="247">
        <f t="shared" si="0"/>
        <v>75.099999999999994</v>
      </c>
      <c r="J53" s="264"/>
    </row>
    <row r="54" spans="1:10">
      <c r="A54" s="43"/>
      <c r="B54" s="114">
        <v>2231</v>
      </c>
      <c r="C54" s="51" t="s">
        <v>509</v>
      </c>
      <c r="D54" s="246" t="s">
        <v>599</v>
      </c>
      <c r="E54" s="247">
        <v>64.63</v>
      </c>
      <c r="F54" s="261">
        <v>103.4</v>
      </c>
      <c r="G54" s="247">
        <v>10.47</v>
      </c>
      <c r="H54" s="261">
        <v>18.850000000000001</v>
      </c>
      <c r="I54" s="247">
        <f t="shared" si="0"/>
        <v>197.35</v>
      </c>
      <c r="J54" s="264"/>
    </row>
    <row r="55" spans="1:10">
      <c r="A55" s="43"/>
      <c r="B55" s="114">
        <v>1975</v>
      </c>
      <c r="C55" s="54" t="s">
        <v>83</v>
      </c>
      <c r="D55" s="246" t="s">
        <v>598</v>
      </c>
      <c r="E55" s="247">
        <v>64.63</v>
      </c>
      <c r="F55" s="261">
        <v>0</v>
      </c>
      <c r="G55" s="247">
        <v>10.47</v>
      </c>
      <c r="H55" s="261">
        <v>0</v>
      </c>
      <c r="I55" s="247">
        <f t="shared" si="0"/>
        <v>75.099999999999994</v>
      </c>
      <c r="J55" s="262"/>
    </row>
    <row r="56" spans="1:10">
      <c r="A56" s="43"/>
      <c r="B56" s="114">
        <v>330</v>
      </c>
      <c r="C56" s="54" t="s">
        <v>30</v>
      </c>
      <c r="D56" s="246" t="s">
        <v>598</v>
      </c>
      <c r="E56" s="247">
        <v>64.63</v>
      </c>
      <c r="F56" s="261">
        <v>0</v>
      </c>
      <c r="G56" s="247">
        <v>10.47</v>
      </c>
      <c r="H56" s="261">
        <v>0</v>
      </c>
      <c r="I56" s="247">
        <f t="shared" si="0"/>
        <v>75.099999999999994</v>
      </c>
      <c r="J56" s="262"/>
    </row>
    <row r="57" spans="1:10">
      <c r="A57" s="43"/>
      <c r="B57" s="114">
        <v>2203</v>
      </c>
      <c r="C57" s="54" t="s">
        <v>428</v>
      </c>
      <c r="D57" s="246" t="s">
        <v>598</v>
      </c>
      <c r="E57" s="247">
        <v>64.63</v>
      </c>
      <c r="F57" s="261">
        <v>0</v>
      </c>
      <c r="G57" s="247">
        <v>10.47</v>
      </c>
      <c r="H57" s="261">
        <v>0</v>
      </c>
      <c r="I57" s="247">
        <f t="shared" si="0"/>
        <v>75.099999999999994</v>
      </c>
      <c r="J57" s="262"/>
    </row>
    <row r="58" spans="1:10" s="243" customFormat="1">
      <c r="A58" s="228"/>
      <c r="B58" s="82">
        <v>2235</v>
      </c>
      <c r="C58" s="225" t="s">
        <v>523</v>
      </c>
      <c r="D58" s="269" t="s">
        <v>599</v>
      </c>
      <c r="E58" s="267">
        <v>64.63</v>
      </c>
      <c r="F58" s="267"/>
      <c r="G58" s="267">
        <v>10.47</v>
      </c>
      <c r="H58" s="267"/>
      <c r="I58" s="267">
        <f>SUM(E58:H58)</f>
        <v>75.099999999999994</v>
      </c>
      <c r="J58" s="265" t="s">
        <v>603</v>
      </c>
    </row>
    <row r="59" spans="1:10">
      <c r="A59" s="43"/>
      <c r="B59" s="114">
        <v>2245</v>
      </c>
      <c r="C59" s="54" t="s">
        <v>554</v>
      </c>
      <c r="D59" s="246" t="s">
        <v>600</v>
      </c>
      <c r="E59" s="247">
        <v>64.63</v>
      </c>
      <c r="F59" s="261">
        <v>45.24</v>
      </c>
      <c r="G59" s="247">
        <v>10.47</v>
      </c>
      <c r="H59" s="261">
        <v>7.85</v>
      </c>
      <c r="I59" s="247">
        <f t="shared" si="0"/>
        <v>128.19</v>
      </c>
      <c r="J59" s="262"/>
    </row>
    <row r="60" spans="1:10">
      <c r="A60" s="43"/>
      <c r="B60" s="114">
        <v>2001</v>
      </c>
      <c r="C60" s="54" t="s">
        <v>360</v>
      </c>
      <c r="D60" s="246" t="s">
        <v>598</v>
      </c>
      <c r="E60" s="247">
        <v>64.63</v>
      </c>
      <c r="F60" s="261">
        <v>0</v>
      </c>
      <c r="G60" s="247">
        <v>10.47</v>
      </c>
      <c r="H60" s="261">
        <v>0</v>
      </c>
      <c r="I60" s="247">
        <f t="shared" si="0"/>
        <v>75.099999999999994</v>
      </c>
      <c r="J60" s="262"/>
    </row>
    <row r="61" spans="1:10">
      <c r="A61" s="43"/>
      <c r="B61" s="114">
        <v>2160</v>
      </c>
      <c r="C61" s="54" t="s">
        <v>369</v>
      </c>
      <c r="D61" s="246" t="s">
        <v>600</v>
      </c>
      <c r="E61" s="247">
        <v>64.63</v>
      </c>
      <c r="F61" s="261">
        <v>45.24</v>
      </c>
      <c r="G61" s="247">
        <v>10.47</v>
      </c>
      <c r="H61" s="261">
        <v>7.85</v>
      </c>
      <c r="I61" s="247">
        <f t="shared" si="0"/>
        <v>128.19</v>
      </c>
      <c r="J61" s="262"/>
    </row>
    <row r="62" spans="1:10">
      <c r="A62" s="43"/>
      <c r="B62" s="114">
        <v>2076</v>
      </c>
      <c r="C62" s="54" t="s">
        <v>587</v>
      </c>
      <c r="D62" s="246" t="s">
        <v>600</v>
      </c>
      <c r="E62" s="247">
        <v>64.63</v>
      </c>
      <c r="F62" s="261">
        <v>45.24</v>
      </c>
      <c r="G62" s="247">
        <v>10.47</v>
      </c>
      <c r="H62" s="261">
        <v>7.85</v>
      </c>
      <c r="I62" s="247">
        <f t="shared" si="0"/>
        <v>128.19</v>
      </c>
      <c r="J62" s="262"/>
    </row>
    <row r="63" spans="1:10">
      <c r="A63" s="43"/>
      <c r="B63" s="114">
        <v>2246</v>
      </c>
      <c r="C63" s="54" t="s">
        <v>557</v>
      </c>
      <c r="D63" s="246" t="s">
        <v>598</v>
      </c>
      <c r="E63" s="247">
        <v>64.63</v>
      </c>
      <c r="F63" s="261">
        <v>0</v>
      </c>
      <c r="G63" s="247">
        <v>10.47</v>
      </c>
      <c r="H63" s="261">
        <v>0</v>
      </c>
      <c r="I63" s="247">
        <f t="shared" si="0"/>
        <v>75.099999999999994</v>
      </c>
      <c r="J63" s="262"/>
    </row>
    <row r="64" spans="1:10">
      <c r="A64" s="43"/>
      <c r="B64" s="114">
        <v>2018</v>
      </c>
      <c r="C64" s="54" t="s">
        <v>112</v>
      </c>
      <c r="D64" s="246" t="s">
        <v>598</v>
      </c>
      <c r="E64" s="247">
        <v>64.63</v>
      </c>
      <c r="F64" s="261">
        <v>0</v>
      </c>
      <c r="G64" s="247">
        <v>10.47</v>
      </c>
      <c r="H64" s="261">
        <v>0</v>
      </c>
      <c r="I64" s="247">
        <f t="shared" si="0"/>
        <v>75.099999999999994</v>
      </c>
      <c r="J64" s="262"/>
    </row>
    <row r="65" spans="1:11">
      <c r="A65" s="43"/>
      <c r="B65" s="114">
        <v>1689</v>
      </c>
      <c r="C65" s="54" t="s">
        <v>341</v>
      </c>
      <c r="D65" s="246" t="s">
        <v>599</v>
      </c>
      <c r="E65" s="247">
        <v>64.63</v>
      </c>
      <c r="F65" s="261">
        <v>103.4</v>
      </c>
      <c r="G65" s="247">
        <v>10.47</v>
      </c>
      <c r="H65" s="261">
        <v>18.850000000000001</v>
      </c>
      <c r="I65" s="247">
        <f t="shared" si="0"/>
        <v>197.35</v>
      </c>
      <c r="J65" s="262"/>
    </row>
    <row r="66" spans="1:11">
      <c r="A66" s="43"/>
      <c r="B66" s="114">
        <v>2276</v>
      </c>
      <c r="C66" s="54" t="s">
        <v>591</v>
      </c>
      <c r="D66" s="246" t="s">
        <v>599</v>
      </c>
      <c r="E66" s="247">
        <v>64.63</v>
      </c>
      <c r="F66" s="261">
        <v>103.4</v>
      </c>
      <c r="G66" s="247">
        <v>10.47</v>
      </c>
      <c r="H66" s="261">
        <v>18.850000000000001</v>
      </c>
      <c r="I66" s="247">
        <f t="shared" si="0"/>
        <v>197.35</v>
      </c>
      <c r="J66" s="262"/>
    </row>
    <row r="67" spans="1:11">
      <c r="A67" s="43"/>
      <c r="B67" s="114">
        <v>1692</v>
      </c>
      <c r="C67" s="54" t="s">
        <v>32</v>
      </c>
      <c r="D67" s="246" t="s">
        <v>599</v>
      </c>
      <c r="E67" s="247">
        <v>64.63</v>
      </c>
      <c r="F67" s="261">
        <v>103.4</v>
      </c>
      <c r="G67" s="247">
        <v>10.47</v>
      </c>
      <c r="H67" s="261">
        <v>18.850000000000001</v>
      </c>
      <c r="I67" s="247">
        <f t="shared" si="0"/>
        <v>197.35</v>
      </c>
      <c r="J67" s="262"/>
    </row>
    <row r="68" spans="1:11">
      <c r="A68" s="43"/>
      <c r="B68" s="114">
        <v>2027</v>
      </c>
      <c r="C68" s="54" t="s">
        <v>137</v>
      </c>
      <c r="D68" s="246" t="s">
        <v>598</v>
      </c>
      <c r="E68" s="247">
        <v>64.63</v>
      </c>
      <c r="F68" s="261">
        <v>0</v>
      </c>
      <c r="G68" s="247">
        <v>10.47</v>
      </c>
      <c r="H68" s="261">
        <v>0</v>
      </c>
      <c r="I68" s="247">
        <f t="shared" si="0"/>
        <v>75.099999999999994</v>
      </c>
      <c r="J68" s="262"/>
    </row>
    <row r="69" spans="1:11">
      <c r="A69" s="43"/>
      <c r="B69" s="114">
        <v>2060</v>
      </c>
      <c r="C69" s="54" t="s">
        <v>179</v>
      </c>
      <c r="D69" s="246" t="s">
        <v>600</v>
      </c>
      <c r="E69" s="247">
        <v>64.63</v>
      </c>
      <c r="F69" s="261">
        <v>45.24</v>
      </c>
      <c r="G69" s="247">
        <v>10.47</v>
      </c>
      <c r="H69" s="261">
        <v>7.85</v>
      </c>
      <c r="I69" s="247">
        <f t="shared" si="0"/>
        <v>128.19</v>
      </c>
      <c r="J69" s="262"/>
    </row>
    <row r="70" spans="1:11">
      <c r="A70" s="43"/>
      <c r="B70" s="114">
        <v>1649</v>
      </c>
      <c r="C70" s="54" t="s">
        <v>34</v>
      </c>
      <c r="D70" s="246" t="s">
        <v>598</v>
      </c>
      <c r="E70" s="247">
        <v>64.63</v>
      </c>
      <c r="F70" s="261">
        <v>0</v>
      </c>
      <c r="G70" s="247">
        <v>10.47</v>
      </c>
      <c r="H70" s="261">
        <v>0</v>
      </c>
      <c r="I70" s="247">
        <f t="shared" si="0"/>
        <v>75.099999999999994</v>
      </c>
      <c r="J70" s="262"/>
    </row>
    <row r="71" spans="1:11">
      <c r="A71" s="43"/>
      <c r="B71" s="114">
        <v>2090</v>
      </c>
      <c r="C71" s="54" t="s">
        <v>380</v>
      </c>
      <c r="D71" s="246" t="s">
        <v>600</v>
      </c>
      <c r="E71" s="247">
        <v>64.63</v>
      </c>
      <c r="F71" s="261">
        <v>45.24</v>
      </c>
      <c r="G71" s="247">
        <v>10.47</v>
      </c>
      <c r="H71" s="261">
        <v>7.85</v>
      </c>
      <c r="I71" s="247">
        <f t="shared" ref="I71:I95" si="1">SUM(E71:H71)</f>
        <v>128.19</v>
      </c>
      <c r="J71" s="262" t="s">
        <v>604</v>
      </c>
    </row>
    <row r="72" spans="1:11">
      <c r="A72" s="43"/>
      <c r="B72" s="114">
        <v>1705</v>
      </c>
      <c r="C72" s="54" t="s">
        <v>126</v>
      </c>
      <c r="D72" s="246" t="s">
        <v>600</v>
      </c>
      <c r="E72" s="247">
        <v>64.63</v>
      </c>
      <c r="F72" s="261">
        <v>45.24</v>
      </c>
      <c r="G72" s="247">
        <v>10.47</v>
      </c>
      <c r="H72" s="261">
        <v>7.85</v>
      </c>
      <c r="I72" s="247">
        <f t="shared" si="1"/>
        <v>128.19</v>
      </c>
      <c r="J72" s="262"/>
    </row>
    <row r="73" spans="1:11" ht="17" customHeight="1">
      <c r="A73" s="43"/>
      <c r="B73" s="114">
        <v>1050</v>
      </c>
      <c r="C73" s="115" t="s">
        <v>35</v>
      </c>
      <c r="D73" s="246" t="s">
        <v>598</v>
      </c>
      <c r="E73" s="247">
        <v>64.63</v>
      </c>
      <c r="F73" s="261">
        <v>0</v>
      </c>
      <c r="G73" s="247">
        <v>10.47</v>
      </c>
      <c r="H73" s="261">
        <v>0</v>
      </c>
      <c r="I73" s="247">
        <f t="shared" si="1"/>
        <v>75.099999999999994</v>
      </c>
      <c r="J73" s="266"/>
      <c r="K73" s="91"/>
    </row>
    <row r="74" spans="1:11">
      <c r="A74" s="43"/>
      <c r="B74" s="114">
        <v>2094</v>
      </c>
      <c r="C74" s="51" t="s">
        <v>433</v>
      </c>
      <c r="D74" s="246" t="s">
        <v>598</v>
      </c>
      <c r="E74" s="247">
        <v>64.63</v>
      </c>
      <c r="F74" s="261">
        <v>0</v>
      </c>
      <c r="G74" s="247">
        <v>10.47</v>
      </c>
      <c r="H74" s="261">
        <v>0</v>
      </c>
      <c r="I74" s="247">
        <f t="shared" si="1"/>
        <v>75.099999999999994</v>
      </c>
      <c r="J74" s="262"/>
    </row>
    <row r="75" spans="1:11">
      <c r="A75" s="43"/>
      <c r="B75" s="114">
        <v>1686</v>
      </c>
      <c r="C75" s="51" t="s">
        <v>339</v>
      </c>
      <c r="D75" s="246" t="s">
        <v>600</v>
      </c>
      <c r="E75" s="247">
        <v>64.63</v>
      </c>
      <c r="F75" s="261">
        <v>45.24</v>
      </c>
      <c r="G75" s="247">
        <v>10.47</v>
      </c>
      <c r="H75" s="261">
        <v>7.85</v>
      </c>
      <c r="I75" s="247">
        <f t="shared" si="1"/>
        <v>128.19</v>
      </c>
      <c r="J75" s="262"/>
    </row>
    <row r="76" spans="1:11">
      <c r="A76" s="43"/>
      <c r="B76" s="114">
        <v>1964</v>
      </c>
      <c r="C76" s="54" t="s">
        <v>50</v>
      </c>
      <c r="D76" s="246" t="s">
        <v>598</v>
      </c>
      <c r="E76" s="247">
        <v>64.63</v>
      </c>
      <c r="F76" s="261">
        <v>0</v>
      </c>
      <c r="G76" s="247">
        <v>10.47</v>
      </c>
      <c r="H76" s="261">
        <v>0</v>
      </c>
      <c r="I76" s="247">
        <f t="shared" si="1"/>
        <v>75.099999999999994</v>
      </c>
      <c r="J76" s="262"/>
    </row>
    <row r="77" spans="1:11">
      <c r="A77" s="43"/>
      <c r="B77" s="114">
        <v>1981</v>
      </c>
      <c r="C77" s="54" t="s">
        <v>85</v>
      </c>
      <c r="D77" s="246" t="s">
        <v>598</v>
      </c>
      <c r="E77" s="247">
        <v>64.63</v>
      </c>
      <c r="F77" s="261">
        <v>0</v>
      </c>
      <c r="G77" s="247">
        <v>10.47</v>
      </c>
      <c r="H77" s="261">
        <v>0</v>
      </c>
      <c r="I77" s="247">
        <f t="shared" si="1"/>
        <v>75.099999999999994</v>
      </c>
      <c r="J77" s="262"/>
    </row>
    <row r="78" spans="1:11">
      <c r="A78" s="43"/>
      <c r="B78" s="114">
        <v>2022</v>
      </c>
      <c r="C78" s="54" t="s">
        <v>128</v>
      </c>
      <c r="D78" s="246" t="s">
        <v>598</v>
      </c>
      <c r="E78" s="247">
        <v>64.63</v>
      </c>
      <c r="F78" s="261">
        <v>0</v>
      </c>
      <c r="G78" s="247">
        <v>10.47</v>
      </c>
      <c r="H78" s="261">
        <v>0</v>
      </c>
      <c r="I78" s="247">
        <f t="shared" si="1"/>
        <v>75.099999999999994</v>
      </c>
      <c r="J78" s="262"/>
    </row>
    <row r="79" spans="1:11">
      <c r="A79" s="43"/>
      <c r="B79" s="114">
        <v>1662</v>
      </c>
      <c r="C79" s="54" t="s">
        <v>138</v>
      </c>
      <c r="D79" s="246" t="s">
        <v>598</v>
      </c>
      <c r="E79" s="247">
        <v>64.63</v>
      </c>
      <c r="F79" s="261">
        <v>0</v>
      </c>
      <c r="G79" s="247">
        <v>10.47</v>
      </c>
      <c r="H79" s="261">
        <v>0</v>
      </c>
      <c r="I79" s="247">
        <f t="shared" si="1"/>
        <v>75.099999999999994</v>
      </c>
      <c r="J79" s="262"/>
    </row>
    <row r="80" spans="1:11">
      <c r="A80" s="43"/>
      <c r="B80" s="114">
        <v>1630</v>
      </c>
      <c r="C80" s="54" t="s">
        <v>37</v>
      </c>
      <c r="D80" s="246" t="s">
        <v>600</v>
      </c>
      <c r="E80" s="247">
        <v>64.63</v>
      </c>
      <c r="F80" s="261">
        <v>45.24</v>
      </c>
      <c r="G80" s="247">
        <v>10.47</v>
      </c>
      <c r="H80" s="261">
        <v>7.85</v>
      </c>
      <c r="I80" s="247">
        <f t="shared" si="1"/>
        <v>128.19</v>
      </c>
      <c r="J80" s="262"/>
    </row>
    <row r="81" spans="1:12">
      <c r="A81" s="43"/>
      <c r="B81" s="114">
        <v>1714</v>
      </c>
      <c r="C81" s="51" t="s">
        <v>46</v>
      </c>
      <c r="D81" s="246" t="s">
        <v>599</v>
      </c>
      <c r="E81" s="247">
        <v>64.63</v>
      </c>
      <c r="F81" s="261">
        <v>103.4</v>
      </c>
      <c r="G81" s="247">
        <v>10.47</v>
      </c>
      <c r="H81" s="261">
        <v>18.850000000000001</v>
      </c>
      <c r="I81" s="247">
        <f t="shared" si="1"/>
        <v>197.35</v>
      </c>
      <c r="J81" s="262"/>
    </row>
    <row r="82" spans="1:12">
      <c r="A82" s="43"/>
      <c r="B82" s="114">
        <v>2024</v>
      </c>
      <c r="C82" s="51" t="s">
        <v>165</v>
      </c>
      <c r="D82" s="246" t="s">
        <v>600</v>
      </c>
      <c r="E82" s="247">
        <v>64.63</v>
      </c>
      <c r="F82" s="261">
        <v>45.24</v>
      </c>
      <c r="G82" s="247">
        <v>10.47</v>
      </c>
      <c r="H82" s="261">
        <v>7.85</v>
      </c>
      <c r="I82" s="247">
        <f t="shared" si="1"/>
        <v>128.19</v>
      </c>
      <c r="J82" s="262"/>
    </row>
    <row r="83" spans="1:12">
      <c r="A83" s="43"/>
      <c r="B83" s="114">
        <v>1955</v>
      </c>
      <c r="C83" s="51" t="s">
        <v>200</v>
      </c>
      <c r="D83" s="246" t="s">
        <v>600</v>
      </c>
      <c r="E83" s="247">
        <v>64.63</v>
      </c>
      <c r="F83" s="261">
        <v>45.24</v>
      </c>
      <c r="G83" s="247">
        <v>10.47</v>
      </c>
      <c r="H83" s="261">
        <v>7.85</v>
      </c>
      <c r="I83" s="247">
        <f t="shared" si="1"/>
        <v>128.19</v>
      </c>
      <c r="J83" s="262"/>
    </row>
    <row r="84" spans="1:12">
      <c r="A84" s="43"/>
      <c r="B84" s="114">
        <v>2212</v>
      </c>
      <c r="C84" s="54" t="s">
        <v>434</v>
      </c>
      <c r="D84" s="246" t="s">
        <v>598</v>
      </c>
      <c r="E84" s="247">
        <v>64.63</v>
      </c>
      <c r="F84" s="261">
        <v>0</v>
      </c>
      <c r="G84" s="247">
        <v>10.47</v>
      </c>
      <c r="H84" s="261">
        <v>0</v>
      </c>
      <c r="I84" s="247">
        <f t="shared" si="1"/>
        <v>75.099999999999994</v>
      </c>
      <c r="J84" s="262"/>
    </row>
    <row r="85" spans="1:12">
      <c r="A85" s="43"/>
      <c r="B85" s="114">
        <v>2010</v>
      </c>
      <c r="C85" s="54" t="s">
        <v>524</v>
      </c>
      <c r="D85" s="246" t="s">
        <v>599</v>
      </c>
      <c r="E85" s="247">
        <v>64.63</v>
      </c>
      <c r="F85" s="261">
        <v>103.4</v>
      </c>
      <c r="G85" s="247">
        <v>10.47</v>
      </c>
      <c r="H85" s="261">
        <v>18.850000000000001</v>
      </c>
      <c r="I85" s="247">
        <f t="shared" si="1"/>
        <v>197.35</v>
      </c>
      <c r="J85" s="262"/>
    </row>
    <row r="86" spans="1:12">
      <c r="A86" s="43"/>
      <c r="B86" s="114">
        <v>2187</v>
      </c>
      <c r="C86" s="54" t="s">
        <v>558</v>
      </c>
      <c r="D86" s="246" t="s">
        <v>599</v>
      </c>
      <c r="E86" s="247">
        <v>64.63</v>
      </c>
      <c r="F86" s="261">
        <v>103.4</v>
      </c>
      <c r="G86" s="247">
        <v>10.47</v>
      </c>
      <c r="H86" s="261">
        <v>18.850000000000001</v>
      </c>
      <c r="I86" s="247">
        <f t="shared" si="1"/>
        <v>197.35</v>
      </c>
      <c r="J86" s="262"/>
    </row>
    <row r="87" spans="1:12">
      <c r="A87" s="43"/>
      <c r="B87" s="114">
        <v>2021</v>
      </c>
      <c r="C87" s="54" t="s">
        <v>201</v>
      </c>
      <c r="D87" s="246" t="s">
        <v>598</v>
      </c>
      <c r="E87" s="247">
        <v>64.63</v>
      </c>
      <c r="F87" s="261">
        <v>0</v>
      </c>
      <c r="G87" s="247">
        <v>10.47</v>
      </c>
      <c r="H87" s="261">
        <v>0</v>
      </c>
      <c r="I87" s="247">
        <f t="shared" si="1"/>
        <v>75.099999999999994</v>
      </c>
      <c r="J87" s="262"/>
    </row>
    <row r="88" spans="1:12">
      <c r="A88" s="43"/>
      <c r="B88" s="114">
        <v>1750</v>
      </c>
      <c r="C88" s="54" t="s">
        <v>202</v>
      </c>
      <c r="D88" s="246" t="s">
        <v>600</v>
      </c>
      <c r="E88" s="247">
        <v>64.63</v>
      </c>
      <c r="F88" s="261">
        <v>45.24</v>
      </c>
      <c r="G88" s="247">
        <v>10.47</v>
      </c>
      <c r="H88" s="261">
        <v>7.85</v>
      </c>
      <c r="I88" s="247">
        <f t="shared" si="1"/>
        <v>128.19</v>
      </c>
      <c r="J88" s="262"/>
    </row>
    <row r="89" spans="1:12">
      <c r="A89" s="43"/>
      <c r="B89" s="114">
        <v>2095</v>
      </c>
      <c r="C89" s="54" t="s">
        <v>473</v>
      </c>
      <c r="D89" s="246" t="s">
        <v>598</v>
      </c>
      <c r="E89" s="247">
        <v>64.63</v>
      </c>
      <c r="F89" s="261">
        <v>0</v>
      </c>
      <c r="G89" s="247">
        <v>10.47</v>
      </c>
      <c r="H89" s="261">
        <v>0</v>
      </c>
      <c r="I89" s="247">
        <f t="shared" si="1"/>
        <v>75.099999999999994</v>
      </c>
      <c r="J89" s="262"/>
    </row>
    <row r="90" spans="1:12">
      <c r="A90" s="43"/>
      <c r="B90" s="114">
        <v>2064</v>
      </c>
      <c r="C90" s="54" t="s">
        <v>559</v>
      </c>
      <c r="D90" s="246" t="s">
        <v>599</v>
      </c>
      <c r="E90" s="247">
        <v>64.63</v>
      </c>
      <c r="F90" s="261">
        <v>103.4</v>
      </c>
      <c r="G90" s="247">
        <v>10.47</v>
      </c>
      <c r="H90" s="261">
        <v>18.850000000000001</v>
      </c>
      <c r="I90" s="247">
        <f t="shared" si="1"/>
        <v>197.35</v>
      </c>
      <c r="J90" s="262"/>
    </row>
    <row r="91" spans="1:12">
      <c r="A91" s="43"/>
      <c r="B91" s="114">
        <v>2052</v>
      </c>
      <c r="C91" s="54" t="s">
        <v>161</v>
      </c>
      <c r="D91" s="246" t="s">
        <v>598</v>
      </c>
      <c r="E91" s="247">
        <v>64.63</v>
      </c>
      <c r="F91" s="261">
        <v>0</v>
      </c>
      <c r="G91" s="247">
        <v>10.47</v>
      </c>
      <c r="H91" s="261">
        <v>0</v>
      </c>
      <c r="I91" s="247">
        <f t="shared" si="1"/>
        <v>75.099999999999994</v>
      </c>
      <c r="J91" s="262"/>
      <c r="L91" s="12"/>
    </row>
    <row r="92" spans="1:12">
      <c r="A92" s="43"/>
      <c r="B92" s="114">
        <v>1769</v>
      </c>
      <c r="C92" s="51" t="s">
        <v>86</v>
      </c>
      <c r="D92" s="246" t="s">
        <v>600</v>
      </c>
      <c r="E92" s="247">
        <v>64.63</v>
      </c>
      <c r="F92" s="261">
        <v>45.24</v>
      </c>
      <c r="G92" s="247">
        <v>10.47</v>
      </c>
      <c r="H92" s="261">
        <v>7.85</v>
      </c>
      <c r="I92" s="247">
        <f t="shared" si="1"/>
        <v>128.19</v>
      </c>
      <c r="J92" s="262"/>
      <c r="L92" s="12"/>
    </row>
    <row r="93" spans="1:12">
      <c r="A93" s="43"/>
      <c r="B93" s="114">
        <v>2089</v>
      </c>
      <c r="C93" s="54" t="s">
        <v>535</v>
      </c>
      <c r="D93" s="246" t="s">
        <v>598</v>
      </c>
      <c r="E93" s="247">
        <v>64.63</v>
      </c>
      <c r="F93" s="261">
        <v>0</v>
      </c>
      <c r="G93" s="247">
        <v>10.47</v>
      </c>
      <c r="H93" s="261">
        <v>0</v>
      </c>
      <c r="I93" s="247">
        <f t="shared" si="1"/>
        <v>75.099999999999994</v>
      </c>
      <c r="J93" s="262"/>
      <c r="L93" s="12"/>
    </row>
    <row r="94" spans="1:12" ht="16">
      <c r="A94" s="398" t="s">
        <v>403</v>
      </c>
      <c r="B94" s="399"/>
      <c r="C94" s="399"/>
      <c r="D94" s="400"/>
      <c r="E94" s="144">
        <f>SUM(E5:E93)</f>
        <v>5752.0700000000079</v>
      </c>
      <c r="F94" s="144">
        <f>SUM(F5:F93)</f>
        <v>3030.9599999999991</v>
      </c>
      <c r="G94" s="88">
        <f>SUM(G5:G93)</f>
        <v>931.83000000000175</v>
      </c>
      <c r="H94" s="88">
        <f>SUM(H5:H93)</f>
        <v>545.00000000000045</v>
      </c>
      <c r="I94" s="247">
        <f t="shared" si="1"/>
        <v>10259.860000000008</v>
      </c>
      <c r="J94" s="89"/>
      <c r="K94" s="275">
        <f>F94+H94</f>
        <v>3575.9599999999996</v>
      </c>
      <c r="L94" s="12"/>
    </row>
    <row r="95" spans="1:12">
      <c r="A95" s="148" t="s">
        <v>383</v>
      </c>
      <c r="B95" s="149" t="s">
        <v>413</v>
      </c>
      <c r="C95" s="150" t="s">
        <v>196</v>
      </c>
      <c r="D95" s="271" t="s">
        <v>598</v>
      </c>
      <c r="E95" s="272">
        <v>64.63</v>
      </c>
      <c r="F95" s="273">
        <v>0</v>
      </c>
      <c r="G95" s="274">
        <v>10.47</v>
      </c>
      <c r="H95" s="261">
        <v>0</v>
      </c>
      <c r="I95" s="247">
        <f t="shared" si="1"/>
        <v>75.099999999999994</v>
      </c>
      <c r="J95" s="53"/>
    </row>
    <row r="96" spans="1:12">
      <c r="A96" s="43"/>
      <c r="B96" s="50"/>
      <c r="C96" s="54"/>
      <c r="D96" s="54"/>
      <c r="E96" s="76"/>
      <c r="F96" s="76"/>
      <c r="G96" s="76"/>
      <c r="H96" s="76"/>
      <c r="I96" s="76"/>
      <c r="J96" s="53"/>
    </row>
    <row r="97" spans="1:12" ht="16">
      <c r="A97" s="143"/>
      <c r="B97" s="155"/>
      <c r="C97" s="398" t="s">
        <v>404</v>
      </c>
      <c r="D97" s="400"/>
      <c r="E97" s="88">
        <f>SUM(E95:E96)</f>
        <v>64.63</v>
      </c>
      <c r="F97" s="88"/>
      <c r="G97" s="88">
        <f>SUM(G95:G96)</f>
        <v>10.47</v>
      </c>
      <c r="H97" s="88"/>
      <c r="I97" s="88">
        <f>SUM(I95:I96)</f>
        <v>75.099999999999994</v>
      </c>
      <c r="J97" s="89"/>
      <c r="L97" s="12"/>
    </row>
    <row r="98" spans="1:12" ht="16">
      <c r="A98" s="394" t="s">
        <v>171</v>
      </c>
      <c r="B98" s="395"/>
      <c r="C98" s="395"/>
      <c r="D98" s="395"/>
      <c r="E98" s="88">
        <f>E94+E97</f>
        <v>5816.700000000008</v>
      </c>
      <c r="F98" s="88"/>
      <c r="G98" s="88">
        <f>G94+G97</f>
        <v>942.30000000000177</v>
      </c>
      <c r="H98" s="88"/>
      <c r="I98" s="88">
        <f>I94+I97</f>
        <v>10334.960000000008</v>
      </c>
      <c r="J98" s="89"/>
      <c r="L98" s="12"/>
    </row>
    <row r="99" spans="1:12" ht="16">
      <c r="A99" s="401" t="s">
        <v>317</v>
      </c>
      <c r="B99" s="401"/>
      <c r="C99" s="401"/>
      <c r="D99" s="401"/>
      <c r="E99" s="90"/>
      <c r="F99" s="90"/>
      <c r="G99" s="93"/>
      <c r="H99" s="93"/>
      <c r="I99" s="93"/>
      <c r="J99" s="89"/>
    </row>
    <row r="100" spans="1:12" ht="16" customHeight="1">
      <c r="A100" s="405" t="s">
        <v>418</v>
      </c>
      <c r="B100" s="402"/>
      <c r="C100" s="402"/>
      <c r="D100" s="403"/>
      <c r="E100" s="247"/>
      <c r="F100" s="247"/>
      <c r="G100" s="247"/>
      <c r="H100" s="247"/>
      <c r="I100" s="247"/>
      <c r="J100" s="100"/>
    </row>
    <row r="101" spans="1:12" ht="16" customHeight="1">
      <c r="A101" s="270"/>
      <c r="B101" s="82">
        <v>1734</v>
      </c>
      <c r="C101" s="225" t="s">
        <v>143</v>
      </c>
      <c r="D101" s="269" t="s">
        <v>599</v>
      </c>
      <c r="E101" s="267"/>
      <c r="F101" s="267"/>
      <c r="G101" s="267"/>
      <c r="H101" s="267"/>
      <c r="I101" s="267">
        <v>69.16</v>
      </c>
      <c r="J101" s="265" t="s">
        <v>607</v>
      </c>
    </row>
    <row r="102" spans="1:12" s="53" customFormat="1" ht="16" customHeight="1">
      <c r="A102" s="240"/>
      <c r="B102" s="211">
        <v>2278</v>
      </c>
      <c r="C102" s="217" t="s">
        <v>601</v>
      </c>
      <c r="D102" s="246" t="s">
        <v>598</v>
      </c>
      <c r="E102" s="239">
        <v>64.63</v>
      </c>
      <c r="F102" s="239">
        <v>0</v>
      </c>
      <c r="G102" s="239">
        <v>10.47</v>
      </c>
      <c r="H102" s="239">
        <v>0</v>
      </c>
      <c r="I102" s="239">
        <f>SUM(E102:H102)</f>
        <v>75.099999999999994</v>
      </c>
      <c r="J102" s="263" t="s">
        <v>608</v>
      </c>
    </row>
    <row r="103" spans="1:12" s="53" customFormat="1" ht="16" customHeight="1">
      <c r="A103" s="240"/>
      <c r="B103" s="114"/>
      <c r="C103" s="54"/>
      <c r="D103" s="54"/>
      <c r="E103" s="247"/>
      <c r="F103" s="247"/>
      <c r="G103" s="247"/>
      <c r="H103" s="247"/>
      <c r="I103" s="247"/>
      <c r="J103" s="57"/>
    </row>
    <row r="104" spans="1:12" s="53" customFormat="1" ht="16" customHeight="1">
      <c r="A104" s="240"/>
      <c r="B104" s="114"/>
      <c r="C104" s="54"/>
      <c r="D104" s="54"/>
      <c r="E104" s="247"/>
      <c r="F104" s="247"/>
      <c r="G104" s="247"/>
      <c r="H104" s="247"/>
      <c r="I104" s="247"/>
    </row>
    <row r="105" spans="1:12" s="53" customFormat="1" ht="16" customHeight="1">
      <c r="A105" s="240"/>
      <c r="B105" s="114"/>
      <c r="C105" s="54"/>
      <c r="D105" s="54"/>
      <c r="E105" s="247"/>
      <c r="F105" s="247"/>
      <c r="G105" s="247"/>
      <c r="H105" s="247"/>
      <c r="I105" s="247"/>
    </row>
    <row r="106" spans="1:12" s="53" customFormat="1" ht="16" customHeight="1">
      <c r="A106" s="240"/>
    </row>
    <row r="107" spans="1:12" ht="16">
      <c r="A107" s="406" t="s">
        <v>415</v>
      </c>
      <c r="B107" s="404"/>
      <c r="C107" s="404"/>
      <c r="D107" s="404"/>
      <c r="E107" s="256">
        <f>SUM(E100:E100)</f>
        <v>0</v>
      </c>
      <c r="F107" s="256"/>
      <c r="G107" s="256">
        <f>SUM(G100:G100)</f>
        <v>0</v>
      </c>
      <c r="H107" s="256"/>
      <c r="I107" s="256">
        <f>SUM(I100:I106)</f>
        <v>144.26</v>
      </c>
      <c r="J107" s="257"/>
    </row>
    <row r="108" spans="1:12" ht="16">
      <c r="A108" s="393" t="s">
        <v>171</v>
      </c>
      <c r="B108" s="393"/>
      <c r="C108" s="393"/>
      <c r="D108" s="393"/>
      <c r="E108" s="90">
        <f>E98+E107</f>
        <v>5816.700000000008</v>
      </c>
      <c r="F108" s="90"/>
      <c r="G108" s="90">
        <f>G98+G107</f>
        <v>942.30000000000177</v>
      </c>
      <c r="H108" s="90"/>
      <c r="I108" s="90">
        <f>I98+I107</f>
        <v>10479.220000000008</v>
      </c>
      <c r="J108" s="89"/>
    </row>
    <row r="109" spans="1:12" ht="15" customHeight="1">
      <c r="A109" s="397" t="s">
        <v>166</v>
      </c>
      <c r="B109" s="397"/>
      <c r="C109" s="397"/>
      <c r="D109" s="397"/>
      <c r="E109" s="397"/>
      <c r="F109" s="397"/>
      <c r="G109" s="397"/>
      <c r="H109" s="397"/>
      <c r="I109" s="397"/>
      <c r="J109" s="143"/>
    </row>
    <row r="110" spans="1:12" ht="16" customHeight="1">
      <c r="C110" s="1"/>
      <c r="D110" s="1"/>
      <c r="G110" t="s">
        <v>381</v>
      </c>
      <c r="H110" s="163" t="s">
        <v>440</v>
      </c>
      <c r="I110" s="260">
        <v>44762</v>
      </c>
    </row>
    <row r="111" spans="1:12">
      <c r="G111" s="12"/>
      <c r="H111" s="12"/>
      <c r="I111" s="12"/>
    </row>
    <row r="114" spans="2:4">
      <c r="B114" s="137"/>
      <c r="C114" s="137"/>
      <c r="D114" s="137"/>
    </row>
  </sheetData>
  <autoFilter ref="A4:J95" xr:uid="{AC91E4FB-51F2-A54D-A087-8F2CC9694FD4}"/>
  <mergeCells count="8">
    <mergeCell ref="A108:D108"/>
    <mergeCell ref="A109:I109"/>
    <mergeCell ref="A94:D94"/>
    <mergeCell ref="C97:D97"/>
    <mergeCell ref="A98:D98"/>
    <mergeCell ref="A99:D99"/>
    <mergeCell ref="A100:D100"/>
    <mergeCell ref="A107:D107"/>
  </mergeCells>
  <conditionalFormatting sqref="B101">
    <cfRule type="duplicateValues" dxfId="914" priority="5"/>
  </conditionalFormatting>
  <conditionalFormatting sqref="B102">
    <cfRule type="duplicateValues" dxfId="913" priority="1"/>
  </conditionalFormatting>
  <conditionalFormatting sqref="B103">
    <cfRule type="duplicateValues" dxfId="912" priority="10"/>
  </conditionalFormatting>
  <conditionalFormatting sqref="B104">
    <cfRule type="duplicateValues" dxfId="911" priority="37"/>
  </conditionalFormatting>
  <conditionalFormatting sqref="B105">
    <cfRule type="duplicateValues" dxfId="910" priority="30"/>
  </conditionalFormatting>
  <conditionalFormatting sqref="B108 B110:B1048576 B1:B93 B95:B99">
    <cfRule type="duplicateValues" dxfId="909" priority="54"/>
  </conditionalFormatting>
  <conditionalFormatting sqref="B48:C48">
    <cfRule type="duplicateValues" dxfId="908" priority="78"/>
    <cfRule type="duplicateValues" dxfId="907" priority="79"/>
  </conditionalFormatting>
  <conditionalFormatting sqref="B101:C101">
    <cfRule type="duplicateValues" dxfId="906" priority="8"/>
  </conditionalFormatting>
  <conditionalFormatting sqref="B102:C102">
    <cfRule type="duplicateValues" dxfId="905" priority="4"/>
  </conditionalFormatting>
  <conditionalFormatting sqref="B103:D103">
    <cfRule type="duplicateValues" dxfId="904" priority="16"/>
  </conditionalFormatting>
  <conditionalFormatting sqref="B104:D104">
    <cfRule type="duplicateValues" dxfId="903" priority="44"/>
  </conditionalFormatting>
  <conditionalFormatting sqref="B105:D105">
    <cfRule type="duplicateValues" dxfId="902" priority="36"/>
  </conditionalFormatting>
  <conditionalFormatting sqref="B108:D108 B96:D96 B97 B99:D99 B110:D1048576 B49:C93 B1:D4 B5:C47 B95:C95">
    <cfRule type="duplicateValues" dxfId="901" priority="91"/>
  </conditionalFormatting>
  <conditionalFormatting sqref="B112:D1048576">
    <cfRule type="duplicateValues" dxfId="900" priority="90"/>
  </conditionalFormatting>
  <conditionalFormatting sqref="C15">
    <cfRule type="duplicateValues" dxfId="899" priority="88"/>
  </conditionalFormatting>
  <conditionalFormatting sqref="C41">
    <cfRule type="duplicateValues" dxfId="898" priority="86"/>
  </conditionalFormatting>
  <conditionalFormatting sqref="C43">
    <cfRule type="duplicateValues" dxfId="897" priority="85"/>
  </conditionalFormatting>
  <conditionalFormatting sqref="C101">
    <cfRule type="duplicateValues" dxfId="896" priority="6"/>
  </conditionalFormatting>
  <conditionalFormatting sqref="C102">
    <cfRule type="duplicateValues" dxfId="895" priority="2"/>
  </conditionalFormatting>
  <conditionalFormatting sqref="C103:D103">
    <cfRule type="duplicateValues" dxfId="894" priority="11"/>
  </conditionalFormatting>
  <conditionalFormatting sqref="C104:D104">
    <cfRule type="duplicateValues" dxfId="893" priority="38"/>
  </conditionalFormatting>
  <conditionalFormatting sqref="C105:D105">
    <cfRule type="duplicateValues" dxfId="892" priority="31"/>
  </conditionalFormatting>
  <conditionalFormatting sqref="C108:D108 C110:D1048576 C1:D4 C96:D96 C98:D99 C5:C93 C95">
    <cfRule type="duplicateValues" dxfId="891" priority="55"/>
  </conditionalFormatting>
  <conditionalFormatting sqref="J7:J105">
    <cfRule type="notContainsBlanks" dxfId="890" priority="3">
      <formula>LEN(TRIM(J7))&gt;0</formula>
    </cfRule>
  </conditionalFormatting>
  <conditionalFormatting sqref="J107:J109">
    <cfRule type="notContainsBlanks" dxfId="889" priority="70">
      <formula>LEN(TRIM(J107))&gt;0</formula>
    </cfRule>
  </conditionalFormatting>
  <conditionalFormatting sqref="K73">
    <cfRule type="notContainsBlanks" dxfId="888" priority="84">
      <formula>LEN(TRIM(K73))&gt;0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FA3C-5E69-CF43-B631-2F9B2F8FA856}">
  <sheetPr>
    <tabColor rgb="FF92D050"/>
    <pageSetUpPr fitToPage="1"/>
  </sheetPr>
  <dimension ref="A1:M117"/>
  <sheetViews>
    <sheetView topLeftCell="A2" zoomScale="125" zoomScaleNormal="125" zoomScalePageLayoutView="150" workbookViewId="0">
      <selection activeCell="A11" sqref="A11:XFD11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11.6640625" customWidth="1"/>
  </cols>
  <sheetData>
    <row r="1" spans="1:10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10" ht="19">
      <c r="A2" s="92" t="s">
        <v>313</v>
      </c>
      <c r="C2" s="17"/>
      <c r="D2" s="158" t="s">
        <v>541</v>
      </c>
      <c r="E2" s="3"/>
      <c r="G2" s="59"/>
      <c r="H2" s="157">
        <v>44743</v>
      </c>
      <c r="I2" s="157">
        <v>44773</v>
      </c>
    </row>
    <row r="3" spans="1:10" ht="7" customHeight="1">
      <c r="C3" s="17"/>
      <c r="D3" s="2"/>
      <c r="E3" s="3"/>
      <c r="F3" s="3"/>
      <c r="G3" s="46"/>
      <c r="H3" s="46"/>
    </row>
    <row r="4" spans="1:10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10">
      <c r="A5" s="43"/>
      <c r="B5" s="43">
        <v>2247</v>
      </c>
      <c r="C5" s="51" t="s">
        <v>542</v>
      </c>
      <c r="D5" s="246"/>
      <c r="E5" s="246"/>
      <c r="F5" s="247">
        <v>64.63</v>
      </c>
      <c r="G5" s="247">
        <v>10.47</v>
      </c>
      <c r="H5" s="247">
        <f>F5+G5</f>
        <v>75.099999999999994</v>
      </c>
      <c r="I5" s="51"/>
      <c r="J5" s="275">
        <f>H5-75.1</f>
        <v>0</v>
      </c>
    </row>
    <row r="6" spans="1:10">
      <c r="A6" s="43"/>
      <c r="B6" s="43">
        <v>2261</v>
      </c>
      <c r="C6" s="51" t="s">
        <v>561</v>
      </c>
      <c r="D6" s="246"/>
      <c r="E6" s="246"/>
      <c r="F6" s="247">
        <v>168.03</v>
      </c>
      <c r="G6" s="247">
        <v>29.32</v>
      </c>
      <c r="H6" s="247">
        <f>SUM(F6:G6)</f>
        <v>197.35</v>
      </c>
      <c r="I6" s="51"/>
    </row>
    <row r="7" spans="1:10">
      <c r="A7" s="43"/>
      <c r="B7" s="114">
        <v>2081</v>
      </c>
      <c r="C7" s="51" t="s">
        <v>192</v>
      </c>
      <c r="D7" s="52" t="s">
        <v>225</v>
      </c>
      <c r="E7" s="52"/>
      <c r="F7" s="76">
        <v>109.87</v>
      </c>
      <c r="G7" s="75">
        <v>18.32</v>
      </c>
      <c r="H7" s="75">
        <f t="shared" ref="H7:H88" si="0">SUM(F7:G7)</f>
        <v>128.19</v>
      </c>
      <c r="I7" s="53"/>
    </row>
    <row r="8" spans="1:10">
      <c r="A8" s="43"/>
      <c r="B8" s="114">
        <v>2083</v>
      </c>
      <c r="C8" s="54" t="s">
        <v>212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10">
      <c r="A9" s="43"/>
      <c r="B9" s="114">
        <v>2274</v>
      </c>
      <c r="C9" s="54" t="s">
        <v>583</v>
      </c>
      <c r="D9" s="52"/>
      <c r="E9" s="52"/>
      <c r="F9" s="76">
        <v>64.63</v>
      </c>
      <c r="G9" s="76">
        <v>10.47</v>
      </c>
      <c r="H9" s="76">
        <f t="shared" si="0"/>
        <v>75.099999999999994</v>
      </c>
      <c r="I9" s="53"/>
    </row>
    <row r="10" spans="1:10">
      <c r="A10" s="43"/>
      <c r="B10" s="114">
        <v>1593</v>
      </c>
      <c r="C10" s="54" t="s">
        <v>89</v>
      </c>
      <c r="D10" s="52"/>
      <c r="E10" s="52"/>
      <c r="F10" s="75">
        <v>64.63</v>
      </c>
      <c r="G10" s="75">
        <v>10.47</v>
      </c>
      <c r="H10" s="75">
        <f t="shared" si="0"/>
        <v>75.099999999999994</v>
      </c>
      <c r="I10" s="53"/>
    </row>
    <row r="11" spans="1:10">
      <c r="A11" s="43"/>
      <c r="B11" s="114">
        <v>2131</v>
      </c>
      <c r="C11" s="54" t="s">
        <v>575</v>
      </c>
      <c r="D11" s="52"/>
      <c r="E11" s="52"/>
      <c r="F11" s="76">
        <v>64.63</v>
      </c>
      <c r="G11" s="76">
        <v>10.47</v>
      </c>
      <c r="H11" s="76">
        <f t="shared" si="0"/>
        <v>75.099999999999994</v>
      </c>
      <c r="I11" s="53"/>
    </row>
    <row r="12" spans="1:10">
      <c r="A12" s="43"/>
      <c r="B12" s="114">
        <v>1751</v>
      </c>
      <c r="C12" s="54" t="s">
        <v>139</v>
      </c>
      <c r="D12" s="52"/>
      <c r="E12" s="52"/>
      <c r="F12" s="75">
        <v>64.63</v>
      </c>
      <c r="G12" s="75">
        <v>10.47</v>
      </c>
      <c r="H12" s="75">
        <f t="shared" si="0"/>
        <v>75.099999999999994</v>
      </c>
      <c r="I12" s="53"/>
    </row>
    <row r="13" spans="1:10">
      <c r="A13" s="43"/>
      <c r="B13" s="114">
        <v>2023</v>
      </c>
      <c r="C13" s="54" t="s">
        <v>170</v>
      </c>
      <c r="D13" s="52"/>
      <c r="E13" s="52">
        <v>1</v>
      </c>
      <c r="F13" s="75">
        <v>109.87</v>
      </c>
      <c r="G13" s="76">
        <v>18.32</v>
      </c>
      <c r="H13" s="75">
        <f t="shared" si="0"/>
        <v>128.19</v>
      </c>
      <c r="I13" s="53"/>
      <c r="J13" s="275">
        <f>H13-75.1</f>
        <v>53.09</v>
      </c>
    </row>
    <row r="14" spans="1:10">
      <c r="A14" s="43"/>
      <c r="B14" s="114">
        <v>1721</v>
      </c>
      <c r="C14" s="51" t="s">
        <v>11</v>
      </c>
      <c r="D14" s="52">
        <v>1</v>
      </c>
      <c r="E14" s="52">
        <v>1</v>
      </c>
      <c r="F14" s="77">
        <v>168.03</v>
      </c>
      <c r="G14" s="76">
        <v>29.32</v>
      </c>
      <c r="H14" s="75">
        <f t="shared" si="0"/>
        <v>197.35</v>
      </c>
      <c r="I14" s="53"/>
      <c r="J14" s="275">
        <f>H14-75.1</f>
        <v>122.25</v>
      </c>
    </row>
    <row r="15" spans="1:10">
      <c r="A15" s="43"/>
      <c r="B15" s="165">
        <v>2123</v>
      </c>
      <c r="C15" s="112" t="s">
        <v>300</v>
      </c>
      <c r="D15" s="52"/>
      <c r="E15" s="52"/>
      <c r="F15" s="76">
        <v>64.63</v>
      </c>
      <c r="G15" s="76">
        <v>10.47</v>
      </c>
      <c r="H15" s="75">
        <f t="shared" si="0"/>
        <v>75.099999999999994</v>
      </c>
      <c r="I15" s="53"/>
    </row>
    <row r="16" spans="1:10">
      <c r="A16" s="43"/>
      <c r="B16" s="114">
        <v>1970</v>
      </c>
      <c r="C16" s="54" t="s">
        <v>65</v>
      </c>
      <c r="D16" s="55"/>
      <c r="E16" s="218">
        <v>1</v>
      </c>
      <c r="F16" s="76">
        <v>109.87</v>
      </c>
      <c r="G16" s="75">
        <v>18.32</v>
      </c>
      <c r="H16" s="75">
        <f t="shared" si="0"/>
        <v>128.19</v>
      </c>
      <c r="I16" s="53"/>
      <c r="J16" s="275">
        <f>H16-75.1</f>
        <v>53.09</v>
      </c>
    </row>
    <row r="17" spans="1:13">
      <c r="A17" s="43"/>
      <c r="B17" s="114">
        <v>1984</v>
      </c>
      <c r="C17" s="51" t="s">
        <v>80</v>
      </c>
      <c r="D17" s="52"/>
      <c r="E17" s="52"/>
      <c r="F17" s="76">
        <v>64.63</v>
      </c>
      <c r="G17" s="75">
        <v>10.47</v>
      </c>
      <c r="H17" s="75">
        <f t="shared" si="0"/>
        <v>75.099999999999994</v>
      </c>
      <c r="I17" s="53"/>
    </row>
    <row r="18" spans="1:13">
      <c r="A18" s="43"/>
      <c r="B18" s="114">
        <v>1657</v>
      </c>
      <c r="C18" s="51" t="s">
        <v>335</v>
      </c>
      <c r="D18" s="52"/>
      <c r="E18" s="52"/>
      <c r="F18" s="76">
        <v>64.63</v>
      </c>
      <c r="G18" s="76">
        <v>10.47</v>
      </c>
      <c r="H18" s="76">
        <f>SUM(F18:G18)</f>
        <v>75.099999999999994</v>
      </c>
      <c r="I18" s="53"/>
    </row>
    <row r="19" spans="1:13">
      <c r="A19" s="43"/>
      <c r="B19" s="114">
        <v>1794</v>
      </c>
      <c r="C19" s="51" t="s">
        <v>91</v>
      </c>
      <c r="D19" s="52">
        <v>3</v>
      </c>
      <c r="E19" s="52">
        <v>1</v>
      </c>
      <c r="F19" s="77">
        <v>168.03</v>
      </c>
      <c r="G19" s="76">
        <v>29.32</v>
      </c>
      <c r="H19" s="75">
        <f t="shared" si="0"/>
        <v>197.35</v>
      </c>
      <c r="I19" s="53"/>
      <c r="J19" s="275">
        <f>H19-75.1</f>
        <v>122.25</v>
      </c>
    </row>
    <row r="20" spans="1:13">
      <c r="A20" s="43"/>
      <c r="B20" s="114">
        <v>2201</v>
      </c>
      <c r="C20" s="51" t="s">
        <v>420</v>
      </c>
      <c r="D20" s="52"/>
      <c r="E20" s="52"/>
      <c r="F20" s="76">
        <v>64.63</v>
      </c>
      <c r="G20" s="76">
        <v>10.47</v>
      </c>
      <c r="H20" s="75">
        <f t="shared" si="0"/>
        <v>75.099999999999994</v>
      </c>
      <c r="I20" s="53"/>
    </row>
    <row r="21" spans="1:13">
      <c r="A21" s="43"/>
      <c r="B21" s="114">
        <v>2194</v>
      </c>
      <c r="C21" s="51" t="s">
        <v>405</v>
      </c>
      <c r="D21" s="52"/>
      <c r="E21" s="52"/>
      <c r="F21" s="76">
        <v>64.63</v>
      </c>
      <c r="G21" s="76">
        <v>10.47</v>
      </c>
      <c r="H21" s="76">
        <f t="shared" si="0"/>
        <v>75.099999999999994</v>
      </c>
      <c r="I21" s="53"/>
    </row>
    <row r="22" spans="1:13">
      <c r="A22" s="43"/>
      <c r="B22" s="114">
        <v>2182</v>
      </c>
      <c r="C22" s="51" t="s">
        <v>515</v>
      </c>
      <c r="D22" s="52">
        <v>1</v>
      </c>
      <c r="E22" s="52"/>
      <c r="F22" s="76">
        <v>109.87</v>
      </c>
      <c r="G22" s="76">
        <v>18.32</v>
      </c>
      <c r="H22" s="76">
        <f t="shared" si="0"/>
        <v>128.19</v>
      </c>
      <c r="I22" s="53"/>
      <c r="J22" s="275">
        <f>H22-75.1</f>
        <v>53.09</v>
      </c>
    </row>
    <row r="23" spans="1:13">
      <c r="A23" s="43"/>
      <c r="B23" s="114">
        <v>1730</v>
      </c>
      <c r="C23" s="51" t="s">
        <v>92</v>
      </c>
      <c r="D23" s="52">
        <v>1</v>
      </c>
      <c r="E23" s="52"/>
      <c r="F23" s="76">
        <v>168.03</v>
      </c>
      <c r="G23" s="76">
        <v>29.32</v>
      </c>
      <c r="H23" s="75">
        <f t="shared" si="0"/>
        <v>197.35</v>
      </c>
      <c r="I23" s="53"/>
      <c r="J23" s="275">
        <f>H23-75.1</f>
        <v>122.25</v>
      </c>
    </row>
    <row r="24" spans="1:13">
      <c r="A24" s="43"/>
      <c r="B24" s="114">
        <v>1708</v>
      </c>
      <c r="C24" s="51" t="s">
        <v>15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</row>
    <row r="25" spans="1:13">
      <c r="A25" s="43"/>
      <c r="B25" s="114">
        <v>1985</v>
      </c>
      <c r="C25" s="54" t="s">
        <v>120</v>
      </c>
      <c r="D25" s="52"/>
      <c r="E25" s="52"/>
      <c r="F25" s="76">
        <v>64.63</v>
      </c>
      <c r="G25" s="75">
        <v>10.47</v>
      </c>
      <c r="H25" s="75">
        <f t="shared" si="0"/>
        <v>75.099999999999994</v>
      </c>
      <c r="I25" s="53"/>
      <c r="M25" t="s">
        <v>318</v>
      </c>
    </row>
    <row r="26" spans="1:13">
      <c r="A26" s="43"/>
      <c r="B26" s="114">
        <v>1350</v>
      </c>
      <c r="C26" s="54" t="s">
        <v>332</v>
      </c>
      <c r="D26" s="52"/>
      <c r="E26" s="52">
        <v>1</v>
      </c>
      <c r="F26" s="76"/>
      <c r="G26" s="76"/>
      <c r="H26" s="76">
        <v>0</v>
      </c>
      <c r="I26" s="53"/>
      <c r="J26" s="275"/>
    </row>
    <row r="27" spans="1:13">
      <c r="A27" s="43"/>
      <c r="B27" s="114">
        <v>2250</v>
      </c>
      <c r="C27" s="54" t="s">
        <v>549</v>
      </c>
      <c r="D27" s="52">
        <v>2</v>
      </c>
      <c r="E27" s="52">
        <v>1</v>
      </c>
      <c r="F27" s="76">
        <v>168.03</v>
      </c>
      <c r="G27" s="76">
        <v>29.32</v>
      </c>
      <c r="H27" s="76">
        <f t="shared" si="0"/>
        <v>197.35</v>
      </c>
      <c r="I27" s="53"/>
      <c r="J27" s="275">
        <f>H27-75.1</f>
        <v>122.25</v>
      </c>
    </row>
    <row r="28" spans="1:13">
      <c r="A28" s="43"/>
      <c r="B28" s="114">
        <v>2120</v>
      </c>
      <c r="C28" s="51" t="s">
        <v>213</v>
      </c>
      <c r="D28" s="66">
        <v>2</v>
      </c>
      <c r="E28" s="66"/>
      <c r="F28" s="76">
        <v>168.03</v>
      </c>
      <c r="G28" s="78">
        <v>29.32</v>
      </c>
      <c r="H28" s="75">
        <f t="shared" si="0"/>
        <v>197.35</v>
      </c>
      <c r="I28" s="53"/>
      <c r="J28" s="275">
        <f>H28-75.1</f>
        <v>122.25</v>
      </c>
    </row>
    <row r="29" spans="1:13">
      <c r="A29" s="43"/>
      <c r="B29" s="114">
        <v>2193</v>
      </c>
      <c r="C29" s="51" t="s">
        <v>407</v>
      </c>
      <c r="D29" s="66"/>
      <c r="E29" s="66"/>
      <c r="F29" s="76">
        <v>64.63</v>
      </c>
      <c r="G29" s="76">
        <v>10.47</v>
      </c>
      <c r="H29" s="76">
        <f t="shared" si="0"/>
        <v>75.099999999999994</v>
      </c>
      <c r="I29" s="53"/>
    </row>
    <row r="30" spans="1:13">
      <c r="A30" s="43"/>
      <c r="B30" s="114">
        <v>640</v>
      </c>
      <c r="C30" s="51" t="s">
        <v>43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</row>
    <row r="31" spans="1:13" s="181" customFormat="1">
      <c r="A31" s="219"/>
      <c r="B31" s="211"/>
      <c r="C31" s="212" t="s">
        <v>585</v>
      </c>
      <c r="D31" s="214"/>
      <c r="E31" s="214"/>
      <c r="F31" s="215">
        <v>0</v>
      </c>
      <c r="G31" s="215">
        <v>0</v>
      </c>
      <c r="H31" s="215">
        <f t="shared" si="0"/>
        <v>0</v>
      </c>
      <c r="I31" s="216" t="s">
        <v>510</v>
      </c>
    </row>
    <row r="32" spans="1:13">
      <c r="A32" s="43"/>
      <c r="B32" s="114">
        <v>901</v>
      </c>
      <c r="C32" s="51" t="s">
        <v>21</v>
      </c>
      <c r="D32" s="52"/>
      <c r="E32" s="52">
        <v>1</v>
      </c>
      <c r="F32" s="76">
        <v>109.87</v>
      </c>
      <c r="G32" s="75">
        <v>18.32</v>
      </c>
      <c r="H32" s="75">
        <f t="shared" si="0"/>
        <v>128.19</v>
      </c>
      <c r="I32" s="53"/>
      <c r="J32" s="275">
        <f>H32-75.1</f>
        <v>53.09</v>
      </c>
    </row>
    <row r="33" spans="1:10">
      <c r="A33" s="43"/>
      <c r="B33" s="114">
        <v>1978</v>
      </c>
      <c r="C33" s="51" t="s">
        <v>358</v>
      </c>
      <c r="D33" s="52">
        <v>2</v>
      </c>
      <c r="E33" s="52">
        <v>1</v>
      </c>
      <c r="F33" s="77">
        <v>168.03</v>
      </c>
      <c r="G33" s="76">
        <v>29.32</v>
      </c>
      <c r="H33" s="76">
        <f t="shared" si="0"/>
        <v>197.35</v>
      </c>
      <c r="I33" s="53"/>
      <c r="J33" s="275">
        <f>H33-75.1</f>
        <v>122.25</v>
      </c>
    </row>
    <row r="34" spans="1:10">
      <c r="A34" s="43"/>
      <c r="B34" s="114">
        <v>2234</v>
      </c>
      <c r="C34" s="51" t="s">
        <v>551</v>
      </c>
      <c r="D34" s="52"/>
      <c r="E34" s="52"/>
      <c r="F34" s="120">
        <v>64.63</v>
      </c>
      <c r="G34" s="76">
        <v>10.47</v>
      </c>
      <c r="H34" s="76">
        <f t="shared" si="0"/>
        <v>75.099999999999994</v>
      </c>
      <c r="I34" s="53"/>
    </row>
    <row r="35" spans="1:10" ht="16">
      <c r="A35" s="43"/>
      <c r="B35" s="114">
        <v>1741</v>
      </c>
      <c r="C35" s="51" t="s">
        <v>23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  <c r="J35" s="180"/>
    </row>
    <row r="36" spans="1:10">
      <c r="A36" s="43"/>
      <c r="B36" s="114">
        <v>1757</v>
      </c>
      <c r="C36" s="51" t="s">
        <v>93</v>
      </c>
      <c r="D36" s="52">
        <v>1</v>
      </c>
      <c r="E36" s="52">
        <v>1</v>
      </c>
      <c r="F36" s="76">
        <v>168.03</v>
      </c>
      <c r="G36" s="75">
        <v>29.32</v>
      </c>
      <c r="H36" s="75">
        <f t="shared" si="0"/>
        <v>197.35</v>
      </c>
      <c r="I36" s="53"/>
      <c r="J36" s="275">
        <f>H36-75.1</f>
        <v>122.25</v>
      </c>
    </row>
    <row r="37" spans="1:10">
      <c r="A37" s="43"/>
      <c r="B37" s="114">
        <v>2057</v>
      </c>
      <c r="C37" s="51" t="s">
        <v>183</v>
      </c>
      <c r="D37" s="52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10">
      <c r="A38" s="43"/>
      <c r="B38" s="114">
        <v>1210</v>
      </c>
      <c r="C38" s="54" t="s">
        <v>24</v>
      </c>
      <c r="D38" s="52">
        <v>1</v>
      </c>
      <c r="E38" s="52">
        <v>1</v>
      </c>
      <c r="F38" s="76">
        <v>168.03</v>
      </c>
      <c r="G38" s="76">
        <v>29.32</v>
      </c>
      <c r="H38" s="76">
        <f t="shared" si="0"/>
        <v>197.35</v>
      </c>
      <c r="I38" s="53"/>
      <c r="J38" s="275">
        <f>H38-75.1</f>
        <v>122.25</v>
      </c>
    </row>
    <row r="39" spans="1:10">
      <c r="A39" s="43"/>
      <c r="B39" s="114">
        <v>2031</v>
      </c>
      <c r="C39" s="54" t="s">
        <v>134</v>
      </c>
      <c r="D39" s="52"/>
      <c r="E39" s="52"/>
      <c r="F39" s="76">
        <v>64.63</v>
      </c>
      <c r="G39" s="75">
        <v>10.47</v>
      </c>
      <c r="H39" s="75">
        <f t="shared" si="0"/>
        <v>75.099999999999994</v>
      </c>
      <c r="I39" s="53"/>
    </row>
    <row r="40" spans="1:10">
      <c r="A40" s="43"/>
      <c r="B40" s="114">
        <v>1460</v>
      </c>
      <c r="C40" s="54" t="s">
        <v>59</v>
      </c>
      <c r="D40" s="55"/>
      <c r="E40" s="52"/>
      <c r="F40" s="76">
        <v>64.63</v>
      </c>
      <c r="G40" s="75">
        <v>10.47</v>
      </c>
      <c r="H40" s="75">
        <f t="shared" si="0"/>
        <v>75.099999999999994</v>
      </c>
      <c r="I40" s="53"/>
    </row>
    <row r="41" spans="1:10">
      <c r="A41" s="43"/>
      <c r="B41" s="114">
        <v>2248</v>
      </c>
      <c r="C41" s="138" t="s">
        <v>563</v>
      </c>
      <c r="D41" s="218">
        <v>1</v>
      </c>
      <c r="E41" s="52">
        <v>1</v>
      </c>
      <c r="F41" s="76">
        <v>168.03</v>
      </c>
      <c r="G41" s="76">
        <v>29.32</v>
      </c>
      <c r="H41" s="76">
        <f t="shared" si="0"/>
        <v>197.35</v>
      </c>
      <c r="I41" s="53"/>
      <c r="J41" s="275">
        <f>H41-75.1</f>
        <v>122.25</v>
      </c>
    </row>
    <row r="42" spans="1:10">
      <c r="A42" s="43"/>
      <c r="B42" s="114">
        <v>1300</v>
      </c>
      <c r="C42" s="138" t="s">
        <v>330</v>
      </c>
      <c r="D42" s="55"/>
      <c r="E42" s="52"/>
      <c r="F42" s="76">
        <v>64.63</v>
      </c>
      <c r="G42" s="76">
        <v>10.47</v>
      </c>
      <c r="H42" s="75">
        <f t="shared" si="0"/>
        <v>75.099999999999994</v>
      </c>
      <c r="I42" s="53"/>
    </row>
    <row r="43" spans="1:10" ht="16" customHeight="1">
      <c r="A43" s="43"/>
      <c r="B43" s="166">
        <v>2036</v>
      </c>
      <c r="C43" s="119" t="s">
        <v>306</v>
      </c>
      <c r="D43" s="55"/>
      <c r="E43" s="52"/>
      <c r="F43" s="76">
        <v>64.63</v>
      </c>
      <c r="G43" s="76">
        <v>10.47</v>
      </c>
      <c r="H43" s="75">
        <f>SUM(F43:G43)</f>
        <v>75.099999999999994</v>
      </c>
      <c r="I43" s="53"/>
    </row>
    <row r="44" spans="1:10">
      <c r="A44" s="43"/>
      <c r="B44" s="114">
        <v>2062</v>
      </c>
      <c r="C44" s="54" t="s">
        <v>203</v>
      </c>
      <c r="D44" s="52"/>
      <c r="E44" s="52"/>
      <c r="F44" s="76">
        <v>64.63</v>
      </c>
      <c r="G44" s="76">
        <v>10.47</v>
      </c>
      <c r="H44" s="75">
        <f t="shared" si="0"/>
        <v>75.099999999999994</v>
      </c>
      <c r="I44" s="53"/>
    </row>
    <row r="45" spans="1:10">
      <c r="A45" s="43"/>
      <c r="B45" s="167">
        <v>2121</v>
      </c>
      <c r="C45" s="119" t="s">
        <v>308</v>
      </c>
      <c r="D45" s="52"/>
      <c r="E45" s="52"/>
      <c r="F45" s="76">
        <v>64.63</v>
      </c>
      <c r="G45" s="76">
        <v>10.47</v>
      </c>
      <c r="H45" s="75">
        <f t="shared" si="0"/>
        <v>75.099999999999994</v>
      </c>
      <c r="I45" s="53"/>
    </row>
    <row r="46" spans="1:10">
      <c r="A46" s="43"/>
      <c r="B46" s="114">
        <v>1704</v>
      </c>
      <c r="C46" s="54" t="s">
        <v>27</v>
      </c>
      <c r="D46" s="56">
        <v>2</v>
      </c>
      <c r="E46" s="52">
        <v>1</v>
      </c>
      <c r="F46" s="77">
        <v>168.03</v>
      </c>
      <c r="G46" s="76">
        <v>29.32</v>
      </c>
      <c r="H46" s="75">
        <f t="shared" si="0"/>
        <v>197.35</v>
      </c>
      <c r="I46" s="53"/>
      <c r="J46" s="275">
        <f>H46-75.1</f>
        <v>122.25</v>
      </c>
    </row>
    <row r="47" spans="1:10">
      <c r="A47" s="43"/>
      <c r="B47" s="114">
        <v>2030</v>
      </c>
      <c r="C47" s="54" t="s">
        <v>123</v>
      </c>
      <c r="D47" s="56"/>
      <c r="E47" s="52">
        <v>1</v>
      </c>
      <c r="F47" s="76">
        <v>109.87</v>
      </c>
      <c r="G47" s="76">
        <v>18.32</v>
      </c>
      <c r="H47" s="75">
        <f t="shared" si="0"/>
        <v>128.19</v>
      </c>
      <c r="I47" s="53"/>
      <c r="J47" s="275">
        <f>H47-75.1</f>
        <v>53.09</v>
      </c>
    </row>
    <row r="48" spans="1:10">
      <c r="A48" s="43"/>
      <c r="B48" s="114">
        <v>1734</v>
      </c>
      <c r="C48" s="54" t="s">
        <v>143</v>
      </c>
      <c r="D48" s="52">
        <v>1</v>
      </c>
      <c r="E48" s="52"/>
      <c r="F48" s="76">
        <v>109.87</v>
      </c>
      <c r="G48" s="75">
        <v>18.32</v>
      </c>
      <c r="H48" s="75">
        <f t="shared" si="0"/>
        <v>128.19</v>
      </c>
      <c r="I48" s="53"/>
      <c r="J48" s="275">
        <f>H48-75.1</f>
        <v>53.09</v>
      </c>
    </row>
    <row r="49" spans="1:10">
      <c r="A49" s="43"/>
      <c r="B49" s="114">
        <v>2069</v>
      </c>
      <c r="C49" s="54" t="s">
        <v>209</v>
      </c>
      <c r="D49" s="52"/>
      <c r="E49" s="52"/>
      <c r="F49" s="76">
        <v>64.63</v>
      </c>
      <c r="G49" s="75">
        <v>10.47</v>
      </c>
      <c r="H49" s="75">
        <f t="shared" si="0"/>
        <v>75.099999999999994</v>
      </c>
      <c r="I49" s="53"/>
    </row>
    <row r="50" spans="1:10">
      <c r="A50" s="43"/>
      <c r="B50" s="114">
        <v>2003</v>
      </c>
      <c r="C50" s="51" t="s">
        <v>133</v>
      </c>
      <c r="D50" s="52"/>
      <c r="E50" s="52">
        <v>1</v>
      </c>
      <c r="F50" s="76">
        <v>109.87</v>
      </c>
      <c r="G50" s="76">
        <v>18.32</v>
      </c>
      <c r="H50" s="76">
        <f t="shared" si="0"/>
        <v>128.19</v>
      </c>
      <c r="I50" s="53"/>
      <c r="J50" s="275">
        <f>H50-75.1</f>
        <v>53.09</v>
      </c>
    </row>
    <row r="51" spans="1:10" s="42" customFormat="1">
      <c r="A51" s="43"/>
      <c r="B51" s="114">
        <v>2019</v>
      </c>
      <c r="C51" s="54" t="s">
        <v>124</v>
      </c>
      <c r="D51" s="52">
        <v>1</v>
      </c>
      <c r="E51" s="52">
        <v>1</v>
      </c>
      <c r="F51" s="77">
        <v>168.03</v>
      </c>
      <c r="G51" s="76">
        <v>29.32</v>
      </c>
      <c r="H51" s="76">
        <f t="shared" si="0"/>
        <v>197.35</v>
      </c>
      <c r="I51" s="53"/>
      <c r="J51" s="275">
        <f>H51-75.1</f>
        <v>122.25</v>
      </c>
    </row>
    <row r="52" spans="1:10" s="42" customFormat="1">
      <c r="A52" s="43"/>
      <c r="B52" s="114">
        <v>2172</v>
      </c>
      <c r="C52" s="54" t="s">
        <v>378</v>
      </c>
      <c r="D52" s="52"/>
      <c r="E52" s="52"/>
      <c r="F52" s="76">
        <v>64.63</v>
      </c>
      <c r="G52" s="75">
        <v>10.47</v>
      </c>
      <c r="H52" s="75">
        <f t="shared" si="0"/>
        <v>75.099999999999994</v>
      </c>
      <c r="I52" s="53"/>
    </row>
    <row r="53" spans="1:10">
      <c r="A53" s="43"/>
      <c r="B53" s="114">
        <v>2119</v>
      </c>
      <c r="C53" s="51" t="s">
        <v>215</v>
      </c>
      <c r="D53" s="66"/>
      <c r="E53" s="66"/>
      <c r="F53" s="76">
        <v>64.63</v>
      </c>
      <c r="G53" s="78">
        <v>10.47</v>
      </c>
      <c r="H53" s="75">
        <f t="shared" si="0"/>
        <v>75.099999999999994</v>
      </c>
      <c r="I53" s="57"/>
    </row>
    <row r="54" spans="1:10" s="181" customFormat="1">
      <c r="A54" s="219"/>
      <c r="B54" s="211">
        <v>2273</v>
      </c>
      <c r="C54" s="212" t="s">
        <v>586</v>
      </c>
      <c r="D54" s="251"/>
      <c r="E54" s="251"/>
      <c r="F54" s="215">
        <v>64.63</v>
      </c>
      <c r="G54" s="258">
        <v>10.47</v>
      </c>
      <c r="H54" s="215">
        <f t="shared" si="0"/>
        <v>75.099999999999994</v>
      </c>
      <c r="I54" s="259" t="s">
        <v>584</v>
      </c>
    </row>
    <row r="55" spans="1:10">
      <c r="A55" s="43"/>
      <c r="B55" s="114">
        <v>2231</v>
      </c>
      <c r="C55" s="51" t="s">
        <v>509</v>
      </c>
      <c r="D55" s="66">
        <v>2</v>
      </c>
      <c r="E55" s="66"/>
      <c r="F55" s="76">
        <v>168.03</v>
      </c>
      <c r="G55" s="78">
        <v>29.32</v>
      </c>
      <c r="H55" s="75">
        <f t="shared" si="0"/>
        <v>197.35</v>
      </c>
      <c r="I55" s="57"/>
      <c r="J55" s="275">
        <f>H55-75.1</f>
        <v>122.25</v>
      </c>
    </row>
    <row r="56" spans="1:10">
      <c r="A56" s="43"/>
      <c r="B56" s="114">
        <v>1975</v>
      </c>
      <c r="C56" s="54" t="s">
        <v>83</v>
      </c>
      <c r="D56" s="55"/>
      <c r="E56" s="55"/>
      <c r="F56" s="76">
        <v>64.63</v>
      </c>
      <c r="G56" s="75">
        <v>10.47</v>
      </c>
      <c r="H56" s="75">
        <f t="shared" si="0"/>
        <v>75.099999999999994</v>
      </c>
      <c r="I56" s="53"/>
    </row>
    <row r="57" spans="1:10">
      <c r="A57" s="43"/>
      <c r="B57" s="114">
        <v>330</v>
      </c>
      <c r="C57" s="54" t="s">
        <v>30</v>
      </c>
      <c r="D57" s="52"/>
      <c r="E57" s="52"/>
      <c r="F57" s="76">
        <v>64.63</v>
      </c>
      <c r="G57" s="203">
        <v>10.47</v>
      </c>
      <c r="H57" s="76">
        <f t="shared" si="0"/>
        <v>75.099999999999994</v>
      </c>
      <c r="I57" s="53"/>
    </row>
    <row r="58" spans="1:10">
      <c r="A58" s="43"/>
      <c r="B58" s="114">
        <v>2203</v>
      </c>
      <c r="C58" s="54" t="s">
        <v>428</v>
      </c>
      <c r="D58" s="52"/>
      <c r="E58" s="52"/>
      <c r="F58" s="76">
        <v>64.63</v>
      </c>
      <c r="G58" s="76">
        <v>10.47</v>
      </c>
      <c r="H58" s="76">
        <f t="shared" si="0"/>
        <v>75.099999999999994</v>
      </c>
      <c r="I58" s="53"/>
    </row>
    <row r="59" spans="1:10">
      <c r="A59" s="43"/>
      <c r="B59" s="114">
        <v>2235</v>
      </c>
      <c r="C59" s="54" t="s">
        <v>523</v>
      </c>
      <c r="D59" s="52"/>
      <c r="E59" s="52"/>
      <c r="F59" s="76">
        <v>64.63</v>
      </c>
      <c r="G59" s="76">
        <v>10.47</v>
      </c>
      <c r="H59" s="76">
        <f>SUM(F59:G59)</f>
        <v>75.099999999999994</v>
      </c>
      <c r="I59" s="53"/>
    </row>
    <row r="60" spans="1:10">
      <c r="A60" s="43"/>
      <c r="B60" s="114">
        <v>2245</v>
      </c>
      <c r="C60" s="54" t="s">
        <v>554</v>
      </c>
      <c r="D60" s="52"/>
      <c r="E60" s="52">
        <v>1</v>
      </c>
      <c r="F60" s="76">
        <v>109.87</v>
      </c>
      <c r="G60" s="76">
        <v>18.32</v>
      </c>
      <c r="H60" s="76">
        <f>SUM(F60:G60)</f>
        <v>128.19</v>
      </c>
      <c r="I60" s="53"/>
      <c r="J60" s="275">
        <f>H60-75.1</f>
        <v>53.09</v>
      </c>
    </row>
    <row r="61" spans="1:10">
      <c r="A61" s="43"/>
      <c r="B61" s="114">
        <v>2001</v>
      </c>
      <c r="C61" s="54" t="s">
        <v>360</v>
      </c>
      <c r="D61" s="52"/>
      <c r="E61" s="52"/>
      <c r="F61" s="76">
        <v>64.63</v>
      </c>
      <c r="G61" s="76">
        <v>10.47</v>
      </c>
      <c r="H61" s="75">
        <f t="shared" si="0"/>
        <v>75.099999999999994</v>
      </c>
      <c r="I61" s="53"/>
    </row>
    <row r="62" spans="1:10">
      <c r="A62" s="43"/>
      <c r="B62" s="114">
        <v>2160</v>
      </c>
      <c r="C62" s="54" t="s">
        <v>369</v>
      </c>
      <c r="D62" s="52">
        <v>1</v>
      </c>
      <c r="E62" s="52"/>
      <c r="F62" s="76">
        <v>109.87</v>
      </c>
      <c r="G62" s="76">
        <v>18.32</v>
      </c>
      <c r="H62" s="75">
        <f t="shared" si="0"/>
        <v>128.19</v>
      </c>
      <c r="I62" s="53"/>
      <c r="J62" s="275">
        <f>H62-75.1</f>
        <v>53.09</v>
      </c>
    </row>
    <row r="63" spans="1:10" s="243" customFormat="1">
      <c r="A63" s="228"/>
      <c r="B63" s="82">
        <v>2076</v>
      </c>
      <c r="C63" s="225" t="s">
        <v>587</v>
      </c>
      <c r="D63" s="229"/>
      <c r="E63" s="229">
        <v>1</v>
      </c>
      <c r="F63" s="230">
        <v>109.87</v>
      </c>
      <c r="G63" s="230">
        <v>18.32</v>
      </c>
      <c r="H63" s="230">
        <f t="shared" si="0"/>
        <v>128.19</v>
      </c>
      <c r="I63" s="231"/>
      <c r="J63" s="275">
        <f>H63-75.1</f>
        <v>53.09</v>
      </c>
    </row>
    <row r="64" spans="1:10">
      <c r="A64" s="43"/>
      <c r="B64" s="114">
        <v>2246</v>
      </c>
      <c r="C64" s="54" t="s">
        <v>557</v>
      </c>
      <c r="D64" s="52"/>
      <c r="E64" s="52"/>
      <c r="F64" s="76">
        <v>64.63</v>
      </c>
      <c r="G64" s="76">
        <v>10.47</v>
      </c>
      <c r="H64" s="75">
        <f t="shared" si="0"/>
        <v>75.099999999999994</v>
      </c>
      <c r="I64" s="53"/>
    </row>
    <row r="65" spans="1:10">
      <c r="A65" s="43"/>
      <c r="B65" s="114">
        <v>2018</v>
      </c>
      <c r="C65" s="54" t="s">
        <v>112</v>
      </c>
      <c r="D65" s="52"/>
      <c r="E65" s="52"/>
      <c r="F65" s="76">
        <v>64.63</v>
      </c>
      <c r="G65" s="75">
        <v>10.47</v>
      </c>
      <c r="H65" s="75">
        <f t="shared" si="0"/>
        <v>75.099999999999994</v>
      </c>
      <c r="I65" s="53"/>
    </row>
    <row r="66" spans="1:10">
      <c r="A66" s="43"/>
      <c r="B66" s="114">
        <v>1689</v>
      </c>
      <c r="C66" s="54" t="s">
        <v>341</v>
      </c>
      <c r="D66" s="52">
        <v>1</v>
      </c>
      <c r="E66" s="52">
        <v>1</v>
      </c>
      <c r="F66" s="76">
        <v>168.03</v>
      </c>
      <c r="G66" s="76">
        <v>29.32</v>
      </c>
      <c r="H66" s="76">
        <f t="shared" si="0"/>
        <v>197.35</v>
      </c>
      <c r="I66" s="53"/>
      <c r="J66" s="275">
        <f>H66-75.1</f>
        <v>122.25</v>
      </c>
    </row>
    <row r="67" spans="1:10" s="181" customFormat="1">
      <c r="A67" s="219"/>
      <c r="B67" s="211">
        <v>2276</v>
      </c>
      <c r="C67" s="217" t="s">
        <v>591</v>
      </c>
      <c r="D67" s="214"/>
      <c r="E67" s="214"/>
      <c r="F67" s="215">
        <v>168.03</v>
      </c>
      <c r="G67" s="215">
        <v>29.32</v>
      </c>
      <c r="H67" s="215">
        <f t="shared" si="0"/>
        <v>197.35</v>
      </c>
      <c r="I67" s="216" t="s">
        <v>592</v>
      </c>
    </row>
    <row r="68" spans="1:10">
      <c r="A68" s="43"/>
      <c r="B68" s="114">
        <v>1692</v>
      </c>
      <c r="C68" s="54" t="s">
        <v>32</v>
      </c>
      <c r="D68" s="56">
        <v>2</v>
      </c>
      <c r="E68" s="52"/>
      <c r="F68" s="76">
        <v>168.03</v>
      </c>
      <c r="G68" s="75">
        <v>29.32</v>
      </c>
      <c r="H68" s="75">
        <f t="shared" si="0"/>
        <v>197.35</v>
      </c>
      <c r="I68" s="53"/>
      <c r="J68" s="275">
        <f>H68-75.1</f>
        <v>122.25</v>
      </c>
    </row>
    <row r="69" spans="1:10">
      <c r="A69" s="43"/>
      <c r="B69" s="114">
        <v>2027</v>
      </c>
      <c r="C69" s="54" t="s">
        <v>137</v>
      </c>
      <c r="D69" s="56"/>
      <c r="E69" s="52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/>
      <c r="B70" s="114">
        <v>2060</v>
      </c>
      <c r="C70" s="54" t="s">
        <v>179</v>
      </c>
      <c r="D70" s="52"/>
      <c r="E70" s="52">
        <v>1</v>
      </c>
      <c r="F70" s="76">
        <v>109.87</v>
      </c>
      <c r="G70" s="75">
        <v>18.32</v>
      </c>
      <c r="H70" s="75">
        <f t="shared" si="0"/>
        <v>128.19</v>
      </c>
      <c r="I70" s="53"/>
      <c r="J70" s="275">
        <f>H70-75.1</f>
        <v>53.09</v>
      </c>
    </row>
    <row r="71" spans="1:10">
      <c r="A71" s="43"/>
      <c r="B71" s="114">
        <v>1649</v>
      </c>
      <c r="C71" s="54" t="s">
        <v>34</v>
      </c>
      <c r="D71" s="52"/>
      <c r="E71" s="5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/>
      <c r="B72" s="114">
        <v>2090</v>
      </c>
      <c r="C72" s="54" t="s">
        <v>380</v>
      </c>
      <c r="D72" s="52"/>
      <c r="E72" s="52">
        <v>1</v>
      </c>
      <c r="F72" s="76">
        <v>109.87</v>
      </c>
      <c r="G72" s="75">
        <v>18.32</v>
      </c>
      <c r="H72" s="75">
        <f t="shared" si="0"/>
        <v>128.19</v>
      </c>
      <c r="I72" s="53"/>
      <c r="J72" s="275">
        <f>H72-75.1</f>
        <v>53.09</v>
      </c>
    </row>
    <row r="73" spans="1:10">
      <c r="A73" s="43"/>
      <c r="B73" s="114">
        <v>1705</v>
      </c>
      <c r="C73" s="54" t="s">
        <v>126</v>
      </c>
      <c r="D73" s="52"/>
      <c r="E73" s="52">
        <v>1</v>
      </c>
      <c r="F73" s="76">
        <v>109.87</v>
      </c>
      <c r="G73" s="75">
        <v>18.32</v>
      </c>
      <c r="H73" s="75">
        <f t="shared" si="0"/>
        <v>128.19</v>
      </c>
      <c r="I73" s="53"/>
      <c r="J73" s="275">
        <f>H73-75.1</f>
        <v>53.09</v>
      </c>
    </row>
    <row r="74" spans="1:10" ht="17" customHeight="1">
      <c r="A74" s="43"/>
      <c r="B74" s="114">
        <v>1050</v>
      </c>
      <c r="C74" s="115" t="s">
        <v>35</v>
      </c>
      <c r="D74" s="74"/>
      <c r="E74" s="116"/>
      <c r="F74" s="76">
        <v>64.63</v>
      </c>
      <c r="G74" s="75">
        <v>10.47</v>
      </c>
      <c r="H74" s="75">
        <f t="shared" si="0"/>
        <v>75.099999999999994</v>
      </c>
      <c r="I74" s="91"/>
      <c r="J74" s="91"/>
    </row>
    <row r="75" spans="1:10">
      <c r="A75" s="43"/>
      <c r="B75" s="114">
        <v>2094</v>
      </c>
      <c r="C75" s="51" t="s">
        <v>433</v>
      </c>
      <c r="D75" s="71"/>
      <c r="E75" s="72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/>
      <c r="B76" s="114">
        <v>1686</v>
      </c>
      <c r="C76" s="51" t="s">
        <v>339</v>
      </c>
      <c r="D76" s="71"/>
      <c r="E76" s="52">
        <v>1</v>
      </c>
      <c r="F76" s="76">
        <v>109.87</v>
      </c>
      <c r="G76" s="76">
        <v>18.32</v>
      </c>
      <c r="H76" s="76">
        <f t="shared" si="0"/>
        <v>128.19</v>
      </c>
      <c r="I76" s="53"/>
      <c r="J76" s="275">
        <f>H76-75.1</f>
        <v>53.09</v>
      </c>
    </row>
    <row r="77" spans="1:10">
      <c r="A77" s="43"/>
      <c r="B77" s="114">
        <v>1964</v>
      </c>
      <c r="C77" s="54" t="s">
        <v>50</v>
      </c>
      <c r="D77" s="73"/>
      <c r="E77" s="73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/>
      <c r="B78" s="114">
        <v>1981</v>
      </c>
      <c r="C78" s="54" t="s">
        <v>85</v>
      </c>
      <c r="D78" s="73"/>
      <c r="E78" s="73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/>
      <c r="B79" s="114">
        <v>2022</v>
      </c>
      <c r="C79" s="54" t="s">
        <v>128</v>
      </c>
      <c r="D79" s="71"/>
      <c r="E79" s="72"/>
      <c r="F79" s="76">
        <v>64.63</v>
      </c>
      <c r="G79" s="75">
        <v>10.47</v>
      </c>
      <c r="H79" s="75">
        <f t="shared" si="0"/>
        <v>75.099999999999994</v>
      </c>
      <c r="I79" s="53"/>
    </row>
    <row r="80" spans="1:10">
      <c r="A80" s="43"/>
      <c r="B80" s="114">
        <v>1662</v>
      </c>
      <c r="C80" s="54" t="s">
        <v>138</v>
      </c>
      <c r="D80" s="71"/>
      <c r="E80" s="72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/>
      <c r="B81" s="114">
        <v>1630</v>
      </c>
      <c r="C81" s="54" t="s">
        <v>37</v>
      </c>
      <c r="D81" s="56">
        <v>1</v>
      </c>
      <c r="E81" s="72"/>
      <c r="F81" s="76">
        <v>109.87</v>
      </c>
      <c r="G81" s="75">
        <v>18.32</v>
      </c>
      <c r="H81" s="75">
        <f t="shared" si="0"/>
        <v>128.19</v>
      </c>
      <c r="I81" s="53"/>
      <c r="J81" s="275">
        <f>H81-75.1</f>
        <v>53.09</v>
      </c>
    </row>
    <row r="82" spans="1:11">
      <c r="A82" s="43"/>
      <c r="B82" s="114">
        <v>1714</v>
      </c>
      <c r="C82" s="51" t="s">
        <v>46</v>
      </c>
      <c r="D82" s="74"/>
      <c r="E82" s="66"/>
      <c r="F82" s="120">
        <v>168.03</v>
      </c>
      <c r="G82" s="120">
        <v>29.32</v>
      </c>
      <c r="H82" s="76">
        <f t="shared" si="0"/>
        <v>197.35</v>
      </c>
      <c r="I82" s="53"/>
    </row>
    <row r="83" spans="1:11">
      <c r="A83" s="43"/>
      <c r="B83" s="114">
        <v>2024</v>
      </c>
      <c r="C83" s="51" t="s">
        <v>165</v>
      </c>
      <c r="D83" s="56"/>
      <c r="E83" s="66">
        <v>1</v>
      </c>
      <c r="F83" s="76">
        <v>109.87</v>
      </c>
      <c r="G83" s="80">
        <v>18.32</v>
      </c>
      <c r="H83" s="76">
        <f t="shared" si="0"/>
        <v>128.19</v>
      </c>
      <c r="I83" s="53"/>
      <c r="J83" s="275">
        <f>H83-75.1</f>
        <v>53.09</v>
      </c>
    </row>
    <row r="84" spans="1:11">
      <c r="A84" s="43"/>
      <c r="B84" s="114">
        <v>1955</v>
      </c>
      <c r="C84" s="51" t="s">
        <v>200</v>
      </c>
      <c r="D84" s="56"/>
      <c r="E84" s="66">
        <v>1</v>
      </c>
      <c r="F84" s="76">
        <v>109.87</v>
      </c>
      <c r="G84" s="76">
        <v>18.32</v>
      </c>
      <c r="H84" s="76">
        <f t="shared" si="0"/>
        <v>128.19</v>
      </c>
      <c r="I84" s="53"/>
      <c r="J84" s="275">
        <f>H84-75.1</f>
        <v>53.09</v>
      </c>
    </row>
    <row r="85" spans="1:11">
      <c r="A85" s="43"/>
      <c r="B85" s="114">
        <v>2212</v>
      </c>
      <c r="C85" s="54" t="s">
        <v>434</v>
      </c>
      <c r="D85" s="56"/>
      <c r="E85" s="52"/>
      <c r="F85" s="76">
        <v>64.63</v>
      </c>
      <c r="G85" s="75">
        <v>10.47</v>
      </c>
      <c r="H85" s="75">
        <f t="shared" si="0"/>
        <v>75.099999999999994</v>
      </c>
      <c r="I85" s="53"/>
    </row>
    <row r="86" spans="1:11">
      <c r="A86" s="43"/>
      <c r="B86" s="114">
        <v>2010</v>
      </c>
      <c r="C86" s="54" t="s">
        <v>524</v>
      </c>
      <c r="D86" s="56">
        <v>1</v>
      </c>
      <c r="E86" s="52">
        <v>1</v>
      </c>
      <c r="F86" s="76">
        <v>168.03</v>
      </c>
      <c r="G86" s="76">
        <v>29.32</v>
      </c>
      <c r="H86" s="76">
        <f t="shared" si="0"/>
        <v>197.35</v>
      </c>
      <c r="I86" s="53"/>
      <c r="J86" s="275">
        <f>H86-75.1</f>
        <v>122.25</v>
      </c>
    </row>
    <row r="87" spans="1:11">
      <c r="A87" s="43"/>
      <c r="B87" s="114">
        <v>2187</v>
      </c>
      <c r="C87" s="54" t="s">
        <v>558</v>
      </c>
      <c r="D87" s="56">
        <v>2</v>
      </c>
      <c r="E87" s="52">
        <v>1</v>
      </c>
      <c r="F87" s="76">
        <v>168.03</v>
      </c>
      <c r="G87" s="76">
        <v>29.32</v>
      </c>
      <c r="H87" s="76">
        <f t="shared" si="0"/>
        <v>197.35</v>
      </c>
      <c r="I87" s="53"/>
      <c r="J87" s="275">
        <f>H87-75.1</f>
        <v>122.25</v>
      </c>
    </row>
    <row r="88" spans="1:11">
      <c r="A88" s="43"/>
      <c r="B88" s="114">
        <v>2021</v>
      </c>
      <c r="C88" s="54" t="s">
        <v>201</v>
      </c>
      <c r="D88" s="66"/>
      <c r="E88" s="66"/>
      <c r="F88" s="76">
        <v>64.63</v>
      </c>
      <c r="G88" s="75">
        <v>10.47</v>
      </c>
      <c r="H88" s="75">
        <f t="shared" si="0"/>
        <v>75.099999999999994</v>
      </c>
      <c r="I88" s="53"/>
    </row>
    <row r="89" spans="1:11">
      <c r="A89" s="43"/>
      <c r="B89" s="114">
        <v>1750</v>
      </c>
      <c r="C89" s="54" t="s">
        <v>202</v>
      </c>
      <c r="D89" s="66"/>
      <c r="E89" s="66">
        <v>1</v>
      </c>
      <c r="F89" s="76">
        <v>109.87</v>
      </c>
      <c r="G89" s="78">
        <v>18.32</v>
      </c>
      <c r="H89" s="75">
        <f>SUM(F89:G89)</f>
        <v>128.19</v>
      </c>
      <c r="I89" s="53"/>
      <c r="J89" s="275">
        <f>H89-75.1</f>
        <v>53.09</v>
      </c>
    </row>
    <row r="90" spans="1:11">
      <c r="A90" s="43"/>
      <c r="B90" s="114">
        <v>2095</v>
      </c>
      <c r="C90" s="54" t="s">
        <v>473</v>
      </c>
      <c r="D90" s="66"/>
      <c r="E90" s="66"/>
      <c r="F90" s="76">
        <v>64.63</v>
      </c>
      <c r="G90" s="78">
        <v>10.47</v>
      </c>
      <c r="H90" s="75">
        <f>SUM(F90:G90)</f>
        <v>75.099999999999994</v>
      </c>
      <c r="I90" s="53"/>
    </row>
    <row r="91" spans="1:11">
      <c r="A91" s="43"/>
      <c r="B91" s="114">
        <v>2064</v>
      </c>
      <c r="C91" s="54" t="s">
        <v>559</v>
      </c>
      <c r="D91" s="66"/>
      <c r="E91" s="66"/>
      <c r="F91" s="76">
        <v>168.03</v>
      </c>
      <c r="G91" s="76">
        <v>29.32</v>
      </c>
      <c r="H91" s="76">
        <f>F91+G91</f>
        <v>197.35</v>
      </c>
      <c r="I91" s="53"/>
    </row>
    <row r="92" spans="1:11">
      <c r="A92" s="43"/>
      <c r="B92" s="114">
        <v>2052</v>
      </c>
      <c r="C92" s="54" t="s">
        <v>161</v>
      </c>
      <c r="D92" s="66"/>
      <c r="E92" s="66"/>
      <c r="F92" s="76">
        <v>64.63</v>
      </c>
      <c r="G92" s="75">
        <v>10.47</v>
      </c>
      <c r="H92" s="75">
        <f>SUM(F92:G92)</f>
        <v>75.099999999999994</v>
      </c>
      <c r="I92" s="53"/>
      <c r="K92" s="12"/>
    </row>
    <row r="93" spans="1:11">
      <c r="A93" s="43"/>
      <c r="B93" s="114">
        <v>1769</v>
      </c>
      <c r="C93" s="51" t="s">
        <v>86</v>
      </c>
      <c r="D93" s="52"/>
      <c r="E93" s="52">
        <v>1</v>
      </c>
      <c r="F93" s="76">
        <v>109.87</v>
      </c>
      <c r="G93" s="77">
        <v>18.32</v>
      </c>
      <c r="H93" s="75">
        <f>SUM(F93:G93)</f>
        <v>128.19</v>
      </c>
      <c r="I93" s="53"/>
      <c r="J93" s="275">
        <f>H93-75.1</f>
        <v>53.09</v>
      </c>
      <c r="K93" s="12"/>
    </row>
    <row r="94" spans="1:11">
      <c r="A94" s="43"/>
      <c r="B94" s="114">
        <v>2089</v>
      </c>
      <c r="C94" s="54" t="s">
        <v>535</v>
      </c>
      <c r="D94" s="53"/>
      <c r="E94" s="53"/>
      <c r="F94" s="76">
        <v>64.63</v>
      </c>
      <c r="G94" s="120">
        <v>10.47</v>
      </c>
      <c r="H94" s="76">
        <f>SUM(F94:G94)</f>
        <v>75.099999999999994</v>
      </c>
      <c r="I94" s="53"/>
      <c r="K94" s="12"/>
    </row>
    <row r="95" spans="1:11" ht="16">
      <c r="A95" s="152"/>
      <c r="B95" s="153"/>
      <c r="C95" s="153"/>
      <c r="D95" s="153"/>
      <c r="E95" s="154" t="s">
        <v>403</v>
      </c>
      <c r="F95" s="144">
        <f>SUM(F5:F94)</f>
        <v>8660.2400000000016</v>
      </c>
      <c r="G95" s="88">
        <f>SUM(G5:G94)</f>
        <v>1455.3600000000008</v>
      </c>
      <c r="H95" s="88">
        <f>SUM(H5:H94)</f>
        <v>10115.600000000011</v>
      </c>
      <c r="I95" s="89"/>
      <c r="J95" s="144">
        <f>SUM(J5:J94)</f>
        <v>2964.7100000000009</v>
      </c>
      <c r="K95" s="12"/>
    </row>
    <row r="96" spans="1:11">
      <c r="A96" s="148" t="s">
        <v>383</v>
      </c>
      <c r="B96" s="149" t="s">
        <v>413</v>
      </c>
      <c r="C96" s="150" t="s">
        <v>196</v>
      </c>
      <c r="D96" s="151"/>
      <c r="E96" s="151"/>
      <c r="F96" s="76">
        <v>64.63</v>
      </c>
      <c r="G96" s="75">
        <v>10.47</v>
      </c>
      <c r="H96" s="75">
        <f>SUM(F96:G96)</f>
        <v>75.099999999999994</v>
      </c>
      <c r="I96" s="53"/>
    </row>
    <row r="97" spans="1:11">
      <c r="A97" s="43"/>
      <c r="B97" s="50"/>
      <c r="C97" s="54"/>
      <c r="D97" s="52"/>
      <c r="E97" s="52"/>
      <c r="F97" s="76"/>
      <c r="G97" s="76"/>
      <c r="H97" s="76"/>
      <c r="I97" s="53"/>
    </row>
    <row r="98" spans="1:11" ht="16">
      <c r="A98" s="143"/>
      <c r="B98" s="155">
        <f>COUNTA(B7:B96)</f>
        <v>88</v>
      </c>
      <c r="C98" s="142"/>
      <c r="D98" s="398" t="s">
        <v>404</v>
      </c>
      <c r="E98" s="400"/>
      <c r="F98" s="88">
        <f>SUM(F96:F97)</f>
        <v>64.63</v>
      </c>
      <c r="G98" s="88">
        <f>SUM(G96:G97)</f>
        <v>10.47</v>
      </c>
      <c r="H98" s="88">
        <f>SUM(H96:H97)</f>
        <v>75.099999999999994</v>
      </c>
      <c r="I98" s="89"/>
      <c r="K98" s="12"/>
    </row>
    <row r="99" spans="1:11" ht="16">
      <c r="A99" s="394" t="s">
        <v>171</v>
      </c>
      <c r="B99" s="395"/>
      <c r="C99" s="395"/>
      <c r="D99" s="395"/>
      <c r="E99" s="396"/>
      <c r="F99" s="88">
        <f>F95+F98</f>
        <v>8724.8700000000008</v>
      </c>
      <c r="G99" s="88">
        <f>G95+G98</f>
        <v>1465.8300000000008</v>
      </c>
      <c r="H99" s="88">
        <f>H95+H98</f>
        <v>10190.700000000012</v>
      </c>
      <c r="I99" s="89"/>
      <c r="K99" s="12"/>
    </row>
    <row r="100" spans="1:11" ht="16">
      <c r="A100" s="401" t="s">
        <v>317</v>
      </c>
      <c r="B100" s="401"/>
      <c r="C100" s="401"/>
      <c r="D100" s="401"/>
      <c r="E100" s="401"/>
      <c r="F100" s="90"/>
      <c r="G100" s="93"/>
      <c r="H100" s="93"/>
      <c r="I100" s="89"/>
    </row>
    <row r="101" spans="1:11" ht="16" customHeight="1">
      <c r="A101" s="405" t="s">
        <v>417</v>
      </c>
      <c r="B101" s="402"/>
      <c r="C101" s="402"/>
      <c r="D101" s="402"/>
      <c r="E101" s="403"/>
      <c r="F101" s="75"/>
      <c r="G101" s="75"/>
      <c r="H101" s="75"/>
      <c r="I101" s="100"/>
    </row>
    <row r="102" spans="1:11" ht="16" customHeight="1">
      <c r="A102" s="189"/>
      <c r="B102" s="190"/>
      <c r="C102" s="189"/>
      <c r="D102" s="196"/>
      <c r="E102" s="195"/>
      <c r="F102" s="75"/>
      <c r="G102" s="75"/>
      <c r="H102" s="75"/>
      <c r="I102" s="100"/>
    </row>
    <row r="103" spans="1:11" ht="16" customHeight="1">
      <c r="A103" s="407" t="s">
        <v>418</v>
      </c>
      <c r="B103" s="407"/>
      <c r="C103" s="407"/>
      <c r="D103" s="407"/>
      <c r="E103" s="407"/>
      <c r="F103" s="207"/>
      <c r="G103" s="75"/>
      <c r="H103" s="75"/>
      <c r="I103" s="100"/>
    </row>
    <row r="104" spans="1:11" ht="16" customHeight="1">
      <c r="A104" s="252"/>
      <c r="B104" s="211"/>
      <c r="C104" s="212" t="s">
        <v>585</v>
      </c>
      <c r="D104" s="214"/>
      <c r="E104" s="214"/>
      <c r="F104" s="215">
        <v>-64.63</v>
      </c>
      <c r="G104" s="215">
        <v>-10.47</v>
      </c>
      <c r="H104" s="215">
        <f>SUM(F104:G104)</f>
        <v>-75.099999999999994</v>
      </c>
      <c r="I104" s="259"/>
    </row>
    <row r="105" spans="1:11" s="53" customFormat="1" ht="16" customHeight="1">
      <c r="A105" s="240"/>
      <c r="B105" s="82">
        <v>2076</v>
      </c>
      <c r="C105" s="225" t="s">
        <v>587</v>
      </c>
      <c r="D105" s="229"/>
      <c r="E105" s="229"/>
      <c r="F105" s="230">
        <v>90.48</v>
      </c>
      <c r="G105" s="230">
        <v>15.7</v>
      </c>
      <c r="H105" s="230">
        <f>SUM(F105:G105)</f>
        <v>106.18</v>
      </c>
      <c r="I105" s="259"/>
    </row>
    <row r="106" spans="1:11" s="53" customFormat="1" ht="16" customHeight="1">
      <c r="A106" s="240"/>
      <c r="B106" s="211">
        <v>2276</v>
      </c>
      <c r="C106" s="217" t="s">
        <v>591</v>
      </c>
      <c r="D106" s="214"/>
      <c r="E106" s="214"/>
      <c r="F106" s="215">
        <v>168.03</v>
      </c>
      <c r="G106" s="215">
        <v>29.32</v>
      </c>
      <c r="H106" s="215">
        <f>SUM(F106:G106)</f>
        <v>197.35</v>
      </c>
      <c r="I106" s="259"/>
    </row>
    <row r="107" spans="1:11" s="53" customFormat="1" ht="16" customHeight="1">
      <c r="A107" s="240"/>
      <c r="B107" s="82"/>
      <c r="C107" s="225"/>
      <c r="D107" s="229"/>
      <c r="E107" s="229"/>
      <c r="F107" s="230"/>
      <c r="G107" s="230"/>
      <c r="H107" s="230"/>
      <c r="I107" s="231"/>
    </row>
    <row r="108" spans="1:11" s="53" customFormat="1" ht="16" customHeight="1">
      <c r="A108" s="240"/>
      <c r="B108" s="114"/>
      <c r="C108" s="54"/>
      <c r="D108" s="56"/>
      <c r="E108" s="66"/>
      <c r="F108" s="76"/>
      <c r="G108" s="75"/>
      <c r="H108" s="75"/>
    </row>
    <row r="109" spans="1:11" s="53" customFormat="1" ht="16" customHeight="1">
      <c r="A109" s="240"/>
    </row>
    <row r="110" spans="1:11" ht="16">
      <c r="A110" s="406" t="s">
        <v>415</v>
      </c>
      <c r="B110" s="404"/>
      <c r="C110" s="404"/>
      <c r="D110" s="404"/>
      <c r="E110" s="408"/>
      <c r="F110" s="256">
        <f>SUM(F102:F103)</f>
        <v>0</v>
      </c>
      <c r="G110" s="256">
        <f>SUM(G102:G103)</f>
        <v>0</v>
      </c>
      <c r="H110" s="256">
        <f>SUM(H102:H109)</f>
        <v>228.43</v>
      </c>
      <c r="I110" s="257"/>
    </row>
    <row r="111" spans="1:11" ht="16">
      <c r="A111" s="393" t="s">
        <v>171</v>
      </c>
      <c r="B111" s="393"/>
      <c r="C111" s="393"/>
      <c r="D111" s="393"/>
      <c r="E111" s="393"/>
      <c r="F111" s="90">
        <f>F99+F110</f>
        <v>8724.8700000000008</v>
      </c>
      <c r="G111" s="90">
        <f>G99+G110</f>
        <v>1465.8300000000008</v>
      </c>
      <c r="H111" s="90">
        <f>H99+H110</f>
        <v>10419.130000000012</v>
      </c>
      <c r="I111" s="89"/>
    </row>
    <row r="112" spans="1:11" ht="15" customHeight="1">
      <c r="A112" s="397" t="s">
        <v>166</v>
      </c>
      <c r="B112" s="397"/>
      <c r="C112" s="397"/>
      <c r="D112" s="397"/>
      <c r="E112" s="397"/>
      <c r="F112" s="397"/>
      <c r="G112" s="397"/>
      <c r="H112" s="397"/>
      <c r="I112" s="143"/>
    </row>
    <row r="113" spans="2:9" ht="16" customHeight="1">
      <c r="C113" s="1"/>
      <c r="D113" s="2"/>
      <c r="E113" s="3"/>
      <c r="G113" t="s">
        <v>381</v>
      </c>
      <c r="H113" s="163" t="s">
        <v>440</v>
      </c>
      <c r="I113" s="164">
        <v>44733</v>
      </c>
    </row>
    <row r="114" spans="2:9">
      <c r="G114" s="12"/>
      <c r="H114" s="12"/>
    </row>
    <row r="117" spans="2:9">
      <c r="B117" s="137"/>
      <c r="C117" s="137"/>
    </row>
  </sheetData>
  <autoFilter ref="A4:I96" xr:uid="{AC91E4FB-51F2-A54D-A087-8F2CC9694FD4}"/>
  <mergeCells count="8">
    <mergeCell ref="A111:E111"/>
    <mergeCell ref="A112:H112"/>
    <mergeCell ref="D98:E98"/>
    <mergeCell ref="A99:E99"/>
    <mergeCell ref="A100:E100"/>
    <mergeCell ref="A101:E101"/>
    <mergeCell ref="A103:E103"/>
    <mergeCell ref="A110:E110"/>
  </mergeCells>
  <conditionalFormatting sqref="B104">
    <cfRule type="duplicateValues" dxfId="887" priority="53"/>
    <cfRule type="duplicateValues" dxfId="886" priority="59"/>
  </conditionalFormatting>
  <conditionalFormatting sqref="B105">
    <cfRule type="duplicateValues" dxfId="885" priority="8"/>
  </conditionalFormatting>
  <conditionalFormatting sqref="B106">
    <cfRule type="duplicateValues" dxfId="884" priority="1"/>
  </conditionalFormatting>
  <conditionalFormatting sqref="B107">
    <cfRule type="duplicateValues" dxfId="883" priority="28"/>
  </conditionalFormatting>
  <conditionalFormatting sqref="B108">
    <cfRule type="duplicateValues" dxfId="882" priority="21"/>
  </conditionalFormatting>
  <conditionalFormatting sqref="B111 B113:B1048576 B1:B100">
    <cfRule type="duplicateValues" dxfId="881" priority="64"/>
  </conditionalFormatting>
  <conditionalFormatting sqref="B50:C50">
    <cfRule type="duplicateValues" dxfId="880" priority="88"/>
    <cfRule type="duplicateValues" dxfId="879" priority="89"/>
  </conditionalFormatting>
  <conditionalFormatting sqref="B95:C95">
    <cfRule type="duplicateValues" dxfId="878" priority="91"/>
    <cfRule type="duplicateValues" dxfId="877" priority="92"/>
  </conditionalFormatting>
  <conditionalFormatting sqref="B105:C105">
    <cfRule type="duplicateValues" dxfId="876" priority="14"/>
  </conditionalFormatting>
  <conditionalFormatting sqref="B106:C106">
    <cfRule type="duplicateValues" dxfId="875" priority="7"/>
  </conditionalFormatting>
  <conditionalFormatting sqref="B107:C107">
    <cfRule type="duplicateValues" dxfId="874" priority="35"/>
  </conditionalFormatting>
  <conditionalFormatting sqref="B108:C108">
    <cfRule type="duplicateValues" dxfId="873" priority="27"/>
  </conditionalFormatting>
  <conditionalFormatting sqref="B111:C111 B96:C98 B100:C100 B113:C1048576 B1:C49 B51:C94">
    <cfRule type="duplicateValues" dxfId="872" priority="101"/>
  </conditionalFormatting>
  <conditionalFormatting sqref="B115:C1048576">
    <cfRule type="duplicateValues" dxfId="871" priority="100"/>
  </conditionalFormatting>
  <conditionalFormatting sqref="C15">
    <cfRule type="duplicateValues" dxfId="870" priority="98"/>
  </conditionalFormatting>
  <conditionalFormatting sqref="C43">
    <cfRule type="duplicateValues" dxfId="869" priority="96"/>
  </conditionalFormatting>
  <conditionalFormatting sqref="C45">
    <cfRule type="duplicateValues" dxfId="868" priority="95"/>
  </conditionalFormatting>
  <conditionalFormatting sqref="C104">
    <cfRule type="duplicateValues" dxfId="867" priority="15"/>
    <cfRule type="duplicateValues" dxfId="866" priority="20"/>
  </conditionalFormatting>
  <conditionalFormatting sqref="C105">
    <cfRule type="duplicateValues" dxfId="865" priority="9"/>
  </conditionalFormatting>
  <conditionalFormatting sqref="C106">
    <cfRule type="duplicateValues" dxfId="864" priority="2"/>
  </conditionalFormatting>
  <conditionalFormatting sqref="C107">
    <cfRule type="duplicateValues" dxfId="863" priority="29"/>
  </conditionalFormatting>
  <conditionalFormatting sqref="C108">
    <cfRule type="duplicateValues" dxfId="862" priority="22"/>
  </conditionalFormatting>
  <conditionalFormatting sqref="C111 C113:C1048576 C1:C100">
    <cfRule type="duplicateValues" dxfId="861" priority="65"/>
  </conditionalFormatting>
  <conditionalFormatting sqref="D7:E93">
    <cfRule type="notContainsBlanks" dxfId="860" priority="90">
      <formula>LEN(TRIM(D7))&gt;0</formula>
    </cfRule>
  </conditionalFormatting>
  <conditionalFormatting sqref="D96:E97">
    <cfRule type="notContainsBlanks" dxfId="859" priority="99">
      <formula>LEN(TRIM(D96))&gt;0</formula>
    </cfRule>
  </conditionalFormatting>
  <conditionalFormatting sqref="D104:E108">
    <cfRule type="notContainsBlanks" dxfId="858" priority="6">
      <formula>LEN(TRIM(D104))&gt;0</formula>
    </cfRule>
  </conditionalFormatting>
  <conditionalFormatting sqref="F7:F94 F96">
    <cfRule type="cellIs" dxfId="857" priority="87" operator="notEqual">
      <formula>53.41</formula>
    </cfRule>
  </conditionalFormatting>
  <conditionalFormatting sqref="F101:F108">
    <cfRule type="cellIs" dxfId="856" priority="5" operator="notEqual">
      <formula>53.41</formula>
    </cfRule>
  </conditionalFormatting>
  <conditionalFormatting sqref="G7:G94">
    <cfRule type="cellIs" dxfId="855" priority="63" operator="notEqual">
      <formula>10.47</formula>
    </cfRule>
  </conditionalFormatting>
  <conditionalFormatting sqref="G101:G108">
    <cfRule type="cellIs" dxfId="854" priority="4" operator="notEqual">
      <formula>10.47</formula>
    </cfRule>
  </conditionalFormatting>
  <conditionalFormatting sqref="H7:H94">
    <cfRule type="cellIs" dxfId="853" priority="62" operator="notEqual">
      <formula>63.88</formula>
    </cfRule>
  </conditionalFormatting>
  <conditionalFormatting sqref="H101:H108">
    <cfRule type="cellIs" dxfId="852" priority="3" operator="notEqual">
      <formula>63.88</formula>
    </cfRule>
  </conditionalFormatting>
  <conditionalFormatting sqref="I7:I108">
    <cfRule type="notContainsBlanks" dxfId="851" priority="33">
      <formula>LEN(TRIM(I7))&gt;0</formula>
    </cfRule>
  </conditionalFormatting>
  <conditionalFormatting sqref="I110:I112">
    <cfRule type="notContainsBlanks" dxfId="850" priority="80">
      <formula>LEN(TRIM(I110))&gt;0</formula>
    </cfRule>
  </conditionalFormatting>
  <conditionalFormatting sqref="J74">
    <cfRule type="notContainsBlanks" dxfId="849" priority="94">
      <formula>LEN(TRIM(J74))&gt;0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A1A6-76D1-F446-8FB7-643548708F8C}">
  <sheetPr>
    <tabColor rgb="FF92D050"/>
    <pageSetUpPr fitToPage="1"/>
  </sheetPr>
  <dimension ref="A1:M117"/>
  <sheetViews>
    <sheetView zoomScale="125" zoomScaleNormal="125" zoomScalePageLayoutView="150" workbookViewId="0">
      <selection activeCell="J115" sqref="J11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541</v>
      </c>
      <c r="E2" s="3"/>
      <c r="G2" s="59"/>
      <c r="H2" s="157">
        <v>44713</v>
      </c>
      <c r="I2" s="157">
        <v>44742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/>
      <c r="B5" s="43">
        <v>2247</v>
      </c>
      <c r="C5" s="51" t="s">
        <v>542</v>
      </c>
      <c r="D5" s="246"/>
      <c r="E5" s="246"/>
      <c r="F5" s="247">
        <v>64.63</v>
      </c>
      <c r="G5" s="247">
        <v>10.47</v>
      </c>
      <c r="H5" s="247">
        <f>F5+G5</f>
        <v>75.099999999999994</v>
      </c>
      <c r="I5" s="51"/>
    </row>
    <row r="6" spans="1:9">
      <c r="A6" s="43"/>
      <c r="B6" s="43">
        <v>2261</v>
      </c>
      <c r="C6" s="51" t="s">
        <v>561</v>
      </c>
      <c r="D6" s="246"/>
      <c r="E6" s="246"/>
      <c r="F6" s="247">
        <v>168.03</v>
      </c>
      <c r="G6" s="247">
        <v>29.32</v>
      </c>
      <c r="H6" s="247">
        <f>SUM(F6:G6)</f>
        <v>197.35</v>
      </c>
      <c r="I6" s="51"/>
    </row>
    <row r="7" spans="1:9">
      <c r="A7" s="43"/>
      <c r="B7" s="114">
        <v>2081</v>
      </c>
      <c r="C7" s="51" t="s">
        <v>192</v>
      </c>
      <c r="D7" s="52" t="s">
        <v>225</v>
      </c>
      <c r="E7" s="52"/>
      <c r="F7" s="76">
        <v>109.87</v>
      </c>
      <c r="G7" s="75">
        <v>18.32</v>
      </c>
      <c r="H7" s="75">
        <f t="shared" ref="H7:H88" si="0">SUM(F7:G7)</f>
        <v>128.19</v>
      </c>
      <c r="I7" s="53"/>
    </row>
    <row r="8" spans="1:9">
      <c r="A8" s="43"/>
      <c r="B8" s="114">
        <v>2083</v>
      </c>
      <c r="C8" s="54" t="s">
        <v>212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 s="181" customFormat="1">
      <c r="A9" s="219"/>
      <c r="B9" s="211">
        <v>2274</v>
      </c>
      <c r="C9" s="217" t="s">
        <v>583</v>
      </c>
      <c r="D9" s="214"/>
      <c r="E9" s="214"/>
      <c r="F9" s="215">
        <v>64.63</v>
      </c>
      <c r="G9" s="215">
        <v>10.47</v>
      </c>
      <c r="H9" s="215">
        <f t="shared" si="0"/>
        <v>75.099999999999994</v>
      </c>
      <c r="I9" s="216" t="s">
        <v>584</v>
      </c>
    </row>
    <row r="10" spans="1:9">
      <c r="A10" s="43"/>
      <c r="B10" s="114">
        <v>1593</v>
      </c>
      <c r="C10" s="54" t="s">
        <v>89</v>
      </c>
      <c r="D10" s="52"/>
      <c r="E10" s="52"/>
      <c r="F10" s="75">
        <v>64.63</v>
      </c>
      <c r="G10" s="75">
        <v>10.47</v>
      </c>
      <c r="H10" s="75">
        <f t="shared" si="0"/>
        <v>75.099999999999994</v>
      </c>
      <c r="I10" s="53"/>
    </row>
    <row r="11" spans="1:9">
      <c r="A11" s="43"/>
      <c r="B11" s="114">
        <v>2131</v>
      </c>
      <c r="C11" s="54" t="s">
        <v>575</v>
      </c>
      <c r="D11" s="52"/>
      <c r="E11" s="52"/>
      <c r="F11" s="76">
        <v>64.63</v>
      </c>
      <c r="G11" s="76">
        <v>10.47</v>
      </c>
      <c r="H11" s="76">
        <f t="shared" si="0"/>
        <v>75.099999999999994</v>
      </c>
      <c r="I11" s="53"/>
    </row>
    <row r="12" spans="1:9">
      <c r="A12" s="43"/>
      <c r="B12" s="114">
        <v>1751</v>
      </c>
      <c r="C12" s="54" t="s">
        <v>139</v>
      </c>
      <c r="D12" s="52"/>
      <c r="E12" s="52"/>
      <c r="F12" s="75">
        <v>64.63</v>
      </c>
      <c r="G12" s="75">
        <v>10.47</v>
      </c>
      <c r="H12" s="75">
        <f t="shared" si="0"/>
        <v>75.099999999999994</v>
      </c>
      <c r="I12" s="53"/>
    </row>
    <row r="13" spans="1:9">
      <c r="A13" s="43"/>
      <c r="B13" s="114">
        <v>2023</v>
      </c>
      <c r="C13" s="54" t="s">
        <v>170</v>
      </c>
      <c r="D13" s="52"/>
      <c r="E13" s="52">
        <v>1</v>
      </c>
      <c r="F13" s="75">
        <v>109.87</v>
      </c>
      <c r="G13" s="76">
        <v>18.32</v>
      </c>
      <c r="H13" s="75">
        <f t="shared" si="0"/>
        <v>128.19</v>
      </c>
      <c r="I13" s="53"/>
    </row>
    <row r="14" spans="1:9">
      <c r="A14" s="43"/>
      <c r="B14" s="114">
        <v>1721</v>
      </c>
      <c r="C14" s="51" t="s">
        <v>11</v>
      </c>
      <c r="D14" s="52">
        <v>1</v>
      </c>
      <c r="E14" s="52">
        <v>1</v>
      </c>
      <c r="F14" s="77">
        <v>168.03</v>
      </c>
      <c r="G14" s="76">
        <v>29.32</v>
      </c>
      <c r="H14" s="75">
        <f t="shared" si="0"/>
        <v>197.35</v>
      </c>
      <c r="I14" s="53"/>
    </row>
    <row r="15" spans="1:9">
      <c r="A15" s="43"/>
      <c r="B15" s="165">
        <v>2123</v>
      </c>
      <c r="C15" s="112" t="s">
        <v>300</v>
      </c>
      <c r="D15" s="52"/>
      <c r="E15" s="52"/>
      <c r="F15" s="76">
        <v>64.63</v>
      </c>
      <c r="G15" s="76">
        <v>10.47</v>
      </c>
      <c r="H15" s="75">
        <f t="shared" si="0"/>
        <v>75.099999999999994</v>
      </c>
      <c r="I15" s="53"/>
    </row>
    <row r="16" spans="1:9">
      <c r="A16" s="43"/>
      <c r="B16" s="114">
        <v>1970</v>
      </c>
      <c r="C16" s="54" t="s">
        <v>65</v>
      </c>
      <c r="D16" s="55"/>
      <c r="E16" s="218">
        <v>1</v>
      </c>
      <c r="F16" s="76">
        <v>109.87</v>
      </c>
      <c r="G16" s="75">
        <v>18.32</v>
      </c>
      <c r="H16" s="75">
        <f t="shared" si="0"/>
        <v>128.19</v>
      </c>
      <c r="I16" s="53"/>
    </row>
    <row r="17" spans="1:13">
      <c r="A17" s="43"/>
      <c r="B17" s="114">
        <v>1984</v>
      </c>
      <c r="C17" s="51" t="s">
        <v>80</v>
      </c>
      <c r="D17" s="52"/>
      <c r="E17" s="52"/>
      <c r="F17" s="76">
        <v>64.63</v>
      </c>
      <c r="G17" s="75">
        <v>10.47</v>
      </c>
      <c r="H17" s="75">
        <f t="shared" si="0"/>
        <v>75.099999999999994</v>
      </c>
      <c r="I17" s="53"/>
    </row>
    <row r="18" spans="1:13">
      <c r="A18" s="43"/>
      <c r="B18" s="114">
        <v>1657</v>
      </c>
      <c r="C18" s="51" t="s">
        <v>335</v>
      </c>
      <c r="D18" s="52"/>
      <c r="E18" s="52"/>
      <c r="F18" s="76">
        <v>64.63</v>
      </c>
      <c r="G18" s="76">
        <v>10.47</v>
      </c>
      <c r="H18" s="76">
        <f>SUM(F18:G18)</f>
        <v>75.099999999999994</v>
      </c>
      <c r="I18" s="53"/>
    </row>
    <row r="19" spans="1:13">
      <c r="A19" s="43"/>
      <c r="B19" s="114">
        <v>1794</v>
      </c>
      <c r="C19" s="51" t="s">
        <v>91</v>
      </c>
      <c r="D19" s="52">
        <v>3</v>
      </c>
      <c r="E19" s="52">
        <v>1</v>
      </c>
      <c r="F19" s="77">
        <v>168.03</v>
      </c>
      <c r="G19" s="76">
        <v>29.32</v>
      </c>
      <c r="H19" s="75">
        <f t="shared" si="0"/>
        <v>197.35</v>
      </c>
      <c r="I19" s="53"/>
    </row>
    <row r="20" spans="1:13">
      <c r="A20" s="43"/>
      <c r="B20" s="114">
        <v>2201</v>
      </c>
      <c r="C20" s="51" t="s">
        <v>420</v>
      </c>
      <c r="D20" s="52"/>
      <c r="E20" s="52"/>
      <c r="F20" s="76">
        <v>64.63</v>
      </c>
      <c r="G20" s="76">
        <v>10.47</v>
      </c>
      <c r="H20" s="75">
        <f t="shared" si="0"/>
        <v>75.099999999999994</v>
      </c>
      <c r="I20" s="53"/>
    </row>
    <row r="21" spans="1:13">
      <c r="A21" s="43"/>
      <c r="B21" s="114">
        <v>2194</v>
      </c>
      <c r="C21" s="51" t="s">
        <v>405</v>
      </c>
      <c r="D21" s="52"/>
      <c r="E21" s="52"/>
      <c r="F21" s="76">
        <v>64.63</v>
      </c>
      <c r="G21" s="76">
        <v>10.47</v>
      </c>
      <c r="H21" s="76">
        <f t="shared" si="0"/>
        <v>75.099999999999994</v>
      </c>
      <c r="I21" s="53"/>
    </row>
    <row r="22" spans="1:13">
      <c r="A22" s="43"/>
      <c r="B22" s="114">
        <v>2182</v>
      </c>
      <c r="C22" s="51" t="s">
        <v>515</v>
      </c>
      <c r="D22" s="52">
        <v>1</v>
      </c>
      <c r="E22" s="52"/>
      <c r="F22" s="76">
        <v>109.87</v>
      </c>
      <c r="G22" s="76">
        <v>18.32</v>
      </c>
      <c r="H22" s="76">
        <f t="shared" si="0"/>
        <v>128.19</v>
      </c>
      <c r="I22" s="53"/>
    </row>
    <row r="23" spans="1:13">
      <c r="A23" s="43"/>
      <c r="B23" s="114">
        <v>1730</v>
      </c>
      <c r="C23" s="51" t="s">
        <v>92</v>
      </c>
      <c r="D23" s="52">
        <v>1</v>
      </c>
      <c r="E23" s="52"/>
      <c r="F23" s="76">
        <v>168.03</v>
      </c>
      <c r="G23" s="76">
        <v>29.32</v>
      </c>
      <c r="H23" s="75">
        <f t="shared" si="0"/>
        <v>197.35</v>
      </c>
      <c r="I23" s="53"/>
    </row>
    <row r="24" spans="1:13">
      <c r="A24" s="43"/>
      <c r="B24" s="114">
        <v>1708</v>
      </c>
      <c r="C24" s="51" t="s">
        <v>15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</row>
    <row r="25" spans="1:13">
      <c r="A25" s="43"/>
      <c r="B25" s="114">
        <v>1985</v>
      </c>
      <c r="C25" s="54" t="s">
        <v>120</v>
      </c>
      <c r="D25" s="52"/>
      <c r="E25" s="52"/>
      <c r="F25" s="76">
        <v>64.63</v>
      </c>
      <c r="G25" s="75">
        <v>10.47</v>
      </c>
      <c r="H25" s="75">
        <f t="shared" si="0"/>
        <v>75.099999999999994</v>
      </c>
      <c r="I25" s="53"/>
      <c r="M25" t="s">
        <v>318</v>
      </c>
    </row>
    <row r="26" spans="1:13">
      <c r="A26" s="43"/>
      <c r="B26" s="114">
        <v>1350</v>
      </c>
      <c r="C26" s="54" t="s">
        <v>332</v>
      </c>
      <c r="D26" s="52"/>
      <c r="E26" s="52">
        <v>1</v>
      </c>
      <c r="F26" s="76"/>
      <c r="G26" s="76"/>
      <c r="H26" s="76">
        <v>0</v>
      </c>
      <c r="I26" s="53"/>
    </row>
    <row r="27" spans="1:13">
      <c r="A27" s="43"/>
      <c r="B27" s="114">
        <v>2250</v>
      </c>
      <c r="C27" s="54" t="s">
        <v>549</v>
      </c>
      <c r="D27" s="52">
        <v>2</v>
      </c>
      <c r="E27" s="52">
        <v>1</v>
      </c>
      <c r="F27" s="76">
        <v>168.03</v>
      </c>
      <c r="G27" s="76">
        <v>29.32</v>
      </c>
      <c r="H27" s="76">
        <f t="shared" si="0"/>
        <v>197.35</v>
      </c>
      <c r="I27" s="53"/>
    </row>
    <row r="28" spans="1:13">
      <c r="A28" s="43"/>
      <c r="B28" s="114">
        <v>2120</v>
      </c>
      <c r="C28" s="51" t="s">
        <v>213</v>
      </c>
      <c r="D28" s="66">
        <v>2</v>
      </c>
      <c r="E28" s="66"/>
      <c r="F28" s="76">
        <v>168.03</v>
      </c>
      <c r="G28" s="78">
        <v>29.32</v>
      </c>
      <c r="H28" s="75">
        <f t="shared" si="0"/>
        <v>197.35</v>
      </c>
      <c r="I28" s="53"/>
    </row>
    <row r="29" spans="1:13">
      <c r="A29" s="43"/>
      <c r="B29" s="114">
        <v>2193</v>
      </c>
      <c r="C29" s="51" t="s">
        <v>407</v>
      </c>
      <c r="D29" s="66"/>
      <c r="E29" s="66"/>
      <c r="F29" s="76">
        <v>64.63</v>
      </c>
      <c r="G29" s="76">
        <v>10.47</v>
      </c>
      <c r="H29" s="76">
        <f t="shared" si="0"/>
        <v>75.099999999999994</v>
      </c>
      <c r="I29" s="53"/>
    </row>
    <row r="30" spans="1:13">
      <c r="A30" s="43"/>
      <c r="B30" s="114">
        <v>640</v>
      </c>
      <c r="C30" s="51" t="s">
        <v>43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</row>
    <row r="31" spans="1:13" s="181" customFormat="1">
      <c r="A31" s="219"/>
      <c r="B31" s="211"/>
      <c r="C31" s="212" t="s">
        <v>585</v>
      </c>
      <c r="D31" s="214"/>
      <c r="E31" s="214"/>
      <c r="F31" s="215">
        <v>64.63</v>
      </c>
      <c r="G31" s="215">
        <v>10.47</v>
      </c>
      <c r="H31" s="215">
        <f t="shared" si="0"/>
        <v>75.099999999999994</v>
      </c>
      <c r="I31" s="216" t="s">
        <v>584</v>
      </c>
    </row>
    <row r="32" spans="1:13">
      <c r="A32" s="43"/>
      <c r="B32" s="114">
        <v>901</v>
      </c>
      <c r="C32" s="51" t="s">
        <v>21</v>
      </c>
      <c r="D32" s="52"/>
      <c r="E32" s="52">
        <v>1</v>
      </c>
      <c r="F32" s="76">
        <v>109.87</v>
      </c>
      <c r="G32" s="75">
        <v>18.32</v>
      </c>
      <c r="H32" s="75">
        <f t="shared" si="0"/>
        <v>128.19</v>
      </c>
      <c r="I32" s="53"/>
    </row>
    <row r="33" spans="1:10">
      <c r="A33" s="43"/>
      <c r="B33" s="114">
        <v>1978</v>
      </c>
      <c r="C33" s="51" t="s">
        <v>358</v>
      </c>
      <c r="D33" s="52">
        <v>2</v>
      </c>
      <c r="E33" s="52">
        <v>1</v>
      </c>
      <c r="F33" s="77">
        <v>168.03</v>
      </c>
      <c r="G33" s="76">
        <v>29.32</v>
      </c>
      <c r="H33" s="76">
        <f t="shared" si="0"/>
        <v>197.35</v>
      </c>
      <c r="I33" s="53"/>
    </row>
    <row r="34" spans="1:10">
      <c r="A34" s="43"/>
      <c r="B34" s="114">
        <v>2234</v>
      </c>
      <c r="C34" s="51" t="s">
        <v>551</v>
      </c>
      <c r="D34" s="52"/>
      <c r="E34" s="52"/>
      <c r="F34" s="120">
        <v>64.63</v>
      </c>
      <c r="G34" s="76">
        <v>10.47</v>
      </c>
      <c r="H34" s="76">
        <f t="shared" si="0"/>
        <v>75.099999999999994</v>
      </c>
      <c r="I34" s="53"/>
    </row>
    <row r="35" spans="1:10" ht="16">
      <c r="A35" s="43"/>
      <c r="B35" s="114">
        <v>1741</v>
      </c>
      <c r="C35" s="51" t="s">
        <v>23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  <c r="J35" s="180"/>
    </row>
    <row r="36" spans="1:10">
      <c r="A36" s="43"/>
      <c r="B36" s="114">
        <v>1757</v>
      </c>
      <c r="C36" s="51" t="s">
        <v>93</v>
      </c>
      <c r="D36" s="52">
        <v>1</v>
      </c>
      <c r="E36" s="52">
        <v>1</v>
      </c>
      <c r="F36" s="76">
        <v>168.03</v>
      </c>
      <c r="G36" s="75">
        <v>29.32</v>
      </c>
      <c r="H36" s="75">
        <f t="shared" si="0"/>
        <v>197.35</v>
      </c>
      <c r="I36" s="53"/>
    </row>
    <row r="37" spans="1:10">
      <c r="A37" s="43"/>
      <c r="B37" s="114">
        <v>2057</v>
      </c>
      <c r="C37" s="51" t="s">
        <v>183</v>
      </c>
      <c r="D37" s="52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10">
      <c r="A38" s="43"/>
      <c r="B38" s="114">
        <v>1210</v>
      </c>
      <c r="C38" s="54" t="s">
        <v>24</v>
      </c>
      <c r="D38" s="52">
        <v>1</v>
      </c>
      <c r="E38" s="52">
        <v>1</v>
      </c>
      <c r="F38" s="76">
        <v>168.03</v>
      </c>
      <c r="G38" s="76">
        <v>29.32</v>
      </c>
      <c r="H38" s="76">
        <f t="shared" si="0"/>
        <v>197.35</v>
      </c>
      <c r="I38" s="53"/>
    </row>
    <row r="39" spans="1:10">
      <c r="A39" s="43"/>
      <c r="B39" s="114">
        <v>2031</v>
      </c>
      <c r="C39" s="54" t="s">
        <v>134</v>
      </c>
      <c r="D39" s="52"/>
      <c r="E39" s="52"/>
      <c r="F39" s="76">
        <v>64.63</v>
      </c>
      <c r="G39" s="75">
        <v>10.47</v>
      </c>
      <c r="H39" s="75">
        <f t="shared" si="0"/>
        <v>75.099999999999994</v>
      </c>
      <c r="I39" s="53"/>
    </row>
    <row r="40" spans="1:10">
      <c r="A40" s="43"/>
      <c r="B40" s="114">
        <v>1460</v>
      </c>
      <c r="C40" s="54" t="s">
        <v>59</v>
      </c>
      <c r="D40" s="55"/>
      <c r="E40" s="52"/>
      <c r="F40" s="76">
        <v>64.63</v>
      </c>
      <c r="G40" s="75">
        <v>10.47</v>
      </c>
      <c r="H40" s="75">
        <f t="shared" si="0"/>
        <v>75.099999999999994</v>
      </c>
      <c r="I40" s="53"/>
    </row>
    <row r="41" spans="1:10">
      <c r="A41" s="43"/>
      <c r="B41" s="114">
        <v>2248</v>
      </c>
      <c r="C41" s="138" t="s">
        <v>563</v>
      </c>
      <c r="D41" s="218">
        <v>1</v>
      </c>
      <c r="E41" s="52">
        <v>1</v>
      </c>
      <c r="F41" s="76">
        <v>168.03</v>
      </c>
      <c r="G41" s="76">
        <v>29.32</v>
      </c>
      <c r="H41" s="76">
        <f t="shared" si="0"/>
        <v>197.35</v>
      </c>
      <c r="I41" s="53"/>
    </row>
    <row r="42" spans="1:10">
      <c r="A42" s="43"/>
      <c r="B42" s="114">
        <v>1300</v>
      </c>
      <c r="C42" s="138" t="s">
        <v>330</v>
      </c>
      <c r="D42" s="55"/>
      <c r="E42" s="52"/>
      <c r="F42" s="76">
        <v>64.63</v>
      </c>
      <c r="G42" s="76">
        <v>10.47</v>
      </c>
      <c r="H42" s="75">
        <f t="shared" si="0"/>
        <v>75.099999999999994</v>
      </c>
      <c r="I42" s="53"/>
    </row>
    <row r="43" spans="1:10" ht="16" customHeight="1">
      <c r="A43" s="43"/>
      <c r="B43" s="166">
        <v>2036</v>
      </c>
      <c r="C43" s="119" t="s">
        <v>306</v>
      </c>
      <c r="D43" s="55"/>
      <c r="E43" s="52"/>
      <c r="F43" s="76">
        <v>64.63</v>
      </c>
      <c r="G43" s="76">
        <v>10.47</v>
      </c>
      <c r="H43" s="75">
        <f>SUM(F43:G43)</f>
        <v>75.099999999999994</v>
      </c>
      <c r="I43" s="53"/>
    </row>
    <row r="44" spans="1:10">
      <c r="A44" s="43"/>
      <c r="B44" s="114">
        <v>2062</v>
      </c>
      <c r="C44" s="54" t="s">
        <v>203</v>
      </c>
      <c r="D44" s="52"/>
      <c r="E44" s="52"/>
      <c r="F44" s="76">
        <v>64.63</v>
      </c>
      <c r="G44" s="76">
        <v>10.47</v>
      </c>
      <c r="H44" s="75">
        <f t="shared" si="0"/>
        <v>75.099999999999994</v>
      </c>
      <c r="I44" s="53"/>
    </row>
    <row r="45" spans="1:10">
      <c r="A45" s="43"/>
      <c r="B45" s="167">
        <v>2121</v>
      </c>
      <c r="C45" s="119" t="s">
        <v>308</v>
      </c>
      <c r="D45" s="52"/>
      <c r="E45" s="52"/>
      <c r="F45" s="76">
        <v>64.63</v>
      </c>
      <c r="G45" s="76">
        <v>10.47</v>
      </c>
      <c r="H45" s="75">
        <f t="shared" si="0"/>
        <v>75.099999999999994</v>
      </c>
      <c r="I45" s="53"/>
    </row>
    <row r="46" spans="1:10">
      <c r="A46" s="43"/>
      <c r="B46" s="114">
        <v>1704</v>
      </c>
      <c r="C46" s="54" t="s">
        <v>27</v>
      </c>
      <c r="D46" s="56">
        <v>2</v>
      </c>
      <c r="E46" s="52">
        <v>1</v>
      </c>
      <c r="F46" s="77">
        <v>168.03</v>
      </c>
      <c r="G46" s="76">
        <v>29.32</v>
      </c>
      <c r="H46" s="75">
        <f t="shared" si="0"/>
        <v>197.35</v>
      </c>
      <c r="I46" s="53"/>
    </row>
    <row r="47" spans="1:10">
      <c r="A47" s="43"/>
      <c r="B47" s="114">
        <v>2030</v>
      </c>
      <c r="C47" s="54" t="s">
        <v>123</v>
      </c>
      <c r="D47" s="56"/>
      <c r="E47" s="52">
        <v>1</v>
      </c>
      <c r="F47" s="76">
        <v>109.87</v>
      </c>
      <c r="G47" s="76">
        <v>18.32</v>
      </c>
      <c r="H47" s="75">
        <f t="shared" si="0"/>
        <v>128.19</v>
      </c>
      <c r="I47" s="53"/>
    </row>
    <row r="48" spans="1:10">
      <c r="A48" s="43"/>
      <c r="B48" s="114">
        <v>1734</v>
      </c>
      <c r="C48" s="54" t="s">
        <v>143</v>
      </c>
      <c r="D48" s="52">
        <v>1</v>
      </c>
      <c r="E48" s="52"/>
      <c r="F48" s="76">
        <v>109.87</v>
      </c>
      <c r="G48" s="75">
        <v>18.32</v>
      </c>
      <c r="H48" s="75">
        <f t="shared" si="0"/>
        <v>128.19</v>
      </c>
      <c r="I48" s="53"/>
    </row>
    <row r="49" spans="1:9">
      <c r="A49" s="43"/>
      <c r="B49" s="114">
        <v>2069</v>
      </c>
      <c r="C49" s="54" t="s">
        <v>209</v>
      </c>
      <c r="D49" s="52"/>
      <c r="E49" s="52"/>
      <c r="F49" s="76">
        <v>64.63</v>
      </c>
      <c r="G49" s="75">
        <v>10.47</v>
      </c>
      <c r="H49" s="75">
        <f t="shared" si="0"/>
        <v>75.099999999999994</v>
      </c>
      <c r="I49" s="53"/>
    </row>
    <row r="50" spans="1:9">
      <c r="A50" s="43"/>
      <c r="B50" s="114">
        <v>2003</v>
      </c>
      <c r="C50" s="51" t="s">
        <v>133</v>
      </c>
      <c r="D50" s="52"/>
      <c r="E50" s="52">
        <v>1</v>
      </c>
      <c r="F50" s="76">
        <v>109.87</v>
      </c>
      <c r="G50" s="76">
        <v>18.32</v>
      </c>
      <c r="H50" s="76">
        <f t="shared" si="0"/>
        <v>128.19</v>
      </c>
      <c r="I50" s="53"/>
    </row>
    <row r="51" spans="1:9" s="42" customFormat="1">
      <c r="A51" s="43"/>
      <c r="B51" s="114">
        <v>2019</v>
      </c>
      <c r="C51" s="54" t="s">
        <v>124</v>
      </c>
      <c r="D51" s="52">
        <v>1</v>
      </c>
      <c r="E51" s="52">
        <v>1</v>
      </c>
      <c r="F51" s="77">
        <v>168.03</v>
      </c>
      <c r="G51" s="76">
        <v>29.32</v>
      </c>
      <c r="H51" s="76">
        <f t="shared" si="0"/>
        <v>197.35</v>
      </c>
      <c r="I51" s="53"/>
    </row>
    <row r="52" spans="1:9" s="42" customFormat="1">
      <c r="A52" s="43"/>
      <c r="B52" s="114">
        <v>2172</v>
      </c>
      <c r="C52" s="54" t="s">
        <v>378</v>
      </c>
      <c r="D52" s="52"/>
      <c r="E52" s="52"/>
      <c r="F52" s="76">
        <v>64.63</v>
      </c>
      <c r="G52" s="75">
        <v>10.47</v>
      </c>
      <c r="H52" s="75">
        <f t="shared" si="0"/>
        <v>75.099999999999994</v>
      </c>
      <c r="I52" s="53"/>
    </row>
    <row r="53" spans="1:9">
      <c r="A53" s="43"/>
      <c r="B53" s="114">
        <v>2119</v>
      </c>
      <c r="C53" s="51" t="s">
        <v>215</v>
      </c>
      <c r="D53" s="66"/>
      <c r="E53" s="66"/>
      <c r="F53" s="76">
        <v>64.63</v>
      </c>
      <c r="G53" s="78">
        <v>10.47</v>
      </c>
      <c r="H53" s="75">
        <f t="shared" si="0"/>
        <v>75.099999999999994</v>
      </c>
      <c r="I53" s="57"/>
    </row>
    <row r="54" spans="1:9" s="181" customFormat="1">
      <c r="A54" s="219"/>
      <c r="B54" s="211">
        <v>2273</v>
      </c>
      <c r="C54" s="212" t="s">
        <v>586</v>
      </c>
      <c r="D54" s="251"/>
      <c r="E54" s="251"/>
      <c r="F54" s="215">
        <v>64.63</v>
      </c>
      <c r="G54" s="258">
        <v>10.47</v>
      </c>
      <c r="H54" s="215">
        <f t="shared" si="0"/>
        <v>75.099999999999994</v>
      </c>
      <c r="I54" s="259" t="s">
        <v>584</v>
      </c>
    </row>
    <row r="55" spans="1:9">
      <c r="A55" s="43"/>
      <c r="B55" s="114">
        <v>2231</v>
      </c>
      <c r="C55" s="51" t="s">
        <v>509</v>
      </c>
      <c r="D55" s="66">
        <v>2</v>
      </c>
      <c r="E55" s="66"/>
      <c r="F55" s="76">
        <v>168.03</v>
      </c>
      <c r="G55" s="78">
        <v>29.32</v>
      </c>
      <c r="H55" s="75">
        <f t="shared" si="0"/>
        <v>197.35</v>
      </c>
      <c r="I55" s="57"/>
    </row>
    <row r="56" spans="1:9">
      <c r="A56" s="43"/>
      <c r="B56" s="114">
        <v>1975</v>
      </c>
      <c r="C56" s="54" t="s">
        <v>83</v>
      </c>
      <c r="D56" s="55"/>
      <c r="E56" s="55"/>
      <c r="F56" s="76">
        <v>64.63</v>
      </c>
      <c r="G56" s="75">
        <v>10.47</v>
      </c>
      <c r="H56" s="75">
        <f t="shared" si="0"/>
        <v>75.099999999999994</v>
      </c>
      <c r="I56" s="53"/>
    </row>
    <row r="57" spans="1:9">
      <c r="A57" s="43"/>
      <c r="B57" s="114">
        <v>330</v>
      </c>
      <c r="C57" s="54" t="s">
        <v>30</v>
      </c>
      <c r="D57" s="52"/>
      <c r="E57" s="52"/>
      <c r="F57" s="76">
        <v>64.63</v>
      </c>
      <c r="G57" s="203">
        <v>10.47</v>
      </c>
      <c r="H57" s="76">
        <f t="shared" si="0"/>
        <v>75.099999999999994</v>
      </c>
      <c r="I57" s="53"/>
    </row>
    <row r="58" spans="1:9">
      <c r="A58" s="43"/>
      <c r="B58" s="114">
        <v>2203</v>
      </c>
      <c r="C58" s="54" t="s">
        <v>428</v>
      </c>
      <c r="D58" s="52"/>
      <c r="E58" s="52"/>
      <c r="F58" s="76">
        <v>64.63</v>
      </c>
      <c r="G58" s="76">
        <v>10.47</v>
      </c>
      <c r="H58" s="76">
        <f t="shared" si="0"/>
        <v>75.099999999999994</v>
      </c>
      <c r="I58" s="53"/>
    </row>
    <row r="59" spans="1:9">
      <c r="A59" s="43"/>
      <c r="B59" s="114">
        <v>2235</v>
      </c>
      <c r="C59" s="54" t="s">
        <v>523</v>
      </c>
      <c r="D59" s="52"/>
      <c r="E59" s="52"/>
      <c r="F59" s="76">
        <v>64.63</v>
      </c>
      <c r="G59" s="76">
        <v>10.47</v>
      </c>
      <c r="H59" s="76">
        <f>SUM(F59:G59)</f>
        <v>75.099999999999994</v>
      </c>
      <c r="I59" s="53"/>
    </row>
    <row r="60" spans="1:9">
      <c r="A60" s="43"/>
      <c r="B60" s="114">
        <v>2245</v>
      </c>
      <c r="C60" s="54" t="s">
        <v>554</v>
      </c>
      <c r="D60" s="52"/>
      <c r="E60" s="52">
        <v>1</v>
      </c>
      <c r="F60" s="76">
        <v>109.87</v>
      </c>
      <c r="G60" s="76">
        <v>18.32</v>
      </c>
      <c r="H60" s="76">
        <f>SUM(F60:G60)</f>
        <v>128.19</v>
      </c>
      <c r="I60" s="53"/>
    </row>
    <row r="61" spans="1:9">
      <c r="A61" s="43"/>
      <c r="B61" s="114">
        <v>2001</v>
      </c>
      <c r="C61" s="54" t="s">
        <v>360</v>
      </c>
      <c r="D61" s="52"/>
      <c r="E61" s="52"/>
      <c r="F61" s="76">
        <v>64.63</v>
      </c>
      <c r="G61" s="76">
        <v>10.47</v>
      </c>
      <c r="H61" s="75">
        <f t="shared" si="0"/>
        <v>75.099999999999994</v>
      </c>
      <c r="I61" s="53"/>
    </row>
    <row r="62" spans="1:9">
      <c r="A62" s="43"/>
      <c r="B62" s="114">
        <v>2160</v>
      </c>
      <c r="C62" s="54" t="s">
        <v>369</v>
      </c>
      <c r="D62" s="52">
        <v>1</v>
      </c>
      <c r="E62" s="52"/>
      <c r="F62" s="76">
        <v>109.87</v>
      </c>
      <c r="G62" s="76">
        <v>18.32</v>
      </c>
      <c r="H62" s="75">
        <f t="shared" si="0"/>
        <v>128.19</v>
      </c>
      <c r="I62" s="53"/>
    </row>
    <row r="63" spans="1:9" s="243" customFormat="1">
      <c r="A63" s="228"/>
      <c r="B63" s="82">
        <v>2076</v>
      </c>
      <c r="C63" s="225" t="s">
        <v>587</v>
      </c>
      <c r="D63" s="229"/>
      <c r="E63" s="229"/>
      <c r="F63" s="230">
        <v>64.63</v>
      </c>
      <c r="G63" s="230">
        <v>10.47</v>
      </c>
      <c r="H63" s="230">
        <f t="shared" si="0"/>
        <v>75.099999999999994</v>
      </c>
      <c r="I63" s="231" t="s">
        <v>588</v>
      </c>
    </row>
    <row r="64" spans="1:9">
      <c r="A64" s="43"/>
      <c r="B64" s="114">
        <v>2246</v>
      </c>
      <c r="C64" s="54" t="s">
        <v>557</v>
      </c>
      <c r="D64" s="52"/>
      <c r="E64" s="52"/>
      <c r="F64" s="76">
        <v>64.63</v>
      </c>
      <c r="G64" s="76">
        <v>10.47</v>
      </c>
      <c r="H64" s="75">
        <f t="shared" si="0"/>
        <v>75.099999999999994</v>
      </c>
      <c r="I64" s="53"/>
    </row>
    <row r="65" spans="1:10">
      <c r="A65" s="43"/>
      <c r="B65" s="114">
        <v>2018</v>
      </c>
      <c r="C65" s="54" t="s">
        <v>112</v>
      </c>
      <c r="D65" s="52"/>
      <c r="E65" s="52"/>
      <c r="F65" s="76">
        <v>64.63</v>
      </c>
      <c r="G65" s="75">
        <v>10.47</v>
      </c>
      <c r="H65" s="75">
        <f t="shared" si="0"/>
        <v>75.099999999999994</v>
      </c>
      <c r="I65" s="53"/>
    </row>
    <row r="66" spans="1:10">
      <c r="A66" s="43"/>
      <c r="B66" s="114">
        <v>1689</v>
      </c>
      <c r="C66" s="54" t="s">
        <v>341</v>
      </c>
      <c r="D66" s="52">
        <v>1</v>
      </c>
      <c r="E66" s="52">
        <v>1</v>
      </c>
      <c r="F66" s="76">
        <v>168.03</v>
      </c>
      <c r="G66" s="76">
        <v>29.32</v>
      </c>
      <c r="H66" s="76">
        <f t="shared" si="0"/>
        <v>197.35</v>
      </c>
      <c r="I66" s="53"/>
    </row>
    <row r="67" spans="1:10">
      <c r="A67" s="43"/>
      <c r="B67" s="114">
        <v>1692</v>
      </c>
      <c r="C67" s="54" t="s">
        <v>32</v>
      </c>
      <c r="D67" s="56">
        <v>2</v>
      </c>
      <c r="E67" s="52"/>
      <c r="F67" s="76">
        <v>168.03</v>
      </c>
      <c r="G67" s="75">
        <v>29.32</v>
      </c>
      <c r="H67" s="75">
        <f t="shared" si="0"/>
        <v>197.35</v>
      </c>
      <c r="I67" s="53"/>
    </row>
    <row r="68" spans="1:10">
      <c r="A68" s="43"/>
      <c r="B68" s="114">
        <v>2027</v>
      </c>
      <c r="C68" s="54" t="s">
        <v>137</v>
      </c>
      <c r="D68" s="56"/>
      <c r="E68" s="52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10">
      <c r="A69" s="43"/>
      <c r="B69" s="114">
        <v>2060</v>
      </c>
      <c r="C69" s="54" t="s">
        <v>179</v>
      </c>
      <c r="D69" s="52"/>
      <c r="E69" s="52">
        <v>1</v>
      </c>
      <c r="F69" s="76">
        <v>109.87</v>
      </c>
      <c r="G69" s="75">
        <v>18.32</v>
      </c>
      <c r="H69" s="75">
        <f t="shared" si="0"/>
        <v>128.19</v>
      </c>
      <c r="I69" s="53"/>
    </row>
    <row r="70" spans="1:10">
      <c r="A70" s="43"/>
      <c r="B70" s="114">
        <v>1649</v>
      </c>
      <c r="C70" s="54" t="s">
        <v>34</v>
      </c>
      <c r="D70" s="52"/>
      <c r="E70" s="5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/>
      <c r="B71" s="114">
        <v>2090</v>
      </c>
      <c r="C71" s="54" t="s">
        <v>380</v>
      </c>
      <c r="D71" s="52"/>
      <c r="E71" s="52">
        <v>1</v>
      </c>
      <c r="F71" s="76">
        <v>109.87</v>
      </c>
      <c r="G71" s="75">
        <v>18.32</v>
      </c>
      <c r="H71" s="75">
        <f t="shared" si="0"/>
        <v>128.19</v>
      </c>
      <c r="I71" s="53"/>
    </row>
    <row r="72" spans="1:10">
      <c r="A72" s="43"/>
      <c r="B72" s="114">
        <v>1705</v>
      </c>
      <c r="C72" s="54" t="s">
        <v>126</v>
      </c>
      <c r="D72" s="52"/>
      <c r="E72" s="52">
        <v>1</v>
      </c>
      <c r="F72" s="76">
        <v>109.87</v>
      </c>
      <c r="G72" s="75">
        <v>18.32</v>
      </c>
      <c r="H72" s="75">
        <f t="shared" si="0"/>
        <v>128.19</v>
      </c>
      <c r="I72" s="53"/>
    </row>
    <row r="73" spans="1:10" ht="17" customHeight="1">
      <c r="A73" s="43"/>
      <c r="B73" s="114">
        <v>1050</v>
      </c>
      <c r="C73" s="115" t="s">
        <v>35</v>
      </c>
      <c r="D73" s="74"/>
      <c r="E73" s="116"/>
      <c r="F73" s="76">
        <v>64.63</v>
      </c>
      <c r="G73" s="75">
        <v>10.47</v>
      </c>
      <c r="H73" s="75">
        <f t="shared" si="0"/>
        <v>75.099999999999994</v>
      </c>
      <c r="I73" s="91"/>
      <c r="J73" s="91"/>
    </row>
    <row r="74" spans="1:10">
      <c r="A74" s="43"/>
      <c r="B74" s="114">
        <v>2094</v>
      </c>
      <c r="C74" s="51" t="s">
        <v>433</v>
      </c>
      <c r="D74" s="71"/>
      <c r="E74" s="72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/>
      <c r="B75" s="114">
        <v>1686</v>
      </c>
      <c r="C75" s="51" t="s">
        <v>339</v>
      </c>
      <c r="D75" s="71"/>
      <c r="E75" s="52">
        <v>1</v>
      </c>
      <c r="F75" s="76">
        <v>109.87</v>
      </c>
      <c r="G75" s="76">
        <v>18.32</v>
      </c>
      <c r="H75" s="76">
        <f t="shared" si="0"/>
        <v>128.19</v>
      </c>
      <c r="I75" s="53"/>
    </row>
    <row r="76" spans="1:10">
      <c r="A76" s="43"/>
      <c r="B76" s="114">
        <v>1964</v>
      </c>
      <c r="C76" s="54" t="s">
        <v>50</v>
      </c>
      <c r="D76" s="73"/>
      <c r="E76" s="73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/>
      <c r="B77" s="114">
        <v>1981</v>
      </c>
      <c r="C77" s="54" t="s">
        <v>85</v>
      </c>
      <c r="D77" s="73"/>
      <c r="E77" s="73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/>
      <c r="B78" s="114">
        <v>2022</v>
      </c>
      <c r="C78" s="54" t="s">
        <v>128</v>
      </c>
      <c r="D78" s="71"/>
      <c r="E78" s="72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/>
      <c r="B79" s="114">
        <v>1662</v>
      </c>
      <c r="C79" s="54" t="s">
        <v>138</v>
      </c>
      <c r="D79" s="71"/>
      <c r="E79" s="72"/>
      <c r="F79" s="76">
        <v>64.63</v>
      </c>
      <c r="G79" s="75">
        <v>10.47</v>
      </c>
      <c r="H79" s="75">
        <f t="shared" si="0"/>
        <v>75.099999999999994</v>
      </c>
      <c r="I79" s="53"/>
    </row>
    <row r="80" spans="1:10">
      <c r="A80" s="43"/>
      <c r="B80" s="114">
        <v>1630</v>
      </c>
      <c r="C80" s="54" t="s">
        <v>37</v>
      </c>
      <c r="D80" s="56">
        <v>1</v>
      </c>
      <c r="E80" s="72"/>
      <c r="F80" s="76">
        <v>109.87</v>
      </c>
      <c r="G80" s="75">
        <v>18.32</v>
      </c>
      <c r="H80" s="75">
        <f t="shared" si="0"/>
        <v>128.19</v>
      </c>
      <c r="I80" s="53"/>
    </row>
    <row r="81" spans="1:11">
      <c r="A81" s="43"/>
      <c r="B81" s="114">
        <v>1714</v>
      </c>
      <c r="C81" s="51" t="s">
        <v>46</v>
      </c>
      <c r="D81" s="74"/>
      <c r="E81" s="66"/>
      <c r="F81" s="120">
        <v>168.03</v>
      </c>
      <c r="G81" s="120">
        <v>29.32</v>
      </c>
      <c r="H81" s="76">
        <f t="shared" si="0"/>
        <v>197.35</v>
      </c>
      <c r="I81" s="53"/>
    </row>
    <row r="82" spans="1:11">
      <c r="A82" s="43"/>
      <c r="B82" s="114">
        <v>2024</v>
      </c>
      <c r="C82" s="51" t="s">
        <v>165</v>
      </c>
      <c r="D82" s="56"/>
      <c r="E82" s="66">
        <v>1</v>
      </c>
      <c r="F82" s="76">
        <v>109.87</v>
      </c>
      <c r="G82" s="80">
        <v>18.32</v>
      </c>
      <c r="H82" s="76">
        <f t="shared" si="0"/>
        <v>128.19</v>
      </c>
      <c r="I82" s="53"/>
    </row>
    <row r="83" spans="1:11">
      <c r="A83" s="43"/>
      <c r="B83" s="114">
        <v>1955</v>
      </c>
      <c r="C83" s="51" t="s">
        <v>200</v>
      </c>
      <c r="D83" s="56"/>
      <c r="E83" s="66">
        <v>1</v>
      </c>
      <c r="F83" s="76">
        <v>109.87</v>
      </c>
      <c r="G83" s="76">
        <v>18.32</v>
      </c>
      <c r="H83" s="76">
        <f t="shared" si="0"/>
        <v>128.19</v>
      </c>
      <c r="I83" s="53"/>
    </row>
    <row r="84" spans="1:11">
      <c r="A84" s="43"/>
      <c r="B84" s="114">
        <v>2006</v>
      </c>
      <c r="C84" s="54" t="s">
        <v>98</v>
      </c>
      <c r="D84" s="56"/>
      <c r="E84" s="66"/>
      <c r="F84" s="76"/>
      <c r="G84" s="75"/>
      <c r="H84" s="75">
        <f t="shared" si="0"/>
        <v>0</v>
      </c>
      <c r="I84" s="53" t="s">
        <v>589</v>
      </c>
    </row>
    <row r="85" spans="1:11">
      <c r="A85" s="43"/>
      <c r="B85" s="114">
        <v>2212</v>
      </c>
      <c r="C85" s="54" t="s">
        <v>434</v>
      </c>
      <c r="D85" s="56"/>
      <c r="E85" s="52"/>
      <c r="F85" s="76">
        <v>64.63</v>
      </c>
      <c r="G85" s="75">
        <v>10.47</v>
      </c>
      <c r="H85" s="75">
        <f t="shared" si="0"/>
        <v>75.099999999999994</v>
      </c>
      <c r="I85" s="53"/>
    </row>
    <row r="86" spans="1:11">
      <c r="A86" s="43"/>
      <c r="B86" s="114">
        <v>2010</v>
      </c>
      <c r="C86" s="54" t="s">
        <v>524</v>
      </c>
      <c r="D86" s="56">
        <v>1</v>
      </c>
      <c r="E86" s="52">
        <v>1</v>
      </c>
      <c r="F86" s="76">
        <v>168.03</v>
      </c>
      <c r="G86" s="76">
        <v>29.32</v>
      </c>
      <c r="H86" s="76">
        <f t="shared" si="0"/>
        <v>197.35</v>
      </c>
      <c r="I86" s="53"/>
    </row>
    <row r="87" spans="1:11">
      <c r="A87" s="43"/>
      <c r="B87" s="114">
        <v>2187</v>
      </c>
      <c r="C87" s="54" t="s">
        <v>558</v>
      </c>
      <c r="D87" s="56">
        <v>2</v>
      </c>
      <c r="E87" s="52">
        <v>1</v>
      </c>
      <c r="F87" s="76">
        <v>168.03</v>
      </c>
      <c r="G87" s="76">
        <v>29.32</v>
      </c>
      <c r="H87" s="76">
        <f t="shared" si="0"/>
        <v>197.35</v>
      </c>
      <c r="I87" s="53"/>
    </row>
    <row r="88" spans="1:11">
      <c r="A88" s="43"/>
      <c r="B88" s="114">
        <v>2021</v>
      </c>
      <c r="C88" s="54" t="s">
        <v>201</v>
      </c>
      <c r="D88" s="66"/>
      <c r="E88" s="66"/>
      <c r="F88" s="76">
        <v>64.63</v>
      </c>
      <c r="G88" s="75">
        <v>10.47</v>
      </c>
      <c r="H88" s="75">
        <f t="shared" si="0"/>
        <v>75.099999999999994</v>
      </c>
      <c r="I88" s="53"/>
    </row>
    <row r="89" spans="1:11">
      <c r="A89" s="43"/>
      <c r="B89" s="114">
        <v>1750</v>
      </c>
      <c r="C89" s="54" t="s">
        <v>202</v>
      </c>
      <c r="D89" s="66"/>
      <c r="E89" s="66">
        <v>1</v>
      </c>
      <c r="F89" s="76">
        <v>109.87</v>
      </c>
      <c r="G89" s="78">
        <v>18.32</v>
      </c>
      <c r="H89" s="75">
        <f>SUM(F89:G89)</f>
        <v>128.19</v>
      </c>
      <c r="I89" s="53"/>
    </row>
    <row r="90" spans="1:11">
      <c r="A90" s="43"/>
      <c r="B90" s="114">
        <v>2095</v>
      </c>
      <c r="C90" s="54" t="s">
        <v>473</v>
      </c>
      <c r="D90" s="66"/>
      <c r="E90" s="66"/>
      <c r="F90" s="76">
        <v>64.63</v>
      </c>
      <c r="G90" s="78">
        <v>10.47</v>
      </c>
      <c r="H90" s="75">
        <f>SUM(F90:G90)</f>
        <v>75.099999999999994</v>
      </c>
      <c r="I90" s="53"/>
    </row>
    <row r="91" spans="1:11">
      <c r="A91" s="43"/>
      <c r="B91" s="114">
        <v>2064</v>
      </c>
      <c r="C91" s="54" t="s">
        <v>559</v>
      </c>
      <c r="D91" s="66"/>
      <c r="E91" s="66"/>
      <c r="F91" s="76">
        <v>168.03</v>
      </c>
      <c r="G91" s="76">
        <v>29.32</v>
      </c>
      <c r="H91" s="76">
        <f>F91+G91</f>
        <v>197.35</v>
      </c>
      <c r="I91" s="53"/>
    </row>
    <row r="92" spans="1:11">
      <c r="A92" s="43"/>
      <c r="B92" s="114">
        <v>2052</v>
      </c>
      <c r="C92" s="54" t="s">
        <v>161</v>
      </c>
      <c r="D92" s="66"/>
      <c r="E92" s="66"/>
      <c r="F92" s="76">
        <v>64.63</v>
      </c>
      <c r="G92" s="75">
        <v>10.47</v>
      </c>
      <c r="H92" s="75">
        <f>SUM(F92:G92)</f>
        <v>75.099999999999994</v>
      </c>
      <c r="I92" s="53"/>
      <c r="K92" s="12"/>
    </row>
    <row r="93" spans="1:11">
      <c r="A93" s="43"/>
      <c r="B93" s="114">
        <v>1769</v>
      </c>
      <c r="C93" s="51" t="s">
        <v>86</v>
      </c>
      <c r="D93" s="52"/>
      <c r="E93" s="52">
        <v>1</v>
      </c>
      <c r="F93" s="76">
        <v>109.87</v>
      </c>
      <c r="G93" s="77">
        <v>18.32</v>
      </c>
      <c r="H93" s="75">
        <f>SUM(F93:G93)</f>
        <v>128.19</v>
      </c>
      <c r="I93" s="53"/>
      <c r="K93" s="12"/>
    </row>
    <row r="94" spans="1:11">
      <c r="A94" s="43"/>
      <c r="B94" s="114">
        <v>2089</v>
      </c>
      <c r="C94" s="54" t="s">
        <v>535</v>
      </c>
      <c r="D94" s="53"/>
      <c r="E94" s="53"/>
      <c r="F94" s="76">
        <v>64.63</v>
      </c>
      <c r="G94" s="120">
        <v>10.47</v>
      </c>
      <c r="H94" s="76">
        <f>SUM(F94:G94)</f>
        <v>75.099999999999994</v>
      </c>
      <c r="I94" s="53"/>
      <c r="K94" s="12"/>
    </row>
    <row r="95" spans="1:11" ht="16">
      <c r="A95" s="152"/>
      <c r="B95" s="153"/>
      <c r="C95" s="153"/>
      <c r="D95" s="153"/>
      <c r="E95" s="154" t="s">
        <v>403</v>
      </c>
      <c r="F95" s="144">
        <f>SUM(F5:F94)</f>
        <v>8511.6000000000022</v>
      </c>
      <c r="G95" s="88">
        <f>SUM(G5:G94)</f>
        <v>1428.6600000000008</v>
      </c>
      <c r="H95" s="88">
        <f>SUM(H5:H94)</f>
        <v>9940.2600000000111</v>
      </c>
      <c r="I95" s="89"/>
      <c r="K95" s="12"/>
    </row>
    <row r="96" spans="1:11">
      <c r="A96" s="148" t="s">
        <v>383</v>
      </c>
      <c r="B96" s="149" t="s">
        <v>413</v>
      </c>
      <c r="C96" s="150" t="s">
        <v>196</v>
      </c>
      <c r="D96" s="151"/>
      <c r="E96" s="151"/>
      <c r="F96" s="76">
        <v>64.63</v>
      </c>
      <c r="G96" s="75">
        <v>10.47</v>
      </c>
      <c r="H96" s="75">
        <f>SUM(F96:G96)</f>
        <v>75.099999999999994</v>
      </c>
      <c r="I96" s="53"/>
    </row>
    <row r="97" spans="1:11">
      <c r="A97" s="43"/>
      <c r="B97" s="50"/>
      <c r="C97" s="54"/>
      <c r="D97" s="52"/>
      <c r="E97" s="52"/>
      <c r="F97" s="76"/>
      <c r="G97" s="76"/>
      <c r="H97" s="76"/>
      <c r="I97" s="53"/>
    </row>
    <row r="98" spans="1:11" ht="16">
      <c r="A98" s="143"/>
      <c r="B98" s="155">
        <f>COUNTA(B7:B96)</f>
        <v>88</v>
      </c>
      <c r="C98" s="142"/>
      <c r="D98" s="398" t="s">
        <v>404</v>
      </c>
      <c r="E98" s="400"/>
      <c r="F98" s="88">
        <f>SUM(F96:F97)</f>
        <v>64.63</v>
      </c>
      <c r="G98" s="88">
        <f>SUM(G96:G97)</f>
        <v>10.47</v>
      </c>
      <c r="H98" s="88">
        <f>SUM(H96:H97)</f>
        <v>75.099999999999994</v>
      </c>
      <c r="I98" s="89"/>
      <c r="K98" s="12"/>
    </row>
    <row r="99" spans="1:11" ht="16">
      <c r="A99" s="394" t="s">
        <v>171</v>
      </c>
      <c r="B99" s="395"/>
      <c r="C99" s="395"/>
      <c r="D99" s="395"/>
      <c r="E99" s="396"/>
      <c r="F99" s="88">
        <f>F95+F98</f>
        <v>8576.2300000000014</v>
      </c>
      <c r="G99" s="88">
        <f>G95+G98</f>
        <v>1439.1300000000008</v>
      </c>
      <c r="H99" s="88">
        <f>H95+H98</f>
        <v>10015.360000000011</v>
      </c>
      <c r="I99" s="89"/>
      <c r="K99" s="12"/>
    </row>
    <row r="100" spans="1:11" ht="16">
      <c r="A100" s="401" t="s">
        <v>317</v>
      </c>
      <c r="B100" s="401"/>
      <c r="C100" s="401"/>
      <c r="D100" s="401"/>
      <c r="E100" s="401"/>
      <c r="F100" s="90"/>
      <c r="G100" s="93"/>
      <c r="H100" s="93"/>
      <c r="I100" s="89"/>
    </row>
    <row r="101" spans="1:11" ht="16" customHeight="1">
      <c r="A101" s="405" t="s">
        <v>417</v>
      </c>
      <c r="B101" s="402"/>
      <c r="C101" s="402"/>
      <c r="D101" s="402"/>
      <c r="E101" s="403"/>
      <c r="F101" s="75"/>
      <c r="G101" s="75"/>
      <c r="H101" s="75"/>
      <c r="I101" s="100"/>
    </row>
    <row r="102" spans="1:11" ht="16" customHeight="1">
      <c r="A102" s="189"/>
      <c r="B102" s="190"/>
      <c r="C102" s="189"/>
      <c r="D102" s="196"/>
      <c r="E102" s="195"/>
      <c r="F102" s="75"/>
      <c r="G102" s="75"/>
      <c r="H102" s="75"/>
      <c r="I102" s="100"/>
    </row>
    <row r="103" spans="1:11" ht="16" customHeight="1">
      <c r="A103" s="407" t="s">
        <v>418</v>
      </c>
      <c r="B103" s="407"/>
      <c r="C103" s="407"/>
      <c r="D103" s="407"/>
      <c r="E103" s="407"/>
      <c r="F103" s="207"/>
      <c r="G103" s="75"/>
      <c r="H103" s="75"/>
      <c r="I103" s="100"/>
    </row>
    <row r="104" spans="1:11" ht="16" customHeight="1">
      <c r="A104" s="252"/>
      <c r="B104" s="211">
        <v>2274</v>
      </c>
      <c r="C104" s="217" t="s">
        <v>583</v>
      </c>
      <c r="D104" s="214"/>
      <c r="E104" s="214"/>
      <c r="F104" s="215">
        <v>64.63</v>
      </c>
      <c r="G104" s="215">
        <v>10.47</v>
      </c>
      <c r="H104" s="215">
        <f>SUM(F104:G104)</f>
        <v>75.099999999999994</v>
      </c>
      <c r="I104" s="259" t="s">
        <v>584</v>
      </c>
    </row>
    <row r="105" spans="1:11" s="53" customFormat="1" ht="16" customHeight="1">
      <c r="A105" s="240"/>
      <c r="B105" s="211"/>
      <c r="C105" s="212" t="s">
        <v>585</v>
      </c>
      <c r="D105" s="214"/>
      <c r="E105" s="214"/>
      <c r="F105" s="215">
        <v>64.63</v>
      </c>
      <c r="G105" s="215">
        <v>10.47</v>
      </c>
      <c r="H105" s="215">
        <f>SUM(F105:G105)</f>
        <v>75.099999999999994</v>
      </c>
      <c r="I105" s="259" t="s">
        <v>584</v>
      </c>
    </row>
    <row r="106" spans="1:11" s="53" customFormat="1" ht="16" customHeight="1">
      <c r="A106" s="240"/>
      <c r="B106" s="211">
        <v>2273</v>
      </c>
      <c r="C106" s="212" t="s">
        <v>586</v>
      </c>
      <c r="D106" s="251"/>
      <c r="E106" s="251"/>
      <c r="F106" s="215">
        <v>64.63</v>
      </c>
      <c r="G106" s="258">
        <v>10.47</v>
      </c>
      <c r="H106" s="215">
        <f>SUM(F106:G106)</f>
        <v>75.099999999999994</v>
      </c>
      <c r="I106" s="259" t="s">
        <v>584</v>
      </c>
    </row>
    <row r="107" spans="1:11" s="53" customFormat="1" ht="16" customHeight="1">
      <c r="A107" s="240"/>
      <c r="B107" s="82">
        <v>2076</v>
      </c>
      <c r="C107" s="225" t="s">
        <v>587</v>
      </c>
      <c r="D107" s="229"/>
      <c r="E107" s="229"/>
      <c r="F107" s="230">
        <v>64.63</v>
      </c>
      <c r="G107" s="230">
        <v>10.47</v>
      </c>
      <c r="H107" s="230">
        <f>SUM(F107:G107)</f>
        <v>75.099999999999994</v>
      </c>
      <c r="I107" s="231" t="s">
        <v>588</v>
      </c>
    </row>
    <row r="108" spans="1:11" s="53" customFormat="1" ht="16" customHeight="1">
      <c r="A108" s="240"/>
      <c r="B108" s="114">
        <v>2006</v>
      </c>
      <c r="C108" s="54" t="s">
        <v>98</v>
      </c>
      <c r="D108" s="56"/>
      <c r="E108" s="66"/>
      <c r="F108" s="76"/>
      <c r="G108" s="75"/>
      <c r="H108" s="75">
        <v>-75.099999999999994</v>
      </c>
      <c r="I108" s="53" t="s">
        <v>590</v>
      </c>
    </row>
    <row r="109" spans="1:11" s="53" customFormat="1" ht="16" customHeight="1">
      <c r="A109" s="240"/>
    </row>
    <row r="110" spans="1:11" ht="16">
      <c r="A110" s="406" t="s">
        <v>415</v>
      </c>
      <c r="B110" s="404"/>
      <c r="C110" s="404"/>
      <c r="D110" s="404"/>
      <c r="E110" s="408"/>
      <c r="F110" s="256">
        <f>SUM(F102:F103)</f>
        <v>0</v>
      </c>
      <c r="G110" s="256">
        <f>SUM(G102:G103)</f>
        <v>0</v>
      </c>
      <c r="H110" s="256">
        <f>SUM(H102:H109)</f>
        <v>225.29999999999998</v>
      </c>
      <c r="I110" s="257"/>
    </row>
    <row r="111" spans="1:11" ht="16">
      <c r="A111" s="393" t="s">
        <v>171</v>
      </c>
      <c r="B111" s="393"/>
      <c r="C111" s="393"/>
      <c r="D111" s="393"/>
      <c r="E111" s="393"/>
      <c r="F111" s="90">
        <f>F99+F110</f>
        <v>8576.2300000000014</v>
      </c>
      <c r="G111" s="90">
        <f>G99+G110</f>
        <v>1439.1300000000008</v>
      </c>
      <c r="H111" s="90">
        <f>H99+H110</f>
        <v>10240.660000000011</v>
      </c>
      <c r="I111" s="89"/>
    </row>
    <row r="112" spans="1:11" ht="15" customHeight="1">
      <c r="A112" s="397" t="s">
        <v>166</v>
      </c>
      <c r="B112" s="397"/>
      <c r="C112" s="397"/>
      <c r="D112" s="397"/>
      <c r="E112" s="397"/>
      <c r="F112" s="397"/>
      <c r="G112" s="397"/>
      <c r="H112" s="397"/>
      <c r="I112" s="143"/>
    </row>
    <row r="113" spans="2:9" ht="16" customHeight="1">
      <c r="C113" s="1"/>
      <c r="D113" s="2"/>
      <c r="E113" s="3"/>
      <c r="G113" t="s">
        <v>381</v>
      </c>
      <c r="H113" s="163" t="s">
        <v>440</v>
      </c>
      <c r="I113" s="164">
        <v>44707</v>
      </c>
    </row>
    <row r="114" spans="2:9">
      <c r="G114" s="12"/>
      <c r="H114" s="12"/>
    </row>
    <row r="117" spans="2:9">
      <c r="B117" s="137"/>
      <c r="C117" s="137"/>
    </row>
  </sheetData>
  <autoFilter ref="A4:I96" xr:uid="{AC91E4FB-51F2-A54D-A087-8F2CC9694FD4}"/>
  <mergeCells count="8">
    <mergeCell ref="A111:E111"/>
    <mergeCell ref="A112:H112"/>
    <mergeCell ref="D98:E98"/>
    <mergeCell ref="A99:E99"/>
    <mergeCell ref="A100:E100"/>
    <mergeCell ref="A101:E101"/>
    <mergeCell ref="A103:E103"/>
    <mergeCell ref="A110:E110"/>
  </mergeCells>
  <conditionalFormatting sqref="B104">
    <cfRule type="duplicateValues" dxfId="848" priority="33"/>
  </conditionalFormatting>
  <conditionalFormatting sqref="B105">
    <cfRule type="duplicateValues" dxfId="847" priority="26"/>
  </conditionalFormatting>
  <conditionalFormatting sqref="B106">
    <cfRule type="duplicateValues" dxfId="846" priority="18"/>
  </conditionalFormatting>
  <conditionalFormatting sqref="B107">
    <cfRule type="duplicateValues" dxfId="845" priority="8"/>
  </conditionalFormatting>
  <conditionalFormatting sqref="B108">
    <cfRule type="duplicateValues" dxfId="844" priority="1"/>
  </conditionalFormatting>
  <conditionalFormatting sqref="B111 B113:B1048576 B1:B100">
    <cfRule type="duplicateValues" dxfId="843" priority="83"/>
  </conditionalFormatting>
  <conditionalFormatting sqref="B50:C50">
    <cfRule type="duplicateValues" dxfId="842" priority="107"/>
    <cfRule type="duplicateValues" dxfId="841" priority="108"/>
  </conditionalFormatting>
  <conditionalFormatting sqref="B95:C95">
    <cfRule type="duplicateValues" dxfId="840" priority="110"/>
    <cfRule type="duplicateValues" dxfId="839" priority="111"/>
  </conditionalFormatting>
  <conditionalFormatting sqref="B104:C104">
    <cfRule type="duplicateValues" dxfId="838" priority="39"/>
  </conditionalFormatting>
  <conditionalFormatting sqref="B105:C105">
    <cfRule type="duplicateValues" dxfId="837" priority="32"/>
  </conditionalFormatting>
  <conditionalFormatting sqref="B106:C106">
    <cfRule type="duplicateValues" dxfId="836" priority="25"/>
  </conditionalFormatting>
  <conditionalFormatting sqref="B107:C107">
    <cfRule type="duplicateValues" dxfId="835" priority="15"/>
  </conditionalFormatting>
  <conditionalFormatting sqref="B108:C108">
    <cfRule type="duplicateValues" dxfId="834" priority="7"/>
  </conditionalFormatting>
  <conditionalFormatting sqref="B111:C111 B96:C98 B100:C100 B113:C1048576 B1:C49 B51:C94">
    <cfRule type="duplicateValues" dxfId="833" priority="120"/>
  </conditionalFormatting>
  <conditionalFormatting sqref="B115:C1048576">
    <cfRule type="duplicateValues" dxfId="832" priority="119"/>
  </conditionalFormatting>
  <conditionalFormatting sqref="C15">
    <cfRule type="duplicateValues" dxfId="831" priority="117"/>
  </conditionalFormatting>
  <conditionalFormatting sqref="C43">
    <cfRule type="duplicateValues" dxfId="830" priority="115"/>
  </conditionalFormatting>
  <conditionalFormatting sqref="C45">
    <cfRule type="duplicateValues" dxfId="829" priority="114"/>
  </conditionalFormatting>
  <conditionalFormatting sqref="C104">
    <cfRule type="duplicateValues" dxfId="828" priority="34"/>
  </conditionalFormatting>
  <conditionalFormatting sqref="C105">
    <cfRule type="duplicateValues" dxfId="827" priority="27"/>
  </conditionalFormatting>
  <conditionalFormatting sqref="C106">
    <cfRule type="duplicateValues" dxfId="826" priority="19"/>
  </conditionalFormatting>
  <conditionalFormatting sqref="C107">
    <cfRule type="duplicateValues" dxfId="825" priority="9"/>
  </conditionalFormatting>
  <conditionalFormatting sqref="C108">
    <cfRule type="duplicateValues" dxfId="824" priority="2"/>
  </conditionalFormatting>
  <conditionalFormatting sqref="C111 C113:C1048576 C1:C100">
    <cfRule type="duplicateValues" dxfId="823" priority="84"/>
  </conditionalFormatting>
  <conditionalFormatting sqref="D7:E93">
    <cfRule type="notContainsBlanks" dxfId="822" priority="109">
      <formula>LEN(TRIM(D7))&gt;0</formula>
    </cfRule>
  </conditionalFormatting>
  <conditionalFormatting sqref="D96:E97">
    <cfRule type="notContainsBlanks" dxfId="821" priority="118">
      <formula>LEN(TRIM(D96))&gt;0</formula>
    </cfRule>
  </conditionalFormatting>
  <conditionalFormatting sqref="D104:E108">
    <cfRule type="notContainsBlanks" dxfId="820" priority="6">
      <formula>LEN(TRIM(D104))&gt;0</formula>
    </cfRule>
  </conditionalFormatting>
  <conditionalFormatting sqref="F7:F94 F96">
    <cfRule type="cellIs" dxfId="819" priority="106" operator="notEqual">
      <formula>53.41</formula>
    </cfRule>
  </conditionalFormatting>
  <conditionalFormatting sqref="F101:F108">
    <cfRule type="cellIs" dxfId="818" priority="5" operator="notEqual">
      <formula>53.41</formula>
    </cfRule>
  </conditionalFormatting>
  <conditionalFormatting sqref="G7:G94">
    <cfRule type="cellIs" dxfId="817" priority="82" operator="notEqual">
      <formula>10.47</formula>
    </cfRule>
  </conditionalFormatting>
  <conditionalFormatting sqref="G101:G108">
    <cfRule type="cellIs" dxfId="816" priority="4" operator="notEqual">
      <formula>10.47</formula>
    </cfRule>
  </conditionalFormatting>
  <conditionalFormatting sqref="H7:H94">
    <cfRule type="cellIs" dxfId="815" priority="81" operator="notEqual">
      <formula>63.88</formula>
    </cfRule>
  </conditionalFormatting>
  <conditionalFormatting sqref="H101:H108">
    <cfRule type="cellIs" dxfId="814" priority="3" operator="notEqual">
      <formula>63.88</formula>
    </cfRule>
  </conditionalFormatting>
  <conditionalFormatting sqref="I7:I108">
    <cfRule type="notContainsBlanks" dxfId="813" priority="13">
      <formula>LEN(TRIM(I7))&gt;0</formula>
    </cfRule>
  </conditionalFormatting>
  <conditionalFormatting sqref="I110:I112">
    <cfRule type="notContainsBlanks" dxfId="812" priority="99">
      <formula>LEN(TRIM(I110))&gt;0</formula>
    </cfRule>
  </conditionalFormatting>
  <conditionalFormatting sqref="J73">
    <cfRule type="notContainsBlanks" dxfId="811" priority="113">
      <formula>LEN(TRIM(J73))&gt;0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831F-1F73-9846-97F8-D4C3FAB404FD}">
  <sheetPr>
    <tabColor rgb="FF92D050"/>
    <pageSetUpPr fitToPage="1"/>
  </sheetPr>
  <dimension ref="A1:M113"/>
  <sheetViews>
    <sheetView topLeftCell="A76" zoomScale="125" zoomScaleNormal="125" zoomScalePageLayoutView="150" workbookViewId="0">
      <selection activeCell="I110" sqref="I11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541</v>
      </c>
      <c r="E2" s="3"/>
      <c r="G2" s="59"/>
      <c r="H2" s="157">
        <v>44682</v>
      </c>
      <c r="I2" s="157">
        <v>44712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/>
      <c r="B5" s="43">
        <v>2247</v>
      </c>
      <c r="C5" s="51" t="s">
        <v>542</v>
      </c>
      <c r="D5" s="246"/>
      <c r="E5" s="246"/>
      <c r="F5" s="247">
        <v>64.63</v>
      </c>
      <c r="G5" s="247">
        <v>10.47</v>
      </c>
      <c r="H5" s="247">
        <f>F5+G5</f>
        <v>75.099999999999994</v>
      </c>
      <c r="I5" s="51"/>
    </row>
    <row r="6" spans="1:9">
      <c r="A6" s="43"/>
      <c r="B6" s="43">
        <v>2261</v>
      </c>
      <c r="C6" s="51" t="s">
        <v>561</v>
      </c>
      <c r="D6" s="246"/>
      <c r="E6" s="246"/>
      <c r="F6" s="247">
        <v>168.03</v>
      </c>
      <c r="G6" s="247">
        <v>29.32</v>
      </c>
      <c r="H6" s="247">
        <f>SUM(F6:G6)</f>
        <v>197.35</v>
      </c>
      <c r="I6" s="51"/>
    </row>
    <row r="7" spans="1:9">
      <c r="A7" s="43"/>
      <c r="B7" s="114">
        <v>2081</v>
      </c>
      <c r="C7" s="51" t="s">
        <v>192</v>
      </c>
      <c r="D7" s="52" t="s">
        <v>225</v>
      </c>
      <c r="E7" s="52"/>
      <c r="F7" s="76">
        <v>109.87</v>
      </c>
      <c r="G7" s="75">
        <v>18.32</v>
      </c>
      <c r="H7" s="75">
        <f t="shared" ref="H7:H84" si="0">SUM(F7:G7)</f>
        <v>128.19</v>
      </c>
      <c r="I7" s="53" t="s">
        <v>581</v>
      </c>
    </row>
    <row r="8" spans="1:9">
      <c r="A8" s="43"/>
      <c r="B8" s="114">
        <v>2083</v>
      </c>
      <c r="C8" s="54" t="s">
        <v>212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/>
      <c r="B9" s="114">
        <v>1593</v>
      </c>
      <c r="C9" s="54" t="s">
        <v>89</v>
      </c>
      <c r="D9" s="52"/>
      <c r="E9" s="52"/>
      <c r="F9" s="75">
        <v>64.63</v>
      </c>
      <c r="G9" s="75">
        <v>10.47</v>
      </c>
      <c r="H9" s="75">
        <f t="shared" si="0"/>
        <v>75.099999999999994</v>
      </c>
      <c r="I9" s="53"/>
    </row>
    <row r="10" spans="1:9">
      <c r="A10" s="43"/>
      <c r="B10" s="114">
        <v>2131</v>
      </c>
      <c r="C10" s="54" t="s">
        <v>575</v>
      </c>
      <c r="D10" s="52"/>
      <c r="E10" s="52"/>
      <c r="F10" s="76">
        <v>64.63</v>
      </c>
      <c r="G10" s="76">
        <v>10.47</v>
      </c>
      <c r="H10" s="76">
        <f t="shared" si="0"/>
        <v>75.099999999999994</v>
      </c>
      <c r="I10" s="53"/>
    </row>
    <row r="11" spans="1:9">
      <c r="A11" s="43"/>
      <c r="B11" s="114">
        <v>1751</v>
      </c>
      <c r="C11" s="54" t="s">
        <v>139</v>
      </c>
      <c r="D11" s="52"/>
      <c r="E11" s="52"/>
      <c r="F11" s="75">
        <v>64.63</v>
      </c>
      <c r="G11" s="75">
        <v>10.47</v>
      </c>
      <c r="H11" s="75">
        <f t="shared" si="0"/>
        <v>75.099999999999994</v>
      </c>
      <c r="I11" s="53"/>
    </row>
    <row r="12" spans="1:9">
      <c r="A12" s="43"/>
      <c r="B12" s="114">
        <v>2023</v>
      </c>
      <c r="C12" s="54" t="s">
        <v>170</v>
      </c>
      <c r="D12" s="52"/>
      <c r="E12" s="52">
        <v>1</v>
      </c>
      <c r="F12" s="75">
        <v>109.87</v>
      </c>
      <c r="G12" s="76">
        <v>18.32</v>
      </c>
      <c r="H12" s="75">
        <f t="shared" si="0"/>
        <v>128.19</v>
      </c>
      <c r="I12" s="53"/>
    </row>
    <row r="13" spans="1:9">
      <c r="A13" s="43"/>
      <c r="B13" s="114">
        <v>1721</v>
      </c>
      <c r="C13" s="51" t="s">
        <v>11</v>
      </c>
      <c r="D13" s="52">
        <v>1</v>
      </c>
      <c r="E13" s="52">
        <v>1</v>
      </c>
      <c r="F13" s="77">
        <v>168.03</v>
      </c>
      <c r="G13" s="76">
        <v>29.32</v>
      </c>
      <c r="H13" s="75">
        <f t="shared" si="0"/>
        <v>197.35</v>
      </c>
      <c r="I13" s="53"/>
    </row>
    <row r="14" spans="1:9">
      <c r="A14" s="43"/>
      <c r="B14" s="165">
        <v>2123</v>
      </c>
      <c r="C14" s="112" t="s">
        <v>300</v>
      </c>
      <c r="D14" s="52"/>
      <c r="E14" s="52"/>
      <c r="F14" s="76">
        <v>64.63</v>
      </c>
      <c r="G14" s="76">
        <v>10.47</v>
      </c>
      <c r="H14" s="75">
        <f t="shared" si="0"/>
        <v>75.099999999999994</v>
      </c>
      <c r="I14" s="53"/>
    </row>
    <row r="15" spans="1:9">
      <c r="A15" s="43"/>
      <c r="B15" s="114">
        <v>1970</v>
      </c>
      <c r="C15" s="54" t="s">
        <v>65</v>
      </c>
      <c r="D15" s="55"/>
      <c r="E15" s="218">
        <v>1</v>
      </c>
      <c r="F15" s="76">
        <v>109.87</v>
      </c>
      <c r="G15" s="75">
        <v>18.32</v>
      </c>
      <c r="H15" s="75">
        <f t="shared" si="0"/>
        <v>128.19</v>
      </c>
      <c r="I15" s="53"/>
    </row>
    <row r="16" spans="1:9">
      <c r="A16" s="43"/>
      <c r="B16" s="114">
        <v>1984</v>
      </c>
      <c r="C16" s="51" t="s">
        <v>80</v>
      </c>
      <c r="D16" s="52"/>
      <c r="E16" s="52"/>
      <c r="F16" s="76">
        <v>64.63</v>
      </c>
      <c r="G16" s="75">
        <v>10.47</v>
      </c>
      <c r="H16" s="75">
        <f t="shared" si="0"/>
        <v>75.099999999999994</v>
      </c>
      <c r="I16" s="53"/>
    </row>
    <row r="17" spans="1:13">
      <c r="A17" s="43"/>
      <c r="B17" s="114">
        <v>1657</v>
      </c>
      <c r="C17" s="51" t="s">
        <v>335</v>
      </c>
      <c r="D17" s="52"/>
      <c r="E17" s="52"/>
      <c r="F17" s="76">
        <v>64.63</v>
      </c>
      <c r="G17" s="76">
        <v>10.47</v>
      </c>
      <c r="H17" s="76">
        <f>SUM(F17:G17)</f>
        <v>75.099999999999994</v>
      </c>
      <c r="I17" s="53"/>
    </row>
    <row r="18" spans="1:13">
      <c r="A18" s="43"/>
      <c r="B18" s="114">
        <v>1794</v>
      </c>
      <c r="C18" s="51" t="s">
        <v>91</v>
      </c>
      <c r="D18" s="52">
        <v>3</v>
      </c>
      <c r="E18" s="52">
        <v>1</v>
      </c>
      <c r="F18" s="77">
        <v>168.03</v>
      </c>
      <c r="G18" s="76">
        <v>29.32</v>
      </c>
      <c r="H18" s="75">
        <f t="shared" si="0"/>
        <v>197.35</v>
      </c>
      <c r="I18" s="53"/>
    </row>
    <row r="19" spans="1:13">
      <c r="A19" s="43"/>
      <c r="B19" s="114">
        <v>2201</v>
      </c>
      <c r="C19" s="51" t="s">
        <v>420</v>
      </c>
      <c r="D19" s="52"/>
      <c r="E19" s="52"/>
      <c r="F19" s="76">
        <v>64.63</v>
      </c>
      <c r="G19" s="76">
        <v>10.47</v>
      </c>
      <c r="H19" s="75">
        <f t="shared" si="0"/>
        <v>75.099999999999994</v>
      </c>
      <c r="I19" s="53"/>
    </row>
    <row r="20" spans="1:13">
      <c r="A20" s="43"/>
      <c r="B20" s="114">
        <v>2194</v>
      </c>
      <c r="C20" s="51" t="s">
        <v>405</v>
      </c>
      <c r="D20" s="52"/>
      <c r="E20" s="52"/>
      <c r="F20" s="76">
        <v>64.63</v>
      </c>
      <c r="G20" s="76">
        <v>10.47</v>
      </c>
      <c r="H20" s="76">
        <f t="shared" si="0"/>
        <v>75.099999999999994</v>
      </c>
      <c r="I20" s="53"/>
    </row>
    <row r="21" spans="1:13">
      <c r="A21" s="43"/>
      <c r="B21" s="114">
        <v>2182</v>
      </c>
      <c r="C21" s="51" t="s">
        <v>515</v>
      </c>
      <c r="D21" s="52">
        <v>1</v>
      </c>
      <c r="E21" s="52"/>
      <c r="F21" s="76">
        <v>109.87</v>
      </c>
      <c r="G21" s="76">
        <v>18.32</v>
      </c>
      <c r="H21" s="76">
        <f t="shared" si="0"/>
        <v>128.19</v>
      </c>
      <c r="I21" s="53"/>
    </row>
    <row r="22" spans="1:13">
      <c r="A22" s="43"/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/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>
      <c r="A24" s="43"/>
      <c r="B24" s="114">
        <v>1985</v>
      </c>
      <c r="C24" s="54" t="s">
        <v>120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  <c r="M24" t="s">
        <v>318</v>
      </c>
    </row>
    <row r="25" spans="1:13">
      <c r="A25" s="43"/>
      <c r="B25" s="114">
        <v>1350</v>
      </c>
      <c r="C25" s="54" t="s">
        <v>332</v>
      </c>
      <c r="D25" s="52"/>
      <c r="E25" s="52">
        <v>1</v>
      </c>
      <c r="F25" s="76"/>
      <c r="G25" s="76"/>
      <c r="H25" s="76">
        <v>0</v>
      </c>
      <c r="I25" s="53"/>
    </row>
    <row r="26" spans="1:13">
      <c r="A26" s="43"/>
      <c r="B26" s="114">
        <v>2250</v>
      </c>
      <c r="C26" s="54" t="s">
        <v>549</v>
      </c>
      <c r="D26" s="52">
        <v>2</v>
      </c>
      <c r="E26" s="52">
        <v>1</v>
      </c>
      <c r="F26" s="76">
        <v>168.03</v>
      </c>
      <c r="G26" s="76">
        <v>29.32</v>
      </c>
      <c r="H26" s="76">
        <f t="shared" si="0"/>
        <v>197.35</v>
      </c>
      <c r="I26" s="53"/>
    </row>
    <row r="27" spans="1:13">
      <c r="A27" s="43"/>
      <c r="B27" s="114">
        <v>2120</v>
      </c>
      <c r="C27" s="51" t="s">
        <v>213</v>
      </c>
      <c r="D27" s="66">
        <v>2</v>
      </c>
      <c r="E27" s="66"/>
      <c r="F27" s="76">
        <v>168.03</v>
      </c>
      <c r="G27" s="78">
        <v>29.32</v>
      </c>
      <c r="H27" s="75">
        <f t="shared" si="0"/>
        <v>197.35</v>
      </c>
      <c r="I27" s="53"/>
    </row>
    <row r="28" spans="1:13">
      <c r="A28" s="43"/>
      <c r="B28" s="114">
        <v>2193</v>
      </c>
      <c r="C28" s="51" t="s">
        <v>407</v>
      </c>
      <c r="D28" s="66"/>
      <c r="E28" s="66"/>
      <c r="F28" s="76">
        <v>64.63</v>
      </c>
      <c r="G28" s="76">
        <v>10.47</v>
      </c>
      <c r="H28" s="76">
        <f t="shared" si="0"/>
        <v>75.099999999999994</v>
      </c>
      <c r="I28" s="53"/>
    </row>
    <row r="29" spans="1:13">
      <c r="A29" s="43"/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</row>
    <row r="30" spans="1:13">
      <c r="A30" s="43"/>
      <c r="B30" s="114">
        <v>901</v>
      </c>
      <c r="C30" s="51" t="s">
        <v>21</v>
      </c>
      <c r="D30" s="52"/>
      <c r="E30" s="52">
        <v>1</v>
      </c>
      <c r="F30" s="76">
        <v>109.87</v>
      </c>
      <c r="G30" s="75">
        <v>18.32</v>
      </c>
      <c r="H30" s="75">
        <f t="shared" si="0"/>
        <v>128.19</v>
      </c>
      <c r="I30" s="53"/>
    </row>
    <row r="31" spans="1:13">
      <c r="A31" s="43"/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/>
    </row>
    <row r="32" spans="1:13">
      <c r="A32" s="43"/>
      <c r="B32" s="114">
        <v>2234</v>
      </c>
      <c r="C32" s="51" t="s">
        <v>551</v>
      </c>
      <c r="D32" s="52"/>
      <c r="E32" s="52"/>
      <c r="F32" s="120">
        <v>64.63</v>
      </c>
      <c r="G32" s="76">
        <v>10.47</v>
      </c>
      <c r="H32" s="76">
        <f t="shared" si="0"/>
        <v>75.099999999999994</v>
      </c>
      <c r="I32" s="53"/>
    </row>
    <row r="33" spans="1:10" ht="16">
      <c r="A33" s="43"/>
      <c r="B33" s="114">
        <v>1741</v>
      </c>
      <c r="C33" s="51" t="s">
        <v>23</v>
      </c>
      <c r="D33" s="52"/>
      <c r="E33" s="52"/>
      <c r="F33" s="76">
        <v>64.63</v>
      </c>
      <c r="G33" s="75">
        <v>10.47</v>
      </c>
      <c r="H33" s="75">
        <f t="shared" si="0"/>
        <v>75.099999999999994</v>
      </c>
      <c r="I33" s="53"/>
      <c r="J33" s="180"/>
    </row>
    <row r="34" spans="1:10">
      <c r="A34" s="43"/>
      <c r="B34" s="114">
        <v>1757</v>
      </c>
      <c r="C34" s="51" t="s">
        <v>93</v>
      </c>
      <c r="D34" s="52">
        <v>1</v>
      </c>
      <c r="E34" s="52">
        <v>1</v>
      </c>
      <c r="F34" s="76">
        <v>168.03</v>
      </c>
      <c r="G34" s="75">
        <v>29.32</v>
      </c>
      <c r="H34" s="75">
        <f t="shared" si="0"/>
        <v>197.35</v>
      </c>
      <c r="I34" s="53"/>
    </row>
    <row r="35" spans="1:10">
      <c r="A35" s="43"/>
      <c r="B35" s="114">
        <v>2057</v>
      </c>
      <c r="C35" s="51" t="s">
        <v>183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10">
      <c r="A36" s="43"/>
      <c r="B36" s="114">
        <v>1210</v>
      </c>
      <c r="C36" s="54" t="s">
        <v>24</v>
      </c>
      <c r="D36" s="52">
        <v>1</v>
      </c>
      <c r="E36" s="52">
        <v>1</v>
      </c>
      <c r="F36" s="76">
        <v>168.03</v>
      </c>
      <c r="G36" s="76">
        <v>29.32</v>
      </c>
      <c r="H36" s="76">
        <f t="shared" si="0"/>
        <v>197.35</v>
      </c>
      <c r="I36" s="53"/>
    </row>
    <row r="37" spans="1:10">
      <c r="A37" s="43"/>
      <c r="B37" s="114">
        <v>2031</v>
      </c>
      <c r="C37" s="54" t="s">
        <v>134</v>
      </c>
      <c r="D37" s="52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10">
      <c r="A38" s="43"/>
      <c r="B38" s="114">
        <v>1460</v>
      </c>
      <c r="C38" s="54" t="s">
        <v>59</v>
      </c>
      <c r="D38" s="55"/>
      <c r="E38" s="52"/>
      <c r="F38" s="76">
        <v>64.63</v>
      </c>
      <c r="G38" s="75">
        <v>10.47</v>
      </c>
      <c r="H38" s="75">
        <f t="shared" si="0"/>
        <v>75.099999999999994</v>
      </c>
      <c r="I38" s="53"/>
    </row>
    <row r="39" spans="1:10">
      <c r="A39" s="43"/>
      <c r="B39" s="114">
        <v>2248</v>
      </c>
      <c r="C39" s="138" t="s">
        <v>563</v>
      </c>
      <c r="D39" s="218">
        <v>1</v>
      </c>
      <c r="E39" s="52">
        <v>1</v>
      </c>
      <c r="F39" s="76">
        <v>168.03</v>
      </c>
      <c r="G39" s="76">
        <v>29.32</v>
      </c>
      <c r="H39" s="76">
        <f t="shared" si="0"/>
        <v>197.35</v>
      </c>
      <c r="I39" s="53"/>
    </row>
    <row r="40" spans="1:10">
      <c r="A40" s="43"/>
      <c r="B40" s="114">
        <v>1300</v>
      </c>
      <c r="C40" s="138" t="s">
        <v>330</v>
      </c>
      <c r="D40" s="55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10" ht="16" customHeight="1">
      <c r="A41" s="43"/>
      <c r="B41" s="166">
        <v>2036</v>
      </c>
      <c r="C41" s="119" t="s">
        <v>306</v>
      </c>
      <c r="D41" s="55"/>
      <c r="E41" s="52"/>
      <c r="F41" s="76">
        <v>64.63</v>
      </c>
      <c r="G41" s="76">
        <v>10.47</v>
      </c>
      <c r="H41" s="75">
        <f>SUM(F41:G41)</f>
        <v>75.099999999999994</v>
      </c>
      <c r="I41" s="53"/>
    </row>
    <row r="42" spans="1:10">
      <c r="A42" s="43"/>
      <c r="B42" s="114">
        <v>2062</v>
      </c>
      <c r="C42" s="54" t="s">
        <v>203</v>
      </c>
      <c r="D42" s="52"/>
      <c r="E42" s="52"/>
      <c r="F42" s="76">
        <v>64.63</v>
      </c>
      <c r="G42" s="76">
        <v>10.47</v>
      </c>
      <c r="H42" s="75">
        <f t="shared" si="0"/>
        <v>75.099999999999994</v>
      </c>
      <c r="I42" s="53"/>
    </row>
    <row r="43" spans="1:10">
      <c r="A43" s="43"/>
      <c r="B43" s="167">
        <v>2121</v>
      </c>
      <c r="C43" s="119" t="s">
        <v>308</v>
      </c>
      <c r="D43" s="52"/>
      <c r="E43" s="52"/>
      <c r="F43" s="76">
        <v>64.63</v>
      </c>
      <c r="G43" s="76">
        <v>10.47</v>
      </c>
      <c r="H43" s="75">
        <f t="shared" si="0"/>
        <v>75.099999999999994</v>
      </c>
      <c r="I43" s="53"/>
    </row>
    <row r="44" spans="1:10">
      <c r="A44" s="43"/>
      <c r="B44" s="114">
        <v>1704</v>
      </c>
      <c r="C44" s="54" t="s">
        <v>27</v>
      </c>
      <c r="D44" s="56">
        <v>2</v>
      </c>
      <c r="E44" s="52">
        <v>1</v>
      </c>
      <c r="F44" s="77">
        <v>168.03</v>
      </c>
      <c r="G44" s="76">
        <v>29.32</v>
      </c>
      <c r="H44" s="75">
        <f t="shared" si="0"/>
        <v>197.35</v>
      </c>
      <c r="I44" s="53"/>
    </row>
    <row r="45" spans="1:10">
      <c r="A45" s="43"/>
      <c r="B45" s="114">
        <v>2030</v>
      </c>
      <c r="C45" s="54" t="s">
        <v>123</v>
      </c>
      <c r="D45" s="56"/>
      <c r="E45" s="52">
        <v>1</v>
      </c>
      <c r="F45" s="76">
        <v>109.87</v>
      </c>
      <c r="G45" s="76">
        <v>18.32</v>
      </c>
      <c r="H45" s="75">
        <f t="shared" si="0"/>
        <v>128.19</v>
      </c>
      <c r="I45" s="53"/>
    </row>
    <row r="46" spans="1:10">
      <c r="A46" s="43"/>
      <c r="B46" s="114">
        <v>1734</v>
      </c>
      <c r="C46" s="54" t="s">
        <v>143</v>
      </c>
      <c r="D46" s="52">
        <v>1</v>
      </c>
      <c r="E46" s="52"/>
      <c r="F46" s="76">
        <v>109.87</v>
      </c>
      <c r="G46" s="75">
        <v>18.32</v>
      </c>
      <c r="H46" s="75">
        <f t="shared" si="0"/>
        <v>128.19</v>
      </c>
      <c r="I46" s="53"/>
    </row>
    <row r="47" spans="1:10">
      <c r="A47" s="43"/>
      <c r="B47" s="114">
        <v>2069</v>
      </c>
      <c r="C47" s="54" t="s">
        <v>209</v>
      </c>
      <c r="D47" s="52"/>
      <c r="E47" s="52"/>
      <c r="F47" s="76">
        <v>64.63</v>
      </c>
      <c r="G47" s="75">
        <v>10.47</v>
      </c>
      <c r="H47" s="75">
        <f t="shared" si="0"/>
        <v>75.099999999999994</v>
      </c>
      <c r="I47" s="53"/>
    </row>
    <row r="48" spans="1:10">
      <c r="A48" s="43"/>
      <c r="B48" s="114">
        <v>2003</v>
      </c>
      <c r="C48" s="51" t="s">
        <v>133</v>
      </c>
      <c r="D48" s="52"/>
      <c r="E48" s="52">
        <v>1</v>
      </c>
      <c r="F48" s="76">
        <v>109.87</v>
      </c>
      <c r="G48" s="76">
        <v>18.32</v>
      </c>
      <c r="H48" s="76">
        <f t="shared" si="0"/>
        <v>128.19</v>
      </c>
      <c r="I48" s="53"/>
    </row>
    <row r="49" spans="1:9" s="42" customFormat="1">
      <c r="A49" s="43"/>
      <c r="B49" s="114">
        <v>2019</v>
      </c>
      <c r="C49" s="54" t="s">
        <v>124</v>
      </c>
      <c r="D49" s="52">
        <v>1</v>
      </c>
      <c r="E49" s="52">
        <v>1</v>
      </c>
      <c r="F49" s="77">
        <v>168.03</v>
      </c>
      <c r="G49" s="76">
        <v>29.32</v>
      </c>
      <c r="H49" s="76">
        <f t="shared" si="0"/>
        <v>197.35</v>
      </c>
      <c r="I49" s="53"/>
    </row>
    <row r="50" spans="1:9" s="42" customFormat="1">
      <c r="A50" s="43"/>
      <c r="B50" s="114">
        <v>2172</v>
      </c>
      <c r="C50" s="54" t="s">
        <v>378</v>
      </c>
      <c r="D50" s="52"/>
      <c r="E50" s="52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/>
      <c r="B51" s="114">
        <v>2119</v>
      </c>
      <c r="C51" s="51" t="s">
        <v>215</v>
      </c>
      <c r="D51" s="66"/>
      <c r="E51" s="66"/>
      <c r="F51" s="76">
        <v>64.63</v>
      </c>
      <c r="G51" s="78">
        <v>10.47</v>
      </c>
      <c r="H51" s="75">
        <f t="shared" si="0"/>
        <v>75.099999999999994</v>
      </c>
      <c r="I51" s="57"/>
    </row>
    <row r="52" spans="1:9">
      <c r="A52" s="43"/>
      <c r="B52" s="114">
        <v>2231</v>
      </c>
      <c r="C52" s="51" t="s">
        <v>509</v>
      </c>
      <c r="D52" s="66">
        <v>2</v>
      </c>
      <c r="E52" s="66"/>
      <c r="F52" s="76">
        <v>168.03</v>
      </c>
      <c r="G52" s="78">
        <v>29.32</v>
      </c>
      <c r="H52" s="75">
        <f t="shared" si="0"/>
        <v>197.35</v>
      </c>
      <c r="I52" s="57"/>
    </row>
    <row r="53" spans="1:9">
      <c r="A53" s="43"/>
      <c r="B53" s="114">
        <v>1975</v>
      </c>
      <c r="C53" s="54" t="s">
        <v>83</v>
      </c>
      <c r="D53" s="55"/>
      <c r="E53" s="55"/>
      <c r="F53" s="76">
        <v>64.63</v>
      </c>
      <c r="G53" s="75">
        <v>10.47</v>
      </c>
      <c r="H53" s="75">
        <f t="shared" si="0"/>
        <v>75.099999999999994</v>
      </c>
      <c r="I53" s="53"/>
    </row>
    <row r="54" spans="1:9">
      <c r="A54" s="43"/>
      <c r="B54" s="114">
        <v>330</v>
      </c>
      <c r="C54" s="54" t="s">
        <v>30</v>
      </c>
      <c r="D54" s="52"/>
      <c r="E54" s="52"/>
      <c r="F54" s="76">
        <v>64.63</v>
      </c>
      <c r="G54" s="203">
        <v>10.47</v>
      </c>
      <c r="H54" s="76">
        <f t="shared" si="0"/>
        <v>75.099999999999994</v>
      </c>
      <c r="I54" s="53"/>
    </row>
    <row r="55" spans="1:9">
      <c r="A55" s="43"/>
      <c r="B55" s="114">
        <v>2203</v>
      </c>
      <c r="C55" s="54" t="s">
        <v>428</v>
      </c>
      <c r="D55" s="52"/>
      <c r="E55" s="52"/>
      <c r="F55" s="76">
        <v>64.63</v>
      </c>
      <c r="G55" s="76">
        <v>10.47</v>
      </c>
      <c r="H55" s="76">
        <f t="shared" si="0"/>
        <v>75.099999999999994</v>
      </c>
      <c r="I55" s="53"/>
    </row>
    <row r="56" spans="1:9">
      <c r="A56" s="43"/>
      <c r="B56" s="114">
        <v>2235</v>
      </c>
      <c r="C56" s="54" t="s">
        <v>523</v>
      </c>
      <c r="D56" s="52"/>
      <c r="E56" s="52"/>
      <c r="F56" s="76">
        <v>64.63</v>
      </c>
      <c r="G56" s="76">
        <v>10.47</v>
      </c>
      <c r="H56" s="76">
        <f>SUM(F56:G56)</f>
        <v>75.099999999999994</v>
      </c>
      <c r="I56" s="53"/>
    </row>
    <row r="57" spans="1:9">
      <c r="A57" s="43"/>
      <c r="B57" s="114">
        <v>2245</v>
      </c>
      <c r="C57" s="54" t="s">
        <v>554</v>
      </c>
      <c r="D57" s="52"/>
      <c r="E57" s="52">
        <v>1</v>
      </c>
      <c r="F57" s="76">
        <v>109.87</v>
      </c>
      <c r="G57" s="76">
        <v>18.32</v>
      </c>
      <c r="H57" s="76">
        <f>SUM(F57:G57)</f>
        <v>128.19</v>
      </c>
      <c r="I57" s="53"/>
    </row>
    <row r="58" spans="1:9">
      <c r="A58" s="43"/>
      <c r="B58" s="114">
        <v>2001</v>
      </c>
      <c r="C58" s="54" t="s">
        <v>360</v>
      </c>
      <c r="D58" s="52"/>
      <c r="E58" s="52"/>
      <c r="F58" s="76">
        <v>64.63</v>
      </c>
      <c r="G58" s="76">
        <v>10.47</v>
      </c>
      <c r="H58" s="75">
        <f t="shared" si="0"/>
        <v>75.099999999999994</v>
      </c>
      <c r="I58" s="53"/>
    </row>
    <row r="59" spans="1:9">
      <c r="A59" s="43"/>
      <c r="B59" s="114">
        <v>2160</v>
      </c>
      <c r="C59" s="54" t="s">
        <v>369</v>
      </c>
      <c r="D59" s="52">
        <v>1</v>
      </c>
      <c r="E59" s="52"/>
      <c r="F59" s="76">
        <v>109.87</v>
      </c>
      <c r="G59" s="76">
        <v>18.32</v>
      </c>
      <c r="H59" s="75">
        <f t="shared" si="0"/>
        <v>128.19</v>
      </c>
      <c r="I59" s="53"/>
    </row>
    <row r="60" spans="1:9">
      <c r="A60" s="43"/>
      <c r="B60" s="114">
        <v>2246</v>
      </c>
      <c r="C60" s="54" t="s">
        <v>557</v>
      </c>
      <c r="D60" s="52"/>
      <c r="E60" s="52"/>
      <c r="F60" s="76">
        <v>64.63</v>
      </c>
      <c r="G60" s="76">
        <v>10.47</v>
      </c>
      <c r="H60" s="75">
        <f t="shared" si="0"/>
        <v>75.099999999999994</v>
      </c>
      <c r="I60" s="53"/>
    </row>
    <row r="61" spans="1:9">
      <c r="A61" s="43"/>
      <c r="B61" s="114">
        <v>2018</v>
      </c>
      <c r="C61" s="54" t="s">
        <v>112</v>
      </c>
      <c r="D61" s="52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/>
      <c r="B62" s="114">
        <v>1689</v>
      </c>
      <c r="C62" s="54" t="s">
        <v>341</v>
      </c>
      <c r="D62" s="52">
        <v>1</v>
      </c>
      <c r="E62" s="52">
        <v>1</v>
      </c>
      <c r="F62" s="76">
        <v>168.03</v>
      </c>
      <c r="G62" s="76">
        <v>29.32</v>
      </c>
      <c r="H62" s="76">
        <f t="shared" si="0"/>
        <v>197.35</v>
      </c>
      <c r="I62" s="53"/>
    </row>
    <row r="63" spans="1:9">
      <c r="A63" s="43"/>
      <c r="B63" s="114">
        <v>1692</v>
      </c>
      <c r="C63" s="54" t="s">
        <v>32</v>
      </c>
      <c r="D63" s="56">
        <v>2</v>
      </c>
      <c r="E63" s="52"/>
      <c r="F63" s="76">
        <v>168.03</v>
      </c>
      <c r="G63" s="75">
        <v>29.32</v>
      </c>
      <c r="H63" s="75">
        <f t="shared" si="0"/>
        <v>197.35</v>
      </c>
      <c r="I63" s="53"/>
    </row>
    <row r="64" spans="1:9">
      <c r="A64" s="43"/>
      <c r="B64" s="114">
        <v>2027</v>
      </c>
      <c r="C64" s="54" t="s">
        <v>137</v>
      </c>
      <c r="D64" s="56"/>
      <c r="E64" s="52"/>
      <c r="F64" s="76">
        <v>64.63</v>
      </c>
      <c r="G64" s="75">
        <v>10.47</v>
      </c>
      <c r="H64" s="75">
        <f t="shared" si="0"/>
        <v>75.099999999999994</v>
      </c>
      <c r="I64" s="53"/>
    </row>
    <row r="65" spans="1:10">
      <c r="A65" s="43"/>
      <c r="B65" s="114">
        <v>2060</v>
      </c>
      <c r="C65" s="54" t="s">
        <v>179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>
      <c r="A66" s="43"/>
      <c r="B66" s="114">
        <v>1649</v>
      </c>
      <c r="C66" s="54" t="s">
        <v>34</v>
      </c>
      <c r="D66" s="52"/>
      <c r="E66" s="5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/>
      <c r="B67" s="114">
        <v>2090</v>
      </c>
      <c r="C67" s="54" t="s">
        <v>380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>
      <c r="A68" s="43"/>
      <c r="B68" s="114">
        <v>1705</v>
      </c>
      <c r="C68" s="54" t="s">
        <v>126</v>
      </c>
      <c r="D68" s="52"/>
      <c r="E68" s="52">
        <v>1</v>
      </c>
      <c r="F68" s="76">
        <v>109.87</v>
      </c>
      <c r="G68" s="75">
        <v>18.32</v>
      </c>
      <c r="H68" s="75">
        <f t="shared" si="0"/>
        <v>128.19</v>
      </c>
      <c r="I68" s="53"/>
    </row>
    <row r="69" spans="1:10" ht="17" customHeight="1">
      <c r="A69" s="43"/>
      <c r="B69" s="114">
        <v>1050</v>
      </c>
      <c r="C69" s="115" t="s">
        <v>35</v>
      </c>
      <c r="D69" s="74"/>
      <c r="E69" s="116"/>
      <c r="F69" s="76">
        <v>64.63</v>
      </c>
      <c r="G69" s="75">
        <v>10.47</v>
      </c>
      <c r="H69" s="75">
        <f t="shared" si="0"/>
        <v>75.099999999999994</v>
      </c>
      <c r="I69" s="91"/>
      <c r="J69" s="91"/>
    </row>
    <row r="70" spans="1:10">
      <c r="A70" s="43"/>
      <c r="B70" s="114">
        <v>2094</v>
      </c>
      <c r="C70" s="51" t="s">
        <v>433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/>
      <c r="B71" s="114">
        <v>1686</v>
      </c>
      <c r="C71" s="51" t="s">
        <v>339</v>
      </c>
      <c r="D71" s="71"/>
      <c r="E71" s="52">
        <v>1</v>
      </c>
      <c r="F71" s="76">
        <v>109.87</v>
      </c>
      <c r="G71" s="76">
        <v>18.32</v>
      </c>
      <c r="H71" s="76">
        <f t="shared" si="0"/>
        <v>128.19</v>
      </c>
      <c r="I71" s="53"/>
    </row>
    <row r="72" spans="1:10">
      <c r="A72" s="43"/>
      <c r="B72" s="114">
        <v>1964</v>
      </c>
      <c r="C72" s="54" t="s">
        <v>50</v>
      </c>
      <c r="D72" s="73"/>
      <c r="E72" s="73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/>
      <c r="B73" s="114">
        <v>1981</v>
      </c>
      <c r="C73" s="54" t="s">
        <v>85</v>
      </c>
      <c r="D73" s="73"/>
      <c r="E73" s="73"/>
      <c r="F73" s="76">
        <v>64.63</v>
      </c>
      <c r="G73" s="75">
        <v>10.47</v>
      </c>
      <c r="H73" s="75">
        <f t="shared" si="0"/>
        <v>75.099999999999994</v>
      </c>
      <c r="I73" s="53"/>
    </row>
    <row r="74" spans="1:10">
      <c r="A74" s="43"/>
      <c r="B74" s="114">
        <v>2022</v>
      </c>
      <c r="C74" s="54" t="s">
        <v>128</v>
      </c>
      <c r="D74" s="71"/>
      <c r="E74" s="72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/>
      <c r="B75" s="114">
        <v>1662</v>
      </c>
      <c r="C75" s="54" t="s">
        <v>138</v>
      </c>
      <c r="D75" s="71"/>
      <c r="E75" s="72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/>
      <c r="B76" s="114">
        <v>1630</v>
      </c>
      <c r="C76" s="54" t="s">
        <v>37</v>
      </c>
      <c r="D76" s="56">
        <v>1</v>
      </c>
      <c r="E76" s="72"/>
      <c r="F76" s="76">
        <v>109.87</v>
      </c>
      <c r="G76" s="75">
        <v>18.32</v>
      </c>
      <c r="H76" s="75">
        <f t="shared" si="0"/>
        <v>128.19</v>
      </c>
      <c r="I76" s="53"/>
    </row>
    <row r="77" spans="1:10">
      <c r="A77" s="43"/>
      <c r="B77" s="114">
        <v>1714</v>
      </c>
      <c r="C77" s="51" t="s">
        <v>46</v>
      </c>
      <c r="D77" s="74"/>
      <c r="E77" s="66"/>
      <c r="F77" s="120">
        <v>168.03</v>
      </c>
      <c r="G77" s="120">
        <v>29.32</v>
      </c>
      <c r="H77" s="76">
        <f t="shared" si="0"/>
        <v>197.35</v>
      </c>
      <c r="I77" s="53"/>
    </row>
    <row r="78" spans="1:10">
      <c r="A78" s="43"/>
      <c r="B78" s="114">
        <v>2024</v>
      </c>
      <c r="C78" s="51" t="s">
        <v>165</v>
      </c>
      <c r="D78" s="56"/>
      <c r="E78" s="66">
        <v>1</v>
      </c>
      <c r="F78" s="76">
        <v>109.87</v>
      </c>
      <c r="G78" s="80">
        <v>18.32</v>
      </c>
      <c r="H78" s="76">
        <f t="shared" si="0"/>
        <v>128.19</v>
      </c>
      <c r="I78" s="53"/>
    </row>
    <row r="79" spans="1:10">
      <c r="A79" s="43"/>
      <c r="B79" s="114">
        <v>1955</v>
      </c>
      <c r="C79" s="51" t="s">
        <v>200</v>
      </c>
      <c r="D79" s="56"/>
      <c r="E79" s="66">
        <v>1</v>
      </c>
      <c r="F79" s="76">
        <v>109.87</v>
      </c>
      <c r="G79" s="76">
        <v>18.32</v>
      </c>
      <c r="H79" s="76">
        <f t="shared" si="0"/>
        <v>128.19</v>
      </c>
      <c r="I79" s="53"/>
    </row>
    <row r="80" spans="1:10">
      <c r="A80" s="43"/>
      <c r="B80" s="114">
        <v>2006</v>
      </c>
      <c r="C80" s="54" t="s">
        <v>98</v>
      </c>
      <c r="D80" s="5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/>
      <c r="B81" s="114">
        <v>2212</v>
      </c>
      <c r="C81" s="54" t="s">
        <v>434</v>
      </c>
      <c r="D81" s="56"/>
      <c r="E81" s="52"/>
      <c r="F81" s="76">
        <v>64.63</v>
      </c>
      <c r="G81" s="75">
        <v>10.47</v>
      </c>
      <c r="H81" s="75">
        <f t="shared" si="0"/>
        <v>75.099999999999994</v>
      </c>
      <c r="I81" s="53"/>
    </row>
    <row r="82" spans="1:11">
      <c r="A82" s="43"/>
      <c r="B82" s="114">
        <v>2010</v>
      </c>
      <c r="C82" s="54" t="s">
        <v>524</v>
      </c>
      <c r="D82" s="56">
        <v>1</v>
      </c>
      <c r="E82" s="52">
        <v>1</v>
      </c>
      <c r="F82" s="76">
        <v>168.03</v>
      </c>
      <c r="G82" s="76">
        <v>29.32</v>
      </c>
      <c r="H82" s="76">
        <f t="shared" si="0"/>
        <v>197.35</v>
      </c>
      <c r="I82" s="53"/>
    </row>
    <row r="83" spans="1:11">
      <c r="A83" s="43"/>
      <c r="B83" s="114">
        <v>2187</v>
      </c>
      <c r="C83" s="54" t="s">
        <v>558</v>
      </c>
      <c r="D83" s="56">
        <v>2</v>
      </c>
      <c r="E83" s="52">
        <v>1</v>
      </c>
      <c r="F83" s="76">
        <v>168.03</v>
      </c>
      <c r="G83" s="76">
        <v>29.32</v>
      </c>
      <c r="H83" s="76">
        <f t="shared" si="0"/>
        <v>197.35</v>
      </c>
      <c r="I83" s="53"/>
    </row>
    <row r="84" spans="1:11">
      <c r="A84" s="43"/>
      <c r="B84" s="114">
        <v>2021</v>
      </c>
      <c r="C84" s="54" t="s">
        <v>201</v>
      </c>
      <c r="D84" s="66"/>
      <c r="E84" s="66"/>
      <c r="F84" s="76">
        <v>64.63</v>
      </c>
      <c r="G84" s="75">
        <v>10.47</v>
      </c>
      <c r="H84" s="75">
        <f t="shared" si="0"/>
        <v>75.099999999999994</v>
      </c>
      <c r="I84" s="53"/>
    </row>
    <row r="85" spans="1:11">
      <c r="A85" s="43"/>
      <c r="B85" s="114">
        <v>1750</v>
      </c>
      <c r="C85" s="54" t="s">
        <v>202</v>
      </c>
      <c r="D85" s="66"/>
      <c r="E85" s="66">
        <v>1</v>
      </c>
      <c r="F85" s="76">
        <v>109.87</v>
      </c>
      <c r="G85" s="78">
        <v>18.32</v>
      </c>
      <c r="H85" s="75">
        <f>SUM(F85:G85)</f>
        <v>128.19</v>
      </c>
      <c r="I85" s="53"/>
    </row>
    <row r="86" spans="1:11">
      <c r="A86" s="43"/>
      <c r="B86" s="114">
        <v>2095</v>
      </c>
      <c r="C86" s="54" t="s">
        <v>473</v>
      </c>
      <c r="D86" s="66"/>
      <c r="E86" s="66"/>
      <c r="F86" s="76">
        <v>64.63</v>
      </c>
      <c r="G86" s="78">
        <v>10.47</v>
      </c>
      <c r="H86" s="75">
        <f>SUM(F86:G86)</f>
        <v>75.099999999999994</v>
      </c>
      <c r="I86" s="53"/>
    </row>
    <row r="87" spans="1:11">
      <c r="A87" s="43"/>
      <c r="B87" s="114">
        <v>2064</v>
      </c>
      <c r="C87" s="54" t="s">
        <v>559</v>
      </c>
      <c r="D87" s="66"/>
      <c r="E87" s="66"/>
      <c r="F87" s="76">
        <v>168.03</v>
      </c>
      <c r="G87" s="76">
        <v>29.32</v>
      </c>
      <c r="H87" s="76">
        <f>F87+G87</f>
        <v>197.35</v>
      </c>
      <c r="I87" s="53"/>
    </row>
    <row r="88" spans="1:11">
      <c r="A88" s="43"/>
      <c r="B88" s="114">
        <v>2052</v>
      </c>
      <c r="C88" s="54" t="s">
        <v>161</v>
      </c>
      <c r="D88" s="66"/>
      <c r="E88" s="66"/>
      <c r="F88" s="76">
        <v>64.63</v>
      </c>
      <c r="G88" s="75">
        <v>10.47</v>
      </c>
      <c r="H88" s="75">
        <f>SUM(F88:G88)</f>
        <v>75.099999999999994</v>
      </c>
      <c r="I88" s="53"/>
      <c r="K88" s="12"/>
    </row>
    <row r="89" spans="1:11">
      <c r="A89" s="43"/>
      <c r="B89" s="114">
        <v>1769</v>
      </c>
      <c r="C89" s="51" t="s">
        <v>86</v>
      </c>
      <c r="D89" s="52"/>
      <c r="E89" s="52">
        <v>1</v>
      </c>
      <c r="F89" s="76">
        <v>109.87</v>
      </c>
      <c r="G89" s="77">
        <v>18.32</v>
      </c>
      <c r="H89" s="75">
        <f>SUM(F89:G89)</f>
        <v>128.19</v>
      </c>
      <c r="I89" s="53"/>
      <c r="K89" s="12"/>
    </row>
    <row r="90" spans="1:11">
      <c r="A90" s="43"/>
      <c r="B90" s="114">
        <v>2089</v>
      </c>
      <c r="C90" s="54" t="s">
        <v>535</v>
      </c>
      <c r="D90" s="53"/>
      <c r="E90" s="53"/>
      <c r="F90" s="76">
        <v>64.63</v>
      </c>
      <c r="G90" s="120">
        <v>10.47</v>
      </c>
      <c r="H90" s="76">
        <f>SUM(F90:G90)</f>
        <v>75.099999999999994</v>
      </c>
      <c r="I90" s="53"/>
      <c r="K90" s="12"/>
    </row>
    <row r="91" spans="1:11" ht="16">
      <c r="A91" s="152"/>
      <c r="B91" s="153"/>
      <c r="C91" s="153"/>
      <c r="D91" s="153"/>
      <c r="E91" s="154" t="s">
        <v>403</v>
      </c>
      <c r="F91" s="144">
        <f>SUM(F5:F90)</f>
        <v>8317.7100000000009</v>
      </c>
      <c r="G91" s="88">
        <f>SUM(G5:G90)</f>
        <v>1397.2500000000009</v>
      </c>
      <c r="H91" s="88">
        <f>SUM(H5:H90)</f>
        <v>9714.9600000000082</v>
      </c>
      <c r="I91" s="89"/>
      <c r="K91" s="12"/>
    </row>
    <row r="92" spans="1:11">
      <c r="A92" s="148" t="s">
        <v>383</v>
      </c>
      <c r="B92" s="149" t="s">
        <v>413</v>
      </c>
      <c r="C92" s="150" t="s">
        <v>196</v>
      </c>
      <c r="D92" s="151"/>
      <c r="E92" s="151"/>
      <c r="F92" s="76">
        <v>64.63</v>
      </c>
      <c r="G92" s="75">
        <v>10.47</v>
      </c>
      <c r="H92" s="75">
        <f>SUM(F92:G92)</f>
        <v>75.099999999999994</v>
      </c>
      <c r="I92" s="53"/>
    </row>
    <row r="93" spans="1:11">
      <c r="A93" s="43"/>
      <c r="B93" s="50"/>
      <c r="C93" s="54"/>
      <c r="D93" s="52"/>
      <c r="E93" s="52"/>
      <c r="F93" s="76"/>
      <c r="G93" s="76"/>
      <c r="H93" s="76"/>
      <c r="I93" s="53"/>
    </row>
    <row r="94" spans="1:11" ht="16">
      <c r="A94" s="143"/>
      <c r="B94" s="155">
        <f>COUNTA(B7:B92)</f>
        <v>85</v>
      </c>
      <c r="C94" s="142"/>
      <c r="D94" s="398" t="s">
        <v>404</v>
      </c>
      <c r="E94" s="400"/>
      <c r="F94" s="88">
        <f>SUM(F92:F93)</f>
        <v>64.63</v>
      </c>
      <c r="G94" s="88">
        <f>SUM(G92:G93)</f>
        <v>10.47</v>
      </c>
      <c r="H94" s="88">
        <f>SUM(H92:H93)</f>
        <v>75.099999999999994</v>
      </c>
      <c r="I94" s="89"/>
      <c r="K94" s="12"/>
    </row>
    <row r="95" spans="1:11" ht="16">
      <c r="A95" s="394" t="s">
        <v>171</v>
      </c>
      <c r="B95" s="395"/>
      <c r="C95" s="395"/>
      <c r="D95" s="395"/>
      <c r="E95" s="396"/>
      <c r="F95" s="88">
        <f>F91+F94</f>
        <v>8382.34</v>
      </c>
      <c r="G95" s="88">
        <f>G91+G94</f>
        <v>1407.7200000000009</v>
      </c>
      <c r="H95" s="88">
        <f>H91+H94</f>
        <v>9790.0600000000086</v>
      </c>
      <c r="I95" s="89"/>
      <c r="K95" s="12"/>
    </row>
    <row r="96" spans="1:11" ht="16">
      <c r="A96" s="401" t="s">
        <v>317</v>
      </c>
      <c r="B96" s="401"/>
      <c r="C96" s="401"/>
      <c r="D96" s="401"/>
      <c r="E96" s="401"/>
      <c r="F96" s="90"/>
      <c r="G96" s="93"/>
      <c r="H96" s="93"/>
      <c r="I96" s="89"/>
    </row>
    <row r="97" spans="1:9" ht="16" customHeight="1">
      <c r="A97" s="405" t="s">
        <v>417</v>
      </c>
      <c r="B97" s="402"/>
      <c r="C97" s="402"/>
      <c r="D97" s="402"/>
      <c r="E97" s="403"/>
      <c r="F97" s="75"/>
      <c r="G97" s="75"/>
      <c r="H97" s="75"/>
      <c r="I97" s="100"/>
    </row>
    <row r="98" spans="1:9" ht="16" customHeight="1">
      <c r="A98" s="189"/>
      <c r="B98" s="190"/>
      <c r="C98" s="189"/>
      <c r="D98" s="196"/>
      <c r="E98" s="195"/>
      <c r="F98" s="75"/>
      <c r="G98" s="75"/>
      <c r="H98" s="75"/>
      <c r="I98" s="100"/>
    </row>
    <row r="99" spans="1:9" ht="16" customHeight="1">
      <c r="A99" s="407" t="s">
        <v>418</v>
      </c>
      <c r="B99" s="407"/>
      <c r="C99" s="407"/>
      <c r="D99" s="407"/>
      <c r="E99" s="407"/>
      <c r="F99" s="207"/>
      <c r="G99" s="75"/>
      <c r="H99" s="75"/>
      <c r="I99" s="100"/>
    </row>
    <row r="100" spans="1:9" ht="16" customHeight="1">
      <c r="A100" s="252"/>
      <c r="B100" s="114">
        <v>2081</v>
      </c>
      <c r="C100" s="51" t="s">
        <v>192</v>
      </c>
      <c r="D100" s="52" t="s">
        <v>225</v>
      </c>
      <c r="E100" s="52"/>
      <c r="F100" s="76"/>
      <c r="G100" s="75"/>
      <c r="H100" s="75">
        <v>53.09</v>
      </c>
      <c r="I100" s="255" t="s">
        <v>582</v>
      </c>
    </row>
    <row r="101" spans="1:9" s="53" customFormat="1" ht="16" customHeight="1">
      <c r="A101" s="240"/>
      <c r="B101" s="114"/>
      <c r="C101" s="54"/>
      <c r="D101" s="52"/>
      <c r="E101" s="52"/>
      <c r="F101" s="76"/>
      <c r="G101" s="76"/>
      <c r="H101" s="76"/>
    </row>
    <row r="102" spans="1:9" s="53" customFormat="1" ht="16" customHeight="1">
      <c r="A102" s="240"/>
      <c r="B102" s="114"/>
      <c r="C102" s="51"/>
      <c r="D102" s="214"/>
      <c r="E102" s="214"/>
      <c r="F102" s="222"/>
      <c r="G102" s="222"/>
      <c r="H102" s="215"/>
    </row>
    <row r="103" spans="1:9" s="53" customFormat="1" ht="16" customHeight="1">
      <c r="A103" s="240"/>
      <c r="B103" s="211"/>
      <c r="C103" s="217"/>
      <c r="D103" s="214"/>
      <c r="E103" s="214"/>
      <c r="F103" s="215"/>
      <c r="G103" s="215"/>
      <c r="H103" s="215"/>
      <c r="I103" s="240"/>
    </row>
    <row r="104" spans="1:9" s="53" customFormat="1" ht="16" customHeight="1">
      <c r="A104" s="240"/>
      <c r="B104" s="211"/>
      <c r="C104" s="212"/>
      <c r="D104" s="250"/>
      <c r="E104" s="251"/>
      <c r="F104" s="222"/>
      <c r="G104" s="222"/>
      <c r="H104" s="215"/>
    </row>
    <row r="105" spans="1:9" s="53" customFormat="1" ht="16" customHeight="1">
      <c r="A105" s="240"/>
    </row>
    <row r="106" spans="1:9" ht="16">
      <c r="A106" s="406" t="s">
        <v>415</v>
      </c>
      <c r="B106" s="404"/>
      <c r="C106" s="404"/>
      <c r="D106" s="404"/>
      <c r="E106" s="408"/>
      <c r="F106" s="256">
        <f>SUM(F98:F99)</f>
        <v>0</v>
      </c>
      <c r="G106" s="256">
        <f>SUM(G98:G99)</f>
        <v>0</v>
      </c>
      <c r="H106" s="256">
        <f>SUM(H98:H105)</f>
        <v>53.09</v>
      </c>
      <c r="I106" s="257"/>
    </row>
    <row r="107" spans="1:9" ht="16">
      <c r="A107" s="393" t="s">
        <v>171</v>
      </c>
      <c r="B107" s="393"/>
      <c r="C107" s="393"/>
      <c r="D107" s="393"/>
      <c r="E107" s="393"/>
      <c r="F107" s="90">
        <f>F95+F106</f>
        <v>8382.34</v>
      </c>
      <c r="G107" s="90">
        <f>G95+G106</f>
        <v>1407.7200000000009</v>
      </c>
      <c r="H107" s="90">
        <f>H95+H106</f>
        <v>9843.1500000000087</v>
      </c>
      <c r="I107" s="89"/>
    </row>
    <row r="108" spans="1:9" ht="15" customHeight="1">
      <c r="A108" s="397" t="s">
        <v>166</v>
      </c>
      <c r="B108" s="397"/>
      <c r="C108" s="397"/>
      <c r="D108" s="397"/>
      <c r="E108" s="397"/>
      <c r="F108" s="397"/>
      <c r="G108" s="397"/>
      <c r="H108" s="397"/>
      <c r="I108" s="143"/>
    </row>
    <row r="109" spans="1:9" ht="16" customHeight="1">
      <c r="C109" s="1"/>
      <c r="D109" s="2"/>
      <c r="E109" s="3"/>
      <c r="G109" t="s">
        <v>381</v>
      </c>
      <c r="H109" s="163" t="s">
        <v>440</v>
      </c>
      <c r="I109" s="164">
        <v>44676</v>
      </c>
    </row>
    <row r="110" spans="1:9">
      <c r="G110" s="12"/>
      <c r="H110" s="12"/>
    </row>
    <row r="113" spans="2:3">
      <c r="B113" s="137"/>
      <c r="C113" s="137"/>
    </row>
  </sheetData>
  <autoFilter ref="A4:I92" xr:uid="{AC91E4FB-51F2-A54D-A087-8F2CC9694FD4}"/>
  <mergeCells count="8">
    <mergeCell ref="A107:E107"/>
    <mergeCell ref="A108:H108"/>
    <mergeCell ref="D94:E94"/>
    <mergeCell ref="A95:E95"/>
    <mergeCell ref="A96:E96"/>
    <mergeCell ref="A97:E97"/>
    <mergeCell ref="A99:E99"/>
    <mergeCell ref="A106:E106"/>
  </mergeCells>
  <conditionalFormatting sqref="B100">
    <cfRule type="duplicateValues" dxfId="810" priority="1"/>
  </conditionalFormatting>
  <conditionalFormatting sqref="B101">
    <cfRule type="duplicateValues" dxfId="809" priority="11"/>
  </conditionalFormatting>
  <conditionalFormatting sqref="B102">
    <cfRule type="duplicateValues" dxfId="808" priority="8"/>
  </conditionalFormatting>
  <conditionalFormatting sqref="B103">
    <cfRule type="duplicateValues" dxfId="807" priority="21"/>
  </conditionalFormatting>
  <conditionalFormatting sqref="B104">
    <cfRule type="duplicateValues" dxfId="806" priority="14"/>
  </conditionalFormatting>
  <conditionalFormatting sqref="B107 B109:B1048576 B1:B96">
    <cfRule type="duplicateValues" dxfId="805" priority="47"/>
  </conditionalFormatting>
  <conditionalFormatting sqref="B48:C48">
    <cfRule type="duplicateValues" dxfId="804" priority="71"/>
    <cfRule type="duplicateValues" dxfId="803" priority="72"/>
  </conditionalFormatting>
  <conditionalFormatting sqref="B91:C91">
    <cfRule type="duplicateValues" dxfId="802" priority="74"/>
    <cfRule type="duplicateValues" dxfId="801" priority="75"/>
  </conditionalFormatting>
  <conditionalFormatting sqref="B100:C100">
    <cfRule type="duplicateValues" dxfId="800" priority="7"/>
  </conditionalFormatting>
  <conditionalFormatting sqref="B101:C101">
    <cfRule type="duplicateValues" dxfId="799" priority="13"/>
  </conditionalFormatting>
  <conditionalFormatting sqref="B102:C102">
    <cfRule type="duplicateValues" dxfId="798" priority="10"/>
  </conditionalFormatting>
  <conditionalFormatting sqref="B103:C103">
    <cfRule type="duplicateValues" dxfId="797" priority="27"/>
  </conditionalFormatting>
  <conditionalFormatting sqref="B104:C104">
    <cfRule type="duplicateValues" dxfId="796" priority="20"/>
  </conditionalFormatting>
  <conditionalFormatting sqref="B107:C107 B92:C94 B96:C96 B109:C1048576 B1:C47 B49:C90">
    <cfRule type="duplicateValues" dxfId="795" priority="84"/>
  </conditionalFormatting>
  <conditionalFormatting sqref="B111:C1048576">
    <cfRule type="duplicateValues" dxfId="794" priority="83"/>
  </conditionalFormatting>
  <conditionalFormatting sqref="C14">
    <cfRule type="duplicateValues" dxfId="793" priority="81"/>
  </conditionalFormatting>
  <conditionalFormatting sqref="C41">
    <cfRule type="duplicateValues" dxfId="792" priority="79"/>
  </conditionalFormatting>
  <conditionalFormatting sqref="C43">
    <cfRule type="duplicateValues" dxfId="791" priority="78"/>
  </conditionalFormatting>
  <conditionalFormatting sqref="C100">
    <cfRule type="duplicateValues" dxfId="790" priority="2"/>
  </conditionalFormatting>
  <conditionalFormatting sqref="C101">
    <cfRule type="duplicateValues" dxfId="789" priority="12"/>
  </conditionalFormatting>
  <conditionalFormatting sqref="C102">
    <cfRule type="duplicateValues" dxfId="788" priority="9"/>
  </conditionalFormatting>
  <conditionalFormatting sqref="C103">
    <cfRule type="duplicateValues" dxfId="787" priority="22"/>
  </conditionalFormatting>
  <conditionalFormatting sqref="C104">
    <cfRule type="duplicateValues" dxfId="786" priority="15"/>
  </conditionalFormatting>
  <conditionalFormatting sqref="C107 C109:C1048576 C1:C96">
    <cfRule type="duplicateValues" dxfId="785" priority="48"/>
  </conditionalFormatting>
  <conditionalFormatting sqref="D7:E89">
    <cfRule type="notContainsBlanks" dxfId="784" priority="73">
      <formula>LEN(TRIM(D7))&gt;0</formula>
    </cfRule>
  </conditionalFormatting>
  <conditionalFormatting sqref="D92:E93">
    <cfRule type="notContainsBlanks" dxfId="783" priority="82">
      <formula>LEN(TRIM(D92))&gt;0</formula>
    </cfRule>
  </conditionalFormatting>
  <conditionalFormatting sqref="D100:E104">
    <cfRule type="notContainsBlanks" dxfId="782" priority="6">
      <formula>LEN(TRIM(D100))&gt;0</formula>
    </cfRule>
  </conditionalFormatting>
  <conditionalFormatting sqref="F7:F90 F92">
    <cfRule type="cellIs" dxfId="781" priority="70" operator="notEqual">
      <formula>53.41</formula>
    </cfRule>
  </conditionalFormatting>
  <conditionalFormatting sqref="F97:F104">
    <cfRule type="cellIs" dxfId="780" priority="5" operator="notEqual">
      <formula>53.41</formula>
    </cfRule>
  </conditionalFormatting>
  <conditionalFormatting sqref="G7:G90">
    <cfRule type="cellIs" dxfId="779" priority="46" operator="notEqual">
      <formula>10.47</formula>
    </cfRule>
  </conditionalFormatting>
  <conditionalFormatting sqref="G97:G104">
    <cfRule type="cellIs" dxfId="778" priority="4" operator="notEqual">
      <formula>10.47</formula>
    </cfRule>
  </conditionalFormatting>
  <conditionalFormatting sqref="H7:H90">
    <cfRule type="cellIs" dxfId="777" priority="45" operator="notEqual">
      <formula>63.88</formula>
    </cfRule>
  </conditionalFormatting>
  <conditionalFormatting sqref="H97:H104">
    <cfRule type="cellIs" dxfId="776" priority="3" operator="notEqual">
      <formula>63.88</formula>
    </cfRule>
  </conditionalFormatting>
  <conditionalFormatting sqref="I7:I104">
    <cfRule type="notContainsBlanks" dxfId="775" priority="43">
      <formula>LEN(TRIM(I7))&gt;0</formula>
    </cfRule>
  </conditionalFormatting>
  <conditionalFormatting sqref="I106:I108">
    <cfRule type="notContainsBlanks" dxfId="774" priority="63">
      <formula>LEN(TRIM(I106))&gt;0</formula>
    </cfRule>
  </conditionalFormatting>
  <conditionalFormatting sqref="J69">
    <cfRule type="notContainsBlanks" dxfId="773" priority="77">
      <formula>LEN(TRIM(J69))&gt;0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4FCE-7BC5-7E4C-ABA9-B6B0B89153D5}">
  <sheetPr>
    <tabColor rgb="FF92D050"/>
    <pageSetUpPr fitToPage="1"/>
  </sheetPr>
  <dimension ref="A1:M113"/>
  <sheetViews>
    <sheetView topLeftCell="A80" zoomScale="125" zoomScaleNormal="125" zoomScalePageLayoutView="150" workbookViewId="0">
      <selection activeCell="I110" sqref="I11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541</v>
      </c>
      <c r="E2" s="3"/>
      <c r="G2" s="59"/>
      <c r="H2" s="157">
        <v>44652</v>
      </c>
      <c r="I2" s="157">
        <v>44681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/>
      <c r="B5" s="43">
        <v>2247</v>
      </c>
      <c r="C5" s="51" t="s">
        <v>542</v>
      </c>
      <c r="D5" s="246"/>
      <c r="E5" s="246"/>
      <c r="F5" s="247">
        <v>64.63</v>
      </c>
      <c r="G5" s="247">
        <v>10.47</v>
      </c>
      <c r="H5" s="247">
        <f>F5+G5</f>
        <v>75.099999999999994</v>
      </c>
      <c r="I5" s="51"/>
    </row>
    <row r="6" spans="1:9">
      <c r="A6" s="43"/>
      <c r="B6" s="43">
        <v>2261</v>
      </c>
      <c r="C6" s="51" t="s">
        <v>561</v>
      </c>
      <c r="D6" s="246"/>
      <c r="E6" s="246"/>
      <c r="F6" s="247">
        <v>168.03</v>
      </c>
      <c r="G6" s="247">
        <v>29.32</v>
      </c>
      <c r="H6" s="247">
        <f>SUM(F6:G6)</f>
        <v>197.35</v>
      </c>
      <c r="I6" s="51"/>
    </row>
    <row r="7" spans="1:9">
      <c r="A7" s="43"/>
      <c r="B7" s="114">
        <v>2081</v>
      </c>
      <c r="C7" s="51" t="s">
        <v>192</v>
      </c>
      <c r="D7" s="52" t="s">
        <v>225</v>
      </c>
      <c r="E7" s="52"/>
      <c r="F7" s="76">
        <v>64.63</v>
      </c>
      <c r="G7" s="75">
        <v>10.47</v>
      </c>
      <c r="H7" s="75">
        <f t="shared" ref="H7:H84" si="0">SUM(F7:G7)</f>
        <v>75.099999999999994</v>
      </c>
      <c r="I7" s="53" t="s">
        <v>574</v>
      </c>
    </row>
    <row r="8" spans="1:9">
      <c r="A8" s="43"/>
      <c r="B8" s="114">
        <v>2083</v>
      </c>
      <c r="C8" s="54" t="s">
        <v>212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/>
      <c r="B9" s="114">
        <v>1593</v>
      </c>
      <c r="C9" s="54" t="s">
        <v>89</v>
      </c>
      <c r="D9" s="52"/>
      <c r="E9" s="52"/>
      <c r="F9" s="75">
        <v>64.63</v>
      </c>
      <c r="G9" s="75">
        <v>10.47</v>
      </c>
      <c r="H9" s="75">
        <f t="shared" si="0"/>
        <v>75.099999999999994</v>
      </c>
      <c r="I9" s="53"/>
    </row>
    <row r="10" spans="1:9" s="181" customFormat="1">
      <c r="A10" s="219"/>
      <c r="B10" s="211">
        <v>2131</v>
      </c>
      <c r="C10" s="217" t="s">
        <v>575</v>
      </c>
      <c r="D10" s="214"/>
      <c r="E10" s="214"/>
      <c r="F10" s="215">
        <v>64.63</v>
      </c>
      <c r="G10" s="215">
        <v>10.47</v>
      </c>
      <c r="H10" s="215">
        <f t="shared" si="0"/>
        <v>75.099999999999994</v>
      </c>
      <c r="I10" s="216" t="s">
        <v>576</v>
      </c>
    </row>
    <row r="11" spans="1:9">
      <c r="A11" s="43"/>
      <c r="B11" s="114">
        <v>1751</v>
      </c>
      <c r="C11" s="54" t="s">
        <v>139</v>
      </c>
      <c r="D11" s="52"/>
      <c r="E11" s="52"/>
      <c r="F11" s="75">
        <v>64.63</v>
      </c>
      <c r="G11" s="75">
        <v>10.47</v>
      </c>
      <c r="H11" s="75">
        <f t="shared" si="0"/>
        <v>75.099999999999994</v>
      </c>
      <c r="I11" s="53"/>
    </row>
    <row r="12" spans="1:9">
      <c r="A12" s="43"/>
      <c r="B12" s="114">
        <v>2023</v>
      </c>
      <c r="C12" s="54" t="s">
        <v>170</v>
      </c>
      <c r="D12" s="52"/>
      <c r="E12" s="52">
        <v>1</v>
      </c>
      <c r="F12" s="75">
        <v>109.87</v>
      </c>
      <c r="G12" s="76">
        <v>18.32</v>
      </c>
      <c r="H12" s="75">
        <f t="shared" si="0"/>
        <v>128.19</v>
      </c>
      <c r="I12" s="53"/>
    </row>
    <row r="13" spans="1:9">
      <c r="A13" s="43"/>
      <c r="B13" s="114">
        <v>1721</v>
      </c>
      <c r="C13" s="51" t="s">
        <v>11</v>
      </c>
      <c r="D13" s="52">
        <v>1</v>
      </c>
      <c r="E13" s="52">
        <v>1</v>
      </c>
      <c r="F13" s="77">
        <v>168.03</v>
      </c>
      <c r="G13" s="76">
        <v>29.32</v>
      </c>
      <c r="H13" s="75">
        <f t="shared" si="0"/>
        <v>197.35</v>
      </c>
      <c r="I13" s="53"/>
    </row>
    <row r="14" spans="1:9">
      <c r="A14" s="43"/>
      <c r="B14" s="165">
        <v>2123</v>
      </c>
      <c r="C14" s="112" t="s">
        <v>300</v>
      </c>
      <c r="D14" s="52"/>
      <c r="E14" s="52"/>
      <c r="F14" s="76">
        <v>64.63</v>
      </c>
      <c r="G14" s="76">
        <v>10.47</v>
      </c>
      <c r="H14" s="75">
        <f t="shared" si="0"/>
        <v>75.099999999999994</v>
      </c>
      <c r="I14" s="53"/>
    </row>
    <row r="15" spans="1:9">
      <c r="A15" s="43"/>
      <c r="B15" s="114">
        <v>1970</v>
      </c>
      <c r="C15" s="54" t="s">
        <v>65</v>
      </c>
      <c r="D15" s="55"/>
      <c r="E15" s="218">
        <v>1</v>
      </c>
      <c r="F15" s="76">
        <v>109.87</v>
      </c>
      <c r="G15" s="75">
        <v>18.32</v>
      </c>
      <c r="H15" s="75">
        <f t="shared" si="0"/>
        <v>128.19</v>
      </c>
      <c r="I15" s="53"/>
    </row>
    <row r="16" spans="1:9">
      <c r="A16" s="43"/>
      <c r="B16" s="114">
        <v>1984</v>
      </c>
      <c r="C16" s="51" t="s">
        <v>80</v>
      </c>
      <c r="D16" s="52"/>
      <c r="E16" s="52"/>
      <c r="F16" s="76">
        <v>64.63</v>
      </c>
      <c r="G16" s="75">
        <v>10.47</v>
      </c>
      <c r="H16" s="75">
        <f t="shared" si="0"/>
        <v>75.099999999999994</v>
      </c>
      <c r="I16" s="53"/>
    </row>
    <row r="17" spans="1:13">
      <c r="A17" s="43"/>
      <c r="B17" s="114">
        <v>1657</v>
      </c>
      <c r="C17" s="51" t="s">
        <v>335</v>
      </c>
      <c r="D17" s="52"/>
      <c r="E17" s="52"/>
      <c r="F17" s="76">
        <v>64.63</v>
      </c>
      <c r="G17" s="76">
        <v>10.47</v>
      </c>
      <c r="H17" s="76">
        <f>SUM(F17:G17)</f>
        <v>75.099999999999994</v>
      </c>
      <c r="I17" s="53"/>
    </row>
    <row r="18" spans="1:13">
      <c r="A18" s="43"/>
      <c r="B18" s="114">
        <v>1794</v>
      </c>
      <c r="C18" s="51" t="s">
        <v>91</v>
      </c>
      <c r="D18" s="52">
        <v>3</v>
      </c>
      <c r="E18" s="52">
        <v>1</v>
      </c>
      <c r="F18" s="77">
        <v>168.03</v>
      </c>
      <c r="G18" s="76">
        <v>29.32</v>
      </c>
      <c r="H18" s="75">
        <f t="shared" si="0"/>
        <v>197.35</v>
      </c>
      <c r="I18" s="53"/>
    </row>
    <row r="19" spans="1:13">
      <c r="A19" s="43"/>
      <c r="B19" s="114">
        <v>2201</v>
      </c>
      <c r="C19" s="51" t="s">
        <v>420</v>
      </c>
      <c r="D19" s="52"/>
      <c r="E19" s="52"/>
      <c r="F19" s="76">
        <v>64.63</v>
      </c>
      <c r="G19" s="76">
        <v>10.47</v>
      </c>
      <c r="H19" s="75">
        <f t="shared" si="0"/>
        <v>75.099999999999994</v>
      </c>
      <c r="I19" s="53"/>
    </row>
    <row r="20" spans="1:13">
      <c r="A20" s="43"/>
      <c r="B20" s="114">
        <v>2194</v>
      </c>
      <c r="C20" s="51" t="s">
        <v>405</v>
      </c>
      <c r="D20" s="52"/>
      <c r="E20" s="52"/>
      <c r="F20" s="76">
        <v>64.63</v>
      </c>
      <c r="G20" s="76">
        <v>10.47</v>
      </c>
      <c r="H20" s="76">
        <f t="shared" si="0"/>
        <v>75.099999999999994</v>
      </c>
      <c r="I20" s="53"/>
    </row>
    <row r="21" spans="1:13">
      <c r="A21" s="43"/>
      <c r="B21" s="114">
        <v>2182</v>
      </c>
      <c r="C21" s="51" t="s">
        <v>515</v>
      </c>
      <c r="D21" s="52">
        <v>1</v>
      </c>
      <c r="E21" s="52"/>
      <c r="F21" s="76">
        <v>109.87</v>
      </c>
      <c r="G21" s="76">
        <v>18.32</v>
      </c>
      <c r="H21" s="76">
        <f t="shared" si="0"/>
        <v>128.19</v>
      </c>
      <c r="I21" s="53"/>
    </row>
    <row r="22" spans="1:13">
      <c r="A22" s="43"/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/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>
      <c r="A24" s="43"/>
      <c r="B24" s="114">
        <v>1985</v>
      </c>
      <c r="C24" s="54" t="s">
        <v>120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  <c r="M24" t="s">
        <v>318</v>
      </c>
    </row>
    <row r="25" spans="1:13">
      <c r="A25" s="43"/>
      <c r="B25" s="114">
        <v>1350</v>
      </c>
      <c r="C25" s="54" t="s">
        <v>332</v>
      </c>
      <c r="D25" s="52"/>
      <c r="E25" s="52">
        <v>1</v>
      </c>
      <c r="F25" s="76"/>
      <c r="G25" s="76"/>
      <c r="H25" s="76">
        <v>0</v>
      </c>
      <c r="I25" s="53"/>
    </row>
    <row r="26" spans="1:13">
      <c r="A26" s="43"/>
      <c r="B26" s="114">
        <v>2250</v>
      </c>
      <c r="C26" s="54" t="s">
        <v>549</v>
      </c>
      <c r="D26" s="52">
        <v>2</v>
      </c>
      <c r="E26" s="52">
        <v>1</v>
      </c>
      <c r="F26" s="76">
        <v>168.03</v>
      </c>
      <c r="G26" s="76">
        <v>29.32</v>
      </c>
      <c r="H26" s="76">
        <f t="shared" si="0"/>
        <v>197.35</v>
      </c>
      <c r="I26" s="53"/>
    </row>
    <row r="27" spans="1:13">
      <c r="A27" s="43"/>
      <c r="B27" s="114">
        <v>2120</v>
      </c>
      <c r="C27" s="51" t="s">
        <v>213</v>
      </c>
      <c r="D27" s="66">
        <v>2</v>
      </c>
      <c r="E27" s="66"/>
      <c r="F27" s="76">
        <v>168.03</v>
      </c>
      <c r="G27" s="78">
        <v>29.32</v>
      </c>
      <c r="H27" s="75">
        <f t="shared" si="0"/>
        <v>197.35</v>
      </c>
      <c r="I27" s="53"/>
    </row>
    <row r="28" spans="1:13">
      <c r="A28" s="43"/>
      <c r="B28" s="114">
        <v>2193</v>
      </c>
      <c r="C28" s="51" t="s">
        <v>407</v>
      </c>
      <c r="D28" s="66"/>
      <c r="E28" s="66"/>
      <c r="F28" s="76">
        <v>64.63</v>
      </c>
      <c r="G28" s="76">
        <v>10.47</v>
      </c>
      <c r="H28" s="76">
        <f t="shared" si="0"/>
        <v>75.099999999999994</v>
      </c>
      <c r="I28" s="53"/>
    </row>
    <row r="29" spans="1:13">
      <c r="A29" s="43"/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</row>
    <row r="30" spans="1:13">
      <c r="A30" s="43"/>
      <c r="B30" s="114">
        <v>901</v>
      </c>
      <c r="C30" s="51" t="s">
        <v>21</v>
      </c>
      <c r="D30" s="52"/>
      <c r="E30" s="52">
        <v>1</v>
      </c>
      <c r="F30" s="76">
        <v>109.87</v>
      </c>
      <c r="G30" s="75">
        <v>18.32</v>
      </c>
      <c r="H30" s="75">
        <f t="shared" si="0"/>
        <v>128.19</v>
      </c>
      <c r="I30" s="53"/>
    </row>
    <row r="31" spans="1:13">
      <c r="A31" s="43"/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/>
    </row>
    <row r="32" spans="1:13">
      <c r="A32" s="43"/>
      <c r="B32" s="114">
        <v>2234</v>
      </c>
      <c r="C32" s="51" t="s">
        <v>551</v>
      </c>
      <c r="D32" s="52"/>
      <c r="E32" s="52"/>
      <c r="F32" s="120">
        <v>64.63</v>
      </c>
      <c r="G32" s="76">
        <v>10.47</v>
      </c>
      <c r="H32" s="76">
        <f t="shared" si="0"/>
        <v>75.099999999999994</v>
      </c>
      <c r="I32" s="53"/>
    </row>
    <row r="33" spans="1:10" ht="16">
      <c r="A33" s="43"/>
      <c r="B33" s="114">
        <v>1741</v>
      </c>
      <c r="C33" s="51" t="s">
        <v>23</v>
      </c>
      <c r="D33" s="52"/>
      <c r="E33" s="52"/>
      <c r="F33" s="76">
        <v>64.63</v>
      </c>
      <c r="G33" s="75">
        <v>10.47</v>
      </c>
      <c r="H33" s="75">
        <f t="shared" si="0"/>
        <v>75.099999999999994</v>
      </c>
      <c r="I33" s="53"/>
      <c r="J33" s="180"/>
    </row>
    <row r="34" spans="1:10">
      <c r="A34" s="43"/>
      <c r="B34" s="114">
        <v>1757</v>
      </c>
      <c r="C34" s="51" t="s">
        <v>93</v>
      </c>
      <c r="D34" s="52">
        <v>1</v>
      </c>
      <c r="E34" s="52">
        <v>1</v>
      </c>
      <c r="F34" s="76">
        <v>168.03</v>
      </c>
      <c r="G34" s="75">
        <v>29.32</v>
      </c>
      <c r="H34" s="75">
        <f t="shared" si="0"/>
        <v>197.35</v>
      </c>
      <c r="I34" s="53"/>
    </row>
    <row r="35" spans="1:10">
      <c r="A35" s="43"/>
      <c r="B35" s="114">
        <v>2057</v>
      </c>
      <c r="C35" s="51" t="s">
        <v>183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10">
      <c r="A36" s="43"/>
      <c r="B36" s="114">
        <v>1210</v>
      </c>
      <c r="C36" s="54" t="s">
        <v>24</v>
      </c>
      <c r="D36" s="52">
        <v>1</v>
      </c>
      <c r="E36" s="52">
        <v>1</v>
      </c>
      <c r="F36" s="76">
        <v>168.03</v>
      </c>
      <c r="G36" s="76">
        <v>29.32</v>
      </c>
      <c r="H36" s="76">
        <f t="shared" si="0"/>
        <v>197.35</v>
      </c>
      <c r="I36" s="53"/>
    </row>
    <row r="37" spans="1:10">
      <c r="A37" s="43"/>
      <c r="B37" s="114">
        <v>2031</v>
      </c>
      <c r="C37" s="54" t="s">
        <v>134</v>
      </c>
      <c r="D37" s="52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10">
      <c r="A38" s="43"/>
      <c r="B38" s="114">
        <v>1460</v>
      </c>
      <c r="C38" s="54" t="s">
        <v>59</v>
      </c>
      <c r="D38" s="55"/>
      <c r="E38" s="52"/>
      <c r="F38" s="76">
        <v>64.63</v>
      </c>
      <c r="G38" s="75">
        <v>10.47</v>
      </c>
      <c r="H38" s="75">
        <f t="shared" si="0"/>
        <v>75.099999999999994</v>
      </c>
      <c r="I38" s="53"/>
    </row>
    <row r="39" spans="1:10">
      <c r="A39" s="43"/>
      <c r="B39" s="114">
        <v>2248</v>
      </c>
      <c r="C39" s="138" t="s">
        <v>563</v>
      </c>
      <c r="D39" s="218">
        <v>1</v>
      </c>
      <c r="E39" s="52">
        <v>1</v>
      </c>
      <c r="F39" s="76">
        <v>168.03</v>
      </c>
      <c r="G39" s="76">
        <v>29.32</v>
      </c>
      <c r="H39" s="76">
        <f t="shared" si="0"/>
        <v>197.35</v>
      </c>
      <c r="I39" s="53"/>
    </row>
    <row r="40" spans="1:10">
      <c r="A40" s="43"/>
      <c r="B40" s="114">
        <v>1300</v>
      </c>
      <c r="C40" s="138" t="s">
        <v>330</v>
      </c>
      <c r="D40" s="55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10" ht="16" customHeight="1">
      <c r="A41" s="43"/>
      <c r="B41" s="166">
        <v>2036</v>
      </c>
      <c r="C41" s="119" t="s">
        <v>306</v>
      </c>
      <c r="D41" s="55"/>
      <c r="E41" s="52"/>
      <c r="F41" s="76">
        <v>64.63</v>
      </c>
      <c r="G41" s="76">
        <v>10.47</v>
      </c>
      <c r="H41" s="75">
        <f>SUM(F41:G41)</f>
        <v>75.099999999999994</v>
      </c>
      <c r="I41" s="53"/>
    </row>
    <row r="42" spans="1:10">
      <c r="A42" s="43"/>
      <c r="B42" s="114">
        <v>2062</v>
      </c>
      <c r="C42" s="54" t="s">
        <v>203</v>
      </c>
      <c r="D42" s="52"/>
      <c r="E42" s="52"/>
      <c r="F42" s="76">
        <v>64.63</v>
      </c>
      <c r="G42" s="76">
        <v>10.47</v>
      </c>
      <c r="H42" s="75">
        <f t="shared" si="0"/>
        <v>75.099999999999994</v>
      </c>
      <c r="I42" s="53"/>
    </row>
    <row r="43" spans="1:10">
      <c r="A43" s="43"/>
      <c r="B43" s="167">
        <v>2121</v>
      </c>
      <c r="C43" s="119" t="s">
        <v>308</v>
      </c>
      <c r="D43" s="52"/>
      <c r="E43" s="52"/>
      <c r="F43" s="76">
        <v>64.63</v>
      </c>
      <c r="G43" s="76">
        <v>10.47</v>
      </c>
      <c r="H43" s="75">
        <f t="shared" si="0"/>
        <v>75.099999999999994</v>
      </c>
      <c r="I43" s="53"/>
    </row>
    <row r="44" spans="1:10">
      <c r="A44" s="43"/>
      <c r="B44" s="114">
        <v>1704</v>
      </c>
      <c r="C44" s="54" t="s">
        <v>27</v>
      </c>
      <c r="D44" s="56">
        <v>2</v>
      </c>
      <c r="E44" s="52">
        <v>1</v>
      </c>
      <c r="F44" s="77">
        <v>168.03</v>
      </c>
      <c r="G44" s="76">
        <v>29.32</v>
      </c>
      <c r="H44" s="75">
        <f t="shared" si="0"/>
        <v>197.35</v>
      </c>
      <c r="I44" s="53"/>
    </row>
    <row r="45" spans="1:10">
      <c r="A45" s="43"/>
      <c r="B45" s="114">
        <v>2030</v>
      </c>
      <c r="C45" s="54" t="s">
        <v>123</v>
      </c>
      <c r="D45" s="56"/>
      <c r="E45" s="52">
        <v>1</v>
      </c>
      <c r="F45" s="76">
        <v>109.87</v>
      </c>
      <c r="G45" s="76">
        <v>18.32</v>
      </c>
      <c r="H45" s="75">
        <f t="shared" si="0"/>
        <v>128.19</v>
      </c>
      <c r="I45" s="53"/>
    </row>
    <row r="46" spans="1:10">
      <c r="A46" s="43"/>
      <c r="B46" s="114">
        <v>1734</v>
      </c>
      <c r="C46" s="54" t="s">
        <v>143</v>
      </c>
      <c r="D46" s="52">
        <v>1</v>
      </c>
      <c r="E46" s="52"/>
      <c r="F46" s="76">
        <v>109.87</v>
      </c>
      <c r="G46" s="75">
        <v>18.32</v>
      </c>
      <c r="H46" s="75">
        <f t="shared" si="0"/>
        <v>128.19</v>
      </c>
      <c r="I46" s="53"/>
    </row>
    <row r="47" spans="1:10">
      <c r="A47" s="43"/>
      <c r="B47" s="114">
        <v>2069</v>
      </c>
      <c r="C47" s="54" t="s">
        <v>209</v>
      </c>
      <c r="D47" s="52"/>
      <c r="E47" s="52"/>
      <c r="F47" s="76">
        <v>64.63</v>
      </c>
      <c r="G47" s="75">
        <v>10.47</v>
      </c>
      <c r="H47" s="75">
        <f t="shared" si="0"/>
        <v>75.099999999999994</v>
      </c>
      <c r="I47" s="53"/>
    </row>
    <row r="48" spans="1:10">
      <c r="A48" s="43"/>
      <c r="B48" s="114">
        <v>2003</v>
      </c>
      <c r="C48" s="51" t="s">
        <v>133</v>
      </c>
      <c r="D48" s="52"/>
      <c r="E48" s="52">
        <v>1</v>
      </c>
      <c r="F48" s="76">
        <v>109.87</v>
      </c>
      <c r="G48" s="76">
        <v>18.32</v>
      </c>
      <c r="H48" s="76">
        <f t="shared" si="0"/>
        <v>128.19</v>
      </c>
      <c r="I48" s="53"/>
    </row>
    <row r="49" spans="1:9" s="42" customFormat="1">
      <c r="A49" s="43"/>
      <c r="B49" s="114">
        <v>2019</v>
      </c>
      <c r="C49" s="54" t="s">
        <v>124</v>
      </c>
      <c r="D49" s="52">
        <v>1</v>
      </c>
      <c r="E49" s="52">
        <v>1</v>
      </c>
      <c r="F49" s="77">
        <v>168.03</v>
      </c>
      <c r="G49" s="76">
        <v>29.32</v>
      </c>
      <c r="H49" s="76">
        <f t="shared" si="0"/>
        <v>197.35</v>
      </c>
      <c r="I49" s="53"/>
    </row>
    <row r="50" spans="1:9" s="42" customFormat="1">
      <c r="A50" s="43"/>
      <c r="B50" s="114">
        <v>2172</v>
      </c>
      <c r="C50" s="54" t="s">
        <v>378</v>
      </c>
      <c r="D50" s="52"/>
      <c r="E50" s="52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/>
      <c r="B51" s="114">
        <v>2119</v>
      </c>
      <c r="C51" s="51" t="s">
        <v>215</v>
      </c>
      <c r="D51" s="66"/>
      <c r="E51" s="66"/>
      <c r="F51" s="76">
        <v>64.63</v>
      </c>
      <c r="G51" s="78">
        <v>10.47</v>
      </c>
      <c r="H51" s="75">
        <f t="shared" si="0"/>
        <v>75.099999999999994</v>
      </c>
      <c r="I51" s="57"/>
    </row>
    <row r="52" spans="1:9">
      <c r="A52" s="43"/>
      <c r="B52" s="114">
        <v>2231</v>
      </c>
      <c r="C52" s="51" t="s">
        <v>509</v>
      </c>
      <c r="D52" s="66">
        <v>2</v>
      </c>
      <c r="E52" s="66"/>
      <c r="F52" s="76">
        <v>168.03</v>
      </c>
      <c r="G52" s="78">
        <v>29.32</v>
      </c>
      <c r="H52" s="75">
        <f t="shared" si="0"/>
        <v>197.35</v>
      </c>
      <c r="I52" s="57"/>
    </row>
    <row r="53" spans="1:9">
      <c r="A53" s="43"/>
      <c r="B53" s="114">
        <v>1975</v>
      </c>
      <c r="C53" s="54" t="s">
        <v>83</v>
      </c>
      <c r="D53" s="55"/>
      <c r="E53" s="55"/>
      <c r="F53" s="76">
        <v>64.63</v>
      </c>
      <c r="G53" s="75">
        <v>10.47</v>
      </c>
      <c r="H53" s="75">
        <f t="shared" si="0"/>
        <v>75.099999999999994</v>
      </c>
      <c r="I53" s="53"/>
    </row>
    <row r="54" spans="1:9">
      <c r="A54" s="43"/>
      <c r="B54" s="114">
        <v>330</v>
      </c>
      <c r="C54" s="54" t="s">
        <v>30</v>
      </c>
      <c r="D54" s="52"/>
      <c r="E54" s="52"/>
      <c r="F54" s="76">
        <v>64.63</v>
      </c>
      <c r="G54" s="203">
        <v>10.47</v>
      </c>
      <c r="H54" s="76">
        <f t="shared" si="0"/>
        <v>75.099999999999994</v>
      </c>
      <c r="I54" s="53"/>
    </row>
    <row r="55" spans="1:9">
      <c r="A55" s="43"/>
      <c r="B55" s="114">
        <v>2203</v>
      </c>
      <c r="C55" s="54" t="s">
        <v>428</v>
      </c>
      <c r="D55" s="52"/>
      <c r="E55" s="52"/>
      <c r="F55" s="76">
        <v>64.63</v>
      </c>
      <c r="G55" s="76">
        <v>10.47</v>
      </c>
      <c r="H55" s="76">
        <f t="shared" si="0"/>
        <v>75.099999999999994</v>
      </c>
      <c r="I55" s="53"/>
    </row>
    <row r="56" spans="1:9">
      <c r="A56" s="43"/>
      <c r="B56" s="114">
        <v>2235</v>
      </c>
      <c r="C56" s="54" t="s">
        <v>523</v>
      </c>
      <c r="D56" s="52"/>
      <c r="E56" s="52"/>
      <c r="F56" s="76">
        <v>64.63</v>
      </c>
      <c r="G56" s="76">
        <v>10.47</v>
      </c>
      <c r="H56" s="76">
        <f>SUM(F56:G56)</f>
        <v>75.099999999999994</v>
      </c>
      <c r="I56" s="53"/>
    </row>
    <row r="57" spans="1:9">
      <c r="A57" s="43"/>
      <c r="B57" s="114">
        <v>2245</v>
      </c>
      <c r="C57" s="54" t="s">
        <v>554</v>
      </c>
      <c r="D57" s="52"/>
      <c r="E57" s="52">
        <v>1</v>
      </c>
      <c r="F57" s="76">
        <v>109.87</v>
      </c>
      <c r="G57" s="76">
        <v>18.32</v>
      </c>
      <c r="H57" s="76">
        <f>SUM(F57:G57)</f>
        <v>128.19</v>
      </c>
      <c r="I57" s="53"/>
    </row>
    <row r="58" spans="1:9">
      <c r="A58" s="43"/>
      <c r="B58" s="114">
        <v>2001</v>
      </c>
      <c r="C58" s="54" t="s">
        <v>360</v>
      </c>
      <c r="D58" s="52"/>
      <c r="E58" s="52"/>
      <c r="F58" s="76">
        <v>64.63</v>
      </c>
      <c r="G58" s="76">
        <v>10.47</v>
      </c>
      <c r="H58" s="75">
        <f t="shared" si="0"/>
        <v>75.099999999999994</v>
      </c>
      <c r="I58" s="53"/>
    </row>
    <row r="59" spans="1:9">
      <c r="A59" s="43"/>
      <c r="B59" s="114">
        <v>2160</v>
      </c>
      <c r="C59" s="54" t="s">
        <v>369</v>
      </c>
      <c r="D59" s="52">
        <v>1</v>
      </c>
      <c r="E59" s="52"/>
      <c r="F59" s="76">
        <v>109.87</v>
      </c>
      <c r="G59" s="76">
        <v>18.32</v>
      </c>
      <c r="H59" s="75">
        <f t="shared" si="0"/>
        <v>128.19</v>
      </c>
      <c r="I59" s="53"/>
    </row>
    <row r="60" spans="1:9">
      <c r="A60" s="43"/>
      <c r="B60" s="114">
        <v>2246</v>
      </c>
      <c r="C60" s="54" t="s">
        <v>557</v>
      </c>
      <c r="D60" s="52"/>
      <c r="E60" s="52"/>
      <c r="F60" s="76">
        <v>64.63</v>
      </c>
      <c r="G60" s="76">
        <v>10.47</v>
      </c>
      <c r="H60" s="75">
        <f t="shared" si="0"/>
        <v>75.099999999999994</v>
      </c>
      <c r="I60" s="53"/>
    </row>
    <row r="61" spans="1:9">
      <c r="A61" s="43"/>
      <c r="B61" s="114">
        <v>2018</v>
      </c>
      <c r="C61" s="54" t="s">
        <v>112</v>
      </c>
      <c r="D61" s="52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/>
      <c r="B62" s="114">
        <v>1689</v>
      </c>
      <c r="C62" s="54" t="s">
        <v>341</v>
      </c>
      <c r="D62" s="52">
        <v>1</v>
      </c>
      <c r="E62" s="52">
        <v>1</v>
      </c>
      <c r="F62" s="76">
        <v>168.03</v>
      </c>
      <c r="G62" s="76">
        <v>29.32</v>
      </c>
      <c r="H62" s="76">
        <f t="shared" si="0"/>
        <v>197.35</v>
      </c>
      <c r="I62" s="53"/>
    </row>
    <row r="63" spans="1:9">
      <c r="A63" s="43"/>
      <c r="B63" s="114">
        <v>1692</v>
      </c>
      <c r="C63" s="54" t="s">
        <v>32</v>
      </c>
      <c r="D63" s="56">
        <v>2</v>
      </c>
      <c r="E63" s="52"/>
      <c r="F63" s="76">
        <v>168.03</v>
      </c>
      <c r="G63" s="75">
        <v>29.32</v>
      </c>
      <c r="H63" s="75">
        <f t="shared" si="0"/>
        <v>197.35</v>
      </c>
      <c r="I63" s="53"/>
    </row>
    <row r="64" spans="1:9">
      <c r="A64" s="43"/>
      <c r="B64" s="114">
        <v>2027</v>
      </c>
      <c r="C64" s="54" t="s">
        <v>137</v>
      </c>
      <c r="D64" s="56"/>
      <c r="E64" s="52"/>
      <c r="F64" s="76">
        <v>64.63</v>
      </c>
      <c r="G64" s="75">
        <v>10.47</v>
      </c>
      <c r="H64" s="75">
        <f t="shared" si="0"/>
        <v>75.099999999999994</v>
      </c>
      <c r="I64" s="53"/>
    </row>
    <row r="65" spans="1:10">
      <c r="A65" s="43"/>
      <c r="B65" s="114">
        <v>2060</v>
      </c>
      <c r="C65" s="54" t="s">
        <v>179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>
      <c r="A66" s="43"/>
      <c r="B66" s="114">
        <v>1649</v>
      </c>
      <c r="C66" s="54" t="s">
        <v>34</v>
      </c>
      <c r="D66" s="52"/>
      <c r="E66" s="5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/>
      <c r="B67" s="114">
        <v>2090</v>
      </c>
      <c r="C67" s="54" t="s">
        <v>380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>
      <c r="A68" s="43"/>
      <c r="B68" s="114">
        <v>1705</v>
      </c>
      <c r="C68" s="54" t="s">
        <v>126</v>
      </c>
      <c r="D68" s="52"/>
      <c r="E68" s="52">
        <v>1</v>
      </c>
      <c r="F68" s="76">
        <v>109.87</v>
      </c>
      <c r="G68" s="75">
        <v>18.32</v>
      </c>
      <c r="H68" s="75">
        <f t="shared" si="0"/>
        <v>128.19</v>
      </c>
      <c r="I68" s="53"/>
    </row>
    <row r="69" spans="1:10" ht="17" customHeight="1">
      <c r="A69" s="43"/>
      <c r="B69" s="114">
        <v>1050</v>
      </c>
      <c r="C69" s="115" t="s">
        <v>35</v>
      </c>
      <c r="D69" s="74"/>
      <c r="E69" s="116"/>
      <c r="F69" s="76">
        <v>64.63</v>
      </c>
      <c r="G69" s="75">
        <v>10.47</v>
      </c>
      <c r="H69" s="75">
        <f t="shared" si="0"/>
        <v>75.099999999999994</v>
      </c>
      <c r="I69" s="91"/>
      <c r="J69" s="91"/>
    </row>
    <row r="70" spans="1:10">
      <c r="A70" s="43"/>
      <c r="B70" s="114">
        <v>2094</v>
      </c>
      <c r="C70" s="51" t="s">
        <v>433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/>
      <c r="B71" s="114">
        <v>1686</v>
      </c>
      <c r="C71" s="51" t="s">
        <v>339</v>
      </c>
      <c r="D71" s="71"/>
      <c r="E71" s="52">
        <v>1</v>
      </c>
      <c r="F71" s="76">
        <v>109.87</v>
      </c>
      <c r="G71" s="76">
        <v>18.32</v>
      </c>
      <c r="H71" s="76">
        <f t="shared" si="0"/>
        <v>128.19</v>
      </c>
      <c r="I71" s="53"/>
    </row>
    <row r="72" spans="1:10">
      <c r="A72" s="43"/>
      <c r="B72" s="114">
        <v>1964</v>
      </c>
      <c r="C72" s="54" t="s">
        <v>50</v>
      </c>
      <c r="D72" s="73"/>
      <c r="E72" s="73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/>
      <c r="B73" s="114">
        <v>1981</v>
      </c>
      <c r="C73" s="54" t="s">
        <v>85</v>
      </c>
      <c r="D73" s="73"/>
      <c r="E73" s="73"/>
      <c r="F73" s="76">
        <v>64.63</v>
      </c>
      <c r="G73" s="75">
        <v>10.47</v>
      </c>
      <c r="H73" s="75">
        <f t="shared" si="0"/>
        <v>75.099999999999994</v>
      </c>
      <c r="I73" s="53"/>
    </row>
    <row r="74" spans="1:10">
      <c r="A74" s="43"/>
      <c r="B74" s="114">
        <v>2022</v>
      </c>
      <c r="C74" s="54" t="s">
        <v>128</v>
      </c>
      <c r="D74" s="71"/>
      <c r="E74" s="72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/>
      <c r="B75" s="114">
        <v>1662</v>
      </c>
      <c r="C75" s="54" t="s">
        <v>138</v>
      </c>
      <c r="D75" s="71"/>
      <c r="E75" s="72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/>
      <c r="B76" s="114">
        <v>1630</v>
      </c>
      <c r="C76" s="54" t="s">
        <v>37</v>
      </c>
      <c r="D76" s="56">
        <v>1</v>
      </c>
      <c r="E76" s="72"/>
      <c r="F76" s="76">
        <v>109.87</v>
      </c>
      <c r="G76" s="75">
        <v>18.32</v>
      </c>
      <c r="H76" s="75">
        <f t="shared" si="0"/>
        <v>128.19</v>
      </c>
      <c r="I76" s="53"/>
    </row>
    <row r="77" spans="1:10">
      <c r="A77" s="43"/>
      <c r="B77" s="114">
        <v>1714</v>
      </c>
      <c r="C77" s="51" t="s">
        <v>46</v>
      </c>
      <c r="D77" s="74"/>
      <c r="E77" s="66"/>
      <c r="F77" s="120">
        <v>168.03</v>
      </c>
      <c r="G77" s="120">
        <v>29.32</v>
      </c>
      <c r="H77" s="76">
        <f t="shared" si="0"/>
        <v>197.35</v>
      </c>
      <c r="I77" s="53" t="s">
        <v>579</v>
      </c>
    </row>
    <row r="78" spans="1:10">
      <c r="A78" s="43"/>
      <c r="B78" s="114">
        <v>2024</v>
      </c>
      <c r="C78" s="51" t="s">
        <v>165</v>
      </c>
      <c r="D78" s="56"/>
      <c r="E78" s="66">
        <v>1</v>
      </c>
      <c r="F78" s="76">
        <v>109.87</v>
      </c>
      <c r="G78" s="80">
        <v>18.32</v>
      </c>
      <c r="H78" s="76">
        <f t="shared" si="0"/>
        <v>128.19</v>
      </c>
      <c r="I78" s="53"/>
    </row>
    <row r="79" spans="1:10">
      <c r="A79" s="43"/>
      <c r="B79" s="114">
        <v>1955</v>
      </c>
      <c r="C79" s="51" t="s">
        <v>200</v>
      </c>
      <c r="D79" s="56"/>
      <c r="E79" s="66">
        <v>1</v>
      </c>
      <c r="F79" s="76">
        <v>109.87</v>
      </c>
      <c r="G79" s="76">
        <v>18.32</v>
      </c>
      <c r="H79" s="76">
        <f t="shared" si="0"/>
        <v>128.19</v>
      </c>
      <c r="I79" s="53"/>
    </row>
    <row r="80" spans="1:10">
      <c r="A80" s="43"/>
      <c r="B80" s="114">
        <v>2006</v>
      </c>
      <c r="C80" s="54" t="s">
        <v>98</v>
      </c>
      <c r="D80" s="5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/>
      <c r="B81" s="114">
        <v>2212</v>
      </c>
      <c r="C81" s="54" t="s">
        <v>434</v>
      </c>
      <c r="D81" s="56"/>
      <c r="E81" s="52"/>
      <c r="F81" s="76">
        <v>64.63</v>
      </c>
      <c r="G81" s="75">
        <v>10.47</v>
      </c>
      <c r="H81" s="75">
        <f t="shared" si="0"/>
        <v>75.099999999999994</v>
      </c>
      <c r="I81" s="53"/>
    </row>
    <row r="82" spans="1:11">
      <c r="A82" s="43"/>
      <c r="B82" s="114">
        <v>2010</v>
      </c>
      <c r="C82" s="54" t="s">
        <v>524</v>
      </c>
      <c r="D82" s="56">
        <v>1</v>
      </c>
      <c r="E82" s="52">
        <v>1</v>
      </c>
      <c r="F82" s="76">
        <v>168.03</v>
      </c>
      <c r="G82" s="76">
        <v>29.32</v>
      </c>
      <c r="H82" s="76">
        <f t="shared" si="0"/>
        <v>197.35</v>
      </c>
      <c r="I82" s="53"/>
    </row>
    <row r="83" spans="1:11">
      <c r="A83" s="43"/>
      <c r="B83" s="114">
        <v>2187</v>
      </c>
      <c r="C83" s="54" t="s">
        <v>558</v>
      </c>
      <c r="D83" s="56">
        <v>2</v>
      </c>
      <c r="E83" s="52">
        <v>1</v>
      </c>
      <c r="F83" s="76">
        <v>168.03</v>
      </c>
      <c r="G83" s="76">
        <v>29.32</v>
      </c>
      <c r="H83" s="76">
        <f t="shared" si="0"/>
        <v>197.35</v>
      </c>
      <c r="I83" s="53"/>
    </row>
    <row r="84" spans="1:11">
      <c r="A84" s="43"/>
      <c r="B84" s="114">
        <v>2021</v>
      </c>
      <c r="C84" s="54" t="s">
        <v>201</v>
      </c>
      <c r="D84" s="66"/>
      <c r="E84" s="66"/>
      <c r="F84" s="76">
        <v>64.63</v>
      </c>
      <c r="G84" s="75">
        <v>10.47</v>
      </c>
      <c r="H84" s="75">
        <f t="shared" si="0"/>
        <v>75.099999999999994</v>
      </c>
      <c r="I84" s="53"/>
    </row>
    <row r="85" spans="1:11">
      <c r="A85" s="43"/>
      <c r="B85" s="114">
        <v>1750</v>
      </c>
      <c r="C85" s="54" t="s">
        <v>202</v>
      </c>
      <c r="D85" s="66"/>
      <c r="E85" s="66">
        <v>1</v>
      </c>
      <c r="F85" s="76">
        <v>109.87</v>
      </c>
      <c r="G85" s="78">
        <v>18.32</v>
      </c>
      <c r="H85" s="75">
        <f>SUM(F85:G85)</f>
        <v>128.19</v>
      </c>
      <c r="I85" s="53"/>
    </row>
    <row r="86" spans="1:11">
      <c r="A86" s="43"/>
      <c r="B86" s="114">
        <v>2095</v>
      </c>
      <c r="C86" s="54" t="s">
        <v>473</v>
      </c>
      <c r="D86" s="66"/>
      <c r="E86" s="66"/>
      <c r="F86" s="76">
        <v>64.63</v>
      </c>
      <c r="G86" s="78">
        <v>10.47</v>
      </c>
      <c r="H86" s="75">
        <f>SUM(F86:G86)</f>
        <v>75.099999999999994</v>
      </c>
      <c r="I86" s="53"/>
    </row>
    <row r="87" spans="1:11">
      <c r="A87" s="43"/>
      <c r="B87" s="114">
        <v>2064</v>
      </c>
      <c r="C87" s="54" t="s">
        <v>559</v>
      </c>
      <c r="D87" s="66"/>
      <c r="E87" s="66"/>
      <c r="F87" s="76">
        <v>168.03</v>
      </c>
      <c r="G87" s="76">
        <v>29.32</v>
      </c>
      <c r="H87" s="76">
        <f>F87+G87</f>
        <v>197.35</v>
      </c>
      <c r="I87" s="53"/>
    </row>
    <row r="88" spans="1:11">
      <c r="A88" s="43"/>
      <c r="B88" s="114">
        <v>2052</v>
      </c>
      <c r="C88" s="54" t="s">
        <v>161</v>
      </c>
      <c r="D88" s="66"/>
      <c r="E88" s="66"/>
      <c r="F88" s="76">
        <v>64.63</v>
      </c>
      <c r="G88" s="75">
        <v>10.47</v>
      </c>
      <c r="H88" s="75">
        <f>SUM(F88:G88)</f>
        <v>75.099999999999994</v>
      </c>
      <c r="I88" s="53"/>
      <c r="K88" s="12"/>
    </row>
    <row r="89" spans="1:11">
      <c r="A89" s="43"/>
      <c r="B89" s="114">
        <v>1769</v>
      </c>
      <c r="C89" s="51" t="s">
        <v>86</v>
      </c>
      <c r="D89" s="52"/>
      <c r="E89" s="52">
        <v>1</v>
      </c>
      <c r="F89" s="76">
        <v>109.87</v>
      </c>
      <c r="G89" s="77">
        <v>18.32</v>
      </c>
      <c r="H89" s="75">
        <f>SUM(F89:G89)</f>
        <v>128.19</v>
      </c>
      <c r="I89" s="53"/>
      <c r="K89" s="12"/>
    </row>
    <row r="90" spans="1:11">
      <c r="A90" s="43"/>
      <c r="B90" s="114">
        <v>2089</v>
      </c>
      <c r="C90" s="54" t="s">
        <v>535</v>
      </c>
      <c r="D90" s="53"/>
      <c r="E90" s="53"/>
      <c r="F90" s="76">
        <v>64.63</v>
      </c>
      <c r="G90" s="120">
        <v>10.47</v>
      </c>
      <c r="H90" s="76">
        <f>SUM(F90:G90)</f>
        <v>75.099999999999994</v>
      </c>
      <c r="I90" s="53"/>
      <c r="K90" s="12"/>
    </row>
    <row r="91" spans="1:11" ht="16">
      <c r="A91" s="152"/>
      <c r="B91" s="153"/>
      <c r="C91" s="153"/>
      <c r="D91" s="153"/>
      <c r="E91" s="154" t="s">
        <v>403</v>
      </c>
      <c r="F91" s="144">
        <f>SUM(F5:F90)</f>
        <v>8272.4699999999993</v>
      </c>
      <c r="G91" s="88">
        <f>SUM(G5:G90)</f>
        <v>1389.400000000001</v>
      </c>
      <c r="H91" s="88">
        <f>SUM(H5:H90)</f>
        <v>9661.8700000000081</v>
      </c>
      <c r="I91" s="89"/>
      <c r="K91" s="12"/>
    </row>
    <row r="92" spans="1:11">
      <c r="A92" s="148" t="s">
        <v>383</v>
      </c>
      <c r="B92" s="149" t="s">
        <v>413</v>
      </c>
      <c r="C92" s="150" t="s">
        <v>196</v>
      </c>
      <c r="D92" s="151"/>
      <c r="E92" s="151"/>
      <c r="F92" s="76">
        <v>64.63</v>
      </c>
      <c r="G92" s="75">
        <v>10.47</v>
      </c>
      <c r="H92" s="75">
        <f>SUM(F92:G92)</f>
        <v>75.099999999999994</v>
      </c>
      <c r="I92" s="53"/>
    </row>
    <row r="93" spans="1:11">
      <c r="A93" s="43"/>
      <c r="B93" s="50"/>
      <c r="C93" s="54"/>
      <c r="D93" s="52"/>
      <c r="E93" s="52"/>
      <c r="F93" s="76"/>
      <c r="G93" s="76"/>
      <c r="H93" s="76"/>
      <c r="I93" s="53"/>
    </row>
    <row r="94" spans="1:11" ht="16">
      <c r="A94" s="143"/>
      <c r="B94" s="155">
        <f>COUNTA(B7:B92)</f>
        <v>85</v>
      </c>
      <c r="C94" s="142"/>
      <c r="D94" s="398" t="s">
        <v>404</v>
      </c>
      <c r="E94" s="400"/>
      <c r="F94" s="88">
        <f>SUM(F92:F93)</f>
        <v>64.63</v>
      </c>
      <c r="G94" s="88">
        <f>SUM(G92:G93)</f>
        <v>10.47</v>
      </c>
      <c r="H94" s="88">
        <f>SUM(H92:H93)</f>
        <v>75.099999999999994</v>
      </c>
      <c r="I94" s="89"/>
      <c r="K94" s="12"/>
    </row>
    <row r="95" spans="1:11" ht="16">
      <c r="A95" s="394" t="s">
        <v>171</v>
      </c>
      <c r="B95" s="395"/>
      <c r="C95" s="395"/>
      <c r="D95" s="395"/>
      <c r="E95" s="396"/>
      <c r="F95" s="88">
        <f>F91+F94</f>
        <v>8337.0999999999985</v>
      </c>
      <c r="G95" s="88">
        <f>G91+G94</f>
        <v>1399.870000000001</v>
      </c>
      <c r="H95" s="88">
        <f>H91+H94</f>
        <v>9736.9700000000084</v>
      </c>
      <c r="I95" s="89"/>
      <c r="K95" s="12"/>
    </row>
    <row r="96" spans="1:11" ht="16">
      <c r="A96" s="401" t="s">
        <v>317</v>
      </c>
      <c r="B96" s="401"/>
      <c r="C96" s="401"/>
      <c r="D96" s="401"/>
      <c r="E96" s="401"/>
      <c r="F96" s="90"/>
      <c r="G96" s="93"/>
      <c r="H96" s="93"/>
      <c r="I96" s="89"/>
    </row>
    <row r="97" spans="1:9" ht="16" customHeight="1">
      <c r="A97" s="405" t="s">
        <v>417</v>
      </c>
      <c r="B97" s="402"/>
      <c r="C97" s="402"/>
      <c r="D97" s="402"/>
      <c r="E97" s="403"/>
      <c r="F97" s="75"/>
      <c r="G97" s="75"/>
      <c r="H97" s="75"/>
      <c r="I97" s="100"/>
    </row>
    <row r="98" spans="1:9" ht="16" customHeight="1">
      <c r="A98" s="189"/>
      <c r="B98" s="190"/>
      <c r="C98" s="189"/>
      <c r="D98" s="196"/>
      <c r="E98" s="195"/>
      <c r="F98" s="75"/>
      <c r="G98" s="75"/>
      <c r="H98" s="75"/>
      <c r="I98" s="100"/>
    </row>
    <row r="99" spans="1:9" ht="16" customHeight="1">
      <c r="A99" s="407" t="s">
        <v>418</v>
      </c>
      <c r="B99" s="407"/>
      <c r="C99" s="407"/>
      <c r="D99" s="407"/>
      <c r="E99" s="407"/>
      <c r="F99" s="207"/>
      <c r="G99" s="75"/>
      <c r="H99" s="75"/>
      <c r="I99" s="100"/>
    </row>
    <row r="100" spans="1:9" ht="16" customHeight="1">
      <c r="A100" s="252"/>
      <c r="B100" s="168">
        <v>2259</v>
      </c>
      <c r="C100" s="253" t="s">
        <v>568</v>
      </c>
      <c r="D100" s="147"/>
      <c r="E100" s="147"/>
      <c r="F100" s="254"/>
      <c r="G100" s="254"/>
      <c r="H100" s="254">
        <v>-256.38</v>
      </c>
      <c r="I100" s="255" t="s">
        <v>577</v>
      </c>
    </row>
    <row r="101" spans="1:9" s="53" customFormat="1" ht="16" customHeight="1">
      <c r="A101" s="240"/>
      <c r="B101" s="114">
        <v>2131</v>
      </c>
      <c r="C101" s="54" t="s">
        <v>575</v>
      </c>
      <c r="D101" s="52"/>
      <c r="E101" s="52"/>
      <c r="F101" s="76"/>
      <c r="G101" s="76"/>
      <c r="H101" s="76">
        <v>75.099999999999994</v>
      </c>
      <c r="I101" s="53" t="s">
        <v>578</v>
      </c>
    </row>
    <row r="102" spans="1:9" s="53" customFormat="1" ht="16" customHeight="1">
      <c r="A102" s="240"/>
      <c r="B102" s="114">
        <v>1714</v>
      </c>
      <c r="C102" s="51" t="s">
        <v>46</v>
      </c>
      <c r="D102" s="214"/>
      <c r="E102" s="214"/>
      <c r="F102" s="222"/>
      <c r="G102" s="222"/>
      <c r="H102" s="215">
        <v>366.75</v>
      </c>
      <c r="I102" s="53" t="s">
        <v>580</v>
      </c>
    </row>
    <row r="103" spans="1:9" s="53" customFormat="1" ht="16" customHeight="1">
      <c r="A103" s="240"/>
      <c r="B103" s="211"/>
      <c r="C103" s="217"/>
      <c r="D103" s="214"/>
      <c r="E103" s="214"/>
      <c r="F103" s="215"/>
      <c r="G103" s="215"/>
      <c r="H103" s="215"/>
      <c r="I103" s="240"/>
    </row>
    <row r="104" spans="1:9" s="53" customFormat="1" ht="16" customHeight="1">
      <c r="A104" s="240"/>
      <c r="B104" s="211"/>
      <c r="C104" s="212"/>
      <c r="D104" s="250"/>
      <c r="E104" s="251"/>
      <c r="F104" s="222"/>
      <c r="G104" s="222"/>
      <c r="H104" s="215"/>
    </row>
    <row r="105" spans="1:9" s="53" customFormat="1" ht="16" customHeight="1">
      <c r="A105" s="240"/>
    </row>
    <row r="106" spans="1:9" ht="16">
      <c r="A106" s="406" t="s">
        <v>415</v>
      </c>
      <c r="B106" s="404"/>
      <c r="C106" s="404"/>
      <c r="D106" s="404"/>
      <c r="E106" s="408"/>
      <c r="F106" s="256">
        <f>SUM(F98:F99)</f>
        <v>0</v>
      </c>
      <c r="G106" s="256">
        <f>SUM(G98:G99)</f>
        <v>0</v>
      </c>
      <c r="H106" s="256">
        <f>SUM(H98:H105)</f>
        <v>185.47</v>
      </c>
      <c r="I106" s="257"/>
    </row>
    <row r="107" spans="1:9" ht="16">
      <c r="A107" s="393" t="s">
        <v>171</v>
      </c>
      <c r="B107" s="393"/>
      <c r="C107" s="393"/>
      <c r="D107" s="393"/>
      <c r="E107" s="393"/>
      <c r="F107" s="90">
        <f>F95+F106</f>
        <v>8337.0999999999985</v>
      </c>
      <c r="G107" s="90">
        <f>G95+G106</f>
        <v>1399.870000000001</v>
      </c>
      <c r="H107" s="90">
        <f>H95+H106</f>
        <v>9922.4400000000078</v>
      </c>
      <c r="I107" s="89"/>
    </row>
    <row r="108" spans="1:9" ht="15" customHeight="1">
      <c r="A108" s="397" t="s">
        <v>166</v>
      </c>
      <c r="B108" s="397"/>
      <c r="C108" s="397"/>
      <c r="D108" s="397"/>
      <c r="E108" s="397"/>
      <c r="F108" s="397"/>
      <c r="G108" s="397"/>
      <c r="H108" s="397"/>
      <c r="I108" s="143"/>
    </row>
    <row r="109" spans="1:9" ht="16" customHeight="1">
      <c r="C109" s="1"/>
      <c r="D109" s="2"/>
      <c r="E109" s="3"/>
      <c r="G109" t="s">
        <v>381</v>
      </c>
      <c r="H109" s="163" t="s">
        <v>440</v>
      </c>
      <c r="I109" s="164">
        <v>44642</v>
      </c>
    </row>
    <row r="110" spans="1:9">
      <c r="G110" s="12"/>
      <c r="H110" s="12"/>
    </row>
    <row r="113" spans="2:3">
      <c r="B113" s="137"/>
      <c r="C113" s="137"/>
    </row>
  </sheetData>
  <autoFilter ref="A4:I92" xr:uid="{AC91E4FB-51F2-A54D-A087-8F2CC9694FD4}"/>
  <mergeCells count="8">
    <mergeCell ref="A107:E107"/>
    <mergeCell ref="A108:H108"/>
    <mergeCell ref="D94:E94"/>
    <mergeCell ref="A95:E95"/>
    <mergeCell ref="A96:E96"/>
    <mergeCell ref="A97:E97"/>
    <mergeCell ref="A99:E99"/>
    <mergeCell ref="A106:E106"/>
  </mergeCells>
  <conditionalFormatting sqref="B100">
    <cfRule type="duplicateValues" dxfId="772" priority="35"/>
  </conditionalFormatting>
  <conditionalFormatting sqref="B101">
    <cfRule type="duplicateValues" dxfId="771" priority="4"/>
  </conditionalFormatting>
  <conditionalFormatting sqref="B102">
    <cfRule type="duplicateValues" dxfId="770" priority="1"/>
  </conditionalFormatting>
  <conditionalFormatting sqref="B103">
    <cfRule type="duplicateValues" dxfId="769" priority="14"/>
  </conditionalFormatting>
  <conditionalFormatting sqref="B104">
    <cfRule type="duplicateValues" dxfId="768" priority="7"/>
  </conditionalFormatting>
  <conditionalFormatting sqref="B107 B109:B1048576 B1:B96">
    <cfRule type="duplicateValues" dxfId="767" priority="46"/>
  </conditionalFormatting>
  <conditionalFormatting sqref="B48:C48">
    <cfRule type="duplicateValues" dxfId="766" priority="70"/>
    <cfRule type="duplicateValues" dxfId="765" priority="71"/>
  </conditionalFormatting>
  <conditionalFormatting sqref="B91:C91">
    <cfRule type="duplicateValues" dxfId="764" priority="73"/>
    <cfRule type="duplicateValues" dxfId="763" priority="74"/>
  </conditionalFormatting>
  <conditionalFormatting sqref="B100:C100">
    <cfRule type="duplicateValues" dxfId="762" priority="41"/>
  </conditionalFormatting>
  <conditionalFormatting sqref="B101:C101">
    <cfRule type="duplicateValues" dxfId="761" priority="6"/>
  </conditionalFormatting>
  <conditionalFormatting sqref="B102:C102">
    <cfRule type="duplicateValues" dxfId="760" priority="3"/>
  </conditionalFormatting>
  <conditionalFormatting sqref="B103:C103">
    <cfRule type="duplicateValues" dxfId="759" priority="20"/>
  </conditionalFormatting>
  <conditionalFormatting sqref="B104:C104">
    <cfRule type="duplicateValues" dxfId="758" priority="13"/>
  </conditionalFormatting>
  <conditionalFormatting sqref="B107:C107 B92:C94 B96:C96 B109:C1048576 B1:C47 B49:C90">
    <cfRule type="duplicateValues" dxfId="757" priority="83"/>
  </conditionalFormatting>
  <conditionalFormatting sqref="B111:C1048576">
    <cfRule type="duplicateValues" dxfId="756" priority="82"/>
  </conditionalFormatting>
  <conditionalFormatting sqref="C14">
    <cfRule type="duplicateValues" dxfId="755" priority="80"/>
  </conditionalFormatting>
  <conditionalFormatting sqref="C41">
    <cfRule type="duplicateValues" dxfId="754" priority="78"/>
  </conditionalFormatting>
  <conditionalFormatting sqref="C43">
    <cfRule type="duplicateValues" dxfId="753" priority="77"/>
  </conditionalFormatting>
  <conditionalFormatting sqref="C100">
    <cfRule type="duplicateValues" dxfId="752" priority="36"/>
  </conditionalFormatting>
  <conditionalFormatting sqref="C101">
    <cfRule type="duplicateValues" dxfId="751" priority="5"/>
  </conditionalFormatting>
  <conditionalFormatting sqref="C102">
    <cfRule type="duplicateValues" dxfId="750" priority="2"/>
  </conditionalFormatting>
  <conditionalFormatting sqref="C103">
    <cfRule type="duplicateValues" dxfId="749" priority="15"/>
  </conditionalFormatting>
  <conditionalFormatting sqref="C104">
    <cfRule type="duplicateValues" dxfId="748" priority="8"/>
  </conditionalFormatting>
  <conditionalFormatting sqref="C107 C109:C1048576 C1:C96">
    <cfRule type="duplicateValues" dxfId="747" priority="47"/>
  </conditionalFormatting>
  <conditionalFormatting sqref="D7:E89">
    <cfRule type="notContainsBlanks" dxfId="746" priority="72">
      <formula>LEN(TRIM(D7))&gt;0</formula>
    </cfRule>
  </conditionalFormatting>
  <conditionalFormatting sqref="D92:E93">
    <cfRule type="notContainsBlanks" dxfId="745" priority="81">
      <formula>LEN(TRIM(D92))&gt;0</formula>
    </cfRule>
  </conditionalFormatting>
  <conditionalFormatting sqref="D100:E104">
    <cfRule type="notContainsBlanks" dxfId="744" priority="12">
      <formula>LEN(TRIM(D100))&gt;0</formula>
    </cfRule>
  </conditionalFormatting>
  <conditionalFormatting sqref="F7:F90 F92">
    <cfRule type="cellIs" dxfId="743" priority="69" operator="notEqual">
      <formula>53.41</formula>
    </cfRule>
  </conditionalFormatting>
  <conditionalFormatting sqref="F97:F104">
    <cfRule type="cellIs" dxfId="742" priority="11" operator="notEqual">
      <formula>53.41</formula>
    </cfRule>
  </conditionalFormatting>
  <conditionalFormatting sqref="G7:G90">
    <cfRule type="cellIs" dxfId="741" priority="45" operator="notEqual">
      <formula>10.47</formula>
    </cfRule>
  </conditionalFormatting>
  <conditionalFormatting sqref="G97:G104">
    <cfRule type="cellIs" dxfId="740" priority="10" operator="notEqual">
      <formula>10.47</formula>
    </cfRule>
  </conditionalFormatting>
  <conditionalFormatting sqref="H7:H90">
    <cfRule type="cellIs" dxfId="739" priority="44" operator="notEqual">
      <formula>63.88</formula>
    </cfRule>
  </conditionalFormatting>
  <conditionalFormatting sqref="H97:H104">
    <cfRule type="cellIs" dxfId="738" priority="9" operator="notEqual">
      <formula>63.88</formula>
    </cfRule>
  </conditionalFormatting>
  <conditionalFormatting sqref="I7:I104">
    <cfRule type="notContainsBlanks" dxfId="737" priority="42">
      <formula>LEN(TRIM(I7))&gt;0</formula>
    </cfRule>
  </conditionalFormatting>
  <conditionalFormatting sqref="I106:I108">
    <cfRule type="notContainsBlanks" dxfId="736" priority="62">
      <formula>LEN(TRIM(I106))&gt;0</formula>
    </cfRule>
  </conditionalFormatting>
  <conditionalFormatting sqref="J69">
    <cfRule type="notContainsBlanks" dxfId="735" priority="76">
      <formula>LEN(TRIM(J69))&gt;0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6184-B207-4E47-87C5-43720EE12834}">
  <sheetPr>
    <tabColor rgb="FF92D050"/>
    <pageSetUpPr fitToPage="1"/>
  </sheetPr>
  <dimension ref="A1:M115"/>
  <sheetViews>
    <sheetView topLeftCell="A93" zoomScale="125" zoomScaleNormal="125" zoomScalePageLayoutView="150" workbookViewId="0">
      <selection activeCell="I119" sqref="I119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541</v>
      </c>
      <c r="E2" s="3"/>
      <c r="G2" s="59"/>
      <c r="H2" s="157">
        <v>44621</v>
      </c>
      <c r="I2" s="157">
        <v>44651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/>
      <c r="B5" s="43">
        <v>2247</v>
      </c>
      <c r="C5" s="51" t="s">
        <v>542</v>
      </c>
      <c r="D5" s="246"/>
      <c r="E5" s="246"/>
      <c r="F5" s="247">
        <v>64.63</v>
      </c>
      <c r="G5" s="247">
        <v>10.47</v>
      </c>
      <c r="H5" s="247">
        <f>F5+G5</f>
        <v>75.099999999999994</v>
      </c>
      <c r="I5" s="51"/>
    </row>
    <row r="6" spans="1:9">
      <c r="A6" s="43"/>
      <c r="B6" s="43">
        <v>2261</v>
      </c>
      <c r="C6" s="51" t="s">
        <v>561</v>
      </c>
      <c r="D6" s="246"/>
      <c r="E6" s="246"/>
      <c r="F6" s="247">
        <v>168.03</v>
      </c>
      <c r="G6" s="247">
        <v>29.32</v>
      </c>
      <c r="H6" s="247">
        <f>SUM(F6:G6)</f>
        <v>197.35</v>
      </c>
      <c r="I6" s="51"/>
    </row>
    <row r="7" spans="1:9">
      <c r="A7" s="43"/>
      <c r="B7" s="114">
        <v>2081</v>
      </c>
      <c r="C7" s="51" t="s">
        <v>192</v>
      </c>
      <c r="D7" s="52" t="s">
        <v>225</v>
      </c>
      <c r="E7" s="52"/>
      <c r="F7" s="76">
        <v>64.63</v>
      </c>
      <c r="G7" s="75">
        <v>10.47</v>
      </c>
      <c r="H7" s="75">
        <f t="shared" ref="H7:H86" si="0">SUM(F7:G7)</f>
        <v>75.099999999999994</v>
      </c>
      <c r="I7" s="53"/>
    </row>
    <row r="8" spans="1:9">
      <c r="A8" s="43"/>
      <c r="B8" s="114">
        <v>2083</v>
      </c>
      <c r="C8" s="54" t="s">
        <v>212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/>
      <c r="B9" s="114">
        <v>2259</v>
      </c>
      <c r="C9" s="54" t="s">
        <v>568</v>
      </c>
      <c r="D9" s="52"/>
      <c r="E9" s="52"/>
      <c r="F9" s="75">
        <v>109.87</v>
      </c>
      <c r="G9" s="75">
        <v>18.32</v>
      </c>
      <c r="H9" s="75">
        <f>F9+G9</f>
        <v>128.19</v>
      </c>
      <c r="I9" s="53" t="s">
        <v>569</v>
      </c>
    </row>
    <row r="10" spans="1:9">
      <c r="A10" s="43"/>
      <c r="B10" s="114">
        <v>1593</v>
      </c>
      <c r="C10" s="54" t="s">
        <v>89</v>
      </c>
      <c r="D10" s="52"/>
      <c r="E10" s="52"/>
      <c r="F10" s="75">
        <v>64.63</v>
      </c>
      <c r="G10" s="75">
        <v>10.47</v>
      </c>
      <c r="H10" s="75">
        <f t="shared" si="0"/>
        <v>75.099999999999994</v>
      </c>
      <c r="I10" s="53"/>
    </row>
    <row r="11" spans="1:9">
      <c r="A11" s="43"/>
      <c r="B11" s="114">
        <v>2249</v>
      </c>
      <c r="C11" s="54" t="s">
        <v>544</v>
      </c>
      <c r="D11" s="52"/>
      <c r="E11" s="52"/>
      <c r="F11" s="76"/>
      <c r="G11" s="76"/>
      <c r="H11" s="76">
        <v>0</v>
      </c>
      <c r="I11" s="53" t="s">
        <v>488</v>
      </c>
    </row>
    <row r="12" spans="1:9">
      <c r="A12" s="43"/>
      <c r="B12" s="114">
        <v>1751</v>
      </c>
      <c r="C12" s="54" t="s">
        <v>139</v>
      </c>
      <c r="D12" s="52"/>
      <c r="E12" s="52"/>
      <c r="F12" s="75">
        <v>64.63</v>
      </c>
      <c r="G12" s="75">
        <v>10.47</v>
      </c>
      <c r="H12" s="75">
        <f t="shared" si="0"/>
        <v>75.099999999999994</v>
      </c>
      <c r="I12" s="53"/>
    </row>
    <row r="13" spans="1:9">
      <c r="A13" s="43"/>
      <c r="B13" s="114">
        <v>2023</v>
      </c>
      <c r="C13" s="54" t="s">
        <v>170</v>
      </c>
      <c r="D13" s="52"/>
      <c r="E13" s="52">
        <v>1</v>
      </c>
      <c r="F13" s="75">
        <v>109.87</v>
      </c>
      <c r="G13" s="76">
        <v>18.32</v>
      </c>
      <c r="H13" s="75">
        <f t="shared" si="0"/>
        <v>128.19</v>
      </c>
      <c r="I13" s="53"/>
    </row>
    <row r="14" spans="1:9" s="181" customFormat="1">
      <c r="A14" s="219"/>
      <c r="B14" s="211">
        <v>2238</v>
      </c>
      <c r="C14" s="217" t="s">
        <v>522</v>
      </c>
      <c r="D14" s="214"/>
      <c r="E14" s="214"/>
      <c r="F14" s="222"/>
      <c r="G14" s="222"/>
      <c r="H14" s="215">
        <v>0</v>
      </c>
      <c r="I14" s="216"/>
    </row>
    <row r="15" spans="1:9">
      <c r="A15" s="43"/>
      <c r="B15" s="114">
        <v>1721</v>
      </c>
      <c r="C15" s="51" t="s">
        <v>11</v>
      </c>
      <c r="D15" s="52">
        <v>1</v>
      </c>
      <c r="E15" s="52">
        <v>1</v>
      </c>
      <c r="F15" s="77">
        <v>168.03</v>
      </c>
      <c r="G15" s="76">
        <v>29.32</v>
      </c>
      <c r="H15" s="75">
        <f t="shared" si="0"/>
        <v>197.35</v>
      </c>
      <c r="I15" s="53"/>
    </row>
    <row r="16" spans="1:9">
      <c r="A16" s="43"/>
      <c r="B16" s="165">
        <v>2123</v>
      </c>
      <c r="C16" s="112" t="s">
        <v>300</v>
      </c>
      <c r="D16" s="52"/>
      <c r="E16" s="52"/>
      <c r="F16" s="76">
        <v>64.63</v>
      </c>
      <c r="G16" s="76">
        <v>10.47</v>
      </c>
      <c r="H16" s="75">
        <f t="shared" si="0"/>
        <v>75.099999999999994</v>
      </c>
      <c r="I16" s="53"/>
    </row>
    <row r="17" spans="1:13">
      <c r="A17" s="43"/>
      <c r="B17" s="114">
        <v>1970</v>
      </c>
      <c r="C17" s="54" t="s">
        <v>65</v>
      </c>
      <c r="D17" s="55"/>
      <c r="E17" s="218">
        <v>1</v>
      </c>
      <c r="F17" s="76">
        <v>109.87</v>
      </c>
      <c r="G17" s="75">
        <v>18.32</v>
      </c>
      <c r="H17" s="75">
        <f t="shared" si="0"/>
        <v>128.19</v>
      </c>
      <c r="I17" s="53"/>
    </row>
    <row r="18" spans="1:13">
      <c r="A18" s="43"/>
      <c r="B18" s="114">
        <v>1984</v>
      </c>
      <c r="C18" s="51" t="s">
        <v>80</v>
      </c>
      <c r="D18" s="52"/>
      <c r="E18" s="52"/>
      <c r="F18" s="76">
        <v>64.63</v>
      </c>
      <c r="G18" s="75">
        <v>10.47</v>
      </c>
      <c r="H18" s="75">
        <f t="shared" si="0"/>
        <v>75.099999999999994</v>
      </c>
      <c r="I18" s="53"/>
    </row>
    <row r="19" spans="1:13">
      <c r="A19" s="43"/>
      <c r="B19" s="114">
        <v>1657</v>
      </c>
      <c r="C19" s="51" t="s">
        <v>335</v>
      </c>
      <c r="D19" s="52"/>
      <c r="E19" s="52"/>
      <c r="F19" s="76">
        <v>64.63</v>
      </c>
      <c r="G19" s="76">
        <v>10.47</v>
      </c>
      <c r="H19" s="76">
        <f>SUM(F19:G19)</f>
        <v>75.099999999999994</v>
      </c>
      <c r="I19" s="53"/>
    </row>
    <row r="20" spans="1:13">
      <c r="A20" s="43"/>
      <c r="B20" s="114">
        <v>1794</v>
      </c>
      <c r="C20" s="51" t="s">
        <v>91</v>
      </c>
      <c r="D20" s="52">
        <v>3</v>
      </c>
      <c r="E20" s="52">
        <v>1</v>
      </c>
      <c r="F20" s="77">
        <v>168.03</v>
      </c>
      <c r="G20" s="76">
        <v>29.32</v>
      </c>
      <c r="H20" s="75">
        <f t="shared" si="0"/>
        <v>197.35</v>
      </c>
      <c r="I20" s="53"/>
    </row>
    <row r="21" spans="1:13">
      <c r="A21" s="43"/>
      <c r="B21" s="114">
        <v>2201</v>
      </c>
      <c r="C21" s="51" t="s">
        <v>420</v>
      </c>
      <c r="D21" s="52"/>
      <c r="E21" s="52"/>
      <c r="F21" s="76">
        <v>64.63</v>
      </c>
      <c r="G21" s="76">
        <v>10.47</v>
      </c>
      <c r="H21" s="75">
        <f t="shared" si="0"/>
        <v>75.099999999999994</v>
      </c>
      <c r="I21" s="53"/>
    </row>
    <row r="22" spans="1:13">
      <c r="A22" s="43"/>
      <c r="B22" s="114">
        <v>2194</v>
      </c>
      <c r="C22" s="51" t="s">
        <v>405</v>
      </c>
      <c r="D22" s="52"/>
      <c r="E22" s="52"/>
      <c r="F22" s="76">
        <v>64.63</v>
      </c>
      <c r="G22" s="76">
        <v>10.47</v>
      </c>
      <c r="H22" s="76">
        <f t="shared" si="0"/>
        <v>75.099999999999994</v>
      </c>
      <c r="I22" s="53"/>
    </row>
    <row r="23" spans="1:13">
      <c r="A23" s="43"/>
      <c r="B23" s="114">
        <v>2182</v>
      </c>
      <c r="C23" s="51" t="s">
        <v>515</v>
      </c>
      <c r="D23" s="52">
        <v>1</v>
      </c>
      <c r="E23" s="52"/>
      <c r="F23" s="76">
        <v>109.87</v>
      </c>
      <c r="G23" s="76">
        <v>18.32</v>
      </c>
      <c r="H23" s="76">
        <f t="shared" si="0"/>
        <v>128.19</v>
      </c>
      <c r="I23" s="53"/>
    </row>
    <row r="24" spans="1:13">
      <c r="A24" s="43"/>
      <c r="B24" s="114">
        <v>1730</v>
      </c>
      <c r="C24" s="51" t="s">
        <v>92</v>
      </c>
      <c r="D24" s="52">
        <v>1</v>
      </c>
      <c r="E24" s="52"/>
      <c r="F24" s="76">
        <v>168.03</v>
      </c>
      <c r="G24" s="76">
        <v>29.32</v>
      </c>
      <c r="H24" s="75">
        <f t="shared" si="0"/>
        <v>197.35</v>
      </c>
      <c r="I24" s="53"/>
    </row>
    <row r="25" spans="1:13">
      <c r="A25" s="43"/>
      <c r="B25" s="114">
        <v>1708</v>
      </c>
      <c r="C25" s="51" t="s">
        <v>15</v>
      </c>
      <c r="D25" s="52"/>
      <c r="E25" s="52"/>
      <c r="F25" s="76">
        <v>64.63</v>
      </c>
      <c r="G25" s="75">
        <v>10.47</v>
      </c>
      <c r="H25" s="75">
        <f t="shared" si="0"/>
        <v>75.099999999999994</v>
      </c>
      <c r="I25" s="53"/>
    </row>
    <row r="26" spans="1:13">
      <c r="A26" s="43"/>
      <c r="B26" s="114">
        <v>1985</v>
      </c>
      <c r="C26" s="54" t="s">
        <v>120</v>
      </c>
      <c r="D26" s="52"/>
      <c r="E26" s="52"/>
      <c r="F26" s="76">
        <v>64.63</v>
      </c>
      <c r="G26" s="75">
        <v>10.47</v>
      </c>
      <c r="H26" s="75">
        <f t="shared" si="0"/>
        <v>75.099999999999994</v>
      </c>
      <c r="I26" s="53"/>
      <c r="M26" t="s">
        <v>318</v>
      </c>
    </row>
    <row r="27" spans="1:13">
      <c r="A27" s="43"/>
      <c r="B27" s="114">
        <v>1350</v>
      </c>
      <c r="C27" s="54" t="s">
        <v>332</v>
      </c>
      <c r="D27" s="52"/>
      <c r="E27" s="52">
        <v>1</v>
      </c>
      <c r="F27" s="76"/>
      <c r="G27" s="76"/>
      <c r="H27" s="76">
        <v>0</v>
      </c>
      <c r="I27" s="53"/>
    </row>
    <row r="28" spans="1:13">
      <c r="A28" s="43"/>
      <c r="B28" s="114">
        <v>2250</v>
      </c>
      <c r="C28" s="54" t="s">
        <v>549</v>
      </c>
      <c r="D28" s="52">
        <v>2</v>
      </c>
      <c r="E28" s="52">
        <v>1</v>
      </c>
      <c r="F28" s="76">
        <v>168.03</v>
      </c>
      <c r="G28" s="76">
        <v>29.32</v>
      </c>
      <c r="H28" s="76">
        <f t="shared" si="0"/>
        <v>197.35</v>
      </c>
      <c r="I28" s="53"/>
    </row>
    <row r="29" spans="1:13">
      <c r="A29" s="43"/>
      <c r="B29" s="114">
        <v>2120</v>
      </c>
      <c r="C29" s="51" t="s">
        <v>213</v>
      </c>
      <c r="D29" s="66">
        <v>2</v>
      </c>
      <c r="E29" s="66"/>
      <c r="F29" s="76">
        <v>168.03</v>
      </c>
      <c r="G29" s="78">
        <v>29.32</v>
      </c>
      <c r="H29" s="75">
        <f t="shared" si="0"/>
        <v>197.35</v>
      </c>
      <c r="I29" s="53"/>
    </row>
    <row r="30" spans="1:13">
      <c r="A30" s="43"/>
      <c r="B30" s="114">
        <v>2193</v>
      </c>
      <c r="C30" s="51" t="s">
        <v>407</v>
      </c>
      <c r="D30" s="66"/>
      <c r="E30" s="66"/>
      <c r="F30" s="76">
        <v>64.63</v>
      </c>
      <c r="G30" s="76">
        <v>10.47</v>
      </c>
      <c r="H30" s="76">
        <f t="shared" si="0"/>
        <v>75.099999999999994</v>
      </c>
      <c r="I30" s="53"/>
    </row>
    <row r="31" spans="1:13">
      <c r="A31" s="43"/>
      <c r="B31" s="114">
        <v>640</v>
      </c>
      <c r="C31" s="51" t="s">
        <v>43</v>
      </c>
      <c r="D31" s="52"/>
      <c r="E31" s="52"/>
      <c r="F31" s="76">
        <v>64.63</v>
      </c>
      <c r="G31" s="75">
        <v>10.47</v>
      </c>
      <c r="H31" s="75">
        <f t="shared" si="0"/>
        <v>75.099999999999994</v>
      </c>
      <c r="I31" s="53"/>
    </row>
    <row r="32" spans="1:13">
      <c r="A32" s="43"/>
      <c r="B32" s="114">
        <v>901</v>
      </c>
      <c r="C32" s="51" t="s">
        <v>21</v>
      </c>
      <c r="D32" s="52"/>
      <c r="E32" s="52">
        <v>1</v>
      </c>
      <c r="F32" s="76">
        <v>109.87</v>
      </c>
      <c r="G32" s="75">
        <v>18.32</v>
      </c>
      <c r="H32" s="75">
        <f t="shared" si="0"/>
        <v>128.19</v>
      </c>
      <c r="I32" s="53"/>
    </row>
    <row r="33" spans="1:10">
      <c r="A33" s="43"/>
      <c r="B33" s="114">
        <v>1978</v>
      </c>
      <c r="C33" s="51" t="s">
        <v>358</v>
      </c>
      <c r="D33" s="52">
        <v>2</v>
      </c>
      <c r="E33" s="52">
        <v>1</v>
      </c>
      <c r="F33" s="77">
        <v>168.03</v>
      </c>
      <c r="G33" s="76">
        <v>29.32</v>
      </c>
      <c r="H33" s="76">
        <f t="shared" si="0"/>
        <v>197.35</v>
      </c>
      <c r="I33" s="53"/>
    </row>
    <row r="34" spans="1:10">
      <c r="A34" s="43"/>
      <c r="B34" s="114">
        <v>2234</v>
      </c>
      <c r="C34" s="51" t="s">
        <v>551</v>
      </c>
      <c r="D34" s="52"/>
      <c r="E34" s="52"/>
      <c r="F34" s="120">
        <v>64.63</v>
      </c>
      <c r="G34" s="76">
        <v>10.47</v>
      </c>
      <c r="H34" s="76">
        <f t="shared" si="0"/>
        <v>75.099999999999994</v>
      </c>
      <c r="I34" s="53"/>
    </row>
    <row r="35" spans="1:10" ht="16">
      <c r="A35" s="43"/>
      <c r="B35" s="114">
        <v>1741</v>
      </c>
      <c r="C35" s="51" t="s">
        <v>23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  <c r="J35" s="180"/>
    </row>
    <row r="36" spans="1:10">
      <c r="A36" s="43"/>
      <c r="B36" s="114">
        <v>1757</v>
      </c>
      <c r="C36" s="51" t="s">
        <v>93</v>
      </c>
      <c r="D36" s="52">
        <v>1</v>
      </c>
      <c r="E36" s="52">
        <v>1</v>
      </c>
      <c r="F36" s="76">
        <v>168.03</v>
      </c>
      <c r="G36" s="75">
        <v>29.32</v>
      </c>
      <c r="H36" s="75">
        <f t="shared" si="0"/>
        <v>197.35</v>
      </c>
      <c r="I36" s="53"/>
    </row>
    <row r="37" spans="1:10">
      <c r="A37" s="43"/>
      <c r="B37" s="114">
        <v>2057</v>
      </c>
      <c r="C37" s="51" t="s">
        <v>183</v>
      </c>
      <c r="D37" s="52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10">
      <c r="A38" s="43"/>
      <c r="B38" s="114">
        <v>1210</v>
      </c>
      <c r="C38" s="54" t="s">
        <v>24</v>
      </c>
      <c r="D38" s="52">
        <v>1</v>
      </c>
      <c r="E38" s="52">
        <v>1</v>
      </c>
      <c r="F38" s="76">
        <v>168.03</v>
      </c>
      <c r="G38" s="76">
        <v>29.32</v>
      </c>
      <c r="H38" s="76">
        <f t="shared" si="0"/>
        <v>197.35</v>
      </c>
      <c r="I38" s="53"/>
    </row>
    <row r="39" spans="1:10">
      <c r="A39" s="43"/>
      <c r="B39" s="114">
        <v>2031</v>
      </c>
      <c r="C39" s="54" t="s">
        <v>134</v>
      </c>
      <c r="D39" s="52"/>
      <c r="E39" s="52"/>
      <c r="F39" s="76">
        <v>64.63</v>
      </c>
      <c r="G39" s="75">
        <v>10.47</v>
      </c>
      <c r="H39" s="75">
        <f t="shared" si="0"/>
        <v>75.099999999999994</v>
      </c>
      <c r="I39" s="53"/>
    </row>
    <row r="40" spans="1:10">
      <c r="A40" s="43"/>
      <c r="B40" s="114">
        <v>1460</v>
      </c>
      <c r="C40" s="54" t="s">
        <v>59</v>
      </c>
      <c r="D40" s="55"/>
      <c r="E40" s="52"/>
      <c r="F40" s="76">
        <v>64.63</v>
      </c>
      <c r="G40" s="75">
        <v>10.47</v>
      </c>
      <c r="H40" s="75">
        <f t="shared" si="0"/>
        <v>75.099999999999994</v>
      </c>
      <c r="I40" s="53"/>
    </row>
    <row r="41" spans="1:10">
      <c r="A41" s="43"/>
      <c r="B41" s="114">
        <v>2248</v>
      </c>
      <c r="C41" s="138" t="s">
        <v>563</v>
      </c>
      <c r="D41" s="218">
        <v>1</v>
      </c>
      <c r="E41" s="52">
        <v>1</v>
      </c>
      <c r="F41" s="76">
        <v>168.03</v>
      </c>
      <c r="G41" s="76">
        <v>29.32</v>
      </c>
      <c r="H41" s="76">
        <f t="shared" si="0"/>
        <v>197.35</v>
      </c>
      <c r="I41" s="53"/>
    </row>
    <row r="42" spans="1:10">
      <c r="A42" s="43"/>
      <c r="B42" s="114">
        <v>1300</v>
      </c>
      <c r="C42" s="138" t="s">
        <v>330</v>
      </c>
      <c r="D42" s="55"/>
      <c r="E42" s="52"/>
      <c r="F42" s="76">
        <v>64.63</v>
      </c>
      <c r="G42" s="76">
        <v>10.47</v>
      </c>
      <c r="H42" s="75">
        <f t="shared" si="0"/>
        <v>75.099999999999994</v>
      </c>
      <c r="I42" s="53"/>
    </row>
    <row r="43" spans="1:10" ht="16" customHeight="1">
      <c r="A43" s="43"/>
      <c r="B43" s="166">
        <v>2036</v>
      </c>
      <c r="C43" s="119" t="s">
        <v>306</v>
      </c>
      <c r="D43" s="55"/>
      <c r="E43" s="52"/>
      <c r="F43" s="76">
        <v>64.63</v>
      </c>
      <c r="G43" s="76">
        <v>10.47</v>
      </c>
      <c r="H43" s="75">
        <f>SUM(F43:G43)</f>
        <v>75.099999999999994</v>
      </c>
      <c r="I43" s="53"/>
    </row>
    <row r="44" spans="1:10">
      <c r="A44" s="43"/>
      <c r="B44" s="114">
        <v>2062</v>
      </c>
      <c r="C44" s="54" t="s">
        <v>203</v>
      </c>
      <c r="D44" s="52"/>
      <c r="E44" s="52"/>
      <c r="F44" s="76">
        <v>64.63</v>
      </c>
      <c r="G44" s="76">
        <v>10.47</v>
      </c>
      <c r="H44" s="75">
        <f t="shared" si="0"/>
        <v>75.099999999999994</v>
      </c>
      <c r="I44" s="53"/>
    </row>
    <row r="45" spans="1:10">
      <c r="A45" s="43"/>
      <c r="B45" s="167">
        <v>2121</v>
      </c>
      <c r="C45" s="119" t="s">
        <v>308</v>
      </c>
      <c r="D45" s="52"/>
      <c r="E45" s="52"/>
      <c r="F45" s="76">
        <v>64.63</v>
      </c>
      <c r="G45" s="76">
        <v>10.47</v>
      </c>
      <c r="H45" s="75">
        <f t="shared" si="0"/>
        <v>75.099999999999994</v>
      </c>
      <c r="I45" s="53"/>
    </row>
    <row r="46" spans="1:10">
      <c r="A46" s="43"/>
      <c r="B46" s="114">
        <v>1704</v>
      </c>
      <c r="C46" s="54" t="s">
        <v>27</v>
      </c>
      <c r="D46" s="56">
        <v>2</v>
      </c>
      <c r="E46" s="52">
        <v>1</v>
      </c>
      <c r="F46" s="77">
        <v>168.03</v>
      </c>
      <c r="G46" s="76">
        <v>29.32</v>
      </c>
      <c r="H46" s="75">
        <f t="shared" si="0"/>
        <v>197.35</v>
      </c>
      <c r="I46" s="53"/>
    </row>
    <row r="47" spans="1:10">
      <c r="A47" s="43"/>
      <c r="B47" s="114">
        <v>2030</v>
      </c>
      <c r="C47" s="54" t="s">
        <v>123</v>
      </c>
      <c r="D47" s="56"/>
      <c r="E47" s="52">
        <v>1</v>
      </c>
      <c r="F47" s="76">
        <v>109.87</v>
      </c>
      <c r="G47" s="76">
        <v>18.32</v>
      </c>
      <c r="H47" s="75">
        <f t="shared" si="0"/>
        <v>128.19</v>
      </c>
      <c r="I47" s="53"/>
    </row>
    <row r="48" spans="1:10">
      <c r="A48" s="43"/>
      <c r="B48" s="114">
        <v>1734</v>
      </c>
      <c r="C48" s="54" t="s">
        <v>143</v>
      </c>
      <c r="D48" s="52">
        <v>1</v>
      </c>
      <c r="E48" s="52"/>
      <c r="F48" s="76">
        <v>109.87</v>
      </c>
      <c r="G48" s="75">
        <v>18.32</v>
      </c>
      <c r="H48" s="75">
        <f t="shared" si="0"/>
        <v>128.19</v>
      </c>
      <c r="I48" s="53"/>
    </row>
    <row r="49" spans="1:9">
      <c r="A49" s="43"/>
      <c r="B49" s="114">
        <v>2069</v>
      </c>
      <c r="C49" s="54" t="s">
        <v>209</v>
      </c>
      <c r="D49" s="52"/>
      <c r="E49" s="52"/>
      <c r="F49" s="76">
        <v>64.63</v>
      </c>
      <c r="G49" s="75">
        <v>10.47</v>
      </c>
      <c r="H49" s="75">
        <f t="shared" si="0"/>
        <v>75.099999999999994</v>
      </c>
      <c r="I49" s="53"/>
    </row>
    <row r="50" spans="1:9">
      <c r="A50" s="43"/>
      <c r="B50" s="114">
        <v>2003</v>
      </c>
      <c r="C50" s="51" t="s">
        <v>133</v>
      </c>
      <c r="D50" s="52"/>
      <c r="E50" s="52">
        <v>1</v>
      </c>
      <c r="F50" s="76">
        <v>109.87</v>
      </c>
      <c r="G50" s="76">
        <v>18.32</v>
      </c>
      <c r="H50" s="76">
        <f t="shared" si="0"/>
        <v>128.19</v>
      </c>
      <c r="I50" s="53"/>
    </row>
    <row r="51" spans="1:9" s="42" customFormat="1">
      <c r="A51" s="43"/>
      <c r="B51" s="114">
        <v>2019</v>
      </c>
      <c r="C51" s="54" t="s">
        <v>124</v>
      </c>
      <c r="D51" s="52">
        <v>1</v>
      </c>
      <c r="E51" s="52">
        <v>1</v>
      </c>
      <c r="F51" s="77">
        <v>168.03</v>
      </c>
      <c r="G51" s="76">
        <v>29.32</v>
      </c>
      <c r="H51" s="76">
        <f t="shared" si="0"/>
        <v>197.35</v>
      </c>
      <c r="I51" s="53"/>
    </row>
    <row r="52" spans="1:9" s="42" customFormat="1">
      <c r="A52" s="43"/>
      <c r="B52" s="114">
        <v>2172</v>
      </c>
      <c r="C52" s="54" t="s">
        <v>378</v>
      </c>
      <c r="D52" s="52"/>
      <c r="E52" s="52"/>
      <c r="F52" s="76">
        <v>64.63</v>
      </c>
      <c r="G52" s="75">
        <v>10.47</v>
      </c>
      <c r="H52" s="75">
        <f t="shared" si="0"/>
        <v>75.099999999999994</v>
      </c>
      <c r="I52" s="53"/>
    </row>
    <row r="53" spans="1:9">
      <c r="A53" s="43"/>
      <c r="B53" s="114">
        <v>2119</v>
      </c>
      <c r="C53" s="51" t="s">
        <v>215</v>
      </c>
      <c r="D53" s="66"/>
      <c r="E53" s="66"/>
      <c r="F53" s="76">
        <v>64.63</v>
      </c>
      <c r="G53" s="78">
        <v>10.47</v>
      </c>
      <c r="H53" s="75">
        <f t="shared" si="0"/>
        <v>75.099999999999994</v>
      </c>
      <c r="I53" s="57"/>
    </row>
    <row r="54" spans="1:9">
      <c r="A54" s="43"/>
      <c r="B54" s="114">
        <v>2231</v>
      </c>
      <c r="C54" s="51" t="s">
        <v>509</v>
      </c>
      <c r="D54" s="66">
        <v>2</v>
      </c>
      <c r="E54" s="66"/>
      <c r="F54" s="76">
        <v>168.03</v>
      </c>
      <c r="G54" s="78">
        <v>29.32</v>
      </c>
      <c r="H54" s="75">
        <f t="shared" si="0"/>
        <v>197.35</v>
      </c>
      <c r="I54" s="57"/>
    </row>
    <row r="55" spans="1:9">
      <c r="A55" s="43"/>
      <c r="B55" s="114">
        <v>1975</v>
      </c>
      <c r="C55" s="54" t="s">
        <v>83</v>
      </c>
      <c r="D55" s="55"/>
      <c r="E55" s="55"/>
      <c r="F55" s="76">
        <v>64.63</v>
      </c>
      <c r="G55" s="75">
        <v>10.47</v>
      </c>
      <c r="H55" s="75">
        <f t="shared" si="0"/>
        <v>75.099999999999994</v>
      </c>
      <c r="I55" s="53"/>
    </row>
    <row r="56" spans="1:9">
      <c r="A56" s="43"/>
      <c r="B56" s="114">
        <v>330</v>
      </c>
      <c r="C56" s="54" t="s">
        <v>30</v>
      </c>
      <c r="D56" s="52"/>
      <c r="E56" s="52"/>
      <c r="F56" s="76">
        <v>64.63</v>
      </c>
      <c r="G56" s="203">
        <v>10.47</v>
      </c>
      <c r="H56" s="76">
        <f t="shared" si="0"/>
        <v>75.099999999999994</v>
      </c>
      <c r="I56" s="53"/>
    </row>
    <row r="57" spans="1:9">
      <c r="A57" s="43"/>
      <c r="B57" s="114">
        <v>2203</v>
      </c>
      <c r="C57" s="54" t="s">
        <v>428</v>
      </c>
      <c r="D57" s="52"/>
      <c r="E57" s="52"/>
      <c r="F57" s="76">
        <v>64.63</v>
      </c>
      <c r="G57" s="76">
        <v>10.47</v>
      </c>
      <c r="H57" s="76">
        <f t="shared" si="0"/>
        <v>75.099999999999994</v>
      </c>
      <c r="I57" s="53"/>
    </row>
    <row r="58" spans="1:9">
      <c r="A58" s="43"/>
      <c r="B58" s="114">
        <v>2235</v>
      </c>
      <c r="C58" s="54" t="s">
        <v>523</v>
      </c>
      <c r="D58" s="52"/>
      <c r="E58" s="52"/>
      <c r="F58" s="76">
        <v>64.63</v>
      </c>
      <c r="G58" s="76">
        <v>10.47</v>
      </c>
      <c r="H58" s="76">
        <f>SUM(F58:G58)</f>
        <v>75.099999999999994</v>
      </c>
      <c r="I58" s="53"/>
    </row>
    <row r="59" spans="1:9">
      <c r="A59" s="43"/>
      <c r="B59" s="114">
        <v>2245</v>
      </c>
      <c r="C59" s="54" t="s">
        <v>554</v>
      </c>
      <c r="D59" s="52"/>
      <c r="E59" s="52">
        <v>1</v>
      </c>
      <c r="F59" s="76">
        <v>109.87</v>
      </c>
      <c r="G59" s="76">
        <v>18.32</v>
      </c>
      <c r="H59" s="76">
        <f>SUM(F59:G59)</f>
        <v>128.19</v>
      </c>
      <c r="I59" s="53"/>
    </row>
    <row r="60" spans="1:9">
      <c r="A60" s="43"/>
      <c r="B60" s="114">
        <v>2001</v>
      </c>
      <c r="C60" s="54" t="s">
        <v>360</v>
      </c>
      <c r="D60" s="52"/>
      <c r="E60" s="52"/>
      <c r="F60" s="76">
        <v>64.63</v>
      </c>
      <c r="G60" s="76">
        <v>10.47</v>
      </c>
      <c r="H60" s="75">
        <f t="shared" si="0"/>
        <v>75.099999999999994</v>
      </c>
      <c r="I60" s="53"/>
    </row>
    <row r="61" spans="1:9">
      <c r="A61" s="43"/>
      <c r="B61" s="114">
        <v>2160</v>
      </c>
      <c r="C61" s="54" t="s">
        <v>369</v>
      </c>
      <c r="D61" s="52">
        <v>1</v>
      </c>
      <c r="E61" s="52"/>
      <c r="F61" s="76">
        <v>109.87</v>
      </c>
      <c r="G61" s="76">
        <v>18.32</v>
      </c>
      <c r="H61" s="75">
        <f t="shared" si="0"/>
        <v>128.19</v>
      </c>
      <c r="I61" s="53"/>
    </row>
    <row r="62" spans="1:9">
      <c r="A62" s="43"/>
      <c r="B62" s="114">
        <v>2246</v>
      </c>
      <c r="C62" s="54" t="s">
        <v>557</v>
      </c>
      <c r="D62" s="52"/>
      <c r="E62" s="52"/>
      <c r="F62" s="76">
        <v>64.63</v>
      </c>
      <c r="G62" s="76">
        <v>10.47</v>
      </c>
      <c r="H62" s="75">
        <f t="shared" si="0"/>
        <v>75.099999999999994</v>
      </c>
      <c r="I62" s="53"/>
    </row>
    <row r="63" spans="1:9">
      <c r="A63" s="43"/>
      <c r="B63" s="114">
        <v>2018</v>
      </c>
      <c r="C63" s="54" t="s">
        <v>112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/>
      <c r="B64" s="114">
        <v>1689</v>
      </c>
      <c r="C64" s="54" t="s">
        <v>341</v>
      </c>
      <c r="D64" s="52">
        <v>1</v>
      </c>
      <c r="E64" s="52">
        <v>1</v>
      </c>
      <c r="F64" s="76">
        <v>168.03</v>
      </c>
      <c r="G64" s="76">
        <v>29.32</v>
      </c>
      <c r="H64" s="76">
        <f t="shared" si="0"/>
        <v>197.35</v>
      </c>
      <c r="I64" s="53"/>
    </row>
    <row r="65" spans="1:10">
      <c r="A65" s="43"/>
      <c r="B65" s="114">
        <v>1692</v>
      </c>
      <c r="C65" s="54" t="s">
        <v>32</v>
      </c>
      <c r="D65" s="56">
        <v>2</v>
      </c>
      <c r="E65" s="52"/>
      <c r="F65" s="76">
        <v>168.03</v>
      </c>
      <c r="G65" s="75">
        <v>29.32</v>
      </c>
      <c r="H65" s="75">
        <f t="shared" si="0"/>
        <v>197.35</v>
      </c>
      <c r="I65" s="53"/>
    </row>
    <row r="66" spans="1:10">
      <c r="A66" s="43"/>
      <c r="B66" s="114">
        <v>2027</v>
      </c>
      <c r="C66" s="54" t="s">
        <v>137</v>
      </c>
      <c r="D66" s="56"/>
      <c r="E66" s="5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/>
      <c r="B67" s="114">
        <v>2060</v>
      </c>
      <c r="C67" s="54" t="s">
        <v>179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>
      <c r="A68" s="43"/>
      <c r="B68" s="114">
        <v>1649</v>
      </c>
      <c r="C68" s="54" t="s">
        <v>34</v>
      </c>
      <c r="D68" s="52"/>
      <c r="E68" s="52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10">
      <c r="A69" s="43"/>
      <c r="B69" s="114">
        <v>2090</v>
      </c>
      <c r="C69" s="54" t="s">
        <v>380</v>
      </c>
      <c r="D69" s="52"/>
      <c r="E69" s="52">
        <v>1</v>
      </c>
      <c r="F69" s="76">
        <v>109.87</v>
      </c>
      <c r="G69" s="75">
        <v>18.32</v>
      </c>
      <c r="H69" s="75">
        <f t="shared" si="0"/>
        <v>128.19</v>
      </c>
      <c r="I69" s="53"/>
    </row>
    <row r="70" spans="1:10">
      <c r="A70" s="43"/>
      <c r="B70" s="114">
        <v>1705</v>
      </c>
      <c r="C70" s="54" t="s">
        <v>126</v>
      </c>
      <c r="D70" s="52"/>
      <c r="E70" s="52">
        <v>1</v>
      </c>
      <c r="F70" s="76">
        <v>109.87</v>
      </c>
      <c r="G70" s="75">
        <v>18.32</v>
      </c>
      <c r="H70" s="75">
        <f t="shared" si="0"/>
        <v>128.19</v>
      </c>
      <c r="I70" s="53"/>
    </row>
    <row r="71" spans="1:10" ht="17" customHeight="1">
      <c r="A71" s="43"/>
      <c r="B71" s="114">
        <v>1050</v>
      </c>
      <c r="C71" s="115" t="s">
        <v>35</v>
      </c>
      <c r="D71" s="74"/>
      <c r="E71" s="116"/>
      <c r="F71" s="76">
        <v>64.63</v>
      </c>
      <c r="G71" s="75">
        <v>10.47</v>
      </c>
      <c r="H71" s="75">
        <f t="shared" si="0"/>
        <v>75.099999999999994</v>
      </c>
      <c r="I71" s="91"/>
      <c r="J71" s="91"/>
    </row>
    <row r="72" spans="1:10">
      <c r="A72" s="43"/>
      <c r="B72" s="114">
        <v>2094</v>
      </c>
      <c r="C72" s="51" t="s">
        <v>433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/>
      <c r="B73" s="114">
        <v>1686</v>
      </c>
      <c r="C73" s="51" t="s">
        <v>339</v>
      </c>
      <c r="D73" s="71"/>
      <c r="E73" s="52">
        <v>1</v>
      </c>
      <c r="F73" s="76">
        <v>109.87</v>
      </c>
      <c r="G73" s="76">
        <v>18.32</v>
      </c>
      <c r="H73" s="76">
        <f t="shared" si="0"/>
        <v>128.19</v>
      </c>
      <c r="I73" s="53"/>
    </row>
    <row r="74" spans="1:10">
      <c r="A74" s="43"/>
      <c r="B74" s="114">
        <v>1964</v>
      </c>
      <c r="C74" s="54" t="s">
        <v>50</v>
      </c>
      <c r="D74" s="73"/>
      <c r="E74" s="73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/>
      <c r="B75" s="114">
        <v>1981</v>
      </c>
      <c r="C75" s="54" t="s">
        <v>85</v>
      </c>
      <c r="D75" s="73"/>
      <c r="E75" s="73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/>
      <c r="B76" s="114">
        <v>2022</v>
      </c>
      <c r="C76" s="54" t="s">
        <v>128</v>
      </c>
      <c r="D76" s="71"/>
      <c r="E76" s="72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/>
      <c r="B77" s="114">
        <v>1662</v>
      </c>
      <c r="C77" s="54" t="s">
        <v>138</v>
      </c>
      <c r="D77" s="71"/>
      <c r="E77" s="72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/>
      <c r="B78" s="114">
        <v>1630</v>
      </c>
      <c r="C78" s="54" t="s">
        <v>37</v>
      </c>
      <c r="D78" s="56">
        <v>1</v>
      </c>
      <c r="E78" s="72"/>
      <c r="F78" s="76">
        <v>109.87</v>
      </c>
      <c r="G78" s="75">
        <v>18.32</v>
      </c>
      <c r="H78" s="75">
        <f t="shared" si="0"/>
        <v>128.19</v>
      </c>
      <c r="I78" s="53"/>
    </row>
    <row r="79" spans="1:10">
      <c r="A79" s="43"/>
      <c r="B79" s="114">
        <v>1714</v>
      </c>
      <c r="C79" s="51" t="s">
        <v>46</v>
      </c>
      <c r="D79" s="74"/>
      <c r="E79" s="66"/>
      <c r="F79" s="120">
        <v>64.63</v>
      </c>
      <c r="G79" s="120">
        <v>10.47</v>
      </c>
      <c r="H79" s="76">
        <f t="shared" si="0"/>
        <v>75.099999999999994</v>
      </c>
      <c r="I79" s="53"/>
    </row>
    <row r="80" spans="1:10">
      <c r="A80" s="43"/>
      <c r="B80" s="114">
        <v>2024</v>
      </c>
      <c r="C80" s="51" t="s">
        <v>165</v>
      </c>
      <c r="D80" s="56"/>
      <c r="E80" s="66">
        <v>1</v>
      </c>
      <c r="F80" s="76">
        <v>109.87</v>
      </c>
      <c r="G80" s="80">
        <v>18.32</v>
      </c>
      <c r="H80" s="76">
        <f t="shared" si="0"/>
        <v>128.19</v>
      </c>
      <c r="I80" s="53"/>
    </row>
    <row r="81" spans="1:11">
      <c r="A81" s="43"/>
      <c r="B81" s="114">
        <v>1955</v>
      </c>
      <c r="C81" s="51" t="s">
        <v>200</v>
      </c>
      <c r="D81" s="56"/>
      <c r="E81" s="66">
        <v>1</v>
      </c>
      <c r="F81" s="76">
        <v>109.87</v>
      </c>
      <c r="G81" s="76">
        <v>18.32</v>
      </c>
      <c r="H81" s="76">
        <f t="shared" si="0"/>
        <v>128.19</v>
      </c>
      <c r="I81" s="53"/>
    </row>
    <row r="82" spans="1:11">
      <c r="A82" s="43"/>
      <c r="B82" s="114">
        <v>2006</v>
      </c>
      <c r="C82" s="54" t="s">
        <v>98</v>
      </c>
      <c r="D82" s="56"/>
      <c r="E82" s="66"/>
      <c r="F82" s="76">
        <v>64.63</v>
      </c>
      <c r="G82" s="75">
        <v>10.47</v>
      </c>
      <c r="H82" s="75">
        <f t="shared" si="0"/>
        <v>75.099999999999994</v>
      </c>
      <c r="I82" s="53"/>
    </row>
    <row r="83" spans="1:11">
      <c r="A83" s="43"/>
      <c r="B83" s="114">
        <v>2212</v>
      </c>
      <c r="C83" s="54" t="s">
        <v>434</v>
      </c>
      <c r="D83" s="56"/>
      <c r="E83" s="52"/>
      <c r="F83" s="76">
        <v>64.63</v>
      </c>
      <c r="G83" s="75">
        <v>10.47</v>
      </c>
      <c r="H83" s="75">
        <f t="shared" si="0"/>
        <v>75.099999999999994</v>
      </c>
      <c r="I83" s="53"/>
    </row>
    <row r="84" spans="1:11">
      <c r="A84" s="43"/>
      <c r="B84" s="114">
        <v>2010</v>
      </c>
      <c r="C84" s="54" t="s">
        <v>524</v>
      </c>
      <c r="D84" s="56">
        <v>1</v>
      </c>
      <c r="E84" s="52">
        <v>1</v>
      </c>
      <c r="F84" s="76">
        <v>168.03</v>
      </c>
      <c r="G84" s="76">
        <v>29.32</v>
      </c>
      <c r="H84" s="76">
        <f t="shared" si="0"/>
        <v>197.35</v>
      </c>
      <c r="I84" s="53"/>
    </row>
    <row r="85" spans="1:11">
      <c r="A85" s="43"/>
      <c r="B85" s="114">
        <v>2187</v>
      </c>
      <c r="C85" s="54" t="s">
        <v>558</v>
      </c>
      <c r="D85" s="56">
        <v>2</v>
      </c>
      <c r="E85" s="52">
        <v>1</v>
      </c>
      <c r="F85" s="76">
        <v>168.03</v>
      </c>
      <c r="G85" s="76">
        <v>29.32</v>
      </c>
      <c r="H85" s="76">
        <f t="shared" si="0"/>
        <v>197.35</v>
      </c>
      <c r="I85" s="53"/>
    </row>
    <row r="86" spans="1:11">
      <c r="A86" s="43"/>
      <c r="B86" s="114">
        <v>2021</v>
      </c>
      <c r="C86" s="54" t="s">
        <v>201</v>
      </c>
      <c r="D86" s="66"/>
      <c r="E86" s="66"/>
      <c r="F86" s="76">
        <v>64.63</v>
      </c>
      <c r="G86" s="75">
        <v>10.47</v>
      </c>
      <c r="H86" s="75">
        <f t="shared" si="0"/>
        <v>75.099999999999994</v>
      </c>
      <c r="I86" s="53"/>
    </row>
    <row r="87" spans="1:11">
      <c r="A87" s="43"/>
      <c r="B87" s="114">
        <v>1750</v>
      </c>
      <c r="C87" s="54" t="s">
        <v>202</v>
      </c>
      <c r="D87" s="66"/>
      <c r="E87" s="66">
        <v>1</v>
      </c>
      <c r="F87" s="76">
        <v>109.87</v>
      </c>
      <c r="G87" s="78">
        <v>18.32</v>
      </c>
      <c r="H87" s="75">
        <f>SUM(F87:G87)</f>
        <v>128.19</v>
      </c>
      <c r="I87" s="53"/>
    </row>
    <row r="88" spans="1:11">
      <c r="A88" s="43"/>
      <c r="B88" s="114">
        <v>2095</v>
      </c>
      <c r="C88" s="54" t="s">
        <v>473</v>
      </c>
      <c r="D88" s="66"/>
      <c r="E88" s="66"/>
      <c r="F88" s="76">
        <v>64.63</v>
      </c>
      <c r="G88" s="78">
        <v>10.47</v>
      </c>
      <c r="H88" s="75">
        <f>SUM(F88:G88)</f>
        <v>75.099999999999994</v>
      </c>
      <c r="I88" s="53"/>
    </row>
    <row r="89" spans="1:11">
      <c r="A89" s="43"/>
      <c r="B89" s="114">
        <v>2064</v>
      </c>
      <c r="C89" s="54" t="s">
        <v>559</v>
      </c>
      <c r="D89" s="66"/>
      <c r="E89" s="66"/>
      <c r="F89" s="76">
        <v>168.03</v>
      </c>
      <c r="G89" s="76">
        <v>29.32</v>
      </c>
      <c r="H89" s="76">
        <f>F89+G89</f>
        <v>197.35</v>
      </c>
      <c r="I89" s="53"/>
    </row>
    <row r="90" spans="1:11">
      <c r="A90" s="43"/>
      <c r="B90" s="114">
        <v>2052</v>
      </c>
      <c r="C90" s="54" t="s">
        <v>161</v>
      </c>
      <c r="D90" s="66"/>
      <c r="E90" s="66"/>
      <c r="F90" s="76">
        <v>64.63</v>
      </c>
      <c r="G90" s="75">
        <v>10.47</v>
      </c>
      <c r="H90" s="75">
        <f>SUM(F90:G90)</f>
        <v>75.099999999999994</v>
      </c>
      <c r="I90" s="53"/>
      <c r="K90" s="12"/>
    </row>
    <row r="91" spans="1:11">
      <c r="A91" s="43"/>
      <c r="B91" s="114">
        <v>1769</v>
      </c>
      <c r="C91" s="51" t="s">
        <v>86</v>
      </c>
      <c r="D91" s="52"/>
      <c r="E91" s="52">
        <v>1</v>
      </c>
      <c r="F91" s="76">
        <v>109.87</v>
      </c>
      <c r="G91" s="77">
        <v>18.32</v>
      </c>
      <c r="H91" s="75">
        <f>SUM(F91:G91)</f>
        <v>128.19</v>
      </c>
      <c r="I91" s="53"/>
      <c r="K91" s="12"/>
    </row>
    <row r="92" spans="1:11">
      <c r="A92" s="43"/>
      <c r="B92" s="114">
        <v>2089</v>
      </c>
      <c r="C92" s="54" t="s">
        <v>535</v>
      </c>
      <c r="D92" s="53"/>
      <c r="E92" s="53"/>
      <c r="F92" s="76">
        <v>64.63</v>
      </c>
      <c r="G92" s="120">
        <v>10.47</v>
      </c>
      <c r="H92" s="76">
        <f>SUM(F92:G92)</f>
        <v>75.099999999999994</v>
      </c>
      <c r="I92" s="53"/>
      <c r="K92" s="12"/>
    </row>
    <row r="93" spans="1:11" ht="16">
      <c r="A93" s="152"/>
      <c r="B93" s="153"/>
      <c r="C93" s="153"/>
      <c r="D93" s="153"/>
      <c r="E93" s="154" t="s">
        <v>403</v>
      </c>
      <c r="F93" s="144">
        <f>SUM(F5:F92)</f>
        <v>8214.3100000000013</v>
      </c>
      <c r="G93" s="88">
        <f>SUM(G5:G92)</f>
        <v>1378.400000000001</v>
      </c>
      <c r="H93" s="88">
        <f>SUM(H5:H92)</f>
        <v>9592.7100000000082</v>
      </c>
      <c r="I93" s="89"/>
      <c r="K93" s="12"/>
    </row>
    <row r="94" spans="1:11">
      <c r="A94" s="148" t="s">
        <v>383</v>
      </c>
      <c r="B94" s="149" t="s">
        <v>413</v>
      </c>
      <c r="C94" s="150" t="s">
        <v>196</v>
      </c>
      <c r="D94" s="151"/>
      <c r="E94" s="151"/>
      <c r="F94" s="76">
        <v>64.63</v>
      </c>
      <c r="G94" s="75">
        <v>10.47</v>
      </c>
      <c r="H94" s="75">
        <f>SUM(F94:G94)</f>
        <v>75.099999999999994</v>
      </c>
      <c r="I94" s="53"/>
    </row>
    <row r="95" spans="1:11">
      <c r="A95" s="43"/>
      <c r="B95" s="50"/>
      <c r="C95" s="54"/>
      <c r="D95" s="52"/>
      <c r="E95" s="52"/>
      <c r="F95" s="76"/>
      <c r="G95" s="76"/>
      <c r="H95" s="76"/>
      <c r="I95" s="53"/>
    </row>
    <row r="96" spans="1:11" ht="16">
      <c r="A96" s="143"/>
      <c r="B96" s="155">
        <f>COUNTA(B7:B94)</f>
        <v>87</v>
      </c>
      <c r="C96" s="142"/>
      <c r="D96" s="398" t="s">
        <v>404</v>
      </c>
      <c r="E96" s="400"/>
      <c r="F96" s="88">
        <f>SUM(F94:F95)</f>
        <v>64.63</v>
      </c>
      <c r="G96" s="88">
        <f>SUM(G94:G95)</f>
        <v>10.47</v>
      </c>
      <c r="H96" s="88">
        <f>SUM(H94:H95)</f>
        <v>75.099999999999994</v>
      </c>
      <c r="I96" s="89"/>
      <c r="K96" s="12"/>
    </row>
    <row r="97" spans="1:11" ht="16">
      <c r="A97" s="394" t="s">
        <v>171</v>
      </c>
      <c r="B97" s="395"/>
      <c r="C97" s="395"/>
      <c r="D97" s="395"/>
      <c r="E97" s="396"/>
      <c r="F97" s="88">
        <f>F93+F96</f>
        <v>8278.94</v>
      </c>
      <c r="G97" s="88">
        <f>G93+G96</f>
        <v>1388.870000000001</v>
      </c>
      <c r="H97" s="88">
        <f>H93+H96</f>
        <v>9667.8100000000086</v>
      </c>
      <c r="I97" s="89"/>
      <c r="K97" s="12"/>
    </row>
    <row r="98" spans="1:11" ht="16">
      <c r="A98" s="401" t="s">
        <v>317</v>
      </c>
      <c r="B98" s="401"/>
      <c r="C98" s="401"/>
      <c r="D98" s="401"/>
      <c r="E98" s="401"/>
      <c r="F98" s="90"/>
      <c r="G98" s="93"/>
      <c r="H98" s="93"/>
      <c r="I98" s="89"/>
    </row>
    <row r="99" spans="1:11" ht="16" customHeight="1">
      <c r="A99" s="405" t="s">
        <v>417</v>
      </c>
      <c r="B99" s="402"/>
      <c r="C99" s="402"/>
      <c r="D99" s="402"/>
      <c r="E99" s="403"/>
      <c r="F99" s="75"/>
      <c r="G99" s="75"/>
      <c r="H99" s="75"/>
      <c r="I99" s="100"/>
    </row>
    <row r="100" spans="1:11" ht="16" customHeight="1">
      <c r="A100" s="189"/>
      <c r="B100" s="190"/>
      <c r="C100" s="189"/>
      <c r="D100" s="196"/>
      <c r="E100" s="195"/>
      <c r="F100" s="75"/>
      <c r="G100" s="75"/>
      <c r="H100" s="75"/>
      <c r="I100" s="100"/>
    </row>
    <row r="101" spans="1:11" ht="16" customHeight="1">
      <c r="A101" s="407" t="s">
        <v>418</v>
      </c>
      <c r="B101" s="407"/>
      <c r="C101" s="407"/>
      <c r="D101" s="407"/>
      <c r="E101" s="407"/>
      <c r="F101" s="207"/>
      <c r="G101" s="75"/>
      <c r="H101" s="75"/>
      <c r="I101" s="100"/>
    </row>
    <row r="102" spans="1:11" ht="16" customHeight="1">
      <c r="A102" s="252"/>
      <c r="B102" s="168">
        <v>2259</v>
      </c>
      <c r="C102" s="253" t="s">
        <v>568</v>
      </c>
      <c r="D102" s="147"/>
      <c r="E102" s="147"/>
      <c r="F102" s="254"/>
      <c r="G102" s="254"/>
      <c r="H102" s="254">
        <v>256.38</v>
      </c>
      <c r="I102" s="255" t="s">
        <v>570</v>
      </c>
    </row>
    <row r="103" spans="1:11" s="53" customFormat="1" ht="16" customHeight="1">
      <c r="A103" s="240"/>
      <c r="B103" s="114">
        <v>2249</v>
      </c>
      <c r="C103" s="54" t="s">
        <v>544</v>
      </c>
      <c r="D103" s="52"/>
      <c r="E103" s="52"/>
      <c r="F103" s="76"/>
      <c r="G103" s="76"/>
      <c r="H103" s="76">
        <v>-150.19999999999999</v>
      </c>
      <c r="I103" s="53" t="s">
        <v>571</v>
      </c>
    </row>
    <row r="104" spans="1:11" s="53" customFormat="1" ht="16" customHeight="1">
      <c r="A104" s="240"/>
      <c r="B104" s="211">
        <v>2238</v>
      </c>
      <c r="C104" s="217" t="s">
        <v>522</v>
      </c>
      <c r="D104" s="214"/>
      <c r="E104" s="214"/>
      <c r="F104" s="222"/>
      <c r="G104" s="222"/>
      <c r="H104" s="215">
        <v>-75.099999999999994</v>
      </c>
      <c r="I104" s="53" t="s">
        <v>572</v>
      </c>
    </row>
    <row r="105" spans="1:11" s="53" customFormat="1" ht="16" customHeight="1">
      <c r="A105" s="240"/>
      <c r="B105" s="211">
        <v>1350</v>
      </c>
      <c r="C105" s="217" t="s">
        <v>332</v>
      </c>
      <c r="D105" s="214"/>
      <c r="E105" s="214">
        <v>1</v>
      </c>
      <c r="F105" s="215">
        <v>109.87</v>
      </c>
      <c r="G105" s="215">
        <v>18.32</v>
      </c>
      <c r="H105" s="215">
        <v>-256.38</v>
      </c>
      <c r="I105" s="240" t="s">
        <v>571</v>
      </c>
    </row>
    <row r="106" spans="1:11" s="53" customFormat="1" ht="16" customHeight="1">
      <c r="A106" s="240"/>
      <c r="B106" s="211">
        <v>1714</v>
      </c>
      <c r="C106" s="212" t="s">
        <v>46</v>
      </c>
      <c r="D106" s="250"/>
      <c r="E106" s="251"/>
      <c r="F106" s="222"/>
      <c r="G106" s="222"/>
      <c r="H106" s="215">
        <v>-244.5</v>
      </c>
      <c r="I106" s="53" t="s">
        <v>571</v>
      </c>
    </row>
    <row r="107" spans="1:11" s="53" customFormat="1" ht="16" customHeight="1">
      <c r="A107" s="240"/>
      <c r="B107" s="53">
        <v>2234</v>
      </c>
      <c r="C107" s="53" t="s">
        <v>551</v>
      </c>
      <c r="H107" s="53">
        <v>-394.7</v>
      </c>
      <c r="I107" s="53" t="s">
        <v>573</v>
      </c>
    </row>
    <row r="108" spans="1:11" ht="16">
      <c r="A108" s="406" t="s">
        <v>415</v>
      </c>
      <c r="B108" s="404"/>
      <c r="C108" s="404"/>
      <c r="D108" s="404"/>
      <c r="E108" s="408"/>
      <c r="F108" s="256">
        <f>SUM(F100:F101)</f>
        <v>0</v>
      </c>
      <c r="G108" s="256">
        <f>SUM(G100:G101)</f>
        <v>0</v>
      </c>
      <c r="H108" s="256">
        <f>SUM(H100:H107)</f>
        <v>-864.5</v>
      </c>
      <c r="I108" s="257"/>
    </row>
    <row r="109" spans="1:11" ht="16">
      <c r="A109" s="393" t="s">
        <v>171</v>
      </c>
      <c r="B109" s="393"/>
      <c r="C109" s="393"/>
      <c r="D109" s="393"/>
      <c r="E109" s="393"/>
      <c r="F109" s="90">
        <f>F97+F108</f>
        <v>8278.94</v>
      </c>
      <c r="G109" s="90">
        <f>G97+G108</f>
        <v>1388.870000000001</v>
      </c>
      <c r="H109" s="90">
        <f>H97+H108</f>
        <v>8803.3100000000086</v>
      </c>
      <c r="I109" s="89"/>
    </row>
    <row r="110" spans="1:11" ht="15" customHeight="1">
      <c r="A110" s="397" t="s">
        <v>166</v>
      </c>
      <c r="B110" s="397"/>
      <c r="C110" s="397"/>
      <c r="D110" s="397"/>
      <c r="E110" s="397"/>
      <c r="F110" s="397"/>
      <c r="G110" s="397"/>
      <c r="H110" s="397"/>
      <c r="I110" s="143"/>
    </row>
    <row r="111" spans="1:11" ht="16" customHeight="1">
      <c r="C111" s="1"/>
      <c r="D111" s="2"/>
      <c r="E111" s="3"/>
      <c r="G111" t="s">
        <v>381</v>
      </c>
      <c r="H111" s="163" t="s">
        <v>440</v>
      </c>
      <c r="I111" s="164">
        <v>44620</v>
      </c>
    </row>
    <row r="112" spans="1:11">
      <c r="G112" s="12"/>
      <c r="H112" s="12"/>
    </row>
    <row r="115" spans="2:3">
      <c r="B115" s="137"/>
      <c r="C115" s="137"/>
    </row>
  </sheetData>
  <autoFilter ref="A4:I94" xr:uid="{AC91E4FB-51F2-A54D-A087-8F2CC9694FD4}"/>
  <mergeCells count="8">
    <mergeCell ref="A109:E109"/>
    <mergeCell ref="A110:H110"/>
    <mergeCell ref="D96:E96"/>
    <mergeCell ref="A97:E97"/>
    <mergeCell ref="A98:E98"/>
    <mergeCell ref="A99:E99"/>
    <mergeCell ref="A101:E101"/>
    <mergeCell ref="A108:E108"/>
  </mergeCells>
  <conditionalFormatting sqref="B102">
    <cfRule type="duplicateValues" dxfId="734" priority="29"/>
  </conditionalFormatting>
  <conditionalFormatting sqref="B103">
    <cfRule type="duplicateValues" dxfId="733" priority="22"/>
  </conditionalFormatting>
  <conditionalFormatting sqref="B104">
    <cfRule type="duplicateValues" dxfId="732" priority="15"/>
  </conditionalFormatting>
  <conditionalFormatting sqref="B105">
    <cfRule type="duplicateValues" dxfId="731" priority="8"/>
  </conditionalFormatting>
  <conditionalFormatting sqref="B106">
    <cfRule type="duplicateValues" dxfId="730" priority="1"/>
  </conditionalFormatting>
  <conditionalFormatting sqref="B109 B111:B1048576 B1:B98">
    <cfRule type="duplicateValues" dxfId="729" priority="54"/>
  </conditionalFormatting>
  <conditionalFormatting sqref="B50:C50">
    <cfRule type="duplicateValues" dxfId="728" priority="78"/>
    <cfRule type="duplicateValues" dxfId="727" priority="79"/>
  </conditionalFormatting>
  <conditionalFormatting sqref="B93:C93">
    <cfRule type="duplicateValues" dxfId="726" priority="81"/>
    <cfRule type="duplicateValues" dxfId="725" priority="82"/>
  </conditionalFormatting>
  <conditionalFormatting sqref="B102:C102">
    <cfRule type="duplicateValues" dxfId="724" priority="35"/>
  </conditionalFormatting>
  <conditionalFormatting sqref="B103:C103">
    <cfRule type="duplicateValues" dxfId="723" priority="28"/>
  </conditionalFormatting>
  <conditionalFormatting sqref="B104:C104">
    <cfRule type="duplicateValues" dxfId="722" priority="21"/>
  </conditionalFormatting>
  <conditionalFormatting sqref="B105:C105">
    <cfRule type="duplicateValues" dxfId="721" priority="14"/>
  </conditionalFormatting>
  <conditionalFormatting sqref="B106:C106">
    <cfRule type="duplicateValues" dxfId="720" priority="7"/>
  </conditionalFormatting>
  <conditionalFormatting sqref="B109:C109 B94:C96 B98:C98 B111:C1048576 B1:C49 B51:C92">
    <cfRule type="duplicateValues" dxfId="719" priority="91"/>
  </conditionalFormatting>
  <conditionalFormatting sqref="B113:C1048576">
    <cfRule type="duplicateValues" dxfId="718" priority="90"/>
  </conditionalFormatting>
  <conditionalFormatting sqref="C16">
    <cfRule type="duplicateValues" dxfId="717" priority="88"/>
  </conditionalFormatting>
  <conditionalFormatting sqref="C43">
    <cfRule type="duplicateValues" dxfId="716" priority="86"/>
  </conditionalFormatting>
  <conditionalFormatting sqref="C45">
    <cfRule type="duplicateValues" dxfId="715" priority="85"/>
  </conditionalFormatting>
  <conditionalFormatting sqref="C102">
    <cfRule type="duplicateValues" dxfId="714" priority="30"/>
  </conditionalFormatting>
  <conditionalFormatting sqref="C103">
    <cfRule type="duplicateValues" dxfId="713" priority="23"/>
  </conditionalFormatting>
  <conditionalFormatting sqref="C104">
    <cfRule type="duplicateValues" dxfId="712" priority="16"/>
  </conditionalFormatting>
  <conditionalFormatting sqref="C105">
    <cfRule type="duplicateValues" dxfId="711" priority="9"/>
  </conditionalFormatting>
  <conditionalFormatting sqref="C106">
    <cfRule type="duplicateValues" dxfId="710" priority="2"/>
  </conditionalFormatting>
  <conditionalFormatting sqref="C109 C111:C1048576 C1:C98">
    <cfRule type="duplicateValues" dxfId="709" priority="55"/>
  </conditionalFormatting>
  <conditionalFormatting sqref="D7:E91">
    <cfRule type="notContainsBlanks" dxfId="708" priority="80">
      <formula>LEN(TRIM(D7))&gt;0</formula>
    </cfRule>
  </conditionalFormatting>
  <conditionalFormatting sqref="D94:E95">
    <cfRule type="notContainsBlanks" dxfId="707" priority="89">
      <formula>LEN(TRIM(D94))&gt;0</formula>
    </cfRule>
  </conditionalFormatting>
  <conditionalFormatting sqref="D102:E106">
    <cfRule type="notContainsBlanks" dxfId="706" priority="6">
      <formula>LEN(TRIM(D102))&gt;0</formula>
    </cfRule>
  </conditionalFormatting>
  <conditionalFormatting sqref="F7:F92 F94">
    <cfRule type="cellIs" dxfId="705" priority="77" operator="notEqual">
      <formula>53.41</formula>
    </cfRule>
  </conditionalFormatting>
  <conditionalFormatting sqref="F99:F106">
    <cfRule type="cellIs" dxfId="704" priority="5" operator="notEqual">
      <formula>53.41</formula>
    </cfRule>
  </conditionalFormatting>
  <conditionalFormatting sqref="G7:G92">
    <cfRule type="cellIs" dxfId="703" priority="53" operator="notEqual">
      <formula>10.47</formula>
    </cfRule>
  </conditionalFormatting>
  <conditionalFormatting sqref="G99:G106">
    <cfRule type="cellIs" dxfId="702" priority="4" operator="notEqual">
      <formula>10.47</formula>
    </cfRule>
  </conditionalFormatting>
  <conditionalFormatting sqref="H7:H92">
    <cfRule type="cellIs" dxfId="701" priority="52" operator="notEqual">
      <formula>63.88</formula>
    </cfRule>
  </conditionalFormatting>
  <conditionalFormatting sqref="H99:H106">
    <cfRule type="cellIs" dxfId="700" priority="3" operator="notEqual">
      <formula>63.88</formula>
    </cfRule>
  </conditionalFormatting>
  <conditionalFormatting sqref="I7:I106">
    <cfRule type="notContainsBlanks" dxfId="699" priority="50">
      <formula>LEN(TRIM(I7))&gt;0</formula>
    </cfRule>
  </conditionalFormatting>
  <conditionalFormatting sqref="I108:I110">
    <cfRule type="notContainsBlanks" dxfId="698" priority="70">
      <formula>LEN(TRIM(I108))&gt;0</formula>
    </cfRule>
  </conditionalFormatting>
  <conditionalFormatting sqref="J71">
    <cfRule type="notContainsBlanks" dxfId="697" priority="84">
      <formula>LEN(TRIM(J71))&gt;0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B69E-DAE9-894C-A648-A9FF0EA7EB93}">
  <sheetPr>
    <tabColor rgb="FF92D050"/>
    <pageSetUpPr fitToPage="1"/>
  </sheetPr>
  <dimension ref="A1:M110"/>
  <sheetViews>
    <sheetView topLeftCell="A79" zoomScale="125" zoomScaleNormal="125" zoomScalePageLayoutView="150" workbookViewId="0">
      <selection activeCell="I107" sqref="I107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541</v>
      </c>
      <c r="E2" s="3"/>
      <c r="G2" s="59"/>
      <c r="H2" s="157">
        <v>44593</v>
      </c>
      <c r="I2" s="157">
        <v>44620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/>
      <c r="B5" s="43">
        <v>2247</v>
      </c>
      <c r="C5" s="51" t="s">
        <v>542</v>
      </c>
      <c r="D5" s="246"/>
      <c r="E5" s="246"/>
      <c r="F5" s="247">
        <v>64.63</v>
      </c>
      <c r="G5" s="247">
        <v>10.47</v>
      </c>
      <c r="H5" s="247">
        <f>F5+G5</f>
        <v>75.099999999999994</v>
      </c>
      <c r="I5" s="51"/>
    </row>
    <row r="6" spans="1:9" s="181" customFormat="1">
      <c r="A6" s="219"/>
      <c r="B6" s="219">
        <v>2261</v>
      </c>
      <c r="C6" s="212" t="s">
        <v>561</v>
      </c>
      <c r="D6" s="238"/>
      <c r="E6" s="238"/>
      <c r="F6" s="239">
        <v>168.03</v>
      </c>
      <c r="G6" s="239">
        <v>29.32</v>
      </c>
      <c r="H6" s="239">
        <f>SUM(F6:G6)</f>
        <v>197.35</v>
      </c>
      <c r="I6" s="212" t="s">
        <v>562</v>
      </c>
    </row>
    <row r="7" spans="1:9">
      <c r="A7" s="43"/>
      <c r="B7" s="114">
        <v>2081</v>
      </c>
      <c r="C7" s="51" t="s">
        <v>192</v>
      </c>
      <c r="D7" s="52" t="s">
        <v>225</v>
      </c>
      <c r="E7" s="52"/>
      <c r="F7" s="76">
        <v>64.63</v>
      </c>
      <c r="G7" s="75">
        <v>10.47</v>
      </c>
      <c r="H7" s="75">
        <f t="shared" ref="H7:H85" si="0">SUM(F7:G7)</f>
        <v>75.099999999999994</v>
      </c>
      <c r="I7" s="53"/>
    </row>
    <row r="8" spans="1:9">
      <c r="A8" s="43"/>
      <c r="B8" s="114">
        <v>2083</v>
      </c>
      <c r="C8" s="54" t="s">
        <v>212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/>
      <c r="B9" s="114">
        <v>1593</v>
      </c>
      <c r="C9" s="54" t="s">
        <v>89</v>
      </c>
      <c r="D9" s="52"/>
      <c r="E9" s="52"/>
      <c r="F9" s="75">
        <v>64.63</v>
      </c>
      <c r="G9" s="75">
        <v>10.47</v>
      </c>
      <c r="H9" s="75">
        <f t="shared" si="0"/>
        <v>75.099999999999994</v>
      </c>
      <c r="I9" s="53"/>
    </row>
    <row r="10" spans="1:9" s="181" customFormat="1">
      <c r="A10" s="219"/>
      <c r="B10" s="211">
        <v>2249</v>
      </c>
      <c r="C10" s="217" t="s">
        <v>544</v>
      </c>
      <c r="D10" s="214"/>
      <c r="E10" s="214"/>
      <c r="F10" s="215">
        <v>64.63</v>
      </c>
      <c r="G10" s="215">
        <v>10.47</v>
      </c>
      <c r="H10" s="215">
        <f t="shared" si="0"/>
        <v>75.099999999999994</v>
      </c>
      <c r="I10" s="216" t="s">
        <v>488</v>
      </c>
    </row>
    <row r="11" spans="1:9">
      <c r="A11" s="43"/>
      <c r="B11" s="114">
        <v>1751</v>
      </c>
      <c r="C11" s="54" t="s">
        <v>139</v>
      </c>
      <c r="D11" s="52"/>
      <c r="E11" s="52"/>
      <c r="F11" s="75">
        <v>64.63</v>
      </c>
      <c r="G11" s="75">
        <v>10.47</v>
      </c>
      <c r="H11" s="75">
        <f t="shared" si="0"/>
        <v>75.099999999999994</v>
      </c>
      <c r="I11" s="53"/>
    </row>
    <row r="12" spans="1:9">
      <c r="A12" s="43"/>
      <c r="B12" s="114">
        <v>2023</v>
      </c>
      <c r="C12" s="54" t="s">
        <v>170</v>
      </c>
      <c r="D12" s="52"/>
      <c r="E12" s="52">
        <v>1</v>
      </c>
      <c r="F12" s="75">
        <v>109.87</v>
      </c>
      <c r="G12" s="76">
        <v>18.32</v>
      </c>
      <c r="H12" s="75">
        <f t="shared" si="0"/>
        <v>128.19</v>
      </c>
      <c r="I12" s="53"/>
    </row>
    <row r="13" spans="1:9" s="181" customFormat="1">
      <c r="A13" s="219"/>
      <c r="B13" s="211">
        <v>2238</v>
      </c>
      <c r="C13" s="217" t="s">
        <v>522</v>
      </c>
      <c r="D13" s="214"/>
      <c r="E13" s="214"/>
      <c r="F13" s="222">
        <v>64.63</v>
      </c>
      <c r="G13" s="222">
        <v>10.47</v>
      </c>
      <c r="H13" s="215">
        <f t="shared" si="0"/>
        <v>75.099999999999994</v>
      </c>
      <c r="I13" s="216" t="s">
        <v>491</v>
      </c>
    </row>
    <row r="14" spans="1:9">
      <c r="A14" s="43"/>
      <c r="B14" s="114">
        <v>1721</v>
      </c>
      <c r="C14" s="51" t="s">
        <v>11</v>
      </c>
      <c r="D14" s="52">
        <v>1</v>
      </c>
      <c r="E14" s="52">
        <v>1</v>
      </c>
      <c r="F14" s="77">
        <v>168.03</v>
      </c>
      <c r="G14" s="76">
        <v>29.32</v>
      </c>
      <c r="H14" s="75">
        <f t="shared" si="0"/>
        <v>197.35</v>
      </c>
      <c r="I14" s="53"/>
    </row>
    <row r="15" spans="1:9">
      <c r="A15" s="43"/>
      <c r="B15" s="165">
        <v>2123</v>
      </c>
      <c r="C15" s="112" t="s">
        <v>300</v>
      </c>
      <c r="D15" s="52"/>
      <c r="E15" s="52"/>
      <c r="F15" s="76">
        <v>64.63</v>
      </c>
      <c r="G15" s="76">
        <v>10.47</v>
      </c>
      <c r="H15" s="75">
        <f t="shared" si="0"/>
        <v>75.099999999999994</v>
      </c>
      <c r="I15" s="53"/>
    </row>
    <row r="16" spans="1:9">
      <c r="A16" s="43"/>
      <c r="B16" s="114">
        <v>1970</v>
      </c>
      <c r="C16" s="54" t="s">
        <v>65</v>
      </c>
      <c r="D16" s="55"/>
      <c r="E16" s="218">
        <v>1</v>
      </c>
      <c r="F16" s="76">
        <v>109.87</v>
      </c>
      <c r="G16" s="75">
        <v>18.32</v>
      </c>
      <c r="H16" s="75">
        <f t="shared" si="0"/>
        <v>128.19</v>
      </c>
      <c r="I16" s="53"/>
    </row>
    <row r="17" spans="1:13">
      <c r="A17" s="43"/>
      <c r="B17" s="114">
        <v>1984</v>
      </c>
      <c r="C17" s="51" t="s">
        <v>80</v>
      </c>
      <c r="D17" s="52"/>
      <c r="E17" s="52"/>
      <c r="F17" s="76">
        <v>64.63</v>
      </c>
      <c r="G17" s="75">
        <v>10.47</v>
      </c>
      <c r="H17" s="75">
        <f t="shared" si="0"/>
        <v>75.099999999999994</v>
      </c>
      <c r="I17" s="53"/>
    </row>
    <row r="18" spans="1:13">
      <c r="A18" s="43"/>
      <c r="B18" s="114">
        <v>1657</v>
      </c>
      <c r="C18" s="51" t="s">
        <v>335</v>
      </c>
      <c r="D18" s="52"/>
      <c r="E18" s="52"/>
      <c r="F18" s="76">
        <v>64.63</v>
      </c>
      <c r="G18" s="76">
        <v>10.47</v>
      </c>
      <c r="H18" s="76">
        <f>SUM(F18:G18)</f>
        <v>75.099999999999994</v>
      </c>
      <c r="I18" s="53"/>
    </row>
    <row r="19" spans="1:13">
      <c r="A19" s="43"/>
      <c r="B19" s="114">
        <v>1794</v>
      </c>
      <c r="C19" s="51" t="s">
        <v>91</v>
      </c>
      <c r="D19" s="52">
        <v>3</v>
      </c>
      <c r="E19" s="52">
        <v>1</v>
      </c>
      <c r="F19" s="77">
        <v>168.03</v>
      </c>
      <c r="G19" s="76">
        <v>29.32</v>
      </c>
      <c r="H19" s="75">
        <f t="shared" si="0"/>
        <v>197.35</v>
      </c>
      <c r="I19" s="53"/>
    </row>
    <row r="20" spans="1:13">
      <c r="A20" s="43"/>
      <c r="B20" s="114">
        <v>2201</v>
      </c>
      <c r="C20" s="51" t="s">
        <v>420</v>
      </c>
      <c r="D20" s="52"/>
      <c r="E20" s="52"/>
      <c r="F20" s="76">
        <v>64.63</v>
      </c>
      <c r="G20" s="76">
        <v>10.47</v>
      </c>
      <c r="H20" s="75">
        <f t="shared" si="0"/>
        <v>75.099999999999994</v>
      </c>
      <c r="I20" s="53"/>
    </row>
    <row r="21" spans="1:13">
      <c r="A21" s="43"/>
      <c r="B21" s="114">
        <v>2194</v>
      </c>
      <c r="C21" s="51" t="s">
        <v>405</v>
      </c>
      <c r="D21" s="52"/>
      <c r="E21" s="52"/>
      <c r="F21" s="76">
        <v>64.63</v>
      </c>
      <c r="G21" s="76">
        <v>10.47</v>
      </c>
      <c r="H21" s="76">
        <f t="shared" si="0"/>
        <v>75.099999999999994</v>
      </c>
      <c r="I21" s="53"/>
    </row>
    <row r="22" spans="1:13">
      <c r="A22" s="43"/>
      <c r="B22" s="114">
        <v>2182</v>
      </c>
      <c r="C22" s="51" t="s">
        <v>515</v>
      </c>
      <c r="D22" s="52">
        <v>1</v>
      </c>
      <c r="E22" s="52"/>
      <c r="F22" s="76">
        <v>109.87</v>
      </c>
      <c r="G22" s="76">
        <v>18.32</v>
      </c>
      <c r="H22" s="76">
        <f t="shared" si="0"/>
        <v>128.19</v>
      </c>
      <c r="I22" s="53"/>
    </row>
    <row r="23" spans="1:13">
      <c r="A23" s="43"/>
      <c r="B23" s="114">
        <v>1730</v>
      </c>
      <c r="C23" s="51" t="s">
        <v>92</v>
      </c>
      <c r="D23" s="52">
        <v>1</v>
      </c>
      <c r="E23" s="52"/>
      <c r="F23" s="76">
        <v>168.03</v>
      </c>
      <c r="G23" s="76">
        <v>29.32</v>
      </c>
      <c r="H23" s="75">
        <f t="shared" si="0"/>
        <v>197.35</v>
      </c>
      <c r="I23" s="53"/>
    </row>
    <row r="24" spans="1:13">
      <c r="A24" s="43"/>
      <c r="B24" s="114">
        <v>1708</v>
      </c>
      <c r="C24" s="51" t="s">
        <v>15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</row>
    <row r="25" spans="1:13">
      <c r="A25" s="43"/>
      <c r="B25" s="114">
        <v>1985</v>
      </c>
      <c r="C25" s="54" t="s">
        <v>120</v>
      </c>
      <c r="D25" s="52"/>
      <c r="E25" s="52"/>
      <c r="F25" s="76">
        <v>64.63</v>
      </c>
      <c r="G25" s="75">
        <v>10.47</v>
      </c>
      <c r="H25" s="75">
        <f t="shared" si="0"/>
        <v>75.099999999999994</v>
      </c>
      <c r="I25" s="53"/>
      <c r="M25" t="s">
        <v>318</v>
      </c>
    </row>
    <row r="26" spans="1:13" s="181" customFormat="1">
      <c r="A26" s="219"/>
      <c r="B26" s="211">
        <v>1350</v>
      </c>
      <c r="C26" s="217" t="s">
        <v>332</v>
      </c>
      <c r="D26" s="214"/>
      <c r="E26" s="214">
        <v>1</v>
      </c>
      <c r="F26" s="215">
        <v>109.87</v>
      </c>
      <c r="G26" s="215">
        <v>18.32</v>
      </c>
      <c r="H26" s="215">
        <f t="shared" si="0"/>
        <v>128.19</v>
      </c>
      <c r="I26" s="216" t="s">
        <v>564</v>
      </c>
    </row>
    <row r="27" spans="1:13">
      <c r="A27" s="43"/>
      <c r="B27" s="114">
        <v>2250</v>
      </c>
      <c r="C27" s="54" t="s">
        <v>549</v>
      </c>
      <c r="D27" s="52">
        <v>2</v>
      </c>
      <c r="E27" s="52">
        <v>1</v>
      </c>
      <c r="F27" s="76">
        <v>168.03</v>
      </c>
      <c r="G27" s="76">
        <v>29.32</v>
      </c>
      <c r="H27" s="76">
        <f t="shared" si="0"/>
        <v>197.35</v>
      </c>
      <c r="I27" s="53"/>
    </row>
    <row r="28" spans="1:13">
      <c r="A28" s="43"/>
      <c r="B28" s="114">
        <v>2120</v>
      </c>
      <c r="C28" s="51" t="s">
        <v>213</v>
      </c>
      <c r="D28" s="66">
        <v>2</v>
      </c>
      <c r="E28" s="66"/>
      <c r="F28" s="76">
        <v>168.03</v>
      </c>
      <c r="G28" s="78">
        <v>29.32</v>
      </c>
      <c r="H28" s="75">
        <f t="shared" si="0"/>
        <v>197.35</v>
      </c>
      <c r="I28" s="53"/>
    </row>
    <row r="29" spans="1:13">
      <c r="A29" s="43"/>
      <c r="B29" s="114">
        <v>2193</v>
      </c>
      <c r="C29" s="51" t="s">
        <v>407</v>
      </c>
      <c r="D29" s="66"/>
      <c r="E29" s="66"/>
      <c r="F29" s="76">
        <v>64.63</v>
      </c>
      <c r="G29" s="76">
        <v>10.47</v>
      </c>
      <c r="H29" s="76">
        <f t="shared" si="0"/>
        <v>75.099999999999994</v>
      </c>
      <c r="I29" s="53"/>
    </row>
    <row r="30" spans="1:13">
      <c r="A30" s="43"/>
      <c r="B30" s="114">
        <v>640</v>
      </c>
      <c r="C30" s="51" t="s">
        <v>43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</row>
    <row r="31" spans="1:13">
      <c r="A31" s="43"/>
      <c r="B31" s="114">
        <v>901</v>
      </c>
      <c r="C31" s="51" t="s">
        <v>21</v>
      </c>
      <c r="D31" s="52"/>
      <c r="E31" s="52">
        <v>1</v>
      </c>
      <c r="F31" s="76">
        <v>109.87</v>
      </c>
      <c r="G31" s="75">
        <v>18.32</v>
      </c>
      <c r="H31" s="75">
        <f t="shared" si="0"/>
        <v>128.19</v>
      </c>
      <c r="I31" s="53"/>
    </row>
    <row r="32" spans="1:13">
      <c r="A32" s="43"/>
      <c r="B32" s="114">
        <v>1978</v>
      </c>
      <c r="C32" s="51" t="s">
        <v>358</v>
      </c>
      <c r="D32" s="52">
        <v>2</v>
      </c>
      <c r="E32" s="52">
        <v>1</v>
      </c>
      <c r="F32" s="77">
        <v>168.03</v>
      </c>
      <c r="G32" s="76">
        <v>29.32</v>
      </c>
      <c r="H32" s="76">
        <f t="shared" si="0"/>
        <v>197.35</v>
      </c>
      <c r="I32" s="53"/>
    </row>
    <row r="33" spans="1:10">
      <c r="A33" s="43"/>
      <c r="B33" s="114">
        <v>2234</v>
      </c>
      <c r="C33" s="51" t="s">
        <v>551</v>
      </c>
      <c r="D33" s="52"/>
      <c r="E33" s="52"/>
      <c r="F33" s="120">
        <v>64.63</v>
      </c>
      <c r="G33" s="76">
        <v>10.47</v>
      </c>
      <c r="H33" s="76">
        <f t="shared" si="0"/>
        <v>75.099999999999994</v>
      </c>
      <c r="I33" s="53"/>
    </row>
    <row r="34" spans="1:10" ht="16">
      <c r="A34" s="43"/>
      <c r="B34" s="114">
        <v>1741</v>
      </c>
      <c r="C34" s="51" t="s">
        <v>23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  <c r="J34" s="180"/>
    </row>
    <row r="35" spans="1:10">
      <c r="A35" s="43"/>
      <c r="B35" s="114">
        <v>1757</v>
      </c>
      <c r="C35" s="51" t="s">
        <v>93</v>
      </c>
      <c r="D35" s="52">
        <v>1</v>
      </c>
      <c r="E35" s="52">
        <v>1</v>
      </c>
      <c r="F35" s="76">
        <v>168.03</v>
      </c>
      <c r="G35" s="75">
        <v>29.32</v>
      </c>
      <c r="H35" s="75">
        <f t="shared" si="0"/>
        <v>197.35</v>
      </c>
      <c r="I35" s="53"/>
    </row>
    <row r="36" spans="1:10">
      <c r="A36" s="43"/>
      <c r="B36" s="114">
        <v>2057</v>
      </c>
      <c r="C36" s="51" t="s">
        <v>183</v>
      </c>
      <c r="D36" s="52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10">
      <c r="A37" s="43"/>
      <c r="B37" s="114">
        <v>1210</v>
      </c>
      <c r="C37" s="54" t="s">
        <v>24</v>
      </c>
      <c r="D37" s="52">
        <v>1</v>
      </c>
      <c r="E37" s="52">
        <v>1</v>
      </c>
      <c r="F37" s="76">
        <v>168.03</v>
      </c>
      <c r="G37" s="76">
        <v>29.32</v>
      </c>
      <c r="H37" s="76">
        <f t="shared" si="0"/>
        <v>197.35</v>
      </c>
      <c r="I37" s="53"/>
    </row>
    <row r="38" spans="1:10">
      <c r="A38" s="43"/>
      <c r="B38" s="114">
        <v>2031</v>
      </c>
      <c r="C38" s="54" t="s">
        <v>134</v>
      </c>
      <c r="D38" s="52"/>
      <c r="E38" s="52"/>
      <c r="F38" s="76">
        <v>64.63</v>
      </c>
      <c r="G38" s="75">
        <v>10.47</v>
      </c>
      <c r="H38" s="75">
        <f t="shared" si="0"/>
        <v>75.099999999999994</v>
      </c>
      <c r="I38" s="53"/>
    </row>
    <row r="39" spans="1:10">
      <c r="A39" s="43"/>
      <c r="B39" s="114">
        <v>1460</v>
      </c>
      <c r="C39" s="54" t="s">
        <v>59</v>
      </c>
      <c r="D39" s="55"/>
      <c r="E39" s="52"/>
      <c r="F39" s="76">
        <v>64.63</v>
      </c>
      <c r="G39" s="75">
        <v>10.47</v>
      </c>
      <c r="H39" s="75">
        <f t="shared" si="0"/>
        <v>75.099999999999994</v>
      </c>
      <c r="I39" s="53"/>
    </row>
    <row r="40" spans="1:10" s="181" customFormat="1">
      <c r="A40" s="219"/>
      <c r="B40" s="211">
        <v>2248</v>
      </c>
      <c r="C40" s="248" t="s">
        <v>563</v>
      </c>
      <c r="D40" s="249">
        <v>1</v>
      </c>
      <c r="E40" s="214">
        <v>1</v>
      </c>
      <c r="F40" s="215">
        <v>168.03</v>
      </c>
      <c r="G40" s="215">
        <v>29.32</v>
      </c>
      <c r="H40" s="215">
        <f t="shared" si="0"/>
        <v>197.35</v>
      </c>
      <c r="I40" s="216" t="s">
        <v>545</v>
      </c>
    </row>
    <row r="41" spans="1:10">
      <c r="A41" s="43"/>
      <c r="B41" s="114">
        <v>1300</v>
      </c>
      <c r="C41" s="138" t="s">
        <v>330</v>
      </c>
      <c r="D41" s="55"/>
      <c r="E41" s="52"/>
      <c r="F41" s="76">
        <v>64.63</v>
      </c>
      <c r="G41" s="76">
        <v>10.47</v>
      </c>
      <c r="H41" s="75">
        <f t="shared" si="0"/>
        <v>75.099999999999994</v>
      </c>
      <c r="I41" s="53"/>
    </row>
    <row r="42" spans="1:10" ht="16" customHeight="1">
      <c r="A42" s="43"/>
      <c r="B42" s="166">
        <v>2036</v>
      </c>
      <c r="C42" s="119" t="s">
        <v>306</v>
      </c>
      <c r="D42" s="55"/>
      <c r="E42" s="52"/>
      <c r="F42" s="76">
        <v>64.63</v>
      </c>
      <c r="G42" s="76">
        <v>10.47</v>
      </c>
      <c r="H42" s="75">
        <f>SUM(F42:G42)</f>
        <v>75.099999999999994</v>
      </c>
      <c r="I42" s="53"/>
    </row>
    <row r="43" spans="1:10">
      <c r="A43" s="43"/>
      <c r="B43" s="114">
        <v>2062</v>
      </c>
      <c r="C43" s="54" t="s">
        <v>203</v>
      </c>
      <c r="D43" s="52"/>
      <c r="E43" s="52"/>
      <c r="F43" s="76">
        <v>64.63</v>
      </c>
      <c r="G43" s="76">
        <v>10.47</v>
      </c>
      <c r="H43" s="75">
        <f t="shared" si="0"/>
        <v>75.099999999999994</v>
      </c>
      <c r="I43" s="53"/>
    </row>
    <row r="44" spans="1:10">
      <c r="A44" s="43"/>
      <c r="B44" s="167">
        <v>2121</v>
      </c>
      <c r="C44" s="119" t="s">
        <v>308</v>
      </c>
      <c r="D44" s="52"/>
      <c r="E44" s="52"/>
      <c r="F44" s="76">
        <v>64.63</v>
      </c>
      <c r="G44" s="76">
        <v>10.47</v>
      </c>
      <c r="H44" s="75">
        <f t="shared" si="0"/>
        <v>75.099999999999994</v>
      </c>
      <c r="I44" s="53"/>
    </row>
    <row r="45" spans="1:10">
      <c r="A45" s="43"/>
      <c r="B45" s="114">
        <v>1704</v>
      </c>
      <c r="C45" s="54" t="s">
        <v>27</v>
      </c>
      <c r="D45" s="56">
        <v>2</v>
      </c>
      <c r="E45" s="52">
        <v>1</v>
      </c>
      <c r="F45" s="77">
        <v>168.03</v>
      </c>
      <c r="G45" s="76">
        <v>29.32</v>
      </c>
      <c r="H45" s="75">
        <f t="shared" si="0"/>
        <v>197.35</v>
      </c>
      <c r="I45" s="53"/>
    </row>
    <row r="46" spans="1:10">
      <c r="A46" s="43"/>
      <c r="B46" s="114">
        <v>2030</v>
      </c>
      <c r="C46" s="54" t="s">
        <v>123</v>
      </c>
      <c r="D46" s="56"/>
      <c r="E46" s="52">
        <v>1</v>
      </c>
      <c r="F46" s="76">
        <v>109.87</v>
      </c>
      <c r="G46" s="76">
        <v>18.32</v>
      </c>
      <c r="H46" s="75">
        <f t="shared" si="0"/>
        <v>128.19</v>
      </c>
      <c r="I46" s="53"/>
    </row>
    <row r="47" spans="1:10">
      <c r="A47" s="43"/>
      <c r="B47" s="114">
        <v>1734</v>
      </c>
      <c r="C47" s="54" t="s">
        <v>143</v>
      </c>
      <c r="D47" s="52">
        <v>1</v>
      </c>
      <c r="E47" s="52"/>
      <c r="F47" s="76">
        <v>109.87</v>
      </c>
      <c r="G47" s="75">
        <v>18.32</v>
      </c>
      <c r="H47" s="75">
        <f t="shared" si="0"/>
        <v>128.19</v>
      </c>
      <c r="I47" s="53"/>
    </row>
    <row r="48" spans="1:10">
      <c r="A48" s="43"/>
      <c r="B48" s="114">
        <v>2069</v>
      </c>
      <c r="C48" s="54" t="s">
        <v>209</v>
      </c>
      <c r="D48" s="52"/>
      <c r="E48" s="52"/>
      <c r="F48" s="76">
        <v>64.63</v>
      </c>
      <c r="G48" s="75">
        <v>10.47</v>
      </c>
      <c r="H48" s="75">
        <f t="shared" si="0"/>
        <v>75.099999999999994</v>
      </c>
      <c r="I48" s="53"/>
    </row>
    <row r="49" spans="1:9">
      <c r="A49" s="43"/>
      <c r="B49" s="114">
        <v>2003</v>
      </c>
      <c r="C49" s="51" t="s">
        <v>133</v>
      </c>
      <c r="D49" s="52"/>
      <c r="E49" s="52">
        <v>1</v>
      </c>
      <c r="F49" s="76">
        <v>109.87</v>
      </c>
      <c r="G49" s="76">
        <v>18.32</v>
      </c>
      <c r="H49" s="76">
        <f t="shared" si="0"/>
        <v>128.19</v>
      </c>
      <c r="I49" s="53"/>
    </row>
    <row r="50" spans="1:9" s="42" customFormat="1">
      <c r="A50" s="43"/>
      <c r="B50" s="114">
        <v>2019</v>
      </c>
      <c r="C50" s="54" t="s">
        <v>124</v>
      </c>
      <c r="D50" s="52">
        <v>1</v>
      </c>
      <c r="E50" s="52">
        <v>1</v>
      </c>
      <c r="F50" s="77">
        <v>168.03</v>
      </c>
      <c r="G50" s="76">
        <v>29.32</v>
      </c>
      <c r="H50" s="76">
        <f t="shared" si="0"/>
        <v>197.35</v>
      </c>
      <c r="I50" s="53"/>
    </row>
    <row r="51" spans="1:9" s="42" customFormat="1">
      <c r="A51" s="43"/>
      <c r="B51" s="114">
        <v>2172</v>
      </c>
      <c r="C51" s="54" t="s">
        <v>378</v>
      </c>
      <c r="D51" s="52"/>
      <c r="E51" s="52"/>
      <c r="F51" s="76">
        <v>64.63</v>
      </c>
      <c r="G51" s="75">
        <v>10.47</v>
      </c>
      <c r="H51" s="75">
        <f t="shared" si="0"/>
        <v>75.099999999999994</v>
      </c>
      <c r="I51" s="53"/>
    </row>
    <row r="52" spans="1:9">
      <c r="A52" s="43"/>
      <c r="B52" s="114">
        <v>2119</v>
      </c>
      <c r="C52" s="51" t="s">
        <v>215</v>
      </c>
      <c r="D52" s="66"/>
      <c r="E52" s="66"/>
      <c r="F52" s="76">
        <v>64.63</v>
      </c>
      <c r="G52" s="78">
        <v>10.47</v>
      </c>
      <c r="H52" s="75">
        <f t="shared" si="0"/>
        <v>75.099999999999994</v>
      </c>
      <c r="I52" s="57"/>
    </row>
    <row r="53" spans="1:9">
      <c r="A53" s="43"/>
      <c r="B53" s="114">
        <v>2231</v>
      </c>
      <c r="C53" s="51" t="s">
        <v>509</v>
      </c>
      <c r="D53" s="66">
        <v>2</v>
      </c>
      <c r="E53" s="66"/>
      <c r="F53" s="76">
        <v>168.03</v>
      </c>
      <c r="G53" s="78">
        <v>29.32</v>
      </c>
      <c r="H53" s="75">
        <f t="shared" si="0"/>
        <v>197.35</v>
      </c>
      <c r="I53" s="57"/>
    </row>
    <row r="54" spans="1:9">
      <c r="A54" s="43"/>
      <c r="B54" s="114">
        <v>1975</v>
      </c>
      <c r="C54" s="54" t="s">
        <v>83</v>
      </c>
      <c r="D54" s="55"/>
      <c r="E54" s="55"/>
      <c r="F54" s="76">
        <v>64.63</v>
      </c>
      <c r="G54" s="75">
        <v>10.47</v>
      </c>
      <c r="H54" s="75">
        <f t="shared" si="0"/>
        <v>75.099999999999994</v>
      </c>
      <c r="I54" s="53"/>
    </row>
    <row r="55" spans="1:9">
      <c r="A55" s="43"/>
      <c r="B55" s="114">
        <v>330</v>
      </c>
      <c r="C55" s="54" t="s">
        <v>30</v>
      </c>
      <c r="D55" s="52"/>
      <c r="E55" s="52"/>
      <c r="F55" s="76">
        <v>64.63</v>
      </c>
      <c r="G55" s="203">
        <v>10.47</v>
      </c>
      <c r="H55" s="76">
        <f t="shared" si="0"/>
        <v>75.099999999999994</v>
      </c>
      <c r="I55" s="53"/>
    </row>
    <row r="56" spans="1:9">
      <c r="A56" s="43"/>
      <c r="B56" s="114">
        <v>2203</v>
      </c>
      <c r="C56" s="54" t="s">
        <v>428</v>
      </c>
      <c r="D56" s="52"/>
      <c r="E56" s="52"/>
      <c r="F56" s="76">
        <v>64.63</v>
      </c>
      <c r="G56" s="76">
        <v>10.47</v>
      </c>
      <c r="H56" s="76">
        <f>SUM(F56:G56)</f>
        <v>75.099999999999994</v>
      </c>
      <c r="I56" s="53"/>
    </row>
    <row r="57" spans="1:9">
      <c r="A57" s="43"/>
      <c r="B57" s="114">
        <v>2235</v>
      </c>
      <c r="C57" s="54" t="s">
        <v>523</v>
      </c>
      <c r="D57" s="52"/>
      <c r="E57" s="52"/>
      <c r="F57" s="76">
        <v>64.63</v>
      </c>
      <c r="G57" s="76">
        <v>10.47</v>
      </c>
      <c r="H57" s="76">
        <f>SUM(F57:G57)</f>
        <v>75.099999999999994</v>
      </c>
      <c r="I57" s="53"/>
    </row>
    <row r="58" spans="1:9">
      <c r="A58" s="43"/>
      <c r="B58" s="114">
        <v>2245</v>
      </c>
      <c r="C58" s="54" t="s">
        <v>554</v>
      </c>
      <c r="D58" s="52"/>
      <c r="E58" s="52">
        <v>1</v>
      </c>
      <c r="F58" s="76">
        <v>109.87</v>
      </c>
      <c r="G58" s="76">
        <v>18.32</v>
      </c>
      <c r="H58" s="76">
        <f>SUM(F58:G58)</f>
        <v>128.19</v>
      </c>
      <c r="I58" s="53"/>
    </row>
    <row r="59" spans="1:9">
      <c r="A59" s="43"/>
      <c r="B59" s="114">
        <v>2001</v>
      </c>
      <c r="C59" s="54" t="s">
        <v>360</v>
      </c>
      <c r="D59" s="52"/>
      <c r="E59" s="52"/>
      <c r="F59" s="76">
        <v>64.63</v>
      </c>
      <c r="G59" s="76">
        <v>10.47</v>
      </c>
      <c r="H59" s="75">
        <f t="shared" si="0"/>
        <v>75.099999999999994</v>
      </c>
      <c r="I59" s="53"/>
    </row>
    <row r="60" spans="1:9">
      <c r="A60" s="43"/>
      <c r="B60" s="114">
        <v>2160</v>
      </c>
      <c r="C60" s="54" t="s">
        <v>369</v>
      </c>
      <c r="D60" s="52">
        <v>1</v>
      </c>
      <c r="E60" s="52"/>
      <c r="F60" s="76">
        <v>109.87</v>
      </c>
      <c r="G60" s="76">
        <v>18.32</v>
      </c>
      <c r="H60" s="75">
        <f t="shared" si="0"/>
        <v>128.19</v>
      </c>
      <c r="I60" s="53"/>
    </row>
    <row r="61" spans="1:9">
      <c r="A61" s="43"/>
      <c r="B61" s="114">
        <v>2246</v>
      </c>
      <c r="C61" s="54" t="s">
        <v>557</v>
      </c>
      <c r="D61" s="52"/>
      <c r="E61" s="52"/>
      <c r="F61" s="76">
        <v>64.63</v>
      </c>
      <c r="G61" s="76">
        <v>10.47</v>
      </c>
      <c r="H61" s="75">
        <f t="shared" si="0"/>
        <v>75.099999999999994</v>
      </c>
      <c r="I61" s="53"/>
    </row>
    <row r="62" spans="1:9">
      <c r="A62" s="43"/>
      <c r="B62" s="114">
        <v>2018</v>
      </c>
      <c r="C62" s="54" t="s">
        <v>112</v>
      </c>
      <c r="D62" s="52"/>
      <c r="E62" s="52"/>
      <c r="F62" s="76">
        <v>64.63</v>
      </c>
      <c r="G62" s="75">
        <v>10.47</v>
      </c>
      <c r="H62" s="75">
        <f t="shared" si="0"/>
        <v>75.099999999999994</v>
      </c>
      <c r="I62" s="53"/>
    </row>
    <row r="63" spans="1:9">
      <c r="A63" s="43"/>
      <c r="B63" s="114">
        <v>1689</v>
      </c>
      <c r="C63" s="54" t="s">
        <v>341</v>
      </c>
      <c r="D63" s="52">
        <v>1</v>
      </c>
      <c r="E63" s="52">
        <v>1</v>
      </c>
      <c r="F63" s="76">
        <v>168.03</v>
      </c>
      <c r="G63" s="76">
        <v>29.32</v>
      </c>
      <c r="H63" s="76">
        <f t="shared" si="0"/>
        <v>197.35</v>
      </c>
      <c r="I63" s="53"/>
    </row>
    <row r="64" spans="1:9">
      <c r="A64" s="43"/>
      <c r="B64" s="114">
        <v>1692</v>
      </c>
      <c r="C64" s="54" t="s">
        <v>32</v>
      </c>
      <c r="D64" s="56">
        <v>2</v>
      </c>
      <c r="E64" s="52"/>
      <c r="F64" s="76">
        <v>168.03</v>
      </c>
      <c r="G64" s="75">
        <v>29.32</v>
      </c>
      <c r="H64" s="75">
        <f t="shared" si="0"/>
        <v>197.35</v>
      </c>
      <c r="I64" s="53"/>
    </row>
    <row r="65" spans="1:10">
      <c r="A65" s="43"/>
      <c r="B65" s="114">
        <v>2027</v>
      </c>
      <c r="C65" s="54" t="s">
        <v>137</v>
      </c>
      <c r="D65" s="56"/>
      <c r="E65" s="52"/>
      <c r="F65" s="76">
        <v>64.63</v>
      </c>
      <c r="G65" s="75">
        <v>10.47</v>
      </c>
      <c r="H65" s="75">
        <f t="shared" si="0"/>
        <v>75.099999999999994</v>
      </c>
      <c r="I65" s="53"/>
    </row>
    <row r="66" spans="1:10">
      <c r="A66" s="43"/>
      <c r="B66" s="114">
        <v>2060</v>
      </c>
      <c r="C66" s="54" t="s">
        <v>179</v>
      </c>
      <c r="D66" s="52"/>
      <c r="E66" s="52">
        <v>1</v>
      </c>
      <c r="F66" s="76">
        <v>109.87</v>
      </c>
      <c r="G66" s="75">
        <v>18.32</v>
      </c>
      <c r="H66" s="75">
        <f t="shared" si="0"/>
        <v>128.19</v>
      </c>
      <c r="I66" s="53"/>
    </row>
    <row r="67" spans="1:10">
      <c r="A67" s="43"/>
      <c r="B67" s="114">
        <v>1649</v>
      </c>
      <c r="C67" s="54" t="s">
        <v>34</v>
      </c>
      <c r="D67" s="52"/>
      <c r="E67" s="52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10">
      <c r="A68" s="43"/>
      <c r="B68" s="114">
        <v>2090</v>
      </c>
      <c r="C68" s="54" t="s">
        <v>380</v>
      </c>
      <c r="D68" s="52"/>
      <c r="E68" s="52">
        <v>1</v>
      </c>
      <c r="F68" s="76">
        <v>109.87</v>
      </c>
      <c r="G68" s="75">
        <v>18.32</v>
      </c>
      <c r="H68" s="75">
        <f t="shared" si="0"/>
        <v>128.19</v>
      </c>
      <c r="I68" s="53"/>
    </row>
    <row r="69" spans="1:10">
      <c r="A69" s="43"/>
      <c r="B69" s="114">
        <v>1705</v>
      </c>
      <c r="C69" s="54" t="s">
        <v>126</v>
      </c>
      <c r="D69" s="52"/>
      <c r="E69" s="52">
        <v>1</v>
      </c>
      <c r="F69" s="76">
        <v>109.87</v>
      </c>
      <c r="G69" s="75">
        <v>18.32</v>
      </c>
      <c r="H69" s="75">
        <f t="shared" si="0"/>
        <v>128.19</v>
      </c>
      <c r="I69" s="53"/>
    </row>
    <row r="70" spans="1:10" ht="17" customHeight="1">
      <c r="A70" s="43"/>
      <c r="B70" s="114">
        <v>1050</v>
      </c>
      <c r="C70" s="115" t="s">
        <v>35</v>
      </c>
      <c r="D70" s="74"/>
      <c r="E70" s="116"/>
      <c r="F70" s="76">
        <v>64.63</v>
      </c>
      <c r="G70" s="75">
        <v>10.47</v>
      </c>
      <c r="H70" s="75">
        <f t="shared" si="0"/>
        <v>75.099999999999994</v>
      </c>
      <c r="I70" s="91"/>
      <c r="J70" s="91"/>
    </row>
    <row r="71" spans="1:10">
      <c r="A71" s="43"/>
      <c r="B71" s="114">
        <v>2094</v>
      </c>
      <c r="C71" s="51" t="s">
        <v>433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/>
      <c r="B72" s="114">
        <v>1686</v>
      </c>
      <c r="C72" s="51" t="s">
        <v>339</v>
      </c>
      <c r="D72" s="71"/>
      <c r="E72" s="52">
        <v>1</v>
      </c>
      <c r="F72" s="76">
        <v>109.87</v>
      </c>
      <c r="G72" s="76">
        <v>18.32</v>
      </c>
      <c r="H72" s="76">
        <f t="shared" si="0"/>
        <v>128.19</v>
      </c>
      <c r="I72" s="53"/>
    </row>
    <row r="73" spans="1:10">
      <c r="A73" s="43"/>
      <c r="B73" s="114">
        <v>1964</v>
      </c>
      <c r="C73" s="54" t="s">
        <v>50</v>
      </c>
      <c r="D73" s="73"/>
      <c r="E73" s="73"/>
      <c r="F73" s="76">
        <v>64.63</v>
      </c>
      <c r="G73" s="75">
        <v>10.47</v>
      </c>
      <c r="H73" s="75">
        <f t="shared" si="0"/>
        <v>75.099999999999994</v>
      </c>
      <c r="I73" s="53"/>
    </row>
    <row r="74" spans="1:10">
      <c r="A74" s="43"/>
      <c r="B74" s="114">
        <v>1981</v>
      </c>
      <c r="C74" s="54" t="s">
        <v>85</v>
      </c>
      <c r="D74" s="73"/>
      <c r="E74" s="73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/>
      <c r="B75" s="114">
        <v>2022</v>
      </c>
      <c r="C75" s="54" t="s">
        <v>128</v>
      </c>
      <c r="D75" s="71"/>
      <c r="E75" s="72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/>
      <c r="B76" s="114">
        <v>1662</v>
      </c>
      <c r="C76" s="54" t="s">
        <v>138</v>
      </c>
      <c r="D76" s="71"/>
      <c r="E76" s="72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/>
      <c r="B77" s="114">
        <v>1630</v>
      </c>
      <c r="C77" s="54" t="s">
        <v>37</v>
      </c>
      <c r="D77" s="56">
        <v>1</v>
      </c>
      <c r="E77" s="72"/>
      <c r="F77" s="76">
        <v>109.87</v>
      </c>
      <c r="G77" s="75">
        <v>18.32</v>
      </c>
      <c r="H77" s="75">
        <f t="shared" si="0"/>
        <v>128.19</v>
      </c>
      <c r="I77" s="53"/>
    </row>
    <row r="78" spans="1:10" s="181" customFormat="1">
      <c r="A78" s="219"/>
      <c r="B78" s="211">
        <v>1714</v>
      </c>
      <c r="C78" s="212" t="s">
        <v>46</v>
      </c>
      <c r="D78" s="250">
        <v>2</v>
      </c>
      <c r="E78" s="251">
        <v>1</v>
      </c>
      <c r="F78" s="222">
        <v>168.03</v>
      </c>
      <c r="G78" s="222">
        <v>29.32</v>
      </c>
      <c r="H78" s="215">
        <f t="shared" si="0"/>
        <v>197.35</v>
      </c>
      <c r="I78" s="216" t="s">
        <v>565</v>
      </c>
    </row>
    <row r="79" spans="1:10">
      <c r="A79" s="43"/>
      <c r="B79" s="114">
        <v>2024</v>
      </c>
      <c r="C79" s="51" t="s">
        <v>165</v>
      </c>
      <c r="D79" s="56"/>
      <c r="E79" s="66">
        <v>1</v>
      </c>
      <c r="F79" s="76">
        <v>109.87</v>
      </c>
      <c r="G79" s="80">
        <v>18.32</v>
      </c>
      <c r="H79" s="76">
        <f t="shared" si="0"/>
        <v>128.19</v>
      </c>
      <c r="I79" s="53"/>
    </row>
    <row r="80" spans="1:10">
      <c r="A80" s="43"/>
      <c r="B80" s="114">
        <v>1955</v>
      </c>
      <c r="C80" s="51" t="s">
        <v>200</v>
      </c>
      <c r="D80" s="56"/>
      <c r="E80" s="66">
        <v>1</v>
      </c>
      <c r="F80" s="76">
        <v>109.87</v>
      </c>
      <c r="G80" s="76">
        <v>18.32</v>
      </c>
      <c r="H80" s="76">
        <f t="shared" si="0"/>
        <v>128.19</v>
      </c>
      <c r="I80" s="53"/>
    </row>
    <row r="81" spans="1:11">
      <c r="A81" s="43"/>
      <c r="B81" s="114">
        <v>2006</v>
      </c>
      <c r="C81" s="54" t="s">
        <v>98</v>
      </c>
      <c r="D81" s="56"/>
      <c r="E81" s="66"/>
      <c r="F81" s="76">
        <v>64.63</v>
      </c>
      <c r="G81" s="75">
        <v>10.47</v>
      </c>
      <c r="H81" s="75">
        <f t="shared" si="0"/>
        <v>75.099999999999994</v>
      </c>
      <c r="I81" s="53"/>
    </row>
    <row r="82" spans="1:11">
      <c r="A82" s="43"/>
      <c r="B82" s="114">
        <v>2212</v>
      </c>
      <c r="C82" s="54" t="s">
        <v>434</v>
      </c>
      <c r="D82" s="56"/>
      <c r="E82" s="52"/>
      <c r="F82" s="76">
        <v>64.63</v>
      </c>
      <c r="G82" s="75">
        <v>10.47</v>
      </c>
      <c r="H82" s="75">
        <f t="shared" si="0"/>
        <v>75.099999999999994</v>
      </c>
      <c r="I82" s="53"/>
    </row>
    <row r="83" spans="1:11">
      <c r="A83" s="43"/>
      <c r="B83" s="114">
        <v>2010</v>
      </c>
      <c r="C83" s="54" t="s">
        <v>524</v>
      </c>
      <c r="D83" s="56">
        <v>1</v>
      </c>
      <c r="E83" s="52">
        <v>1</v>
      </c>
      <c r="F83" s="76">
        <v>168.03</v>
      </c>
      <c r="G83" s="76">
        <v>29.32</v>
      </c>
      <c r="H83" s="76">
        <f t="shared" si="0"/>
        <v>197.35</v>
      </c>
      <c r="I83" s="53"/>
    </row>
    <row r="84" spans="1:11">
      <c r="A84" s="43"/>
      <c r="B84" s="114">
        <v>2187</v>
      </c>
      <c r="C84" s="54" t="s">
        <v>558</v>
      </c>
      <c r="D84" s="56">
        <v>2</v>
      </c>
      <c r="E84" s="52">
        <v>1</v>
      </c>
      <c r="F84" s="76">
        <v>168.03</v>
      </c>
      <c r="G84" s="76">
        <v>29.32</v>
      </c>
      <c r="H84" s="76">
        <f t="shared" si="0"/>
        <v>197.35</v>
      </c>
      <c r="I84" s="53"/>
    </row>
    <row r="85" spans="1:11">
      <c r="A85" s="43"/>
      <c r="B85" s="114">
        <v>2021</v>
      </c>
      <c r="C85" s="54" t="s">
        <v>201</v>
      </c>
      <c r="D85" s="66"/>
      <c r="E85" s="66"/>
      <c r="F85" s="76">
        <v>64.63</v>
      </c>
      <c r="G85" s="75">
        <v>10.47</v>
      </c>
      <c r="H85" s="75">
        <f t="shared" si="0"/>
        <v>75.099999999999994</v>
      </c>
      <c r="I85" s="53"/>
    </row>
    <row r="86" spans="1:11">
      <c r="A86" s="43"/>
      <c r="B86" s="114">
        <v>1750</v>
      </c>
      <c r="C86" s="54" t="s">
        <v>202</v>
      </c>
      <c r="D86" s="66"/>
      <c r="E86" s="66">
        <v>1</v>
      </c>
      <c r="F86" s="76">
        <v>109.87</v>
      </c>
      <c r="G86" s="78">
        <v>18.32</v>
      </c>
      <c r="H86" s="75">
        <f>SUM(F86:G86)</f>
        <v>128.19</v>
      </c>
      <c r="I86" s="53"/>
    </row>
    <row r="87" spans="1:11">
      <c r="A87" s="43"/>
      <c r="B87" s="114">
        <v>2095</v>
      </c>
      <c r="C87" s="54" t="s">
        <v>473</v>
      </c>
      <c r="D87" s="66"/>
      <c r="E87" s="66"/>
      <c r="F87" s="76">
        <v>64.63</v>
      </c>
      <c r="G87" s="78">
        <v>10.47</v>
      </c>
      <c r="H87" s="75">
        <f>SUM(F87:G87)</f>
        <v>75.099999999999994</v>
      </c>
      <c r="I87" s="53"/>
    </row>
    <row r="88" spans="1:11">
      <c r="A88" s="43"/>
      <c r="B88" s="114">
        <v>2064</v>
      </c>
      <c r="C88" s="54" t="s">
        <v>559</v>
      </c>
      <c r="D88" s="66"/>
      <c r="E88" s="66"/>
      <c r="F88" s="76">
        <v>168.03</v>
      </c>
      <c r="G88" s="76">
        <v>29.32</v>
      </c>
      <c r="H88" s="76">
        <f>F88+G88</f>
        <v>197.35</v>
      </c>
      <c r="I88" s="53"/>
    </row>
    <row r="89" spans="1:11">
      <c r="A89" s="43"/>
      <c r="B89" s="114">
        <v>2052</v>
      </c>
      <c r="C89" s="54" t="s">
        <v>161</v>
      </c>
      <c r="D89" s="66"/>
      <c r="E89" s="66"/>
      <c r="F89" s="76">
        <v>64.63</v>
      </c>
      <c r="G89" s="75">
        <v>10.47</v>
      </c>
      <c r="H89" s="75">
        <f>SUM(F89:G89)</f>
        <v>75.099999999999994</v>
      </c>
      <c r="I89" s="53"/>
      <c r="K89" s="12"/>
    </row>
    <row r="90" spans="1:11">
      <c r="A90" s="43"/>
      <c r="B90" s="114">
        <v>1769</v>
      </c>
      <c r="C90" s="51" t="s">
        <v>86</v>
      </c>
      <c r="D90" s="52"/>
      <c r="E90" s="52">
        <v>1</v>
      </c>
      <c r="F90" s="76">
        <v>109.87</v>
      </c>
      <c r="G90" s="77">
        <v>18.32</v>
      </c>
      <c r="H90" s="75">
        <f>SUM(F90:G90)</f>
        <v>128.19</v>
      </c>
      <c r="I90" s="53"/>
      <c r="K90" s="12"/>
    </row>
    <row r="91" spans="1:11">
      <c r="A91" s="43"/>
      <c r="B91" s="114">
        <v>2089</v>
      </c>
      <c r="C91" s="54" t="s">
        <v>535</v>
      </c>
      <c r="D91" s="53"/>
      <c r="E91" s="53"/>
      <c r="F91" s="76">
        <v>64.63</v>
      </c>
      <c r="G91" s="120">
        <v>10.47</v>
      </c>
      <c r="H91" s="76">
        <f>SUM(F91:G91)</f>
        <v>75.099999999999994</v>
      </c>
      <c r="I91" s="53"/>
      <c r="K91" s="12"/>
    </row>
    <row r="92" spans="1:11" ht="16">
      <c r="A92" s="152"/>
      <c r="B92" s="153"/>
      <c r="C92" s="153"/>
      <c r="D92" s="153"/>
      <c r="E92" s="154" t="s">
        <v>403</v>
      </c>
      <c r="F92" s="144">
        <f>SUM(F5:F91)</f>
        <v>8446.9700000000012</v>
      </c>
      <c r="G92" s="88">
        <f>SUM(G5:G91)</f>
        <v>1418.1900000000007</v>
      </c>
      <c r="H92" s="88">
        <f>SUM(H5:H91)</f>
        <v>9865.1600000000089</v>
      </c>
      <c r="I92" s="89"/>
      <c r="K92" s="12"/>
    </row>
    <row r="93" spans="1:11">
      <c r="A93" s="148" t="s">
        <v>383</v>
      </c>
      <c r="B93" s="149" t="s">
        <v>413</v>
      </c>
      <c r="C93" s="150" t="s">
        <v>196</v>
      </c>
      <c r="D93" s="151"/>
      <c r="E93" s="151"/>
      <c r="F93" s="76">
        <v>64.63</v>
      </c>
      <c r="G93" s="75">
        <v>10.47</v>
      </c>
      <c r="H93" s="75">
        <f>SUM(F93:G93)</f>
        <v>75.099999999999994</v>
      </c>
      <c r="I93" s="53"/>
    </row>
    <row r="94" spans="1:11">
      <c r="A94" s="43"/>
      <c r="B94" s="50"/>
      <c r="C94" s="54"/>
      <c r="D94" s="52"/>
      <c r="E94" s="52"/>
      <c r="F94" s="76"/>
      <c r="G94" s="76"/>
      <c r="H94" s="76"/>
      <c r="I94" s="53"/>
    </row>
    <row r="95" spans="1:11" ht="16">
      <c r="A95" s="143"/>
      <c r="B95" s="155">
        <f>COUNTA(B7:B93)</f>
        <v>86</v>
      </c>
      <c r="C95" s="142"/>
      <c r="D95" s="398" t="s">
        <v>404</v>
      </c>
      <c r="E95" s="400"/>
      <c r="F95" s="88">
        <f>SUM(F93:F94)</f>
        <v>64.63</v>
      </c>
      <c r="G95" s="88">
        <f>SUM(G93:G94)</f>
        <v>10.47</v>
      </c>
      <c r="H95" s="88">
        <f>SUM(H93:H94)</f>
        <v>75.099999999999994</v>
      </c>
      <c r="I95" s="89"/>
      <c r="K95" s="12"/>
    </row>
    <row r="96" spans="1:11" ht="16">
      <c r="A96" s="394" t="s">
        <v>171</v>
      </c>
      <c r="B96" s="395"/>
      <c r="C96" s="395"/>
      <c r="D96" s="395"/>
      <c r="E96" s="396"/>
      <c r="F96" s="88">
        <f>F92+F95</f>
        <v>8511.6</v>
      </c>
      <c r="G96" s="88">
        <f>G92+G95</f>
        <v>1428.6600000000008</v>
      </c>
      <c r="H96" s="88">
        <f>H92+H95</f>
        <v>9940.2600000000093</v>
      </c>
      <c r="I96" s="89"/>
      <c r="K96" s="12"/>
    </row>
    <row r="97" spans="1:9" ht="16">
      <c r="A97" s="401" t="s">
        <v>317</v>
      </c>
      <c r="B97" s="401"/>
      <c r="C97" s="401"/>
      <c r="D97" s="401"/>
      <c r="E97" s="401"/>
      <c r="F97" s="90"/>
      <c r="G97" s="93"/>
      <c r="H97" s="93"/>
      <c r="I97" s="89"/>
    </row>
    <row r="98" spans="1:9" ht="16" customHeight="1">
      <c r="A98" s="405" t="s">
        <v>417</v>
      </c>
      <c r="B98" s="402"/>
      <c r="C98" s="402"/>
      <c r="D98" s="402"/>
      <c r="E98" s="403"/>
      <c r="F98" s="75"/>
      <c r="G98" s="75"/>
      <c r="H98" s="75"/>
      <c r="I98" s="100"/>
    </row>
    <row r="99" spans="1:9" ht="16" customHeight="1">
      <c r="A99" s="189"/>
      <c r="B99" s="190"/>
      <c r="C99" s="189"/>
      <c r="D99" s="196"/>
      <c r="E99" s="195"/>
      <c r="F99" s="75"/>
      <c r="G99" s="75"/>
      <c r="H99" s="75"/>
      <c r="I99" s="100"/>
    </row>
    <row r="100" spans="1:9" ht="16" customHeight="1">
      <c r="A100" s="407" t="s">
        <v>418</v>
      </c>
      <c r="B100" s="407"/>
      <c r="C100" s="407"/>
      <c r="D100" s="407"/>
      <c r="E100" s="407"/>
      <c r="F100" s="207"/>
      <c r="G100" s="75"/>
      <c r="H100" s="75"/>
      <c r="I100" s="100"/>
    </row>
    <row r="101" spans="1:9" ht="16" customHeight="1">
      <c r="A101" s="220"/>
      <c r="B101" s="211">
        <v>2248</v>
      </c>
      <c r="C101" s="248" t="s">
        <v>563</v>
      </c>
      <c r="D101" s="249">
        <v>1</v>
      </c>
      <c r="E101" s="214">
        <v>1</v>
      </c>
      <c r="F101" s="215"/>
      <c r="G101" s="215"/>
      <c r="H101" s="215">
        <v>394.7</v>
      </c>
      <c r="I101" s="100" t="s">
        <v>566</v>
      </c>
    </row>
    <row r="102" spans="1:9" ht="16" customHeight="1">
      <c r="A102" s="220"/>
      <c r="B102" s="114">
        <v>2245</v>
      </c>
      <c r="C102" s="54" t="s">
        <v>554</v>
      </c>
      <c r="D102" s="52"/>
      <c r="E102" s="52">
        <v>1</v>
      </c>
      <c r="F102" s="76"/>
      <c r="G102" s="76"/>
      <c r="H102" s="76">
        <v>159.27000000000001</v>
      </c>
      <c r="I102" s="240" t="s">
        <v>567</v>
      </c>
    </row>
    <row r="103" spans="1:9" ht="16">
      <c r="A103" s="409" t="s">
        <v>415</v>
      </c>
      <c r="B103" s="410"/>
      <c r="C103" s="410"/>
      <c r="D103" s="410"/>
      <c r="E103" s="411"/>
      <c r="F103" s="98">
        <f>SUM(F99:F100)</f>
        <v>0</v>
      </c>
      <c r="G103" s="98">
        <f>SUM(G99:G100)</f>
        <v>0</v>
      </c>
      <c r="H103" s="98">
        <f>SUM(H99:H102)</f>
        <v>553.97</v>
      </c>
      <c r="I103" s="100"/>
    </row>
    <row r="104" spans="1:9" ht="16">
      <c r="A104" s="393" t="s">
        <v>171</v>
      </c>
      <c r="B104" s="393"/>
      <c r="C104" s="393"/>
      <c r="D104" s="393"/>
      <c r="E104" s="393"/>
      <c r="F104" s="90">
        <f>F96+F103</f>
        <v>8511.6</v>
      </c>
      <c r="G104" s="90">
        <f>G96+G103</f>
        <v>1428.6600000000008</v>
      </c>
      <c r="H104" s="90">
        <f>H96+H103</f>
        <v>10494.230000000009</v>
      </c>
      <c r="I104" s="89"/>
    </row>
    <row r="105" spans="1:9" ht="15" customHeight="1">
      <c r="A105" s="397" t="s">
        <v>166</v>
      </c>
      <c r="B105" s="397"/>
      <c r="C105" s="397"/>
      <c r="D105" s="397"/>
      <c r="E105" s="397"/>
      <c r="F105" s="397"/>
      <c r="G105" s="397"/>
      <c r="H105" s="397"/>
      <c r="I105" s="143"/>
    </row>
    <row r="106" spans="1:9" ht="16" customHeight="1">
      <c r="C106" s="1"/>
      <c r="D106" s="2"/>
      <c r="E106" s="3"/>
      <c r="G106" t="s">
        <v>381</v>
      </c>
      <c r="H106" s="163" t="s">
        <v>440</v>
      </c>
      <c r="I106" s="164">
        <v>44585</v>
      </c>
    </row>
    <row r="107" spans="1:9">
      <c r="G107" s="12"/>
      <c r="H107" s="12"/>
    </row>
    <row r="110" spans="1:9">
      <c r="B110" s="137"/>
      <c r="C110" s="137"/>
    </row>
  </sheetData>
  <autoFilter ref="A4:I93" xr:uid="{AC91E4FB-51F2-A54D-A087-8F2CC9694FD4}"/>
  <mergeCells count="8">
    <mergeCell ref="A104:E104"/>
    <mergeCell ref="A105:H105"/>
    <mergeCell ref="D95:E95"/>
    <mergeCell ref="A96:E96"/>
    <mergeCell ref="A97:E97"/>
    <mergeCell ref="A98:E98"/>
    <mergeCell ref="A100:E100"/>
    <mergeCell ref="A103:E103"/>
  </mergeCells>
  <conditionalFormatting sqref="B101">
    <cfRule type="duplicateValues" dxfId="696" priority="8"/>
  </conditionalFormatting>
  <conditionalFormatting sqref="B102">
    <cfRule type="duplicateValues" dxfId="695" priority="3"/>
  </conditionalFormatting>
  <conditionalFormatting sqref="B104 B106:B1048576 B1:B97">
    <cfRule type="duplicateValues" dxfId="694" priority="108"/>
  </conditionalFormatting>
  <conditionalFormatting sqref="B49:C49">
    <cfRule type="duplicateValues" dxfId="693" priority="132"/>
    <cfRule type="duplicateValues" dxfId="692" priority="133"/>
  </conditionalFormatting>
  <conditionalFormatting sqref="B92:C92">
    <cfRule type="duplicateValues" dxfId="691" priority="135"/>
    <cfRule type="duplicateValues" dxfId="690" priority="136"/>
  </conditionalFormatting>
  <conditionalFormatting sqref="B101:C101">
    <cfRule type="duplicateValues" dxfId="689" priority="14"/>
  </conditionalFormatting>
  <conditionalFormatting sqref="B102:C102">
    <cfRule type="duplicateValues" dxfId="688" priority="7"/>
  </conditionalFormatting>
  <conditionalFormatting sqref="B104:C104 B93:C95 B97:C97 B106:C1048576 B1:C48 B50:C91">
    <cfRule type="duplicateValues" dxfId="687" priority="145"/>
  </conditionalFormatting>
  <conditionalFormatting sqref="B108:C1048576">
    <cfRule type="duplicateValues" dxfId="686" priority="144"/>
  </conditionalFormatting>
  <conditionalFormatting sqref="C15">
    <cfRule type="duplicateValues" dxfId="685" priority="142"/>
  </conditionalFormatting>
  <conditionalFormatting sqref="C42">
    <cfRule type="duplicateValues" dxfId="684" priority="140"/>
  </conditionalFormatting>
  <conditionalFormatting sqref="C44">
    <cfRule type="duplicateValues" dxfId="683" priority="139"/>
  </conditionalFormatting>
  <conditionalFormatting sqref="C101">
    <cfRule type="duplicateValues" dxfId="682" priority="9"/>
  </conditionalFormatting>
  <conditionalFormatting sqref="C102">
    <cfRule type="duplicateValues" dxfId="681" priority="4"/>
  </conditionalFormatting>
  <conditionalFormatting sqref="C104 C106:C1048576 C1:C97">
    <cfRule type="duplicateValues" dxfId="680" priority="109"/>
  </conditionalFormatting>
  <conditionalFormatting sqref="D7:E90">
    <cfRule type="notContainsBlanks" dxfId="679" priority="134">
      <formula>LEN(TRIM(D7))&gt;0</formula>
    </cfRule>
  </conditionalFormatting>
  <conditionalFormatting sqref="D93:E94">
    <cfRule type="notContainsBlanks" dxfId="678" priority="143">
      <formula>LEN(TRIM(D93))&gt;0</formula>
    </cfRule>
  </conditionalFormatting>
  <conditionalFormatting sqref="D101:E102">
    <cfRule type="notContainsBlanks" dxfId="677" priority="6">
      <formula>LEN(TRIM(D101))&gt;0</formula>
    </cfRule>
  </conditionalFormatting>
  <conditionalFormatting sqref="F7:F91 F93">
    <cfRule type="cellIs" dxfId="676" priority="131" operator="notEqual">
      <formula>53.41</formula>
    </cfRule>
  </conditionalFormatting>
  <conditionalFormatting sqref="F98:F102">
    <cfRule type="cellIs" dxfId="675" priority="5" operator="notEqual">
      <formula>53.41</formula>
    </cfRule>
  </conditionalFormatting>
  <conditionalFormatting sqref="G7:G91">
    <cfRule type="cellIs" dxfId="674" priority="105" operator="notEqual">
      <formula>10.47</formula>
    </cfRule>
  </conditionalFormatting>
  <conditionalFormatting sqref="G98:G102">
    <cfRule type="cellIs" dxfId="673" priority="2" operator="notEqual">
      <formula>10.47</formula>
    </cfRule>
  </conditionalFormatting>
  <conditionalFormatting sqref="H7:H91">
    <cfRule type="cellIs" dxfId="672" priority="104" operator="notEqual">
      <formula>63.88</formula>
    </cfRule>
  </conditionalFormatting>
  <conditionalFormatting sqref="H98:H102">
    <cfRule type="cellIs" dxfId="671" priority="1" operator="notEqual">
      <formula>63.88</formula>
    </cfRule>
  </conditionalFormatting>
  <conditionalFormatting sqref="I7:I105">
    <cfRule type="notContainsBlanks" dxfId="670" priority="102">
      <formula>LEN(TRIM(I7))&gt;0</formula>
    </cfRule>
  </conditionalFormatting>
  <conditionalFormatting sqref="J70">
    <cfRule type="notContainsBlanks" dxfId="669" priority="138">
      <formula>LEN(TRIM(J70))&gt;0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7D2F-9CFF-CA40-80E8-3337E9643B49}">
  <sheetPr>
    <tabColor rgb="FF92D050"/>
    <pageSetUpPr fitToPage="1"/>
  </sheetPr>
  <dimension ref="A1:M124"/>
  <sheetViews>
    <sheetView topLeftCell="A28" zoomScale="125" zoomScaleNormal="125" zoomScalePageLayoutView="150" workbookViewId="0">
      <selection activeCell="I121" sqref="I121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3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541</v>
      </c>
      <c r="E2" s="3"/>
      <c r="G2" s="59"/>
      <c r="H2" s="157">
        <v>44562</v>
      </c>
      <c r="I2" s="157">
        <v>44592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 s="181" customFormat="1">
      <c r="A5" s="219"/>
      <c r="B5" s="219">
        <v>2247</v>
      </c>
      <c r="C5" s="212" t="s">
        <v>542</v>
      </c>
      <c r="D5" s="238"/>
      <c r="E5" s="238"/>
      <c r="F5" s="239">
        <v>64.63</v>
      </c>
      <c r="G5" s="239">
        <v>10.47</v>
      </c>
      <c r="H5" s="239">
        <f>F5+G5</f>
        <v>75.099999999999994</v>
      </c>
      <c r="I5" s="212" t="s">
        <v>546</v>
      </c>
    </row>
    <row r="6" spans="1:9">
      <c r="A6" s="43">
        <v>1</v>
      </c>
      <c r="B6" s="114">
        <v>2081</v>
      </c>
      <c r="C6" s="51" t="s">
        <v>192</v>
      </c>
      <c r="D6" s="52" t="s">
        <v>225</v>
      </c>
      <c r="E6" s="52"/>
      <c r="F6" s="76">
        <v>64.63</v>
      </c>
      <c r="G6" s="75">
        <v>10.47</v>
      </c>
      <c r="H6" s="75">
        <f t="shared" ref="H6:H86" si="0">SUM(F6:G6)</f>
        <v>75.099999999999994</v>
      </c>
      <c r="I6" s="53"/>
    </row>
    <row r="7" spans="1:9">
      <c r="A7" s="43">
        <f>A6+1</f>
        <v>2</v>
      </c>
      <c r="B7" s="114">
        <v>2083</v>
      </c>
      <c r="C7" s="54" t="s">
        <v>212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ref="A8:A76" si="1">A7+1</f>
        <v>3</v>
      </c>
      <c r="B8" s="114">
        <v>1593</v>
      </c>
      <c r="C8" s="54" t="s">
        <v>89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 s="181" customFormat="1">
      <c r="A9" s="219"/>
      <c r="B9" s="211">
        <v>2249</v>
      </c>
      <c r="C9" s="217" t="s">
        <v>544</v>
      </c>
      <c r="D9" s="214"/>
      <c r="E9" s="214"/>
      <c r="F9" s="215">
        <v>64.63</v>
      </c>
      <c r="G9" s="215">
        <v>10.47</v>
      </c>
      <c r="H9" s="215">
        <f t="shared" si="0"/>
        <v>75.099999999999994</v>
      </c>
      <c r="I9" s="216" t="s">
        <v>545</v>
      </c>
    </row>
    <row r="10" spans="1:9">
      <c r="A10" s="43">
        <f>A8+1</f>
        <v>4</v>
      </c>
      <c r="B10" s="114">
        <v>1751</v>
      </c>
      <c r="C10" s="54" t="s">
        <v>139</v>
      </c>
      <c r="D10" s="52"/>
      <c r="E10" s="52"/>
      <c r="F10" s="75">
        <v>64.63</v>
      </c>
      <c r="G10" s="75">
        <v>10.47</v>
      </c>
      <c r="H10" s="75">
        <f t="shared" si="0"/>
        <v>75.099999999999994</v>
      </c>
      <c r="I10" s="53"/>
    </row>
    <row r="11" spans="1:9">
      <c r="A11" s="43">
        <f t="shared" si="1"/>
        <v>5</v>
      </c>
      <c r="B11" s="114">
        <v>2023</v>
      </c>
      <c r="C11" s="54" t="s">
        <v>170</v>
      </c>
      <c r="D11" s="52"/>
      <c r="E11" s="52">
        <v>1</v>
      </c>
      <c r="F11" s="75">
        <v>109.87</v>
      </c>
      <c r="G11" s="76">
        <v>18.32</v>
      </c>
      <c r="H11" s="75">
        <f t="shared" si="0"/>
        <v>128.19</v>
      </c>
      <c r="I11" s="53"/>
    </row>
    <row r="12" spans="1:9">
      <c r="A12" s="43" t="e">
        <f>#REF!+1</f>
        <v>#REF!</v>
      </c>
      <c r="B12" s="114">
        <v>2238</v>
      </c>
      <c r="C12" s="54" t="s">
        <v>522</v>
      </c>
      <c r="D12" s="52"/>
      <c r="E12" s="52"/>
      <c r="F12" s="120">
        <v>64.63</v>
      </c>
      <c r="G12" s="120">
        <v>10.47</v>
      </c>
      <c r="H12" s="76">
        <f t="shared" si="0"/>
        <v>75.099999999999994</v>
      </c>
      <c r="I12" s="53"/>
    </row>
    <row r="13" spans="1:9">
      <c r="A13" s="43" t="e">
        <f t="shared" si="1"/>
        <v>#REF!</v>
      </c>
      <c r="B13" s="114">
        <v>1721</v>
      </c>
      <c r="C13" s="51" t="s">
        <v>11</v>
      </c>
      <c r="D13" s="52">
        <v>1</v>
      </c>
      <c r="E13" s="52">
        <v>1</v>
      </c>
      <c r="F13" s="77">
        <v>168.03</v>
      </c>
      <c r="G13" s="76">
        <v>29.32</v>
      </c>
      <c r="H13" s="75">
        <f t="shared" si="0"/>
        <v>197.35</v>
      </c>
      <c r="I13" s="53"/>
    </row>
    <row r="14" spans="1:9">
      <c r="A14" s="43" t="e">
        <f t="shared" si="1"/>
        <v>#REF!</v>
      </c>
      <c r="B14" s="165">
        <v>2123</v>
      </c>
      <c r="C14" s="112" t="s">
        <v>300</v>
      </c>
      <c r="D14" s="52"/>
      <c r="E14" s="52"/>
      <c r="F14" s="76">
        <v>64.63</v>
      </c>
      <c r="G14" s="76">
        <v>10.47</v>
      </c>
      <c r="H14" s="75">
        <f t="shared" si="0"/>
        <v>75.099999999999994</v>
      </c>
      <c r="I14" s="53"/>
    </row>
    <row r="15" spans="1:9">
      <c r="A15" s="43" t="e">
        <f t="shared" si="1"/>
        <v>#REF!</v>
      </c>
      <c r="B15" s="114">
        <v>1970</v>
      </c>
      <c r="C15" s="54" t="s">
        <v>65</v>
      </c>
      <c r="D15" s="55"/>
      <c r="E15" s="218">
        <v>1</v>
      </c>
      <c r="F15" s="76">
        <v>109.87</v>
      </c>
      <c r="G15" s="75">
        <v>18.32</v>
      </c>
      <c r="H15" s="75">
        <f t="shared" si="0"/>
        <v>128.19</v>
      </c>
      <c r="I15" s="53"/>
    </row>
    <row r="16" spans="1:9">
      <c r="A16" s="43" t="e">
        <f t="shared" si="1"/>
        <v>#REF!</v>
      </c>
      <c r="B16" s="114">
        <v>1984</v>
      </c>
      <c r="C16" s="51" t="s">
        <v>80</v>
      </c>
      <c r="D16" s="52"/>
      <c r="E16" s="52"/>
      <c r="F16" s="76">
        <v>64.63</v>
      </c>
      <c r="G16" s="75">
        <v>10.47</v>
      </c>
      <c r="H16" s="75">
        <f t="shared" si="0"/>
        <v>75.099999999999994</v>
      </c>
      <c r="I16" s="53"/>
    </row>
    <row r="17" spans="1:13">
      <c r="A17" s="43" t="e">
        <f t="shared" si="1"/>
        <v>#REF!</v>
      </c>
      <c r="B17" s="114">
        <v>1657</v>
      </c>
      <c r="C17" s="51" t="s">
        <v>335</v>
      </c>
      <c r="D17" s="52"/>
      <c r="E17" s="52"/>
      <c r="F17" s="76">
        <v>64.63</v>
      </c>
      <c r="G17" s="76">
        <v>10.47</v>
      </c>
      <c r="H17" s="76">
        <f>SUM(F17:G17)</f>
        <v>75.099999999999994</v>
      </c>
      <c r="I17" s="53"/>
    </row>
    <row r="18" spans="1:13">
      <c r="A18" s="43" t="e">
        <f t="shared" si="1"/>
        <v>#REF!</v>
      </c>
      <c r="B18" s="114">
        <v>1794</v>
      </c>
      <c r="C18" s="51" t="s">
        <v>91</v>
      </c>
      <c r="D18" s="52">
        <v>3</v>
      </c>
      <c r="E18" s="52">
        <v>1</v>
      </c>
      <c r="F18" s="77">
        <v>168.03</v>
      </c>
      <c r="G18" s="76">
        <v>29.32</v>
      </c>
      <c r="H18" s="75">
        <f t="shared" si="0"/>
        <v>197.35</v>
      </c>
      <c r="I18" s="53"/>
    </row>
    <row r="19" spans="1:13">
      <c r="A19" s="43" t="e">
        <f t="shared" si="1"/>
        <v>#REF!</v>
      </c>
      <c r="B19" s="114">
        <v>2201</v>
      </c>
      <c r="C19" s="51" t="s">
        <v>420</v>
      </c>
      <c r="D19" s="52"/>
      <c r="E19" s="52"/>
      <c r="F19" s="76">
        <v>64.63</v>
      </c>
      <c r="G19" s="76">
        <v>10.47</v>
      </c>
      <c r="H19" s="75">
        <f t="shared" si="0"/>
        <v>75.099999999999994</v>
      </c>
      <c r="I19" s="53"/>
    </row>
    <row r="20" spans="1:13">
      <c r="A20" s="43" t="e">
        <f t="shared" si="1"/>
        <v>#REF!</v>
      </c>
      <c r="B20" s="114">
        <v>2194</v>
      </c>
      <c r="C20" s="51" t="s">
        <v>405</v>
      </c>
      <c r="D20" s="52"/>
      <c r="E20" s="52"/>
      <c r="F20" s="76">
        <v>64.63</v>
      </c>
      <c r="G20" s="76">
        <v>10.47</v>
      </c>
      <c r="H20" s="76">
        <f t="shared" si="0"/>
        <v>75.099999999999994</v>
      </c>
      <c r="I20" s="53"/>
    </row>
    <row r="21" spans="1:13" s="181" customFormat="1">
      <c r="A21" s="219"/>
      <c r="B21" s="211">
        <v>2182</v>
      </c>
      <c r="C21" s="212" t="s">
        <v>515</v>
      </c>
      <c r="D21" s="214">
        <v>1</v>
      </c>
      <c r="E21" s="214"/>
      <c r="F21" s="215">
        <v>109.87</v>
      </c>
      <c r="G21" s="215">
        <v>18.32</v>
      </c>
      <c r="H21" s="215">
        <f t="shared" si="0"/>
        <v>128.19</v>
      </c>
      <c r="I21" s="216" t="s">
        <v>547</v>
      </c>
    </row>
    <row r="22" spans="1:13">
      <c r="A22" s="43" t="e">
        <f>A20+1</f>
        <v>#REF!</v>
      </c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 t="e">
        <f t="shared" si="1"/>
        <v>#REF!</v>
      </c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>
      <c r="A24" s="43" t="e">
        <f>#REF!+1</f>
        <v>#REF!</v>
      </c>
      <c r="B24" s="114">
        <v>1985</v>
      </c>
      <c r="C24" s="54" t="s">
        <v>120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  <c r="M24" t="s">
        <v>318</v>
      </c>
    </row>
    <row r="25" spans="1:13">
      <c r="A25" s="43" t="e">
        <f t="shared" si="1"/>
        <v>#REF!</v>
      </c>
      <c r="B25" s="114">
        <v>1350</v>
      </c>
      <c r="C25" s="54" t="s">
        <v>332</v>
      </c>
      <c r="D25" s="52"/>
      <c r="E25" s="52">
        <v>1</v>
      </c>
      <c r="F25" s="76">
        <v>109.87</v>
      </c>
      <c r="G25" s="75">
        <v>18.32</v>
      </c>
      <c r="H25" s="75">
        <f t="shared" si="0"/>
        <v>128.19</v>
      </c>
      <c r="I25" s="53"/>
    </row>
    <row r="26" spans="1:13" s="181" customFormat="1">
      <c r="A26" s="219"/>
      <c r="B26" s="211">
        <v>2250</v>
      </c>
      <c r="C26" s="217" t="s">
        <v>549</v>
      </c>
      <c r="D26" s="214">
        <v>2</v>
      </c>
      <c r="E26" s="214">
        <v>1</v>
      </c>
      <c r="F26" s="215">
        <v>168.03</v>
      </c>
      <c r="G26" s="215">
        <v>29.32</v>
      </c>
      <c r="H26" s="215">
        <f t="shared" si="0"/>
        <v>197.35</v>
      </c>
      <c r="I26" s="216" t="s">
        <v>545</v>
      </c>
    </row>
    <row r="27" spans="1:13">
      <c r="A27" s="43" t="e">
        <f>A25+1</f>
        <v>#REF!</v>
      </c>
      <c r="B27" s="114">
        <v>2120</v>
      </c>
      <c r="C27" s="51" t="s">
        <v>213</v>
      </c>
      <c r="D27" s="66">
        <v>2</v>
      </c>
      <c r="E27" s="66"/>
      <c r="F27" s="76">
        <v>168.03</v>
      </c>
      <c r="G27" s="78">
        <v>29.32</v>
      </c>
      <c r="H27" s="75">
        <f t="shared" si="0"/>
        <v>197.35</v>
      </c>
      <c r="I27" s="53"/>
    </row>
    <row r="28" spans="1:13">
      <c r="A28" s="43" t="e">
        <f t="shared" si="1"/>
        <v>#REF!</v>
      </c>
      <c r="B28" s="114">
        <v>2193</v>
      </c>
      <c r="C28" s="51" t="s">
        <v>407</v>
      </c>
      <c r="D28" s="66"/>
      <c r="E28" s="66"/>
      <c r="F28" s="76">
        <v>64.63</v>
      </c>
      <c r="G28" s="76">
        <v>10.47</v>
      </c>
      <c r="H28" s="76">
        <f t="shared" si="0"/>
        <v>75.099999999999994</v>
      </c>
      <c r="I28" s="53"/>
    </row>
    <row r="29" spans="1:13">
      <c r="A29" s="43" t="e">
        <f t="shared" si="1"/>
        <v>#REF!</v>
      </c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</row>
    <row r="30" spans="1:13">
      <c r="A30" s="43" t="e">
        <f t="shared" si="1"/>
        <v>#REF!</v>
      </c>
      <c r="B30" s="114">
        <v>901</v>
      </c>
      <c r="C30" s="51" t="s">
        <v>21</v>
      </c>
      <c r="D30" s="52"/>
      <c r="E30" s="52">
        <v>1</v>
      </c>
      <c r="F30" s="76">
        <v>109.87</v>
      </c>
      <c r="G30" s="75">
        <v>18.32</v>
      </c>
      <c r="H30" s="75">
        <f t="shared" si="0"/>
        <v>128.19</v>
      </c>
      <c r="I30" s="53"/>
    </row>
    <row r="31" spans="1:13">
      <c r="A31" s="43" t="e">
        <f t="shared" si="1"/>
        <v>#REF!</v>
      </c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/>
    </row>
    <row r="32" spans="1:13" s="243" customFormat="1">
      <c r="A32" s="228"/>
      <c r="B32" s="82">
        <v>2234</v>
      </c>
      <c r="C32" s="224" t="s">
        <v>551</v>
      </c>
      <c r="D32" s="229">
        <v>1</v>
      </c>
      <c r="E32" s="229">
        <v>1</v>
      </c>
      <c r="F32" s="242">
        <v>168.03</v>
      </c>
      <c r="G32" s="230">
        <v>29.32</v>
      </c>
      <c r="H32" s="230">
        <f t="shared" si="0"/>
        <v>197.35</v>
      </c>
      <c r="I32" s="231" t="s">
        <v>552</v>
      </c>
    </row>
    <row r="33" spans="1:10" s="181" customFormat="1">
      <c r="A33" s="219"/>
      <c r="B33" s="211">
        <v>2234</v>
      </c>
      <c r="C33" s="212" t="s">
        <v>551</v>
      </c>
      <c r="D33" s="214"/>
      <c r="E33" s="214"/>
      <c r="F33" s="222">
        <v>64.63</v>
      </c>
      <c r="G33" s="215">
        <v>10.47</v>
      </c>
      <c r="H33" s="215">
        <f t="shared" si="0"/>
        <v>75.099999999999994</v>
      </c>
      <c r="I33" s="216" t="s">
        <v>545</v>
      </c>
    </row>
    <row r="34" spans="1:10" ht="16">
      <c r="A34" s="43" t="e">
        <f>A31+1</f>
        <v>#REF!</v>
      </c>
      <c r="B34" s="114">
        <v>1741</v>
      </c>
      <c r="C34" s="51" t="s">
        <v>23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  <c r="J34" s="180"/>
    </row>
    <row r="35" spans="1:10">
      <c r="A35" s="43" t="e">
        <f t="shared" si="1"/>
        <v>#REF!</v>
      </c>
      <c r="B35" s="114">
        <v>1757</v>
      </c>
      <c r="C35" s="51" t="s">
        <v>93</v>
      </c>
      <c r="D35" s="52">
        <v>1</v>
      </c>
      <c r="E35" s="52">
        <v>1</v>
      </c>
      <c r="F35" s="76">
        <v>168.03</v>
      </c>
      <c r="G35" s="75">
        <v>29.32</v>
      </c>
      <c r="H35" s="75">
        <f t="shared" si="0"/>
        <v>197.35</v>
      </c>
      <c r="I35" s="53"/>
    </row>
    <row r="36" spans="1:10">
      <c r="A36" s="43" t="e">
        <f t="shared" si="1"/>
        <v>#REF!</v>
      </c>
      <c r="B36" s="114">
        <v>2057</v>
      </c>
      <c r="C36" s="51" t="s">
        <v>183</v>
      </c>
      <c r="D36" s="52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10">
      <c r="A37" s="43" t="e">
        <f t="shared" si="1"/>
        <v>#REF!</v>
      </c>
      <c r="B37" s="114">
        <v>1210</v>
      </c>
      <c r="C37" s="54" t="s">
        <v>24</v>
      </c>
      <c r="D37" s="52">
        <v>1</v>
      </c>
      <c r="E37" s="52">
        <v>1</v>
      </c>
      <c r="F37" s="76">
        <v>168.03</v>
      </c>
      <c r="G37" s="76">
        <v>29.32</v>
      </c>
      <c r="H37" s="76">
        <f t="shared" si="0"/>
        <v>197.35</v>
      </c>
      <c r="I37" s="53"/>
    </row>
    <row r="38" spans="1:10">
      <c r="A38" s="43" t="e">
        <f t="shared" si="1"/>
        <v>#REF!</v>
      </c>
      <c r="B38" s="114">
        <v>2031</v>
      </c>
      <c r="C38" s="54" t="s">
        <v>134</v>
      </c>
      <c r="D38" s="52"/>
      <c r="E38" s="52"/>
      <c r="F38" s="76">
        <v>64.63</v>
      </c>
      <c r="G38" s="75">
        <v>10.47</v>
      </c>
      <c r="H38" s="75">
        <f t="shared" si="0"/>
        <v>75.099999999999994</v>
      </c>
      <c r="I38" s="53"/>
    </row>
    <row r="39" spans="1:10">
      <c r="A39" s="43" t="e">
        <f t="shared" si="1"/>
        <v>#REF!</v>
      </c>
      <c r="B39" s="114">
        <v>1460</v>
      </c>
      <c r="C39" s="54" t="s">
        <v>59</v>
      </c>
      <c r="D39" s="55"/>
      <c r="E39" s="52"/>
      <c r="F39" s="76">
        <v>64.63</v>
      </c>
      <c r="G39" s="75">
        <v>10.47</v>
      </c>
      <c r="H39" s="75">
        <f t="shared" si="0"/>
        <v>75.099999999999994</v>
      </c>
      <c r="I39" s="53"/>
    </row>
    <row r="40" spans="1:10">
      <c r="A40" s="43" t="e">
        <f t="shared" si="1"/>
        <v>#REF!</v>
      </c>
      <c r="B40" s="114">
        <v>1300</v>
      </c>
      <c r="C40" s="138" t="s">
        <v>330</v>
      </c>
      <c r="D40" s="55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10" ht="16" customHeight="1">
      <c r="A41" s="43" t="e">
        <f t="shared" si="1"/>
        <v>#REF!</v>
      </c>
      <c r="B41" s="166">
        <v>2036</v>
      </c>
      <c r="C41" s="119" t="s">
        <v>306</v>
      </c>
      <c r="D41" s="55"/>
      <c r="E41" s="52"/>
      <c r="F41" s="76">
        <v>64.63</v>
      </c>
      <c r="G41" s="76">
        <v>10.47</v>
      </c>
      <c r="H41" s="75">
        <f>SUM(F41:G41)</f>
        <v>75.099999999999994</v>
      </c>
      <c r="I41" s="53"/>
    </row>
    <row r="42" spans="1:10">
      <c r="A42" s="43" t="e">
        <f t="shared" si="1"/>
        <v>#REF!</v>
      </c>
      <c r="B42" s="114">
        <v>2062</v>
      </c>
      <c r="C42" s="54" t="s">
        <v>203</v>
      </c>
      <c r="D42" s="52"/>
      <c r="E42" s="52"/>
      <c r="F42" s="76">
        <v>64.63</v>
      </c>
      <c r="G42" s="76">
        <v>10.47</v>
      </c>
      <c r="H42" s="75">
        <f t="shared" si="0"/>
        <v>75.099999999999994</v>
      </c>
      <c r="I42" s="53"/>
    </row>
    <row r="43" spans="1:10">
      <c r="A43" s="43" t="e">
        <f t="shared" si="1"/>
        <v>#REF!</v>
      </c>
      <c r="B43" s="167">
        <v>2121</v>
      </c>
      <c r="C43" s="119" t="s">
        <v>308</v>
      </c>
      <c r="D43" s="52"/>
      <c r="E43" s="52"/>
      <c r="F43" s="76">
        <v>64.63</v>
      </c>
      <c r="G43" s="76">
        <v>10.47</v>
      </c>
      <c r="H43" s="75">
        <f t="shared" si="0"/>
        <v>75.099999999999994</v>
      </c>
      <c r="I43" s="53"/>
    </row>
    <row r="44" spans="1:10">
      <c r="A44" s="43" t="e">
        <f t="shared" si="1"/>
        <v>#REF!</v>
      </c>
      <c r="B44" s="114">
        <v>1704</v>
      </c>
      <c r="C44" s="54" t="s">
        <v>27</v>
      </c>
      <c r="D44" s="56">
        <v>2</v>
      </c>
      <c r="E44" s="52">
        <v>1</v>
      </c>
      <c r="F44" s="77">
        <v>168.03</v>
      </c>
      <c r="G44" s="76">
        <v>29.32</v>
      </c>
      <c r="H44" s="75">
        <f t="shared" si="0"/>
        <v>197.35</v>
      </c>
      <c r="I44" s="53"/>
    </row>
    <row r="45" spans="1:10">
      <c r="A45" s="43" t="e">
        <f t="shared" si="1"/>
        <v>#REF!</v>
      </c>
      <c r="B45" s="114">
        <v>2030</v>
      </c>
      <c r="C45" s="54" t="s">
        <v>123</v>
      </c>
      <c r="D45" s="56"/>
      <c r="E45" s="52">
        <v>1</v>
      </c>
      <c r="F45" s="76">
        <v>109.87</v>
      </c>
      <c r="G45" s="76">
        <v>18.32</v>
      </c>
      <c r="H45" s="75">
        <f t="shared" si="0"/>
        <v>128.19</v>
      </c>
      <c r="I45" s="53"/>
    </row>
    <row r="46" spans="1:10" s="243" customFormat="1">
      <c r="A46" s="228" t="e">
        <f t="shared" si="1"/>
        <v>#REF!</v>
      </c>
      <c r="B46" s="82">
        <v>2074</v>
      </c>
      <c r="C46" s="225" t="s">
        <v>214</v>
      </c>
      <c r="D46" s="244"/>
      <c r="E46" s="229"/>
      <c r="F46" s="230"/>
      <c r="G46" s="230"/>
      <c r="H46" s="230">
        <f t="shared" si="0"/>
        <v>0</v>
      </c>
      <c r="I46" s="231" t="s">
        <v>553</v>
      </c>
    </row>
    <row r="47" spans="1:10">
      <c r="A47" s="43" t="e">
        <f t="shared" si="1"/>
        <v>#REF!</v>
      </c>
      <c r="B47" s="114">
        <v>1734</v>
      </c>
      <c r="C47" s="54" t="s">
        <v>143</v>
      </c>
      <c r="D47" s="52">
        <v>1</v>
      </c>
      <c r="E47" s="52"/>
      <c r="F47" s="76">
        <v>109.87</v>
      </c>
      <c r="G47" s="75">
        <v>18.32</v>
      </c>
      <c r="H47" s="75">
        <f t="shared" si="0"/>
        <v>128.19</v>
      </c>
      <c r="I47" s="53"/>
    </row>
    <row r="48" spans="1:10">
      <c r="A48" s="43" t="e">
        <f t="shared" si="1"/>
        <v>#REF!</v>
      </c>
      <c r="B48" s="114">
        <v>2069</v>
      </c>
      <c r="C48" s="54" t="s">
        <v>209</v>
      </c>
      <c r="D48" s="52"/>
      <c r="E48" s="52"/>
      <c r="F48" s="76">
        <v>64.63</v>
      </c>
      <c r="G48" s="75">
        <v>10.47</v>
      </c>
      <c r="H48" s="75">
        <f t="shared" si="0"/>
        <v>75.099999999999994</v>
      </c>
      <c r="I48" s="53"/>
    </row>
    <row r="49" spans="1:9">
      <c r="A49" s="43" t="e">
        <f t="shared" si="1"/>
        <v>#REF!</v>
      </c>
      <c r="B49" s="114">
        <v>2003</v>
      </c>
      <c r="C49" s="51" t="s">
        <v>133</v>
      </c>
      <c r="D49" s="52"/>
      <c r="E49" s="52">
        <v>1</v>
      </c>
      <c r="F49" s="76">
        <v>109.87</v>
      </c>
      <c r="G49" s="76">
        <v>18.32</v>
      </c>
      <c r="H49" s="76">
        <f t="shared" si="0"/>
        <v>128.19</v>
      </c>
      <c r="I49" s="53"/>
    </row>
    <row r="50" spans="1:9" s="42" customFormat="1">
      <c r="A50" s="43" t="e">
        <f t="shared" si="1"/>
        <v>#REF!</v>
      </c>
      <c r="B50" s="114">
        <v>2019</v>
      </c>
      <c r="C50" s="54" t="s">
        <v>124</v>
      </c>
      <c r="D50" s="52">
        <v>1</v>
      </c>
      <c r="E50" s="52">
        <v>1</v>
      </c>
      <c r="F50" s="77">
        <v>168.03</v>
      </c>
      <c r="G50" s="76">
        <v>29.32</v>
      </c>
      <c r="H50" s="76">
        <f t="shared" si="0"/>
        <v>197.35</v>
      </c>
      <c r="I50" s="53"/>
    </row>
    <row r="51" spans="1:9" s="42" customFormat="1">
      <c r="A51" s="43" t="e">
        <f>#REF!+1</f>
        <v>#REF!</v>
      </c>
      <c r="B51" s="114">
        <v>2172</v>
      </c>
      <c r="C51" s="54" t="s">
        <v>378</v>
      </c>
      <c r="D51" s="52"/>
      <c r="E51" s="52"/>
      <c r="F51" s="76">
        <v>64.63</v>
      </c>
      <c r="G51" s="75">
        <v>10.47</v>
      </c>
      <c r="H51" s="75">
        <f t="shared" si="0"/>
        <v>75.099999999999994</v>
      </c>
      <c r="I51" s="53"/>
    </row>
    <row r="52" spans="1:9">
      <c r="A52" s="43" t="e">
        <f t="shared" si="1"/>
        <v>#REF!</v>
      </c>
      <c r="B52" s="114">
        <v>2119</v>
      </c>
      <c r="C52" s="51" t="s">
        <v>215</v>
      </c>
      <c r="D52" s="66"/>
      <c r="E52" s="66"/>
      <c r="F52" s="76">
        <v>64.63</v>
      </c>
      <c r="G52" s="78">
        <v>10.47</v>
      </c>
      <c r="H52" s="75">
        <f t="shared" si="0"/>
        <v>75.099999999999994</v>
      </c>
      <c r="I52" s="57"/>
    </row>
    <row r="53" spans="1:9">
      <c r="A53" s="43" t="e">
        <f t="shared" si="1"/>
        <v>#REF!</v>
      </c>
      <c r="B53" s="114">
        <v>2231</v>
      </c>
      <c r="C53" s="51" t="s">
        <v>509</v>
      </c>
      <c r="D53" s="66">
        <v>2</v>
      </c>
      <c r="E53" s="66"/>
      <c r="F53" s="76">
        <v>168.03</v>
      </c>
      <c r="G53" s="78">
        <v>29.32</v>
      </c>
      <c r="H53" s="75">
        <f t="shared" si="0"/>
        <v>197.35</v>
      </c>
      <c r="I53" s="57"/>
    </row>
    <row r="54" spans="1:9">
      <c r="A54" s="43" t="e">
        <f t="shared" si="1"/>
        <v>#REF!</v>
      </c>
      <c r="B54" s="114">
        <v>1975</v>
      </c>
      <c r="C54" s="54" t="s">
        <v>83</v>
      </c>
      <c r="D54" s="55"/>
      <c r="E54" s="55"/>
      <c r="F54" s="76">
        <v>64.63</v>
      </c>
      <c r="G54" s="75">
        <v>10.47</v>
      </c>
      <c r="H54" s="75">
        <f t="shared" si="0"/>
        <v>75.099999999999994</v>
      </c>
      <c r="I54" s="53"/>
    </row>
    <row r="55" spans="1:9">
      <c r="A55" s="43" t="e">
        <f t="shared" si="1"/>
        <v>#REF!</v>
      </c>
      <c r="B55" s="114">
        <v>330</v>
      </c>
      <c r="C55" s="54" t="s">
        <v>30</v>
      </c>
      <c r="D55" s="52"/>
      <c r="E55" s="52"/>
      <c r="F55" s="76">
        <v>64.63</v>
      </c>
      <c r="G55" s="203">
        <v>10.47</v>
      </c>
      <c r="H55" s="76">
        <f t="shared" si="0"/>
        <v>75.099999999999994</v>
      </c>
      <c r="I55" s="53"/>
    </row>
    <row r="56" spans="1:9">
      <c r="A56" s="43" t="e">
        <f t="shared" si="1"/>
        <v>#REF!</v>
      </c>
      <c r="B56" s="114">
        <v>2203</v>
      </c>
      <c r="C56" s="54" t="s">
        <v>428</v>
      </c>
      <c r="D56" s="52"/>
      <c r="E56" s="52"/>
      <c r="F56" s="76">
        <v>64.63</v>
      </c>
      <c r="G56" s="76">
        <v>10.47</v>
      </c>
      <c r="H56" s="76">
        <f>SUM(F56:G56)</f>
        <v>75.099999999999994</v>
      </c>
      <c r="I56" s="53"/>
    </row>
    <row r="57" spans="1:9">
      <c r="A57" s="43" t="e">
        <f t="shared" si="1"/>
        <v>#REF!</v>
      </c>
      <c r="B57" s="114">
        <v>2235</v>
      </c>
      <c r="C57" s="54" t="s">
        <v>523</v>
      </c>
      <c r="D57" s="52"/>
      <c r="E57" s="52"/>
      <c r="F57" s="76">
        <v>64.63</v>
      </c>
      <c r="G57" s="76">
        <v>10.47</v>
      </c>
      <c r="H57" s="76">
        <f>SUM(F57:G57)</f>
        <v>75.099999999999994</v>
      </c>
      <c r="I57" s="53"/>
    </row>
    <row r="58" spans="1:9" s="243" customFormat="1">
      <c r="A58" s="228"/>
      <c r="B58" s="82">
        <v>2245</v>
      </c>
      <c r="C58" s="225" t="s">
        <v>554</v>
      </c>
      <c r="D58" s="229"/>
      <c r="E58" s="229"/>
      <c r="F58" s="230">
        <v>64.63</v>
      </c>
      <c r="G58" s="230">
        <v>10.47</v>
      </c>
      <c r="H58" s="230">
        <f>SUM(F58:G58)</f>
        <v>75.099999999999994</v>
      </c>
      <c r="I58" s="231" t="s">
        <v>555</v>
      </c>
    </row>
    <row r="59" spans="1:9">
      <c r="A59" s="43" t="e">
        <f>A57+1</f>
        <v>#REF!</v>
      </c>
      <c r="B59" s="114">
        <v>2001</v>
      </c>
      <c r="C59" s="54" t="s">
        <v>360</v>
      </c>
      <c r="D59" s="52"/>
      <c r="E59" s="52"/>
      <c r="F59" s="76">
        <v>64.63</v>
      </c>
      <c r="G59" s="76">
        <v>10.47</v>
      </c>
      <c r="H59" s="75">
        <f t="shared" si="0"/>
        <v>75.099999999999994</v>
      </c>
      <c r="I59" s="53"/>
    </row>
    <row r="60" spans="1:9">
      <c r="A60" s="43" t="e">
        <f t="shared" si="1"/>
        <v>#REF!</v>
      </c>
      <c r="B60" s="114">
        <v>2160</v>
      </c>
      <c r="C60" s="54" t="s">
        <v>369</v>
      </c>
      <c r="D60" s="52">
        <v>1</v>
      </c>
      <c r="E60" s="52"/>
      <c r="F60" s="76">
        <v>109.87</v>
      </c>
      <c r="G60" s="76">
        <v>18.32</v>
      </c>
      <c r="H60" s="75">
        <f t="shared" si="0"/>
        <v>128.19</v>
      </c>
      <c r="I60" s="53"/>
    </row>
    <row r="61" spans="1:9">
      <c r="A61" s="43"/>
      <c r="B61" s="114">
        <v>2246</v>
      </c>
      <c r="C61" s="54" t="s">
        <v>557</v>
      </c>
      <c r="D61" s="52"/>
      <c r="E61" s="52"/>
      <c r="F61" s="76">
        <v>64.63</v>
      </c>
      <c r="G61" s="76">
        <v>10.47</v>
      </c>
      <c r="H61" s="75">
        <f t="shared" si="0"/>
        <v>75.099999999999994</v>
      </c>
      <c r="I61" s="53" t="s">
        <v>546</v>
      </c>
    </row>
    <row r="62" spans="1:9">
      <c r="A62" s="43" t="e">
        <f>A60+1</f>
        <v>#REF!</v>
      </c>
      <c r="B62" s="114">
        <v>2209</v>
      </c>
      <c r="C62" s="54" t="s">
        <v>427</v>
      </c>
      <c r="D62" s="52"/>
      <c r="E62" s="52"/>
      <c r="F62" s="76"/>
      <c r="G62" s="76"/>
      <c r="H62" s="76"/>
      <c r="I62" s="53" t="s">
        <v>520</v>
      </c>
    </row>
    <row r="63" spans="1:9">
      <c r="A63" s="43" t="e">
        <f t="shared" si="1"/>
        <v>#REF!</v>
      </c>
      <c r="B63" s="114">
        <v>2018</v>
      </c>
      <c r="C63" s="54" t="s">
        <v>112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 t="e">
        <f t="shared" si="1"/>
        <v>#REF!</v>
      </c>
      <c r="B64" s="114">
        <v>1689</v>
      </c>
      <c r="C64" s="54" t="s">
        <v>341</v>
      </c>
      <c r="D64" s="52">
        <v>1</v>
      </c>
      <c r="E64" s="52">
        <v>1</v>
      </c>
      <c r="F64" s="76">
        <v>168.03</v>
      </c>
      <c r="G64" s="76">
        <v>29.32</v>
      </c>
      <c r="H64" s="76">
        <f t="shared" si="0"/>
        <v>197.35</v>
      </c>
      <c r="I64" s="53"/>
    </row>
    <row r="65" spans="1:10">
      <c r="A65" s="43" t="e">
        <f t="shared" si="1"/>
        <v>#REF!</v>
      </c>
      <c r="B65" s="114">
        <v>1692</v>
      </c>
      <c r="C65" s="54" t="s">
        <v>32</v>
      </c>
      <c r="D65" s="56">
        <v>2</v>
      </c>
      <c r="E65" s="52"/>
      <c r="F65" s="76">
        <v>168.03</v>
      </c>
      <c r="G65" s="75">
        <v>29.32</v>
      </c>
      <c r="H65" s="75">
        <f t="shared" si="0"/>
        <v>197.35</v>
      </c>
      <c r="I65" s="53"/>
    </row>
    <row r="66" spans="1:10">
      <c r="A66" s="43" t="e">
        <f t="shared" si="1"/>
        <v>#REF!</v>
      </c>
      <c r="B66" s="114">
        <v>2027</v>
      </c>
      <c r="C66" s="54" t="s">
        <v>137</v>
      </c>
      <c r="D66" s="56"/>
      <c r="E66" s="5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 t="e">
        <f t="shared" si="1"/>
        <v>#REF!</v>
      </c>
      <c r="B67" s="114">
        <v>2060</v>
      </c>
      <c r="C67" s="54" t="s">
        <v>179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>
      <c r="A68" s="43" t="e">
        <f t="shared" si="1"/>
        <v>#REF!</v>
      </c>
      <c r="B68" s="114">
        <v>1649</v>
      </c>
      <c r="C68" s="54" t="s">
        <v>34</v>
      </c>
      <c r="D68" s="52"/>
      <c r="E68" s="52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10">
      <c r="A69" s="43" t="e">
        <f t="shared" si="1"/>
        <v>#REF!</v>
      </c>
      <c r="B69" s="114">
        <v>2090</v>
      </c>
      <c r="C69" s="54" t="s">
        <v>380</v>
      </c>
      <c r="D69" s="52"/>
      <c r="E69" s="52">
        <v>1</v>
      </c>
      <c r="F69" s="76">
        <v>109.87</v>
      </c>
      <c r="G69" s="75">
        <v>18.32</v>
      </c>
      <c r="H69" s="75">
        <f t="shared" si="0"/>
        <v>128.19</v>
      </c>
      <c r="I69" s="53"/>
    </row>
    <row r="70" spans="1:10">
      <c r="A70" s="43" t="e">
        <f t="shared" si="1"/>
        <v>#REF!</v>
      </c>
      <c r="B70" s="114">
        <v>1705</v>
      </c>
      <c r="C70" s="54" t="s">
        <v>126</v>
      </c>
      <c r="D70" s="52"/>
      <c r="E70" s="52">
        <v>1</v>
      </c>
      <c r="F70" s="76">
        <v>109.87</v>
      </c>
      <c r="G70" s="75">
        <v>18.32</v>
      </c>
      <c r="H70" s="75">
        <f t="shared" si="0"/>
        <v>128.19</v>
      </c>
      <c r="I70" s="53"/>
    </row>
    <row r="71" spans="1:10" ht="17" customHeight="1">
      <c r="A71" s="43" t="e">
        <f t="shared" si="1"/>
        <v>#REF!</v>
      </c>
      <c r="B71" s="114">
        <v>1050</v>
      </c>
      <c r="C71" s="115" t="s">
        <v>35</v>
      </c>
      <c r="D71" s="74"/>
      <c r="E71" s="116"/>
      <c r="F71" s="76">
        <v>64.63</v>
      </c>
      <c r="G71" s="75">
        <v>10.47</v>
      </c>
      <c r="H71" s="75">
        <f t="shared" si="0"/>
        <v>75.099999999999994</v>
      </c>
      <c r="I71" s="91"/>
      <c r="J71" s="91"/>
    </row>
    <row r="72" spans="1:10">
      <c r="A72" s="43" t="e">
        <f t="shared" si="1"/>
        <v>#REF!</v>
      </c>
      <c r="B72" s="114">
        <v>2094</v>
      </c>
      <c r="C72" s="51" t="s">
        <v>433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 t="e">
        <f t="shared" si="1"/>
        <v>#REF!</v>
      </c>
      <c r="B73" s="114">
        <v>1686</v>
      </c>
      <c r="C73" s="51" t="s">
        <v>339</v>
      </c>
      <c r="D73" s="71"/>
      <c r="E73" s="52">
        <v>1</v>
      </c>
      <c r="F73" s="76">
        <v>109.87</v>
      </c>
      <c r="G73" s="76">
        <v>18.32</v>
      </c>
      <c r="H73" s="76">
        <f t="shared" si="0"/>
        <v>128.19</v>
      </c>
      <c r="I73" s="53"/>
    </row>
    <row r="74" spans="1:10">
      <c r="A74" s="43" t="e">
        <f t="shared" si="1"/>
        <v>#REF!</v>
      </c>
      <c r="B74" s="114">
        <v>1964</v>
      </c>
      <c r="C74" s="54" t="s">
        <v>50</v>
      </c>
      <c r="D74" s="73"/>
      <c r="E74" s="73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 t="e">
        <f t="shared" si="1"/>
        <v>#REF!</v>
      </c>
      <c r="B75" s="114">
        <v>1981</v>
      </c>
      <c r="C75" s="54" t="s">
        <v>85</v>
      </c>
      <c r="D75" s="73"/>
      <c r="E75" s="73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 t="e">
        <f t="shared" si="1"/>
        <v>#REF!</v>
      </c>
      <c r="B76" s="114">
        <v>2022</v>
      </c>
      <c r="C76" s="54" t="s">
        <v>128</v>
      </c>
      <c r="D76" s="71"/>
      <c r="E76" s="72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 t="e">
        <f t="shared" ref="A77:A89" si="2">A76+1</f>
        <v>#REF!</v>
      </c>
      <c r="B77" s="114">
        <v>1662</v>
      </c>
      <c r="C77" s="54" t="s">
        <v>138</v>
      </c>
      <c r="D77" s="71"/>
      <c r="E77" s="72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 t="e">
        <f t="shared" si="2"/>
        <v>#REF!</v>
      </c>
      <c r="B78" s="114">
        <v>1630</v>
      </c>
      <c r="C78" s="54" t="s">
        <v>37</v>
      </c>
      <c r="D78" s="56">
        <v>1</v>
      </c>
      <c r="E78" s="72"/>
      <c r="F78" s="76">
        <v>109.87</v>
      </c>
      <c r="G78" s="75">
        <v>18.32</v>
      </c>
      <c r="H78" s="75">
        <f t="shared" si="0"/>
        <v>128.19</v>
      </c>
      <c r="I78" s="53"/>
    </row>
    <row r="79" spans="1:10">
      <c r="A79" s="43" t="e">
        <f t="shared" si="2"/>
        <v>#REF!</v>
      </c>
      <c r="B79" s="114">
        <v>1714</v>
      </c>
      <c r="C79" s="51" t="s">
        <v>46</v>
      </c>
      <c r="D79" s="74">
        <v>2</v>
      </c>
      <c r="E79" s="66">
        <v>1</v>
      </c>
      <c r="F79" s="77">
        <v>168.03</v>
      </c>
      <c r="G79" s="77">
        <v>29.32</v>
      </c>
      <c r="H79" s="75">
        <f t="shared" si="0"/>
        <v>197.35</v>
      </c>
      <c r="I79" s="53"/>
    </row>
    <row r="80" spans="1:10">
      <c r="A80" s="43" t="e">
        <f t="shared" si="2"/>
        <v>#REF!</v>
      </c>
      <c r="B80" s="114">
        <v>2024</v>
      </c>
      <c r="C80" s="51" t="s">
        <v>165</v>
      </c>
      <c r="D80" s="56"/>
      <c r="E80" s="66">
        <v>1</v>
      </c>
      <c r="F80" s="76">
        <v>109.87</v>
      </c>
      <c r="G80" s="80">
        <v>18.32</v>
      </c>
      <c r="H80" s="76">
        <f t="shared" si="0"/>
        <v>128.19</v>
      </c>
      <c r="I80" s="53"/>
    </row>
    <row r="81" spans="1:11">
      <c r="A81" s="43" t="e">
        <f t="shared" si="2"/>
        <v>#REF!</v>
      </c>
      <c r="B81" s="114">
        <v>1955</v>
      </c>
      <c r="C81" s="51" t="s">
        <v>200</v>
      </c>
      <c r="D81" s="56"/>
      <c r="E81" s="66">
        <v>1</v>
      </c>
      <c r="F81" s="76">
        <v>109.87</v>
      </c>
      <c r="G81" s="76">
        <v>18.32</v>
      </c>
      <c r="H81" s="76">
        <f t="shared" si="0"/>
        <v>128.19</v>
      </c>
      <c r="I81" s="53"/>
    </row>
    <row r="82" spans="1:11">
      <c r="A82" s="43" t="e">
        <f t="shared" si="2"/>
        <v>#REF!</v>
      </c>
      <c r="B82" s="114">
        <v>2006</v>
      </c>
      <c r="C82" s="54" t="s">
        <v>98</v>
      </c>
      <c r="D82" s="56"/>
      <c r="E82" s="66"/>
      <c r="F82" s="76">
        <v>64.63</v>
      </c>
      <c r="G82" s="75">
        <v>10.47</v>
      </c>
      <c r="H82" s="75">
        <f t="shared" si="0"/>
        <v>75.099999999999994</v>
      </c>
      <c r="I82" s="53"/>
    </row>
    <row r="83" spans="1:11">
      <c r="A83" s="43" t="e">
        <f t="shared" si="2"/>
        <v>#REF!</v>
      </c>
      <c r="B83" s="114">
        <v>2212</v>
      </c>
      <c r="C83" s="54" t="s">
        <v>434</v>
      </c>
      <c r="D83" s="56"/>
      <c r="E83" s="52"/>
      <c r="F83" s="76">
        <v>64.63</v>
      </c>
      <c r="G83" s="75">
        <v>10.47</v>
      </c>
      <c r="H83" s="75">
        <f t="shared" si="0"/>
        <v>75.099999999999994</v>
      </c>
      <c r="I83" s="53"/>
    </row>
    <row r="84" spans="1:11">
      <c r="A84" s="43" t="e">
        <f t="shared" si="2"/>
        <v>#REF!</v>
      </c>
      <c r="B84" s="114">
        <v>2010</v>
      </c>
      <c r="C84" s="54" t="s">
        <v>524</v>
      </c>
      <c r="D84" s="56">
        <v>1</v>
      </c>
      <c r="E84" s="52">
        <v>1</v>
      </c>
      <c r="F84" s="76">
        <v>168.03</v>
      </c>
      <c r="G84" s="76">
        <v>29.32</v>
      </c>
      <c r="H84" s="76">
        <f t="shared" si="0"/>
        <v>197.35</v>
      </c>
      <c r="I84" s="53"/>
    </row>
    <row r="85" spans="1:11" s="243" customFormat="1">
      <c r="A85" s="228"/>
      <c r="B85" s="82">
        <v>2187</v>
      </c>
      <c r="C85" s="225" t="s">
        <v>558</v>
      </c>
      <c r="D85" s="244">
        <v>2</v>
      </c>
      <c r="E85" s="229">
        <v>1</v>
      </c>
      <c r="F85" s="230">
        <v>168.03</v>
      </c>
      <c r="G85" s="230">
        <v>29.32</v>
      </c>
      <c r="H85" s="230">
        <f t="shared" si="0"/>
        <v>197.35</v>
      </c>
      <c r="I85" s="231" t="s">
        <v>545</v>
      </c>
    </row>
    <row r="86" spans="1:11">
      <c r="A86" s="43" t="e">
        <f>A84+1</f>
        <v>#REF!</v>
      </c>
      <c r="B86" s="114">
        <v>2021</v>
      </c>
      <c r="C86" s="54" t="s">
        <v>201</v>
      </c>
      <c r="D86" s="66"/>
      <c r="E86" s="66"/>
      <c r="F86" s="76">
        <v>64.63</v>
      </c>
      <c r="G86" s="75">
        <v>10.47</v>
      </c>
      <c r="H86" s="75">
        <f t="shared" si="0"/>
        <v>75.099999999999994</v>
      </c>
      <c r="I86" s="53"/>
    </row>
    <row r="87" spans="1:11">
      <c r="A87" s="43" t="e">
        <f t="shared" si="2"/>
        <v>#REF!</v>
      </c>
      <c r="B87" s="114">
        <v>1750</v>
      </c>
      <c r="C87" s="54" t="s">
        <v>202</v>
      </c>
      <c r="D87" s="66"/>
      <c r="E87" s="66">
        <v>1</v>
      </c>
      <c r="F87" s="76">
        <v>109.87</v>
      </c>
      <c r="G87" s="78">
        <v>18.32</v>
      </c>
      <c r="H87" s="75">
        <f>SUM(F87:G87)</f>
        <v>128.19</v>
      </c>
      <c r="I87" s="53"/>
    </row>
    <row r="88" spans="1:11">
      <c r="A88" s="43" t="e">
        <f t="shared" si="2"/>
        <v>#REF!</v>
      </c>
      <c r="B88" s="114">
        <v>2095</v>
      </c>
      <c r="C88" s="54" t="s">
        <v>473</v>
      </c>
      <c r="D88" s="66"/>
      <c r="E88" s="66"/>
      <c r="F88" s="76">
        <v>64.63</v>
      </c>
      <c r="G88" s="78">
        <v>10.47</v>
      </c>
      <c r="H88" s="75">
        <f>SUM(F88:G88)</f>
        <v>75.099999999999994</v>
      </c>
      <c r="I88" s="53"/>
    </row>
    <row r="89" spans="1:11">
      <c r="A89" s="43" t="e">
        <f t="shared" si="2"/>
        <v>#REF!</v>
      </c>
      <c r="B89" s="114">
        <v>1732</v>
      </c>
      <c r="C89" s="54" t="s">
        <v>51</v>
      </c>
      <c r="D89" s="66"/>
      <c r="E89" s="66"/>
      <c r="F89" s="76">
        <v>0</v>
      </c>
      <c r="G89" s="75">
        <v>0</v>
      </c>
      <c r="H89" s="75">
        <f>SUM(F89:G89)</f>
        <v>0</v>
      </c>
      <c r="I89" s="53" t="s">
        <v>520</v>
      </c>
    </row>
    <row r="90" spans="1:11" s="243" customFormat="1">
      <c r="A90" s="228"/>
      <c r="B90" s="82">
        <v>2064</v>
      </c>
      <c r="C90" s="225" t="s">
        <v>559</v>
      </c>
      <c r="D90" s="245"/>
      <c r="E90" s="245"/>
      <c r="F90" s="230">
        <v>168.03</v>
      </c>
      <c r="G90" s="230">
        <v>29.32</v>
      </c>
      <c r="H90" s="230">
        <f>F90+G90</f>
        <v>197.35</v>
      </c>
      <c r="I90" s="231" t="s">
        <v>560</v>
      </c>
    </row>
    <row r="91" spans="1:11">
      <c r="A91" s="43" t="e">
        <f>A89+1</f>
        <v>#REF!</v>
      </c>
      <c r="B91" s="114">
        <v>2052</v>
      </c>
      <c r="C91" s="54" t="s">
        <v>161</v>
      </c>
      <c r="D91" s="66"/>
      <c r="E91" s="66"/>
      <c r="F91" s="76">
        <v>64.63</v>
      </c>
      <c r="G91" s="75">
        <v>10.47</v>
      </c>
      <c r="H91" s="75">
        <f>SUM(F91:G91)</f>
        <v>75.099999999999994</v>
      </c>
      <c r="I91" s="53"/>
      <c r="K91" s="12"/>
    </row>
    <row r="92" spans="1:11">
      <c r="A92" s="43" t="e">
        <f>A91+1</f>
        <v>#REF!</v>
      </c>
      <c r="B92" s="114">
        <v>1769</v>
      </c>
      <c r="C92" s="51" t="s">
        <v>86</v>
      </c>
      <c r="D92" s="52"/>
      <c r="E92" s="52">
        <v>1</v>
      </c>
      <c r="F92" s="76">
        <v>109.87</v>
      </c>
      <c r="G92" s="77">
        <v>18.32</v>
      </c>
      <c r="H92" s="75">
        <f>SUM(F92:G92)</f>
        <v>128.19</v>
      </c>
      <c r="I92" s="53"/>
      <c r="K92" s="12"/>
    </row>
    <row r="93" spans="1:11">
      <c r="A93" s="43" t="e">
        <f>A92+1</f>
        <v>#REF!</v>
      </c>
      <c r="B93" s="114">
        <v>2089</v>
      </c>
      <c r="C93" s="54" t="s">
        <v>535</v>
      </c>
      <c r="D93" s="53"/>
      <c r="E93" s="53"/>
      <c r="F93" s="76">
        <v>64.63</v>
      </c>
      <c r="G93" s="120">
        <v>10.47</v>
      </c>
      <c r="H93" s="76">
        <f>SUM(F93:G93)</f>
        <v>75.099999999999994</v>
      </c>
      <c r="I93" s="53"/>
      <c r="K93" s="12"/>
    </row>
    <row r="94" spans="1:11" ht="16">
      <c r="A94" s="152"/>
      <c r="B94" s="153"/>
      <c r="C94" s="153"/>
      <c r="D94" s="153"/>
      <c r="E94" s="154" t="s">
        <v>403</v>
      </c>
      <c r="F94" s="144">
        <f>SUM(F5:F93)</f>
        <v>8233.7000000000007</v>
      </c>
      <c r="G94" s="88">
        <f>SUM(G5:G93)</f>
        <v>1381.0200000000009</v>
      </c>
      <c r="H94" s="88">
        <f>SUM(H5:H93)</f>
        <v>9614.7200000000084</v>
      </c>
      <c r="I94" s="89"/>
      <c r="K94" s="12"/>
    </row>
    <row r="95" spans="1:11">
      <c r="A95" s="148" t="s">
        <v>383</v>
      </c>
      <c r="B95" s="149" t="s">
        <v>413</v>
      </c>
      <c r="C95" s="150" t="s">
        <v>196</v>
      </c>
      <c r="D95" s="151"/>
      <c r="E95" s="151"/>
      <c r="F95" s="76">
        <v>64.63</v>
      </c>
      <c r="G95" s="75">
        <v>10.47</v>
      </c>
      <c r="H95" s="75">
        <f>SUM(F95:G95)</f>
        <v>75.099999999999994</v>
      </c>
      <c r="I95" s="53"/>
    </row>
    <row r="96" spans="1:11">
      <c r="A96" s="43" t="s">
        <v>383</v>
      </c>
      <c r="B96" s="50" t="s">
        <v>414</v>
      </c>
      <c r="C96" s="54" t="s">
        <v>320</v>
      </c>
      <c r="D96" s="52"/>
      <c r="E96" s="52">
        <v>1</v>
      </c>
      <c r="F96" s="76"/>
      <c r="G96" s="76"/>
      <c r="H96" s="76">
        <f>SUM(F96:G96)</f>
        <v>0</v>
      </c>
      <c r="I96" s="53" t="s">
        <v>539</v>
      </c>
    </row>
    <row r="97" spans="1:11">
      <c r="A97" s="43"/>
      <c r="B97" s="50"/>
      <c r="C97" s="54"/>
      <c r="D97" s="52"/>
      <c r="E97" s="52"/>
      <c r="F97" s="76"/>
      <c r="G97" s="76"/>
      <c r="H97" s="76"/>
      <c r="I97" s="53"/>
    </row>
    <row r="98" spans="1:11" ht="16">
      <c r="A98" s="143"/>
      <c r="B98" s="155">
        <f>COUNTA(B6:B96)</f>
        <v>90</v>
      </c>
      <c r="C98" s="142"/>
      <c r="D98" s="398" t="s">
        <v>404</v>
      </c>
      <c r="E98" s="400"/>
      <c r="F98" s="88">
        <f>SUM(F95:F97)</f>
        <v>64.63</v>
      </c>
      <c r="G98" s="88">
        <f>SUM(G95:G97)</f>
        <v>10.47</v>
      </c>
      <c r="H98" s="88">
        <f>SUM(H95:H97)</f>
        <v>75.099999999999994</v>
      </c>
      <c r="I98" s="89"/>
      <c r="K98" s="12"/>
    </row>
    <row r="99" spans="1:11" ht="16">
      <c r="A99" s="394" t="s">
        <v>171</v>
      </c>
      <c r="B99" s="395"/>
      <c r="C99" s="395"/>
      <c r="D99" s="395"/>
      <c r="E99" s="396"/>
      <c r="F99" s="88">
        <f>F94+F98</f>
        <v>8298.33</v>
      </c>
      <c r="G99" s="88">
        <f>G94+G98</f>
        <v>1391.4900000000009</v>
      </c>
      <c r="H99" s="88">
        <f>H94+H98</f>
        <v>9689.8200000000088</v>
      </c>
      <c r="I99" s="89"/>
      <c r="K99" s="12"/>
    </row>
    <row r="100" spans="1:11" ht="16">
      <c r="A100" s="401" t="s">
        <v>317</v>
      </c>
      <c r="B100" s="401"/>
      <c r="C100" s="401"/>
      <c r="D100" s="401"/>
      <c r="E100" s="401"/>
      <c r="F100" s="90"/>
      <c r="G100" s="93"/>
      <c r="H100" s="93"/>
      <c r="I100" s="89"/>
    </row>
    <row r="101" spans="1:11" ht="16" customHeight="1">
      <c r="A101" s="405" t="s">
        <v>417</v>
      </c>
      <c r="B101" s="402"/>
      <c r="C101" s="402"/>
      <c r="D101" s="402"/>
      <c r="E101" s="403"/>
      <c r="F101" s="75"/>
      <c r="G101" s="75"/>
      <c r="H101" s="75"/>
      <c r="I101" s="100"/>
    </row>
    <row r="102" spans="1:11" ht="16" customHeight="1">
      <c r="A102" s="189"/>
      <c r="B102" s="190"/>
      <c r="C102" s="189"/>
      <c r="D102" s="196"/>
      <c r="E102" s="195"/>
      <c r="F102" s="75"/>
      <c r="G102" s="75"/>
      <c r="H102" s="75"/>
      <c r="I102" s="100"/>
    </row>
    <row r="103" spans="1:11" ht="16" customHeight="1">
      <c r="A103" s="407" t="s">
        <v>418</v>
      </c>
      <c r="B103" s="407"/>
      <c r="C103" s="407"/>
      <c r="D103" s="407"/>
      <c r="E103" s="407"/>
      <c r="F103" s="207"/>
      <c r="G103" s="75"/>
      <c r="H103" s="75"/>
      <c r="I103" s="100"/>
    </row>
    <row r="104" spans="1:11" ht="16" customHeight="1">
      <c r="A104" s="189"/>
      <c r="B104" s="219">
        <v>2247</v>
      </c>
      <c r="C104" s="212" t="s">
        <v>542</v>
      </c>
      <c r="D104" s="238"/>
      <c r="E104" s="238"/>
      <c r="F104" s="239"/>
      <c r="G104" s="239"/>
      <c r="H104" s="239">
        <v>150.19999999999999</v>
      </c>
      <c r="I104" s="212" t="s">
        <v>543</v>
      </c>
    </row>
    <row r="105" spans="1:11" ht="16" customHeight="1">
      <c r="A105" s="189"/>
      <c r="B105" s="114">
        <v>2249</v>
      </c>
      <c r="C105" s="54" t="s">
        <v>544</v>
      </c>
      <c r="D105" s="52"/>
      <c r="E105" s="52"/>
      <c r="F105" s="75"/>
      <c r="G105" s="75"/>
      <c r="H105" s="75">
        <v>75.099999999999994</v>
      </c>
      <c r="I105" s="53" t="s">
        <v>550</v>
      </c>
    </row>
    <row r="106" spans="1:11" ht="16" customHeight="1">
      <c r="A106" s="189"/>
      <c r="B106" s="211">
        <v>2182</v>
      </c>
      <c r="C106" s="212" t="s">
        <v>515</v>
      </c>
      <c r="D106" s="214">
        <v>1</v>
      </c>
      <c r="E106" s="214"/>
      <c r="F106" s="215"/>
      <c r="G106" s="215"/>
      <c r="H106" s="215">
        <v>256.38</v>
      </c>
      <c r="I106" s="216" t="s">
        <v>548</v>
      </c>
    </row>
    <row r="107" spans="1:11" ht="16" customHeight="1">
      <c r="A107" s="189"/>
      <c r="B107" s="211">
        <v>2250</v>
      </c>
      <c r="C107" s="217" t="s">
        <v>549</v>
      </c>
      <c r="D107" s="214">
        <v>2</v>
      </c>
      <c r="E107" s="214">
        <v>1</v>
      </c>
      <c r="F107" s="215"/>
      <c r="G107" s="215"/>
      <c r="H107" s="215">
        <v>197.35</v>
      </c>
      <c r="I107" s="53" t="s">
        <v>550</v>
      </c>
    </row>
    <row r="108" spans="1:11" ht="16" customHeight="1">
      <c r="A108" s="189"/>
      <c r="B108" s="211">
        <v>2234</v>
      </c>
      <c r="C108" s="212" t="s">
        <v>551</v>
      </c>
      <c r="D108" s="214">
        <v>1</v>
      </c>
      <c r="E108" s="214">
        <v>1</v>
      </c>
      <c r="F108" s="222"/>
      <c r="G108" s="215"/>
      <c r="H108" s="215">
        <v>197.35</v>
      </c>
      <c r="I108" s="216" t="s">
        <v>552</v>
      </c>
    </row>
    <row r="109" spans="1:11" ht="16" customHeight="1">
      <c r="A109" s="189"/>
      <c r="B109" s="211">
        <v>2234</v>
      </c>
      <c r="C109" s="212" t="s">
        <v>551</v>
      </c>
      <c r="D109" s="214"/>
      <c r="E109" s="214"/>
      <c r="F109" s="222"/>
      <c r="G109" s="215"/>
      <c r="H109" s="215">
        <v>75.099999999999994</v>
      </c>
      <c r="I109" s="53" t="s">
        <v>550</v>
      </c>
    </row>
    <row r="110" spans="1:11" ht="16" customHeight="1">
      <c r="A110" s="189"/>
      <c r="B110" s="114">
        <v>2074</v>
      </c>
      <c r="C110" s="54" t="s">
        <v>214</v>
      </c>
      <c r="D110" s="56"/>
      <c r="E110" s="52"/>
      <c r="F110" s="76"/>
      <c r="G110" s="75"/>
      <c r="H110" s="75">
        <v>-75.099999999999994</v>
      </c>
      <c r="I110" s="53" t="s">
        <v>553</v>
      </c>
    </row>
    <row r="111" spans="1:11" ht="16" customHeight="1">
      <c r="A111" s="189"/>
      <c r="B111" s="82">
        <v>2245</v>
      </c>
      <c r="C111" s="225" t="s">
        <v>554</v>
      </c>
      <c r="D111" s="229"/>
      <c r="E111" s="229"/>
      <c r="F111" s="230"/>
      <c r="G111" s="230"/>
      <c r="H111" s="230">
        <v>150.19999999999999</v>
      </c>
      <c r="I111" s="231" t="s">
        <v>555</v>
      </c>
    </row>
    <row r="112" spans="1:11" ht="16" customHeight="1">
      <c r="A112" s="189"/>
      <c r="B112" s="114">
        <v>2209</v>
      </c>
      <c r="C112" s="54" t="s">
        <v>427</v>
      </c>
      <c r="D112" s="52"/>
      <c r="E112" s="52"/>
      <c r="F112" s="76"/>
      <c r="G112" s="76"/>
      <c r="H112" s="76">
        <v>-150.19999999999999</v>
      </c>
      <c r="I112" s="53" t="s">
        <v>556</v>
      </c>
    </row>
    <row r="113" spans="1:9" ht="16" customHeight="1">
      <c r="A113" s="220"/>
      <c r="B113" s="114">
        <v>2246</v>
      </c>
      <c r="C113" s="54" t="s">
        <v>557</v>
      </c>
      <c r="D113" s="52"/>
      <c r="E113" s="52"/>
      <c r="F113" s="76"/>
      <c r="G113" s="76"/>
      <c r="H113" s="75">
        <v>150.19999999999999</v>
      </c>
      <c r="I113" s="216" t="s">
        <v>548</v>
      </c>
    </row>
    <row r="114" spans="1:9" ht="16" customHeight="1">
      <c r="A114" s="43"/>
      <c r="B114" s="114">
        <v>2187</v>
      </c>
      <c r="C114" s="54" t="s">
        <v>558</v>
      </c>
      <c r="D114" s="56">
        <v>2</v>
      </c>
      <c r="E114" s="52">
        <v>1</v>
      </c>
      <c r="F114" s="76"/>
      <c r="G114" s="76"/>
      <c r="H114" s="76">
        <v>197.35</v>
      </c>
      <c r="I114" s="53" t="s">
        <v>550</v>
      </c>
    </row>
    <row r="115" spans="1:9" ht="16" customHeight="1">
      <c r="A115" s="220"/>
      <c r="B115" s="82">
        <v>2064</v>
      </c>
      <c r="C115" s="225" t="s">
        <v>559</v>
      </c>
      <c r="D115" s="245"/>
      <c r="E115" s="245"/>
      <c r="F115" s="230"/>
      <c r="G115" s="230"/>
      <c r="H115" s="230">
        <v>197.35</v>
      </c>
      <c r="I115" s="231" t="s">
        <v>560</v>
      </c>
    </row>
    <row r="116" spans="1:9" ht="16" customHeight="1">
      <c r="A116" s="220"/>
      <c r="B116" s="114"/>
      <c r="C116" s="54"/>
      <c r="D116" s="240"/>
      <c r="E116" s="240"/>
      <c r="F116" s="241"/>
      <c r="G116" s="76"/>
      <c r="H116" s="76"/>
      <c r="I116" s="240"/>
    </row>
    <row r="117" spans="1:9" ht="16">
      <c r="A117" s="409" t="s">
        <v>415</v>
      </c>
      <c r="B117" s="410"/>
      <c r="C117" s="410"/>
      <c r="D117" s="410"/>
      <c r="E117" s="411"/>
      <c r="F117" s="98">
        <f>SUM(F102:F103)</f>
        <v>0</v>
      </c>
      <c r="G117" s="98">
        <f>SUM(G102:G103)</f>
        <v>0</v>
      </c>
      <c r="H117" s="98">
        <f>SUM(H102:H116)</f>
        <v>1421.2799999999997</v>
      </c>
      <c r="I117" s="100"/>
    </row>
    <row r="118" spans="1:9" ht="16">
      <c r="A118" s="393" t="s">
        <v>171</v>
      </c>
      <c r="B118" s="393"/>
      <c r="C118" s="393"/>
      <c r="D118" s="393"/>
      <c r="E118" s="393"/>
      <c r="F118" s="90">
        <f>F99+F117</f>
        <v>8298.33</v>
      </c>
      <c r="G118" s="90">
        <f>G99+G117</f>
        <v>1391.4900000000009</v>
      </c>
      <c r="H118" s="90">
        <f>H99+H117</f>
        <v>11111.100000000009</v>
      </c>
      <c r="I118" s="89"/>
    </row>
    <row r="119" spans="1:9" ht="15" customHeight="1">
      <c r="A119" s="397" t="s">
        <v>166</v>
      </c>
      <c r="B119" s="397"/>
      <c r="C119" s="397"/>
      <c r="D119" s="397"/>
      <c r="E119" s="397"/>
      <c r="F119" s="397"/>
      <c r="G119" s="397"/>
      <c r="H119" s="397"/>
      <c r="I119" s="143"/>
    </row>
    <row r="120" spans="1:9" ht="16" customHeight="1">
      <c r="C120" s="1"/>
      <c r="D120" s="2"/>
      <c r="E120" s="3"/>
      <c r="G120" t="s">
        <v>381</v>
      </c>
      <c r="H120" s="163" t="s">
        <v>440</v>
      </c>
      <c r="I120" s="164">
        <v>44559</v>
      </c>
    </row>
    <row r="121" spans="1:9">
      <c r="G121" s="12"/>
      <c r="H121" s="12"/>
    </row>
    <row r="124" spans="1:9">
      <c r="B124" s="137"/>
      <c r="C124" s="137"/>
    </row>
  </sheetData>
  <autoFilter ref="A4:I96" xr:uid="{AC91E4FB-51F2-A54D-A087-8F2CC9694FD4}"/>
  <mergeCells count="8">
    <mergeCell ref="A118:E118"/>
    <mergeCell ref="A119:H119"/>
    <mergeCell ref="D98:E98"/>
    <mergeCell ref="A99:E99"/>
    <mergeCell ref="A100:E100"/>
    <mergeCell ref="A101:E101"/>
    <mergeCell ref="A103:E103"/>
    <mergeCell ref="A117:E117"/>
  </mergeCells>
  <conditionalFormatting sqref="B104">
    <cfRule type="duplicateValues" dxfId="668" priority="85"/>
  </conditionalFormatting>
  <conditionalFormatting sqref="B105">
    <cfRule type="duplicateValues" dxfId="667" priority="77"/>
  </conditionalFormatting>
  <conditionalFormatting sqref="B106">
    <cfRule type="duplicateValues" dxfId="666" priority="69"/>
  </conditionalFormatting>
  <conditionalFormatting sqref="B107">
    <cfRule type="duplicateValues" dxfId="665" priority="61"/>
  </conditionalFormatting>
  <conditionalFormatting sqref="B108:B109">
    <cfRule type="duplicateValues" dxfId="664" priority="52"/>
  </conditionalFormatting>
  <conditionalFormatting sqref="B110">
    <cfRule type="duplicateValues" dxfId="663" priority="43"/>
  </conditionalFormatting>
  <conditionalFormatting sqref="B111">
    <cfRule type="duplicateValues" dxfId="662" priority="37"/>
  </conditionalFormatting>
  <conditionalFormatting sqref="B112">
    <cfRule type="duplicateValues" dxfId="661" priority="29"/>
  </conditionalFormatting>
  <conditionalFormatting sqref="B113">
    <cfRule type="duplicateValues" dxfId="660" priority="19"/>
  </conditionalFormatting>
  <conditionalFormatting sqref="B114">
    <cfRule type="duplicateValues" dxfId="659" priority="10"/>
  </conditionalFormatting>
  <conditionalFormatting sqref="B115">
    <cfRule type="duplicateValues" dxfId="658" priority="1"/>
  </conditionalFormatting>
  <conditionalFormatting sqref="B116">
    <cfRule type="duplicateValues" dxfId="657" priority="102"/>
  </conditionalFormatting>
  <conditionalFormatting sqref="B118 B120:B1048576 B1:B100">
    <cfRule type="duplicateValues" dxfId="656" priority="132"/>
  </conditionalFormatting>
  <conditionalFormatting sqref="B49:C49">
    <cfRule type="duplicateValues" dxfId="655" priority="156"/>
    <cfRule type="duplicateValues" dxfId="654" priority="157"/>
  </conditionalFormatting>
  <conditionalFormatting sqref="B94:C94">
    <cfRule type="duplicateValues" dxfId="653" priority="159"/>
    <cfRule type="duplicateValues" dxfId="652" priority="160"/>
  </conditionalFormatting>
  <conditionalFormatting sqref="B104:C104">
    <cfRule type="duplicateValues" dxfId="651" priority="87"/>
  </conditionalFormatting>
  <conditionalFormatting sqref="B105:C105">
    <cfRule type="duplicateValues" dxfId="650" priority="84"/>
  </conditionalFormatting>
  <conditionalFormatting sqref="B106:C106">
    <cfRule type="duplicateValues" dxfId="649" priority="76"/>
  </conditionalFormatting>
  <conditionalFormatting sqref="B107:C107">
    <cfRule type="duplicateValues" dxfId="648" priority="68"/>
  </conditionalFormatting>
  <conditionalFormatting sqref="B108:C109">
    <cfRule type="duplicateValues" dxfId="647" priority="59"/>
  </conditionalFormatting>
  <conditionalFormatting sqref="B110:C110">
    <cfRule type="duplicateValues" dxfId="646" priority="50"/>
  </conditionalFormatting>
  <conditionalFormatting sqref="B111:C111">
    <cfRule type="duplicateValues" dxfId="645" priority="42"/>
  </conditionalFormatting>
  <conditionalFormatting sqref="B112:C112">
    <cfRule type="duplicateValues" dxfId="644" priority="34"/>
  </conditionalFormatting>
  <conditionalFormatting sqref="B113:C113">
    <cfRule type="duplicateValues" dxfId="643" priority="26"/>
  </conditionalFormatting>
  <conditionalFormatting sqref="B114:C114">
    <cfRule type="duplicateValues" dxfId="642" priority="17"/>
  </conditionalFormatting>
  <conditionalFormatting sqref="B115:C115">
    <cfRule type="duplicateValues" dxfId="641" priority="8"/>
  </conditionalFormatting>
  <conditionalFormatting sqref="B116:C116">
    <cfRule type="duplicateValues" dxfId="640" priority="104"/>
  </conditionalFormatting>
  <conditionalFormatting sqref="B118:C118 B95:C98 B100:C100 B120:C1048576 B1:C48 B50:C93">
    <cfRule type="duplicateValues" dxfId="639" priority="169"/>
  </conditionalFormatting>
  <conditionalFormatting sqref="B122:C1048576">
    <cfRule type="duplicateValues" dxfId="638" priority="168"/>
  </conditionalFormatting>
  <conditionalFormatting sqref="C14">
    <cfRule type="duplicateValues" dxfId="637" priority="166"/>
  </conditionalFormatting>
  <conditionalFormatting sqref="C41">
    <cfRule type="duplicateValues" dxfId="636" priority="164"/>
  </conditionalFormatting>
  <conditionalFormatting sqref="C43">
    <cfRule type="duplicateValues" dxfId="635" priority="163"/>
  </conditionalFormatting>
  <conditionalFormatting sqref="C104">
    <cfRule type="duplicateValues" dxfId="634" priority="86"/>
  </conditionalFormatting>
  <conditionalFormatting sqref="C105">
    <cfRule type="duplicateValues" dxfId="633" priority="78"/>
  </conditionalFormatting>
  <conditionalFormatting sqref="C106">
    <cfRule type="duplicateValues" dxfId="632" priority="70"/>
  </conditionalFormatting>
  <conditionalFormatting sqref="C107">
    <cfRule type="duplicateValues" dxfId="631" priority="62"/>
  </conditionalFormatting>
  <conditionalFormatting sqref="C108:C109">
    <cfRule type="duplicateValues" dxfId="630" priority="53"/>
  </conditionalFormatting>
  <conditionalFormatting sqref="C110">
    <cfRule type="duplicateValues" dxfId="629" priority="44"/>
  </conditionalFormatting>
  <conditionalFormatting sqref="C111">
    <cfRule type="duplicateValues" dxfId="628" priority="38"/>
  </conditionalFormatting>
  <conditionalFormatting sqref="C112">
    <cfRule type="duplicateValues" dxfId="627" priority="30"/>
  </conditionalFormatting>
  <conditionalFormatting sqref="C113">
    <cfRule type="duplicateValues" dxfId="626" priority="20"/>
  </conditionalFormatting>
  <conditionalFormatting sqref="C114">
    <cfRule type="duplicateValues" dxfId="625" priority="11"/>
  </conditionalFormatting>
  <conditionalFormatting sqref="C115">
    <cfRule type="duplicateValues" dxfId="624" priority="2"/>
  </conditionalFormatting>
  <conditionalFormatting sqref="C116">
    <cfRule type="duplicateValues" dxfId="623" priority="103"/>
  </conditionalFormatting>
  <conditionalFormatting sqref="C118 C120:C1048576 C1:C100">
    <cfRule type="duplicateValues" dxfId="622" priority="133"/>
  </conditionalFormatting>
  <conditionalFormatting sqref="D6:E92">
    <cfRule type="notContainsBlanks" dxfId="621" priority="158">
      <formula>LEN(TRIM(D6))&gt;0</formula>
    </cfRule>
  </conditionalFormatting>
  <conditionalFormatting sqref="D95:E97">
    <cfRule type="notContainsBlanks" dxfId="620" priority="167">
      <formula>LEN(TRIM(D95))&gt;0</formula>
    </cfRule>
  </conditionalFormatting>
  <conditionalFormatting sqref="D105:E115">
    <cfRule type="notContainsBlanks" dxfId="619" priority="7">
      <formula>LEN(TRIM(D105))&gt;0</formula>
    </cfRule>
  </conditionalFormatting>
  <conditionalFormatting sqref="F6:F93 F95 F101:F103">
    <cfRule type="cellIs" dxfId="618" priority="155" operator="notEqual">
      <formula>53.41</formula>
    </cfRule>
  </conditionalFormatting>
  <conditionalFormatting sqref="F105:F116">
    <cfRule type="cellIs" dxfId="617" priority="5" operator="notEqual">
      <formula>53.41</formula>
    </cfRule>
  </conditionalFormatting>
  <conditionalFormatting sqref="G6:G93">
    <cfRule type="cellIs" dxfId="616" priority="129" operator="notEqual">
      <formula>10.47</formula>
    </cfRule>
  </conditionalFormatting>
  <conditionalFormatting sqref="G101:G103">
    <cfRule type="cellIs" dxfId="615" priority="154" operator="notEqual">
      <formula>10.47</formula>
    </cfRule>
  </conditionalFormatting>
  <conditionalFormatting sqref="G105:G116">
    <cfRule type="cellIs" dxfId="614" priority="4" operator="notEqual">
      <formula>10.47</formula>
    </cfRule>
  </conditionalFormatting>
  <conditionalFormatting sqref="H6:H93">
    <cfRule type="cellIs" dxfId="613" priority="128" operator="notEqual">
      <formula>63.88</formula>
    </cfRule>
  </conditionalFormatting>
  <conditionalFormatting sqref="H101:H103">
    <cfRule type="cellIs" dxfId="612" priority="153" operator="notEqual">
      <formula>63.88</formula>
    </cfRule>
  </conditionalFormatting>
  <conditionalFormatting sqref="H105:H116">
    <cfRule type="cellIs" dxfId="611" priority="3" operator="notEqual">
      <formula>63.88</formula>
    </cfRule>
  </conditionalFormatting>
  <conditionalFormatting sqref="I6:I103">
    <cfRule type="notContainsBlanks" dxfId="610" priority="127">
      <formula>LEN(TRIM(I6))&gt;0</formula>
    </cfRule>
  </conditionalFormatting>
  <conditionalFormatting sqref="I105:I119">
    <cfRule type="notContainsBlanks" dxfId="609" priority="6">
      <formula>LEN(TRIM(I105))&gt;0</formula>
    </cfRule>
  </conditionalFormatting>
  <conditionalFormatting sqref="J71">
    <cfRule type="notContainsBlanks" dxfId="608" priority="162">
      <formula>LEN(TRIM(J71))&gt;0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731A-7DFC-0046-A0B3-5EB04A049D3F}">
  <sheetPr>
    <tabColor rgb="FF92D050"/>
    <pageSetUpPr fitToPage="1"/>
  </sheetPr>
  <dimension ref="A1:M113"/>
  <sheetViews>
    <sheetView zoomScale="125" zoomScaleNormal="125" zoomScalePageLayoutView="150" workbookViewId="0">
      <selection activeCell="I110" sqref="I11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44531</v>
      </c>
      <c r="I2" s="157">
        <v>44561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9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69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225" t="s">
        <v>97</v>
      </c>
      <c r="D10" s="52">
        <v>1</v>
      </c>
      <c r="E10" s="52">
        <v>1</v>
      </c>
      <c r="F10" s="77"/>
      <c r="G10" s="77"/>
      <c r="H10" s="75">
        <f t="shared" si="0"/>
        <v>0</v>
      </c>
      <c r="I10" s="53" t="s">
        <v>520</v>
      </c>
    </row>
    <row r="11" spans="1:9">
      <c r="A11" s="43">
        <f t="shared" si="1"/>
        <v>7</v>
      </c>
      <c r="B11" s="114">
        <v>2238</v>
      </c>
      <c r="C11" s="54" t="s">
        <v>522</v>
      </c>
      <c r="D11" s="52"/>
      <c r="E11" s="52"/>
      <c r="F11" s="120">
        <v>64.63</v>
      </c>
      <c r="G11" s="120">
        <v>10.47</v>
      </c>
      <c r="H11" s="76">
        <f t="shared" si="0"/>
        <v>75.099999999999994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168.03</v>
      </c>
      <c r="G12" s="76">
        <v>29.32</v>
      </c>
      <c r="H12" s="75">
        <f t="shared" si="0"/>
        <v>197.35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64.63</v>
      </c>
      <c r="G13" s="76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218">
        <v>1</v>
      </c>
      <c r="F14" s="76">
        <v>109.87</v>
      </c>
      <c r="G14" s="75">
        <v>18.32</v>
      </c>
      <c r="H14" s="75">
        <f t="shared" si="0"/>
        <v>128.19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6">
        <v>64.63</v>
      </c>
      <c r="G15" s="75">
        <v>10.47</v>
      </c>
      <c r="H15" s="75">
        <f t="shared" si="0"/>
        <v>75.099999999999994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1730</v>
      </c>
      <c r="C20" s="51" t="s">
        <v>92</v>
      </c>
      <c r="D20" s="52">
        <v>1</v>
      </c>
      <c r="E20" s="52"/>
      <c r="F20" s="76">
        <v>168.03</v>
      </c>
      <c r="G20" s="76">
        <v>29.32</v>
      </c>
      <c r="H20" s="75">
        <f t="shared" si="0"/>
        <v>197.35</v>
      </c>
      <c r="I20" s="53"/>
    </row>
    <row r="21" spans="1:13">
      <c r="A21" s="43">
        <f t="shared" si="1"/>
        <v>17</v>
      </c>
      <c r="B21" s="114">
        <v>1708</v>
      </c>
      <c r="C21" s="51" t="s">
        <v>15</v>
      </c>
      <c r="D21" s="52"/>
      <c r="E21" s="52"/>
      <c r="F21" s="76">
        <v>64.63</v>
      </c>
      <c r="G21" s="75">
        <v>10.47</v>
      </c>
      <c r="H21" s="75">
        <f t="shared" si="0"/>
        <v>75.099999999999994</v>
      </c>
      <c r="I21" s="53"/>
    </row>
    <row r="22" spans="1:13">
      <c r="A22" s="43">
        <f t="shared" si="1"/>
        <v>18</v>
      </c>
      <c r="B22" s="114">
        <v>2228</v>
      </c>
      <c r="C22" s="224" t="s">
        <v>507</v>
      </c>
      <c r="D22" s="52">
        <v>2</v>
      </c>
      <c r="E22" s="52"/>
      <c r="F22" s="76">
        <v>0</v>
      </c>
      <c r="G22" s="76">
        <v>0</v>
      </c>
      <c r="H22" s="76">
        <f t="shared" si="0"/>
        <v>0</v>
      </c>
      <c r="I22" s="53" t="s">
        <v>520</v>
      </c>
    </row>
    <row r="23" spans="1:13">
      <c r="A23" s="43">
        <f t="shared" si="1"/>
        <v>19</v>
      </c>
      <c r="B23" s="114">
        <v>1985</v>
      </c>
      <c r="C23" s="54" t="s">
        <v>120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  <c r="M23" t="s">
        <v>318</v>
      </c>
    </row>
    <row r="24" spans="1:13">
      <c r="A24" s="43">
        <f t="shared" si="1"/>
        <v>20</v>
      </c>
      <c r="B24" s="114">
        <v>1350</v>
      </c>
      <c r="C24" s="54" t="s">
        <v>332</v>
      </c>
      <c r="D24" s="52"/>
      <c r="E24" s="52">
        <v>1</v>
      </c>
      <c r="F24" s="76">
        <v>109.87</v>
      </c>
      <c r="G24" s="75">
        <v>18.32</v>
      </c>
      <c r="H24" s="75">
        <f t="shared" si="0"/>
        <v>128.19</v>
      </c>
      <c r="I24" s="53"/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2</v>
      </c>
      <c r="E25" s="66"/>
      <c r="F25" s="76">
        <v>168.03</v>
      </c>
      <c r="G25" s="78">
        <v>29.32</v>
      </c>
      <c r="H25" s="75">
        <f t="shared" si="0"/>
        <v>197.35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64.63</v>
      </c>
      <c r="G26" s="76">
        <v>10.47</v>
      </c>
      <c r="H26" s="76">
        <f t="shared" si="0"/>
        <v>75.099999999999994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/>
      <c r="E27" s="52"/>
      <c r="F27" s="76">
        <v>64.63</v>
      </c>
      <c r="G27" s="75">
        <v>10.47</v>
      </c>
      <c r="H27" s="75">
        <f t="shared" si="0"/>
        <v>75.099999999999994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>
        <v>1</v>
      </c>
      <c r="F28" s="76">
        <v>109.87</v>
      </c>
      <c r="G28" s="75">
        <v>18.32</v>
      </c>
      <c r="H28" s="75">
        <f t="shared" si="0"/>
        <v>128.19</v>
      </c>
      <c r="I28" s="53"/>
    </row>
    <row r="29" spans="1:13">
      <c r="A29" s="43">
        <f t="shared" si="1"/>
        <v>25</v>
      </c>
      <c r="B29" s="114">
        <v>1978</v>
      </c>
      <c r="C29" s="51" t="s">
        <v>358</v>
      </c>
      <c r="D29" s="52">
        <v>2</v>
      </c>
      <c r="E29" s="52">
        <v>1</v>
      </c>
      <c r="F29" s="77">
        <v>168.03</v>
      </c>
      <c r="G29" s="76">
        <v>29.32</v>
      </c>
      <c r="H29" s="76">
        <f t="shared" si="0"/>
        <v>197.35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>
        <v>1</v>
      </c>
      <c r="E31" s="52">
        <v>1</v>
      </c>
      <c r="F31" s="76">
        <v>168.03</v>
      </c>
      <c r="G31" s="75">
        <v>29.32</v>
      </c>
      <c r="H31" s="75">
        <f t="shared" si="0"/>
        <v>197.35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>
        <v>1</v>
      </c>
      <c r="E33" s="52">
        <v>1</v>
      </c>
      <c r="F33" s="76">
        <v>168.03</v>
      </c>
      <c r="G33" s="76">
        <v>29.32</v>
      </c>
      <c r="H33" s="76">
        <f t="shared" si="0"/>
        <v>197.35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64.63</v>
      </c>
      <c r="G36" s="76">
        <v>10.47</v>
      </c>
      <c r="H36" s="75">
        <f t="shared" si="0"/>
        <v>75.099999999999994</v>
      </c>
      <c r="I36" s="53"/>
    </row>
    <row r="37" spans="1:9" ht="16" customHeight="1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64.63</v>
      </c>
      <c r="G37" s="76">
        <v>10.47</v>
      </c>
      <c r="H37" s="75">
        <f>SUM(F37:G37)</f>
        <v>75.099999999999994</v>
      </c>
      <c r="I37" s="53"/>
    </row>
    <row r="38" spans="1:9">
      <c r="A38" s="43">
        <f t="shared" si="1"/>
        <v>34</v>
      </c>
      <c r="B38" s="114">
        <v>2062</v>
      </c>
      <c r="C38" s="54" t="s">
        <v>203</v>
      </c>
      <c r="D38" s="52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67">
        <v>2121</v>
      </c>
      <c r="C39" s="119" t="s">
        <v>308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1704</v>
      </c>
      <c r="C40" s="54" t="s">
        <v>27</v>
      </c>
      <c r="D40" s="56">
        <v>2</v>
      </c>
      <c r="E40" s="52">
        <v>1</v>
      </c>
      <c r="F40" s="77">
        <v>168.03</v>
      </c>
      <c r="G40" s="76">
        <v>29.32</v>
      </c>
      <c r="H40" s="75">
        <f t="shared" si="0"/>
        <v>197.35</v>
      </c>
      <c r="I40" s="53"/>
    </row>
    <row r="41" spans="1:9">
      <c r="A41" s="43">
        <f t="shared" si="1"/>
        <v>37</v>
      </c>
      <c r="B41" s="114">
        <v>2030</v>
      </c>
      <c r="C41" s="54" t="s">
        <v>123</v>
      </c>
      <c r="D41" s="56"/>
      <c r="E41" s="52">
        <v>1</v>
      </c>
      <c r="F41" s="76">
        <v>109.87</v>
      </c>
      <c r="G41" s="76">
        <v>18.32</v>
      </c>
      <c r="H41" s="75">
        <f t="shared" si="0"/>
        <v>128.19</v>
      </c>
      <c r="I41" s="53"/>
    </row>
    <row r="42" spans="1:9">
      <c r="A42" s="43">
        <f t="shared" si="1"/>
        <v>38</v>
      </c>
      <c r="B42" s="114">
        <v>2074</v>
      </c>
      <c r="C42" s="54" t="s">
        <v>214</v>
      </c>
      <c r="D42" s="56"/>
      <c r="E42" s="52"/>
      <c r="F42" s="76">
        <v>64.63</v>
      </c>
      <c r="G42" s="75">
        <v>10.47</v>
      </c>
      <c r="H42" s="75">
        <f t="shared" si="0"/>
        <v>75.099999999999994</v>
      </c>
      <c r="I42" s="53"/>
    </row>
    <row r="43" spans="1:9">
      <c r="A43" s="43">
        <f t="shared" si="1"/>
        <v>39</v>
      </c>
      <c r="B43" s="114">
        <v>1734</v>
      </c>
      <c r="C43" s="54" t="s">
        <v>143</v>
      </c>
      <c r="D43" s="52">
        <v>1</v>
      </c>
      <c r="E43" s="52"/>
      <c r="F43" s="76">
        <v>109.87</v>
      </c>
      <c r="G43" s="75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2069</v>
      </c>
      <c r="C44" s="54" t="s">
        <v>209</v>
      </c>
      <c r="D44" s="52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2003</v>
      </c>
      <c r="C45" s="51" t="s">
        <v>133</v>
      </c>
      <c r="D45" s="52"/>
      <c r="E45" s="52">
        <v>1</v>
      </c>
      <c r="F45" s="76">
        <v>109.87</v>
      </c>
      <c r="G45" s="76">
        <v>18.32</v>
      </c>
      <c r="H45" s="76">
        <f t="shared" si="0"/>
        <v>128.19</v>
      </c>
      <c r="I45" s="53"/>
    </row>
    <row r="46" spans="1:9" s="42" customFormat="1">
      <c r="A46" s="43">
        <f t="shared" si="1"/>
        <v>42</v>
      </c>
      <c r="B46" s="114">
        <v>2019</v>
      </c>
      <c r="C46" s="54" t="s">
        <v>124</v>
      </c>
      <c r="D46" s="52">
        <v>1</v>
      </c>
      <c r="E46" s="52">
        <v>1</v>
      </c>
      <c r="F46" s="77">
        <v>168.03</v>
      </c>
      <c r="G46" s="76">
        <v>29.32</v>
      </c>
      <c r="H46" s="76">
        <f t="shared" si="0"/>
        <v>197.35</v>
      </c>
      <c r="I46" s="53"/>
    </row>
    <row r="47" spans="1:9" s="42" customFormat="1">
      <c r="A47" s="43" t="e">
        <f>#REF!+1</f>
        <v>#REF!</v>
      </c>
      <c r="B47" s="114">
        <v>2172</v>
      </c>
      <c r="C47" s="54" t="s">
        <v>378</v>
      </c>
      <c r="D47" s="52"/>
      <c r="E47" s="52"/>
      <c r="F47" s="76">
        <v>64.63</v>
      </c>
      <c r="G47" s="75">
        <v>10.47</v>
      </c>
      <c r="H47" s="75">
        <f t="shared" si="0"/>
        <v>75.099999999999994</v>
      </c>
      <c r="I47" s="53"/>
    </row>
    <row r="48" spans="1:9">
      <c r="A48" s="43" t="e">
        <f t="shared" si="1"/>
        <v>#REF!</v>
      </c>
      <c r="B48" s="114">
        <v>2119</v>
      </c>
      <c r="C48" s="51" t="s">
        <v>215</v>
      </c>
      <c r="D48" s="66"/>
      <c r="E48" s="66"/>
      <c r="F48" s="76">
        <v>64.63</v>
      </c>
      <c r="G48" s="78">
        <v>10.47</v>
      </c>
      <c r="H48" s="75">
        <f t="shared" si="0"/>
        <v>75.099999999999994</v>
      </c>
      <c r="I48" s="57"/>
    </row>
    <row r="49" spans="1:9">
      <c r="A49" s="43" t="e">
        <f t="shared" si="1"/>
        <v>#REF!</v>
      </c>
      <c r="B49" s="114">
        <v>2231</v>
      </c>
      <c r="C49" s="51" t="s">
        <v>509</v>
      </c>
      <c r="D49" s="66">
        <v>2</v>
      </c>
      <c r="E49" s="66"/>
      <c r="F49" s="76">
        <v>168.03</v>
      </c>
      <c r="G49" s="78">
        <v>29.32</v>
      </c>
      <c r="H49" s="75">
        <f t="shared" si="0"/>
        <v>197.35</v>
      </c>
      <c r="I49" s="57"/>
    </row>
    <row r="50" spans="1:9">
      <c r="A50" s="43" t="e">
        <f t="shared" si="1"/>
        <v>#REF!</v>
      </c>
      <c r="B50" s="114">
        <v>1975</v>
      </c>
      <c r="C50" s="54" t="s">
        <v>83</v>
      </c>
      <c r="D50" s="55"/>
      <c r="E50" s="55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 t="e">
        <f t="shared" si="1"/>
        <v>#REF!</v>
      </c>
      <c r="B51" s="114">
        <v>330</v>
      </c>
      <c r="C51" s="54" t="s">
        <v>30</v>
      </c>
      <c r="D51" s="52"/>
      <c r="E51" s="52"/>
      <c r="F51" s="76">
        <v>64.63</v>
      </c>
      <c r="G51" s="203">
        <v>10.47</v>
      </c>
      <c r="H51" s="76">
        <f t="shared" si="0"/>
        <v>75.099999999999994</v>
      </c>
      <c r="I51" s="53"/>
    </row>
    <row r="52" spans="1:9">
      <c r="A52" s="43" t="e">
        <f t="shared" si="1"/>
        <v>#REF!</v>
      </c>
      <c r="B52" s="114">
        <v>2203</v>
      </c>
      <c r="C52" s="54" t="s">
        <v>428</v>
      </c>
      <c r="D52" s="52"/>
      <c r="E52" s="52"/>
      <c r="F52" s="76">
        <v>64.63</v>
      </c>
      <c r="G52" s="76">
        <v>10.47</v>
      </c>
      <c r="H52" s="76">
        <f>SUM(F52:G52)</f>
        <v>75.099999999999994</v>
      </c>
      <c r="I52" s="53"/>
    </row>
    <row r="53" spans="1:9">
      <c r="A53" s="43" t="e">
        <f t="shared" si="1"/>
        <v>#REF!</v>
      </c>
      <c r="B53" s="114">
        <v>2235</v>
      </c>
      <c r="C53" s="54" t="s">
        <v>523</v>
      </c>
      <c r="D53" s="52"/>
      <c r="E53" s="52"/>
      <c r="F53" s="76">
        <v>64.63</v>
      </c>
      <c r="G53" s="76">
        <v>10.47</v>
      </c>
      <c r="H53" s="76">
        <f>SUM(F53:G53)</f>
        <v>75.099999999999994</v>
      </c>
      <c r="I53" s="53"/>
    </row>
    <row r="54" spans="1:9">
      <c r="A54" s="43" t="e">
        <f t="shared" si="1"/>
        <v>#REF!</v>
      </c>
      <c r="B54" s="114">
        <v>2001</v>
      </c>
      <c r="C54" s="54" t="s">
        <v>360</v>
      </c>
      <c r="D54" s="52"/>
      <c r="E54" s="52"/>
      <c r="F54" s="76">
        <v>64.63</v>
      </c>
      <c r="G54" s="76">
        <v>10.47</v>
      </c>
      <c r="H54" s="75">
        <f t="shared" si="0"/>
        <v>75.099999999999994</v>
      </c>
      <c r="I54" s="53"/>
    </row>
    <row r="55" spans="1:9">
      <c r="A55" s="43" t="e">
        <f t="shared" si="1"/>
        <v>#REF!</v>
      </c>
      <c r="B55" s="114">
        <v>2160</v>
      </c>
      <c r="C55" s="54" t="s">
        <v>369</v>
      </c>
      <c r="D55" s="52">
        <v>1</v>
      </c>
      <c r="E55" s="52"/>
      <c r="F55" s="76">
        <v>109.87</v>
      </c>
      <c r="G55" s="76">
        <v>18.32</v>
      </c>
      <c r="H55" s="75">
        <f t="shared" si="0"/>
        <v>128.19</v>
      </c>
      <c r="I55" s="53"/>
    </row>
    <row r="56" spans="1:9">
      <c r="A56" s="43" t="e">
        <f t="shared" si="1"/>
        <v>#REF!</v>
      </c>
      <c r="B56" s="114">
        <v>2209</v>
      </c>
      <c r="C56" s="54" t="s">
        <v>427</v>
      </c>
      <c r="D56" s="52"/>
      <c r="E56" s="52"/>
      <c r="F56" s="76">
        <v>64.63</v>
      </c>
      <c r="G56" s="76">
        <v>10.47</v>
      </c>
      <c r="H56" s="76">
        <f>SUM(F56:G56)</f>
        <v>75.099999999999994</v>
      </c>
      <c r="I56" s="53" t="s">
        <v>520</v>
      </c>
    </row>
    <row r="57" spans="1:9">
      <c r="A57" s="43" t="e">
        <f t="shared" si="1"/>
        <v>#REF!</v>
      </c>
      <c r="B57" s="114">
        <v>2018</v>
      </c>
      <c r="C57" s="54" t="s">
        <v>112</v>
      </c>
      <c r="D57" s="52"/>
      <c r="E57" s="52"/>
      <c r="F57" s="76">
        <v>64.63</v>
      </c>
      <c r="G57" s="75">
        <v>10.47</v>
      </c>
      <c r="H57" s="75">
        <f t="shared" si="0"/>
        <v>75.099999999999994</v>
      </c>
      <c r="I57" s="53"/>
    </row>
    <row r="58" spans="1:9">
      <c r="A58" s="43" t="e">
        <f t="shared" si="1"/>
        <v>#REF!</v>
      </c>
      <c r="B58" s="114">
        <v>1689</v>
      </c>
      <c r="C58" s="54" t="s">
        <v>341</v>
      </c>
      <c r="D58" s="52">
        <v>1</v>
      </c>
      <c r="E58" s="52">
        <v>1</v>
      </c>
      <c r="F58" s="76">
        <v>168.03</v>
      </c>
      <c r="G58" s="76">
        <v>29.32</v>
      </c>
      <c r="H58" s="76">
        <f t="shared" si="0"/>
        <v>197.35</v>
      </c>
      <c r="I58" s="53"/>
    </row>
    <row r="59" spans="1:9">
      <c r="A59" s="43" t="e">
        <f t="shared" si="1"/>
        <v>#REF!</v>
      </c>
      <c r="B59" s="114">
        <v>1692</v>
      </c>
      <c r="C59" s="54" t="s">
        <v>32</v>
      </c>
      <c r="D59" s="56">
        <v>2</v>
      </c>
      <c r="E59" s="52"/>
      <c r="F59" s="76">
        <v>168.03</v>
      </c>
      <c r="G59" s="75">
        <v>29.32</v>
      </c>
      <c r="H59" s="75">
        <f t="shared" si="0"/>
        <v>197.35</v>
      </c>
      <c r="I59" s="53"/>
    </row>
    <row r="60" spans="1:9">
      <c r="A60" s="43" t="e">
        <f t="shared" si="1"/>
        <v>#REF!</v>
      </c>
      <c r="B60" s="114">
        <v>2027</v>
      </c>
      <c r="C60" s="54" t="s">
        <v>137</v>
      </c>
      <c r="D60" s="56"/>
      <c r="E60" s="52"/>
      <c r="F60" s="76">
        <v>64.63</v>
      </c>
      <c r="G60" s="75">
        <v>10.47</v>
      </c>
      <c r="H60" s="75">
        <f t="shared" si="0"/>
        <v>75.099999999999994</v>
      </c>
      <c r="I60" s="53"/>
    </row>
    <row r="61" spans="1:9">
      <c r="A61" s="43" t="e">
        <f t="shared" si="1"/>
        <v>#REF!</v>
      </c>
      <c r="B61" s="114">
        <v>2060</v>
      </c>
      <c r="C61" s="54" t="s">
        <v>179</v>
      </c>
      <c r="D61" s="52"/>
      <c r="E61" s="52">
        <v>1</v>
      </c>
      <c r="F61" s="76">
        <v>109.87</v>
      </c>
      <c r="G61" s="75">
        <v>18.32</v>
      </c>
      <c r="H61" s="75">
        <f t="shared" si="0"/>
        <v>128.19</v>
      </c>
      <c r="I61" s="53"/>
    </row>
    <row r="62" spans="1:9">
      <c r="A62" s="43" t="e">
        <f t="shared" si="1"/>
        <v>#REF!</v>
      </c>
      <c r="B62" s="114">
        <v>1649</v>
      </c>
      <c r="C62" s="54" t="s">
        <v>34</v>
      </c>
      <c r="D62" s="52"/>
      <c r="E62" s="52"/>
      <c r="F62" s="76">
        <v>64.63</v>
      </c>
      <c r="G62" s="75">
        <v>10.47</v>
      </c>
      <c r="H62" s="75">
        <f t="shared" si="0"/>
        <v>75.099999999999994</v>
      </c>
      <c r="I62" s="53"/>
    </row>
    <row r="63" spans="1:9">
      <c r="A63" s="43" t="e">
        <f t="shared" si="1"/>
        <v>#REF!</v>
      </c>
      <c r="B63" s="114">
        <v>2090</v>
      </c>
      <c r="C63" s="54" t="s">
        <v>380</v>
      </c>
      <c r="D63" s="52"/>
      <c r="E63" s="52">
        <v>1</v>
      </c>
      <c r="F63" s="76">
        <v>109.87</v>
      </c>
      <c r="G63" s="75">
        <v>18.32</v>
      </c>
      <c r="H63" s="75">
        <f t="shared" si="0"/>
        <v>128.19</v>
      </c>
      <c r="I63" s="53"/>
    </row>
    <row r="64" spans="1:9">
      <c r="A64" s="43" t="e">
        <f t="shared" si="1"/>
        <v>#REF!</v>
      </c>
      <c r="B64" s="114">
        <v>1705</v>
      </c>
      <c r="C64" s="54" t="s">
        <v>126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 ht="17" customHeight="1">
      <c r="A65" s="43" t="e">
        <f t="shared" si="1"/>
        <v>#REF!</v>
      </c>
      <c r="B65" s="114">
        <v>1050</v>
      </c>
      <c r="C65" s="115" t="s">
        <v>35</v>
      </c>
      <c r="D65" s="74"/>
      <c r="E65" s="116"/>
      <c r="F65" s="76">
        <v>64.63</v>
      </c>
      <c r="G65" s="75">
        <v>10.47</v>
      </c>
      <c r="H65" s="75">
        <f t="shared" si="0"/>
        <v>75.099999999999994</v>
      </c>
      <c r="I65" s="91"/>
      <c r="J65" s="91"/>
    </row>
    <row r="66" spans="1:10">
      <c r="A66" s="43" t="e">
        <f t="shared" si="1"/>
        <v>#REF!</v>
      </c>
      <c r="B66" s="114">
        <v>2094</v>
      </c>
      <c r="C66" s="51" t="s">
        <v>433</v>
      </c>
      <c r="D66" s="71"/>
      <c r="E66" s="7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 t="e">
        <f t="shared" si="1"/>
        <v>#REF!</v>
      </c>
      <c r="B67" s="114">
        <v>1686</v>
      </c>
      <c r="C67" s="51" t="s">
        <v>339</v>
      </c>
      <c r="D67" s="71"/>
      <c r="E67" s="52">
        <v>1</v>
      </c>
      <c r="F67" s="76">
        <v>109.87</v>
      </c>
      <c r="G67" s="76">
        <v>18.32</v>
      </c>
      <c r="H67" s="76">
        <f t="shared" si="0"/>
        <v>128.19</v>
      </c>
      <c r="I67" s="53"/>
    </row>
    <row r="68" spans="1:10">
      <c r="A68" s="43" t="e">
        <f t="shared" si="1"/>
        <v>#REF!</v>
      </c>
      <c r="B68" s="114">
        <v>1964</v>
      </c>
      <c r="C68" s="54" t="s">
        <v>50</v>
      </c>
      <c r="D68" s="73"/>
      <c r="E68" s="73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10">
      <c r="A69" s="43" t="e">
        <f t="shared" si="1"/>
        <v>#REF!</v>
      </c>
      <c r="B69" s="114">
        <v>1981</v>
      </c>
      <c r="C69" s="54" t="s">
        <v>85</v>
      </c>
      <c r="D69" s="73"/>
      <c r="E69" s="73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 t="e">
        <f t="shared" ref="A70:A83" si="2">A69+1</f>
        <v>#REF!</v>
      </c>
      <c r="B70" s="114">
        <v>2022</v>
      </c>
      <c r="C70" s="54" t="s">
        <v>128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 t="e">
        <f t="shared" si="2"/>
        <v>#REF!</v>
      </c>
      <c r="B71" s="114">
        <v>1662</v>
      </c>
      <c r="C71" s="54" t="s">
        <v>138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 t="e">
        <f t="shared" si="2"/>
        <v>#REF!</v>
      </c>
      <c r="B72" s="114">
        <v>1630</v>
      </c>
      <c r="C72" s="54" t="s">
        <v>37</v>
      </c>
      <c r="D72" s="56">
        <v>1</v>
      </c>
      <c r="E72" s="72"/>
      <c r="F72" s="76">
        <v>109.87</v>
      </c>
      <c r="G72" s="75">
        <v>18.32</v>
      </c>
      <c r="H72" s="75">
        <f t="shared" si="0"/>
        <v>128.19</v>
      </c>
      <c r="I72" s="53"/>
    </row>
    <row r="73" spans="1:10">
      <c r="A73" s="43" t="e">
        <f t="shared" si="2"/>
        <v>#REF!</v>
      </c>
      <c r="B73" s="114">
        <v>1714</v>
      </c>
      <c r="C73" s="51" t="s">
        <v>46</v>
      </c>
      <c r="D73" s="74">
        <v>2</v>
      </c>
      <c r="E73" s="66">
        <v>1</v>
      </c>
      <c r="F73" s="77">
        <v>168.03</v>
      </c>
      <c r="G73" s="77">
        <v>29.32</v>
      </c>
      <c r="H73" s="75">
        <f t="shared" si="0"/>
        <v>197.35</v>
      </c>
      <c r="I73" s="53"/>
    </row>
    <row r="74" spans="1:10">
      <c r="A74" s="43" t="e">
        <f t="shared" si="2"/>
        <v>#REF!</v>
      </c>
      <c r="B74" s="114">
        <v>2024</v>
      </c>
      <c r="C74" s="51" t="s">
        <v>165</v>
      </c>
      <c r="D74" s="56"/>
      <c r="E74" s="66">
        <v>1</v>
      </c>
      <c r="F74" s="76">
        <v>109.87</v>
      </c>
      <c r="G74" s="80">
        <v>18.32</v>
      </c>
      <c r="H74" s="76">
        <f t="shared" si="0"/>
        <v>128.19</v>
      </c>
      <c r="I74" s="53"/>
    </row>
    <row r="75" spans="1:10">
      <c r="A75" s="43" t="e">
        <f t="shared" si="2"/>
        <v>#REF!</v>
      </c>
      <c r="B75" s="114">
        <v>1955</v>
      </c>
      <c r="C75" s="51" t="s">
        <v>200</v>
      </c>
      <c r="D75" s="56"/>
      <c r="E75" s="66">
        <v>1</v>
      </c>
      <c r="F75" s="76">
        <v>109.87</v>
      </c>
      <c r="G75" s="76">
        <v>18.32</v>
      </c>
      <c r="H75" s="76">
        <f t="shared" si="0"/>
        <v>128.19</v>
      </c>
      <c r="I75" s="53"/>
    </row>
    <row r="76" spans="1:10">
      <c r="A76" s="43" t="e">
        <f t="shared" si="2"/>
        <v>#REF!</v>
      </c>
      <c r="B76" s="114">
        <v>2006</v>
      </c>
      <c r="C76" s="54" t="s">
        <v>98</v>
      </c>
      <c r="D76" s="56"/>
      <c r="E76" s="66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 t="e">
        <f t="shared" si="2"/>
        <v>#REF!</v>
      </c>
      <c r="B77" s="114">
        <v>2212</v>
      </c>
      <c r="C77" s="54" t="s">
        <v>434</v>
      </c>
      <c r="D77" s="56"/>
      <c r="E77" s="52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 t="e">
        <f t="shared" si="2"/>
        <v>#REF!</v>
      </c>
      <c r="B78" s="114">
        <v>2010</v>
      </c>
      <c r="C78" s="54" t="s">
        <v>524</v>
      </c>
      <c r="D78" s="56">
        <v>1</v>
      </c>
      <c r="E78" s="52">
        <v>1</v>
      </c>
      <c r="F78" s="76">
        <v>168.03</v>
      </c>
      <c r="G78" s="76">
        <v>29.32</v>
      </c>
      <c r="H78" s="76">
        <f t="shared" si="0"/>
        <v>197.35</v>
      </c>
      <c r="I78" s="53"/>
    </row>
    <row r="79" spans="1:10">
      <c r="A79" s="43" t="e">
        <f t="shared" si="2"/>
        <v>#REF!</v>
      </c>
      <c r="B79" s="114">
        <v>2021</v>
      </c>
      <c r="C79" s="54" t="s">
        <v>201</v>
      </c>
      <c r="D79" s="66"/>
      <c r="E79" s="66"/>
      <c r="F79" s="76">
        <v>64.63</v>
      </c>
      <c r="G79" s="75">
        <v>10.47</v>
      </c>
      <c r="H79" s="75">
        <f t="shared" si="0"/>
        <v>75.099999999999994</v>
      </c>
      <c r="I79" s="53"/>
    </row>
    <row r="80" spans="1:10">
      <c r="A80" s="43" t="e">
        <f t="shared" si="2"/>
        <v>#REF!</v>
      </c>
      <c r="B80" s="114">
        <v>1750</v>
      </c>
      <c r="C80" s="54" t="s">
        <v>202</v>
      </c>
      <c r="D80" s="66"/>
      <c r="E80" s="66">
        <v>1</v>
      </c>
      <c r="F80" s="76">
        <v>109.87</v>
      </c>
      <c r="G80" s="78">
        <v>18.32</v>
      </c>
      <c r="H80" s="75">
        <f t="shared" ref="H80:H85" si="3">SUM(F80:G80)</f>
        <v>128.19</v>
      </c>
      <c r="I80" s="53"/>
    </row>
    <row r="81" spans="1:11">
      <c r="A81" s="43" t="e">
        <f t="shared" si="2"/>
        <v>#REF!</v>
      </c>
      <c r="B81" s="114">
        <v>2095</v>
      </c>
      <c r="C81" s="54" t="s">
        <v>473</v>
      </c>
      <c r="D81" s="66"/>
      <c r="E81" s="66"/>
      <c r="F81" s="76">
        <v>64.63</v>
      </c>
      <c r="G81" s="78">
        <v>10.47</v>
      </c>
      <c r="H81" s="75">
        <f t="shared" si="3"/>
        <v>75.099999999999994</v>
      </c>
      <c r="I81" s="53"/>
    </row>
    <row r="82" spans="1:11">
      <c r="A82" s="43" t="e">
        <f t="shared" si="2"/>
        <v>#REF!</v>
      </c>
      <c r="B82" s="114">
        <v>1732</v>
      </c>
      <c r="C82" s="54" t="s">
        <v>51</v>
      </c>
      <c r="D82" s="66"/>
      <c r="E82" s="66"/>
      <c r="F82" s="76">
        <v>0</v>
      </c>
      <c r="G82" s="75">
        <v>0</v>
      </c>
      <c r="H82" s="75">
        <f t="shared" si="3"/>
        <v>0</v>
      </c>
      <c r="I82" s="53" t="s">
        <v>520</v>
      </c>
    </row>
    <row r="83" spans="1:11">
      <c r="A83" s="43" t="e">
        <f t="shared" si="2"/>
        <v>#REF!</v>
      </c>
      <c r="B83" s="114">
        <v>2052</v>
      </c>
      <c r="C83" s="54" t="s">
        <v>161</v>
      </c>
      <c r="D83" s="66"/>
      <c r="E83" s="66"/>
      <c r="F83" s="76">
        <v>64.63</v>
      </c>
      <c r="G83" s="75">
        <v>10.47</v>
      </c>
      <c r="H83" s="75">
        <f t="shared" si="3"/>
        <v>75.099999999999994</v>
      </c>
      <c r="I83" s="53"/>
      <c r="K83" s="12"/>
    </row>
    <row r="84" spans="1:11">
      <c r="A84" s="43" t="e">
        <f>A83+1</f>
        <v>#REF!</v>
      </c>
      <c r="B84" s="114">
        <v>1769</v>
      </c>
      <c r="C84" s="51" t="s">
        <v>86</v>
      </c>
      <c r="D84" s="52"/>
      <c r="E84" s="52">
        <v>1</v>
      </c>
      <c r="F84" s="76">
        <v>109.87</v>
      </c>
      <c r="G84" s="77">
        <v>18.32</v>
      </c>
      <c r="H84" s="75">
        <f t="shared" si="3"/>
        <v>128.19</v>
      </c>
      <c r="I84" s="53"/>
      <c r="K84" s="12"/>
    </row>
    <row r="85" spans="1:11">
      <c r="A85" s="43" t="e">
        <f>A84+1</f>
        <v>#REF!</v>
      </c>
      <c r="B85" s="114">
        <v>2089</v>
      </c>
      <c r="C85" s="54" t="s">
        <v>535</v>
      </c>
      <c r="D85" s="53"/>
      <c r="E85" s="53"/>
      <c r="F85" s="76">
        <v>64.63</v>
      </c>
      <c r="G85" s="120">
        <v>10.47</v>
      </c>
      <c r="H85" s="76">
        <f t="shared" si="3"/>
        <v>75.099999999999994</v>
      </c>
      <c r="I85" s="53" t="s">
        <v>536</v>
      </c>
      <c r="K85" s="12"/>
    </row>
    <row r="86" spans="1:11" ht="16">
      <c r="A86" s="152"/>
      <c r="B86" s="153"/>
      <c r="C86" s="153"/>
      <c r="D86" s="153"/>
      <c r="E86" s="154" t="s">
        <v>403</v>
      </c>
      <c r="F86" s="144">
        <f>SUM(F5:F85)</f>
        <v>7257.8200000000015</v>
      </c>
      <c r="G86" s="88">
        <f>SUM(G5:G85)</f>
        <v>1214.0100000000014</v>
      </c>
      <c r="H86" s="88">
        <f>SUM(H5:H85)</f>
        <v>8471.8300000000054</v>
      </c>
      <c r="I86" s="89"/>
      <c r="K86" s="12"/>
    </row>
    <row r="87" spans="1:11">
      <c r="A87" s="148" t="s">
        <v>383</v>
      </c>
      <c r="B87" s="149" t="s">
        <v>413</v>
      </c>
      <c r="C87" s="150" t="s">
        <v>196</v>
      </c>
      <c r="D87" s="151"/>
      <c r="E87" s="151"/>
      <c r="F87" s="76">
        <v>64.63</v>
      </c>
      <c r="G87" s="75">
        <v>10.47</v>
      </c>
      <c r="H87" s="75">
        <f>SUM(F87:G87)</f>
        <v>75.099999999999994</v>
      </c>
      <c r="I87" s="53"/>
    </row>
    <row r="88" spans="1:11">
      <c r="A88" s="43" t="s">
        <v>383</v>
      </c>
      <c r="B88" s="50" t="s">
        <v>414</v>
      </c>
      <c r="C88" s="54" t="s">
        <v>320</v>
      </c>
      <c r="D88" s="52"/>
      <c r="E88" s="52">
        <v>1</v>
      </c>
      <c r="F88" s="76"/>
      <c r="G88" s="76"/>
      <c r="H88" s="76">
        <f>SUM(F88:G88)</f>
        <v>0</v>
      </c>
      <c r="I88" s="53" t="s">
        <v>539</v>
      </c>
    </row>
    <row r="89" spans="1:11">
      <c r="A89" s="43"/>
      <c r="B89" s="50"/>
      <c r="C89" s="54"/>
      <c r="D89" s="52"/>
      <c r="E89" s="52"/>
      <c r="F89" s="76"/>
      <c r="G89" s="76"/>
      <c r="H89" s="76"/>
      <c r="I89" s="53"/>
    </row>
    <row r="90" spans="1:11" ht="16">
      <c r="A90" s="143"/>
      <c r="B90" s="155">
        <f>COUNTA(B5:B88)</f>
        <v>83</v>
      </c>
      <c r="C90" s="142"/>
      <c r="D90" s="398" t="s">
        <v>404</v>
      </c>
      <c r="E90" s="400"/>
      <c r="F90" s="88">
        <f>SUM(F87:F89)</f>
        <v>64.63</v>
      </c>
      <c r="G90" s="88">
        <f>SUM(G87:G89)</f>
        <v>10.47</v>
      </c>
      <c r="H90" s="88">
        <f>SUM(H87:H89)</f>
        <v>75.099999999999994</v>
      </c>
      <c r="I90" s="89"/>
      <c r="K90" s="12"/>
    </row>
    <row r="91" spans="1:11" ht="16">
      <c r="A91" s="394" t="s">
        <v>171</v>
      </c>
      <c r="B91" s="395"/>
      <c r="C91" s="395"/>
      <c r="D91" s="395"/>
      <c r="E91" s="396"/>
      <c r="F91" s="88">
        <f>F86+F90</f>
        <v>7322.4500000000016</v>
      </c>
      <c r="G91" s="88">
        <f>G86+G90</f>
        <v>1224.4800000000014</v>
      </c>
      <c r="H91" s="88">
        <f>H86+H90</f>
        <v>8546.9300000000057</v>
      </c>
      <c r="I91" s="89"/>
      <c r="K91" s="12"/>
    </row>
    <row r="92" spans="1:11" ht="16">
      <c r="A92" s="401" t="s">
        <v>317</v>
      </c>
      <c r="B92" s="401"/>
      <c r="C92" s="401"/>
      <c r="D92" s="401"/>
      <c r="E92" s="401"/>
      <c r="F92" s="90"/>
      <c r="G92" s="93"/>
      <c r="H92" s="93"/>
      <c r="I92" s="89"/>
    </row>
    <row r="93" spans="1:11" ht="16" customHeight="1">
      <c r="A93" s="405" t="s">
        <v>417</v>
      </c>
      <c r="B93" s="402"/>
      <c r="C93" s="402"/>
      <c r="D93" s="402"/>
      <c r="E93" s="403"/>
      <c r="F93" s="75"/>
      <c r="G93" s="75"/>
      <c r="H93" s="75"/>
      <c r="I93" s="100"/>
    </row>
    <row r="94" spans="1:11" ht="16" customHeight="1">
      <c r="A94" s="189"/>
      <c r="B94" s="190"/>
      <c r="C94" s="189"/>
      <c r="D94" s="196"/>
      <c r="E94" s="195"/>
      <c r="F94" s="75"/>
      <c r="G94" s="75"/>
      <c r="H94" s="75"/>
      <c r="I94" s="100"/>
    </row>
    <row r="95" spans="1:11" ht="16" customHeight="1">
      <c r="A95" s="407" t="s">
        <v>418</v>
      </c>
      <c r="B95" s="407"/>
      <c r="C95" s="407"/>
      <c r="D95" s="407"/>
      <c r="E95" s="407"/>
      <c r="F95" s="207"/>
      <c r="G95" s="75"/>
      <c r="H95" s="75"/>
      <c r="I95" s="100"/>
    </row>
    <row r="96" spans="1:11" ht="16" customHeight="1">
      <c r="A96" s="189"/>
      <c r="B96" s="114">
        <v>1999</v>
      </c>
      <c r="C96" s="225" t="s">
        <v>97</v>
      </c>
      <c r="D96" s="52">
        <v>1</v>
      </c>
      <c r="E96" s="52">
        <v>1</v>
      </c>
      <c r="F96" s="77">
        <v>-168.03</v>
      </c>
      <c r="G96" s="77">
        <v>-29.32</v>
      </c>
      <c r="H96" s="75">
        <f>SUM(F96:G96)</f>
        <v>-197.35</v>
      </c>
      <c r="I96" s="100" t="s">
        <v>540</v>
      </c>
    </row>
    <row r="97" spans="1:9" ht="16" customHeight="1">
      <c r="A97" s="189"/>
      <c r="B97" s="114">
        <v>2228</v>
      </c>
      <c r="C97" s="224" t="s">
        <v>507</v>
      </c>
      <c r="D97" s="52">
        <v>2</v>
      </c>
      <c r="E97" s="52"/>
      <c r="F97" s="76">
        <v>-168.03</v>
      </c>
      <c r="G97" s="76">
        <v>-29.32</v>
      </c>
      <c r="H97" s="76">
        <f>SUM(F97:G97)</f>
        <v>-197.35</v>
      </c>
      <c r="I97" s="100" t="s">
        <v>540</v>
      </c>
    </row>
    <row r="98" spans="1:9" ht="16" customHeight="1">
      <c r="A98" s="189"/>
      <c r="B98" s="233">
        <v>1732</v>
      </c>
      <c r="C98" s="234" t="s">
        <v>51</v>
      </c>
      <c r="D98" s="235"/>
      <c r="E98" s="235"/>
      <c r="F98" s="236">
        <v>-64.63</v>
      </c>
      <c r="G98" s="237">
        <v>-10.47</v>
      </c>
      <c r="H98" s="236">
        <v>-75.099999999999994</v>
      </c>
      <c r="I98" s="100" t="s">
        <v>540</v>
      </c>
    </row>
    <row r="99" spans="1:9" ht="16" customHeight="1">
      <c r="A99" s="189"/>
      <c r="B99" s="190"/>
      <c r="C99" s="54"/>
      <c r="D99" s="220"/>
      <c r="E99" s="220"/>
      <c r="F99" s="207"/>
      <c r="G99" s="75"/>
      <c r="H99" s="75"/>
      <c r="I99" s="100"/>
    </row>
    <row r="100" spans="1:9" ht="16" customHeight="1">
      <c r="A100" s="189"/>
      <c r="B100" s="211"/>
      <c r="C100" s="217"/>
      <c r="D100" s="223"/>
      <c r="E100" s="214"/>
      <c r="F100" s="215"/>
      <c r="G100" s="215"/>
      <c r="H100" s="215"/>
      <c r="I100" s="100"/>
    </row>
    <row r="101" spans="1:9" ht="16" customHeight="1">
      <c r="A101" s="189"/>
      <c r="B101" s="211"/>
      <c r="C101" s="217"/>
      <c r="D101" s="220"/>
      <c r="E101" s="220"/>
      <c r="F101" s="207"/>
      <c r="G101" s="75"/>
      <c r="H101" s="75"/>
      <c r="I101" s="100"/>
    </row>
    <row r="102" spans="1:9" ht="16" customHeight="1">
      <c r="A102" s="189"/>
      <c r="B102" s="211"/>
      <c r="C102" s="217"/>
      <c r="D102" s="220"/>
      <c r="E102" s="220"/>
      <c r="F102" s="207"/>
      <c r="G102" s="75"/>
      <c r="H102" s="75"/>
      <c r="I102" s="100"/>
    </row>
    <row r="103" spans="1:9" ht="16" customHeight="1">
      <c r="A103" s="189"/>
      <c r="B103" s="211"/>
      <c r="C103" s="217"/>
      <c r="D103" s="220"/>
      <c r="E103" s="220"/>
      <c r="F103" s="207"/>
      <c r="G103" s="75"/>
      <c r="H103" s="75"/>
      <c r="I103" s="100"/>
    </row>
    <row r="104" spans="1:9" ht="16" customHeight="1">
      <c r="A104" s="189"/>
      <c r="B104" s="227"/>
      <c r="C104" s="226"/>
      <c r="D104" s="220"/>
      <c r="E104" s="220"/>
      <c r="F104" s="207"/>
      <c r="G104" s="75"/>
      <c r="H104" s="75"/>
      <c r="I104" s="100"/>
    </row>
    <row r="105" spans="1:9" ht="16" customHeight="1">
      <c r="A105" s="189"/>
      <c r="B105" s="227"/>
      <c r="C105" s="226"/>
      <c r="D105" s="220"/>
      <c r="E105" s="220"/>
      <c r="F105" s="207"/>
      <c r="G105" s="75"/>
      <c r="H105" s="75"/>
      <c r="I105" s="100"/>
    </row>
    <row r="106" spans="1:9" ht="16">
      <c r="A106" s="409" t="s">
        <v>415</v>
      </c>
      <c r="B106" s="410"/>
      <c r="C106" s="410"/>
      <c r="D106" s="410"/>
      <c r="E106" s="411"/>
      <c r="F106" s="98">
        <f>SUM(F94:F95)</f>
        <v>0</v>
      </c>
      <c r="G106" s="98">
        <f>SUM(G94:G95)</f>
        <v>0</v>
      </c>
      <c r="H106" s="98">
        <f>SUM(H94:H105)</f>
        <v>-469.79999999999995</v>
      </c>
      <c r="I106" s="100"/>
    </row>
    <row r="107" spans="1:9" ht="16">
      <c r="A107" s="393" t="s">
        <v>171</v>
      </c>
      <c r="B107" s="393"/>
      <c r="C107" s="393"/>
      <c r="D107" s="393"/>
      <c r="E107" s="393"/>
      <c r="F107" s="90">
        <f>F91+F106</f>
        <v>7322.4500000000016</v>
      </c>
      <c r="G107" s="90">
        <f>G91+G106</f>
        <v>1224.4800000000014</v>
      </c>
      <c r="H107" s="90">
        <f>H91+H106</f>
        <v>8077.1300000000056</v>
      </c>
      <c r="I107" s="89"/>
    </row>
    <row r="108" spans="1:9" ht="15" customHeight="1">
      <c r="A108" s="397" t="s">
        <v>166</v>
      </c>
      <c r="B108" s="397"/>
      <c r="C108" s="397"/>
      <c r="D108" s="397"/>
      <c r="E108" s="397"/>
      <c r="F108" s="397"/>
      <c r="G108" s="397"/>
      <c r="H108" s="397"/>
      <c r="I108" s="143"/>
    </row>
    <row r="109" spans="1:9" ht="16" customHeight="1">
      <c r="C109" s="1"/>
      <c r="D109" s="2"/>
      <c r="E109" s="3"/>
      <c r="G109" t="s">
        <v>381</v>
      </c>
      <c r="H109" s="163" t="s">
        <v>440</v>
      </c>
      <c r="I109" s="164">
        <v>44531</v>
      </c>
    </row>
    <row r="110" spans="1:9">
      <c r="G110" s="12"/>
      <c r="H110" s="12"/>
      <c r="I110" t="s">
        <v>489</v>
      </c>
    </row>
    <row r="113" spans="2:3">
      <c r="B113" s="137"/>
      <c r="C113" s="137"/>
    </row>
  </sheetData>
  <autoFilter ref="A4:I88" xr:uid="{AC91E4FB-51F2-A54D-A087-8F2CC9694FD4}"/>
  <mergeCells count="8">
    <mergeCell ref="A107:E107"/>
    <mergeCell ref="A108:H108"/>
    <mergeCell ref="D90:E90"/>
    <mergeCell ref="A91:E91"/>
    <mergeCell ref="A92:E92"/>
    <mergeCell ref="A93:E93"/>
    <mergeCell ref="A95:E95"/>
    <mergeCell ref="A106:E106"/>
  </mergeCells>
  <conditionalFormatting sqref="B96">
    <cfRule type="duplicateValues" dxfId="607" priority="8"/>
  </conditionalFormatting>
  <conditionalFormatting sqref="B97">
    <cfRule type="duplicateValues" dxfId="606" priority="1"/>
  </conditionalFormatting>
  <conditionalFormatting sqref="B100">
    <cfRule type="duplicateValues" dxfId="605" priority="31"/>
  </conditionalFormatting>
  <conditionalFormatting sqref="B101">
    <cfRule type="duplicateValues" dxfId="604" priority="27"/>
  </conditionalFormatting>
  <conditionalFormatting sqref="B102">
    <cfRule type="duplicateValues" dxfId="603" priority="24"/>
  </conditionalFormatting>
  <conditionalFormatting sqref="B103">
    <cfRule type="duplicateValues" dxfId="602" priority="21"/>
  </conditionalFormatting>
  <conditionalFormatting sqref="B104">
    <cfRule type="duplicateValues" dxfId="601" priority="18"/>
  </conditionalFormatting>
  <conditionalFormatting sqref="B105">
    <cfRule type="duplicateValues" dxfId="600" priority="15"/>
  </conditionalFormatting>
  <conditionalFormatting sqref="B107 B109:B1048576 B1:B92">
    <cfRule type="duplicateValues" dxfId="599" priority="56"/>
  </conditionalFormatting>
  <conditionalFormatting sqref="B45:C45">
    <cfRule type="duplicateValues" dxfId="598" priority="80"/>
    <cfRule type="duplicateValues" dxfId="597" priority="81"/>
  </conditionalFormatting>
  <conditionalFormatting sqref="B86:C86">
    <cfRule type="duplicateValues" dxfId="596" priority="83"/>
    <cfRule type="duplicateValues" dxfId="595" priority="84"/>
  </conditionalFormatting>
  <conditionalFormatting sqref="B96:C96">
    <cfRule type="duplicateValues" dxfId="594" priority="14"/>
  </conditionalFormatting>
  <conditionalFormatting sqref="B97:C97">
    <cfRule type="duplicateValues" dxfId="593" priority="7"/>
  </conditionalFormatting>
  <conditionalFormatting sqref="B100:C100">
    <cfRule type="duplicateValues" dxfId="592" priority="36"/>
  </conditionalFormatting>
  <conditionalFormatting sqref="B101:C101">
    <cfRule type="duplicateValues" dxfId="591" priority="29"/>
  </conditionalFormatting>
  <conditionalFormatting sqref="B102:C102">
    <cfRule type="duplicateValues" dxfId="590" priority="26"/>
  </conditionalFormatting>
  <conditionalFormatting sqref="B103:C103">
    <cfRule type="duplicateValues" dxfId="589" priority="23"/>
  </conditionalFormatting>
  <conditionalFormatting sqref="B104:C104">
    <cfRule type="duplicateValues" dxfId="588" priority="20"/>
  </conditionalFormatting>
  <conditionalFormatting sqref="B105:C105">
    <cfRule type="duplicateValues" dxfId="587" priority="17"/>
  </conditionalFormatting>
  <conditionalFormatting sqref="B107:C107 B87:C90 B92:C92 B109:C1048576 B1:C44 B46:C85">
    <cfRule type="duplicateValues" dxfId="586" priority="93"/>
  </conditionalFormatting>
  <conditionalFormatting sqref="B111:C1048576">
    <cfRule type="duplicateValues" dxfId="585" priority="92"/>
  </conditionalFormatting>
  <conditionalFormatting sqref="C13">
    <cfRule type="duplicateValues" dxfId="584" priority="90"/>
  </conditionalFormatting>
  <conditionalFormatting sqref="C37">
    <cfRule type="duplicateValues" dxfId="583" priority="88"/>
  </conditionalFormatting>
  <conditionalFormatting sqref="C39">
    <cfRule type="duplicateValues" dxfId="582" priority="87"/>
  </conditionalFormatting>
  <conditionalFormatting sqref="C96">
    <cfRule type="duplicateValues" dxfId="581" priority="9"/>
  </conditionalFormatting>
  <conditionalFormatting sqref="C97">
    <cfRule type="duplicateValues" dxfId="580" priority="2"/>
  </conditionalFormatting>
  <conditionalFormatting sqref="C99">
    <cfRule type="duplicateValues" dxfId="579" priority="38"/>
    <cfRule type="duplicateValues" dxfId="578" priority="39"/>
  </conditionalFormatting>
  <conditionalFormatting sqref="C100">
    <cfRule type="duplicateValues" dxfId="577" priority="32"/>
  </conditionalFormatting>
  <conditionalFormatting sqref="C101">
    <cfRule type="duplicateValues" dxfId="576" priority="28"/>
  </conditionalFormatting>
  <conditionalFormatting sqref="C102">
    <cfRule type="duplicateValues" dxfId="575" priority="25"/>
  </conditionalFormatting>
  <conditionalFormatting sqref="C103">
    <cfRule type="duplicateValues" dxfId="574" priority="22"/>
  </conditionalFormatting>
  <conditionalFormatting sqref="C104">
    <cfRule type="duplicateValues" dxfId="573" priority="19"/>
  </conditionalFormatting>
  <conditionalFormatting sqref="C105">
    <cfRule type="duplicateValues" dxfId="572" priority="16"/>
  </conditionalFormatting>
  <conditionalFormatting sqref="C107 C109:C1048576 C1:C92">
    <cfRule type="duplicateValues" dxfId="571" priority="57"/>
  </conditionalFormatting>
  <conditionalFormatting sqref="D5:E84">
    <cfRule type="notContainsBlanks" dxfId="570" priority="82">
      <formula>LEN(TRIM(D5))&gt;0</formula>
    </cfRule>
  </conditionalFormatting>
  <conditionalFormatting sqref="D87:E89">
    <cfRule type="notContainsBlanks" dxfId="569" priority="91">
      <formula>LEN(TRIM(D87))&gt;0</formula>
    </cfRule>
  </conditionalFormatting>
  <conditionalFormatting sqref="D96:E97">
    <cfRule type="notContainsBlanks" dxfId="568" priority="6">
      <formula>LEN(TRIM(D96))&gt;0</formula>
    </cfRule>
  </conditionalFormatting>
  <conditionalFormatting sqref="D100:E100">
    <cfRule type="notContainsBlanks" dxfId="567" priority="37">
      <formula>LEN(TRIM(D100))&gt;0</formula>
    </cfRule>
  </conditionalFormatting>
  <conditionalFormatting sqref="F5:F85 F87">
    <cfRule type="cellIs" dxfId="566" priority="79" operator="notEqual">
      <formula>53.41</formula>
    </cfRule>
  </conditionalFormatting>
  <conditionalFormatting sqref="F93:F97">
    <cfRule type="cellIs" dxfId="565" priority="5" operator="notEqual">
      <formula>53.41</formula>
    </cfRule>
  </conditionalFormatting>
  <conditionalFormatting sqref="F99:F105">
    <cfRule type="cellIs" dxfId="564" priority="35" operator="notEqual">
      <formula>53.41</formula>
    </cfRule>
  </conditionalFormatting>
  <conditionalFormatting sqref="G5:G85">
    <cfRule type="cellIs" dxfId="563" priority="53" operator="notEqual">
      <formula>10.47</formula>
    </cfRule>
  </conditionalFormatting>
  <conditionalFormatting sqref="G93:G97">
    <cfRule type="cellIs" dxfId="562" priority="4" operator="notEqual">
      <formula>10.47</formula>
    </cfRule>
  </conditionalFormatting>
  <conditionalFormatting sqref="G99:G105">
    <cfRule type="cellIs" dxfId="561" priority="34" operator="notEqual">
      <formula>10.47</formula>
    </cfRule>
  </conditionalFormatting>
  <conditionalFormatting sqref="H5:H85">
    <cfRule type="cellIs" dxfId="560" priority="52" operator="notEqual">
      <formula>63.88</formula>
    </cfRule>
  </conditionalFormatting>
  <conditionalFormatting sqref="H93:H97">
    <cfRule type="cellIs" dxfId="559" priority="3" operator="notEqual">
      <formula>63.88</formula>
    </cfRule>
  </conditionalFormatting>
  <conditionalFormatting sqref="H99:H105">
    <cfRule type="cellIs" dxfId="558" priority="33" operator="notEqual">
      <formula>63.88</formula>
    </cfRule>
  </conditionalFormatting>
  <conditionalFormatting sqref="I5:I108">
    <cfRule type="notContainsBlanks" dxfId="557" priority="30">
      <formula>LEN(TRIM(I5))&gt;0</formula>
    </cfRule>
  </conditionalFormatting>
  <conditionalFormatting sqref="J65">
    <cfRule type="notContainsBlanks" dxfId="556" priority="86">
      <formula>LEN(TRIM(J65))&gt;0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2F73-033F-0444-8FA5-26663EA9F9CC}">
  <sheetPr>
    <tabColor rgb="FF92D050"/>
    <pageSetUpPr fitToPage="1"/>
  </sheetPr>
  <dimension ref="A1:M114"/>
  <sheetViews>
    <sheetView topLeftCell="C31" zoomScale="125" zoomScaleNormal="125" zoomScalePageLayoutView="150" workbookViewId="0">
      <selection activeCell="E50" sqref="E5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44501</v>
      </c>
      <c r="I2" s="157">
        <v>44530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80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0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225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 t="s">
        <v>529</v>
      </c>
    </row>
    <row r="11" spans="1:9">
      <c r="A11" s="43">
        <f t="shared" si="1"/>
        <v>7</v>
      </c>
      <c r="B11" s="114">
        <v>2238</v>
      </c>
      <c r="C11" s="54" t="s">
        <v>522</v>
      </c>
      <c r="D11" s="52"/>
      <c r="E11" s="52"/>
      <c r="F11" s="120">
        <v>64.63</v>
      </c>
      <c r="G11" s="120">
        <v>10.47</v>
      </c>
      <c r="H11" s="76">
        <f t="shared" si="0"/>
        <v>75.099999999999994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168.03</v>
      </c>
      <c r="G12" s="76">
        <v>29.32</v>
      </c>
      <c r="H12" s="75">
        <f t="shared" si="0"/>
        <v>197.35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64.63</v>
      </c>
      <c r="G13" s="76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218">
        <v>1</v>
      </c>
      <c r="F14" s="76">
        <v>109.87</v>
      </c>
      <c r="G14" s="75">
        <v>18.32</v>
      </c>
      <c r="H14" s="75">
        <f t="shared" si="0"/>
        <v>128.19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6">
        <v>64.63</v>
      </c>
      <c r="G15" s="75">
        <v>10.47</v>
      </c>
      <c r="H15" s="75">
        <f t="shared" si="0"/>
        <v>75.099999999999994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1730</v>
      </c>
      <c r="C20" s="51" t="s">
        <v>92</v>
      </c>
      <c r="D20" s="52">
        <v>1</v>
      </c>
      <c r="E20" s="52"/>
      <c r="F20" s="76">
        <v>168.03</v>
      </c>
      <c r="G20" s="76">
        <v>29.32</v>
      </c>
      <c r="H20" s="75">
        <f t="shared" si="0"/>
        <v>197.35</v>
      </c>
      <c r="I20" s="53"/>
    </row>
    <row r="21" spans="1:13">
      <c r="A21" s="43">
        <f t="shared" si="1"/>
        <v>17</v>
      </c>
      <c r="B21" s="114">
        <v>1708</v>
      </c>
      <c r="C21" s="51" t="s">
        <v>15</v>
      </c>
      <c r="D21" s="52"/>
      <c r="E21" s="52"/>
      <c r="F21" s="76">
        <v>64.63</v>
      </c>
      <c r="G21" s="75">
        <v>10.47</v>
      </c>
      <c r="H21" s="75">
        <f t="shared" si="0"/>
        <v>75.099999999999994</v>
      </c>
      <c r="I21" s="53"/>
    </row>
    <row r="22" spans="1:13">
      <c r="A22" s="43">
        <f t="shared" si="1"/>
        <v>18</v>
      </c>
      <c r="B22" s="114">
        <v>2228</v>
      </c>
      <c r="C22" s="224" t="s">
        <v>507</v>
      </c>
      <c r="D22" s="52">
        <v>2</v>
      </c>
      <c r="E22" s="52"/>
      <c r="F22" s="76">
        <v>168.03</v>
      </c>
      <c r="G22" s="76">
        <v>29.32</v>
      </c>
      <c r="H22" s="76">
        <f t="shared" si="0"/>
        <v>197.35</v>
      </c>
      <c r="I22" s="53" t="s">
        <v>530</v>
      </c>
    </row>
    <row r="23" spans="1:13">
      <c r="A23" s="43">
        <f t="shared" si="1"/>
        <v>19</v>
      </c>
      <c r="B23" s="114">
        <v>1985</v>
      </c>
      <c r="C23" s="54" t="s">
        <v>120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  <c r="M23" t="s">
        <v>318</v>
      </c>
    </row>
    <row r="24" spans="1:13">
      <c r="A24" s="43">
        <f t="shared" si="1"/>
        <v>20</v>
      </c>
      <c r="B24" s="114">
        <v>1350</v>
      </c>
      <c r="C24" s="54" t="s">
        <v>332</v>
      </c>
      <c r="D24" s="52"/>
      <c r="E24" s="52">
        <v>1</v>
      </c>
      <c r="F24" s="76">
        <v>109.87</v>
      </c>
      <c r="G24" s="75">
        <v>18.32</v>
      </c>
      <c r="H24" s="75">
        <f t="shared" si="0"/>
        <v>128.19</v>
      </c>
      <c r="I24" s="53"/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2</v>
      </c>
      <c r="E25" s="66"/>
      <c r="F25" s="76">
        <v>168.03</v>
      </c>
      <c r="G25" s="78">
        <v>29.32</v>
      </c>
      <c r="H25" s="75">
        <f t="shared" si="0"/>
        <v>197.35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64.63</v>
      </c>
      <c r="G26" s="76">
        <v>10.47</v>
      </c>
      <c r="H26" s="76">
        <f t="shared" si="0"/>
        <v>75.099999999999994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/>
      <c r="E27" s="52"/>
      <c r="F27" s="76">
        <v>64.63</v>
      </c>
      <c r="G27" s="75">
        <v>10.47</v>
      </c>
      <c r="H27" s="75">
        <f t="shared" si="0"/>
        <v>75.099999999999994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>
        <v>1</v>
      </c>
      <c r="F28" s="76">
        <v>109.87</v>
      </c>
      <c r="G28" s="75">
        <v>18.32</v>
      </c>
      <c r="H28" s="75">
        <f t="shared" si="0"/>
        <v>128.19</v>
      </c>
      <c r="I28" s="53"/>
    </row>
    <row r="29" spans="1:13">
      <c r="A29" s="43">
        <f t="shared" si="1"/>
        <v>25</v>
      </c>
      <c r="B29" s="114">
        <v>1978</v>
      </c>
      <c r="C29" s="51" t="s">
        <v>358</v>
      </c>
      <c r="D29" s="52">
        <v>2</v>
      </c>
      <c r="E29" s="52">
        <v>1</v>
      </c>
      <c r="F29" s="77">
        <v>168.03</v>
      </c>
      <c r="G29" s="76">
        <v>29.32</v>
      </c>
      <c r="H29" s="76">
        <f t="shared" si="0"/>
        <v>197.35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>
        <v>1</v>
      </c>
      <c r="E31" s="52">
        <v>1</v>
      </c>
      <c r="F31" s="76">
        <v>168.03</v>
      </c>
      <c r="G31" s="75">
        <v>29.32</v>
      </c>
      <c r="H31" s="75">
        <f t="shared" si="0"/>
        <v>197.35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>
        <v>1</v>
      </c>
      <c r="E33" s="52">
        <v>1</v>
      </c>
      <c r="F33" s="76">
        <v>168.03</v>
      </c>
      <c r="G33" s="76">
        <v>29.32</v>
      </c>
      <c r="H33" s="76">
        <f t="shared" si="0"/>
        <v>197.35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64.63</v>
      </c>
      <c r="G36" s="76">
        <v>10.47</v>
      </c>
      <c r="H36" s="75">
        <f t="shared" si="0"/>
        <v>75.099999999999994</v>
      </c>
      <c r="I36" s="53"/>
    </row>
    <row r="37" spans="1:9" ht="16" customHeight="1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14">
        <v>2062</v>
      </c>
      <c r="C38" s="54" t="s">
        <v>203</v>
      </c>
      <c r="D38" s="52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67">
        <v>2121</v>
      </c>
      <c r="C39" s="119" t="s">
        <v>308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1704</v>
      </c>
      <c r="C40" s="54" t="s">
        <v>27</v>
      </c>
      <c r="D40" s="56">
        <v>2</v>
      </c>
      <c r="E40" s="52">
        <v>1</v>
      </c>
      <c r="F40" s="77">
        <v>168.03</v>
      </c>
      <c r="G40" s="76">
        <v>29.32</v>
      </c>
      <c r="H40" s="75">
        <f t="shared" si="0"/>
        <v>197.35</v>
      </c>
      <c r="I40" s="53"/>
    </row>
    <row r="41" spans="1:9">
      <c r="A41" s="43">
        <f t="shared" si="1"/>
        <v>37</v>
      </c>
      <c r="B41" s="114">
        <v>2030</v>
      </c>
      <c r="C41" s="54" t="s">
        <v>123</v>
      </c>
      <c r="D41" s="56"/>
      <c r="E41" s="52">
        <v>1</v>
      </c>
      <c r="F41" s="76">
        <v>109.87</v>
      </c>
      <c r="G41" s="76">
        <v>18.32</v>
      </c>
      <c r="H41" s="75">
        <f t="shared" si="0"/>
        <v>128.19</v>
      </c>
      <c r="I41" s="53"/>
    </row>
    <row r="42" spans="1:9">
      <c r="A42" s="43">
        <f t="shared" si="1"/>
        <v>38</v>
      </c>
      <c r="B42" s="114">
        <v>2074</v>
      </c>
      <c r="C42" s="54" t="s">
        <v>214</v>
      </c>
      <c r="D42" s="56"/>
      <c r="E42" s="52"/>
      <c r="F42" s="76">
        <v>64.63</v>
      </c>
      <c r="G42" s="75">
        <v>10.47</v>
      </c>
      <c r="H42" s="75">
        <f t="shared" si="0"/>
        <v>75.099999999999994</v>
      </c>
      <c r="I42" s="53"/>
    </row>
    <row r="43" spans="1:9">
      <c r="A43" s="43">
        <f t="shared" si="1"/>
        <v>39</v>
      </c>
      <c r="B43" s="114">
        <v>1734</v>
      </c>
      <c r="C43" s="54" t="s">
        <v>143</v>
      </c>
      <c r="D43" s="52">
        <v>1</v>
      </c>
      <c r="E43" s="52"/>
      <c r="F43" s="76">
        <v>109.87</v>
      </c>
      <c r="G43" s="75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2069</v>
      </c>
      <c r="C44" s="54" t="s">
        <v>209</v>
      </c>
      <c r="D44" s="52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2003</v>
      </c>
      <c r="C45" s="51" t="s">
        <v>133</v>
      </c>
      <c r="D45" s="52"/>
      <c r="E45" s="52">
        <v>1</v>
      </c>
      <c r="F45" s="76">
        <v>109.87</v>
      </c>
      <c r="G45" s="76">
        <v>18.32</v>
      </c>
      <c r="H45" s="76">
        <f t="shared" si="0"/>
        <v>128.19</v>
      </c>
      <c r="I45" s="53"/>
    </row>
    <row r="46" spans="1:9" s="42" customFormat="1">
      <c r="A46" s="43">
        <f t="shared" si="1"/>
        <v>42</v>
      </c>
      <c r="B46" s="114">
        <v>2019</v>
      </c>
      <c r="C46" s="54" t="s">
        <v>124</v>
      </c>
      <c r="D46" s="52">
        <v>1</v>
      </c>
      <c r="E46" s="52">
        <v>1</v>
      </c>
      <c r="F46" s="77">
        <v>168.03</v>
      </c>
      <c r="G46" s="76">
        <v>29.32</v>
      </c>
      <c r="H46" s="76">
        <f t="shared" si="0"/>
        <v>197.35</v>
      </c>
      <c r="I46" s="53"/>
    </row>
    <row r="47" spans="1:9" s="232" customFormat="1">
      <c r="A47" s="228">
        <f t="shared" si="1"/>
        <v>43</v>
      </c>
      <c r="B47" s="82">
        <v>2184</v>
      </c>
      <c r="C47" s="225" t="s">
        <v>393</v>
      </c>
      <c r="D47" s="229"/>
      <c r="E47" s="229"/>
      <c r="F47" s="230"/>
      <c r="G47" s="230"/>
      <c r="H47" s="230">
        <f t="shared" si="0"/>
        <v>0</v>
      </c>
      <c r="I47" s="231" t="s">
        <v>521</v>
      </c>
    </row>
    <row r="48" spans="1:9" s="42" customFormat="1">
      <c r="A48" s="43">
        <f t="shared" si="1"/>
        <v>44</v>
      </c>
      <c r="B48" s="114">
        <v>2172</v>
      </c>
      <c r="C48" s="54" t="s">
        <v>378</v>
      </c>
      <c r="D48" s="52"/>
      <c r="E48" s="52"/>
      <c r="F48" s="76">
        <v>64.63</v>
      </c>
      <c r="G48" s="75">
        <v>10.47</v>
      </c>
      <c r="H48" s="75">
        <f t="shared" si="0"/>
        <v>75.099999999999994</v>
      </c>
      <c r="I48" s="53"/>
    </row>
    <row r="49" spans="1:9">
      <c r="A49" s="43">
        <f t="shared" si="1"/>
        <v>45</v>
      </c>
      <c r="B49" s="114">
        <v>2119</v>
      </c>
      <c r="C49" s="51" t="s">
        <v>215</v>
      </c>
      <c r="D49" s="66"/>
      <c r="E49" s="66"/>
      <c r="F49" s="76">
        <v>64.63</v>
      </c>
      <c r="G49" s="78">
        <v>10.47</v>
      </c>
      <c r="H49" s="75">
        <f t="shared" si="0"/>
        <v>75.099999999999994</v>
      </c>
      <c r="I49" s="57"/>
    </row>
    <row r="50" spans="1:9">
      <c r="A50" s="43">
        <f t="shared" si="1"/>
        <v>46</v>
      </c>
      <c r="B50" s="114">
        <v>2231</v>
      </c>
      <c r="C50" s="51" t="s">
        <v>509</v>
      </c>
      <c r="D50" s="66">
        <v>2</v>
      </c>
      <c r="E50" s="66"/>
      <c r="F50" s="76">
        <v>168.03</v>
      </c>
      <c r="G50" s="78">
        <v>29.32</v>
      </c>
      <c r="H50" s="75">
        <f t="shared" si="0"/>
        <v>197.35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6">
        <v>64.63</v>
      </c>
      <c r="G51" s="75">
        <v>10.47</v>
      </c>
      <c r="H51" s="75">
        <f t="shared" si="0"/>
        <v>75.099999999999994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6">
        <v>64.63</v>
      </c>
      <c r="G52" s="203">
        <v>10.47</v>
      </c>
      <c r="H52" s="76">
        <f t="shared" si="0"/>
        <v>75.099999999999994</v>
      </c>
      <c r="I52" s="53"/>
    </row>
    <row r="53" spans="1:9">
      <c r="A53" s="43">
        <f t="shared" si="1"/>
        <v>49</v>
      </c>
      <c r="B53" s="114">
        <v>2203</v>
      </c>
      <c r="C53" s="54" t="s">
        <v>428</v>
      </c>
      <c r="D53" s="52"/>
      <c r="E53" s="52"/>
      <c r="F53" s="76">
        <v>64.63</v>
      </c>
      <c r="G53" s="76">
        <v>10.47</v>
      </c>
      <c r="H53" s="76">
        <f>SUM(F53:G53)</f>
        <v>75.099999999999994</v>
      </c>
      <c r="I53" s="53"/>
    </row>
    <row r="54" spans="1:9">
      <c r="A54" s="43">
        <f t="shared" si="1"/>
        <v>50</v>
      </c>
      <c r="B54" s="114">
        <v>2235</v>
      </c>
      <c r="C54" s="54" t="s">
        <v>523</v>
      </c>
      <c r="D54" s="52"/>
      <c r="E54" s="52"/>
      <c r="F54" s="76">
        <v>64.63</v>
      </c>
      <c r="G54" s="76">
        <v>10.47</v>
      </c>
      <c r="H54" s="76">
        <f>SUM(F54:G54)</f>
        <v>75.099999999999994</v>
      </c>
      <c r="I54" s="53"/>
    </row>
    <row r="55" spans="1:9">
      <c r="A55" s="43">
        <f t="shared" si="1"/>
        <v>51</v>
      </c>
      <c r="B55" s="114">
        <v>2001</v>
      </c>
      <c r="C55" s="54" t="s">
        <v>360</v>
      </c>
      <c r="D55" s="52"/>
      <c r="E55" s="52"/>
      <c r="F55" s="76">
        <v>64.63</v>
      </c>
      <c r="G55" s="76">
        <v>10.47</v>
      </c>
      <c r="H55" s="75">
        <f t="shared" si="0"/>
        <v>75.099999999999994</v>
      </c>
      <c r="I55" s="53"/>
    </row>
    <row r="56" spans="1:9">
      <c r="A56" s="43">
        <f t="shared" si="1"/>
        <v>52</v>
      </c>
      <c r="B56" s="114">
        <v>2160</v>
      </c>
      <c r="C56" s="54" t="s">
        <v>369</v>
      </c>
      <c r="D56" s="52">
        <v>1</v>
      </c>
      <c r="E56" s="52"/>
      <c r="F56" s="76">
        <v>109.87</v>
      </c>
      <c r="G56" s="76">
        <v>18.32</v>
      </c>
      <c r="H56" s="75">
        <f t="shared" si="0"/>
        <v>128.19</v>
      </c>
      <c r="I56" s="53"/>
    </row>
    <row r="57" spans="1:9">
      <c r="A57" s="43">
        <f t="shared" si="1"/>
        <v>53</v>
      </c>
      <c r="B57" s="114">
        <v>2209</v>
      </c>
      <c r="C57" s="54" t="s">
        <v>427</v>
      </c>
      <c r="D57" s="52"/>
      <c r="E57" s="52"/>
      <c r="F57" s="76">
        <v>64.63</v>
      </c>
      <c r="G57" s="76">
        <v>10.47</v>
      </c>
      <c r="H57" s="76">
        <f>SUM(F57:G57)</f>
        <v>75.099999999999994</v>
      </c>
      <c r="I57" s="53" t="s">
        <v>520</v>
      </c>
    </row>
    <row r="58" spans="1:9">
      <c r="A58" s="43">
        <f t="shared" si="1"/>
        <v>54</v>
      </c>
      <c r="B58" s="114">
        <v>2018</v>
      </c>
      <c r="C58" s="54" t="s">
        <v>112</v>
      </c>
      <c r="D58" s="52"/>
      <c r="E58" s="52"/>
      <c r="F58" s="76">
        <v>64.63</v>
      </c>
      <c r="G58" s="75">
        <v>10.47</v>
      </c>
      <c r="H58" s="75">
        <f t="shared" si="0"/>
        <v>75.099999999999994</v>
      </c>
      <c r="I58" s="53"/>
    </row>
    <row r="59" spans="1:9">
      <c r="A59" s="43">
        <f t="shared" si="1"/>
        <v>55</v>
      </c>
      <c r="B59" s="114">
        <v>1689</v>
      </c>
      <c r="C59" s="54" t="s">
        <v>341</v>
      </c>
      <c r="D59" s="52">
        <v>1</v>
      </c>
      <c r="E59" s="52">
        <v>1</v>
      </c>
      <c r="F59" s="76">
        <v>168.03</v>
      </c>
      <c r="G59" s="76">
        <v>29.32</v>
      </c>
      <c r="H59" s="76">
        <f t="shared" si="0"/>
        <v>197.35</v>
      </c>
      <c r="I59" s="53"/>
    </row>
    <row r="60" spans="1:9">
      <c r="A60" s="43">
        <f t="shared" si="1"/>
        <v>56</v>
      </c>
      <c r="B60" s="114">
        <v>1692</v>
      </c>
      <c r="C60" s="54" t="s">
        <v>32</v>
      </c>
      <c r="D60" s="56">
        <v>2</v>
      </c>
      <c r="E60" s="52"/>
      <c r="F60" s="76">
        <v>168.03</v>
      </c>
      <c r="G60" s="75">
        <v>29.32</v>
      </c>
      <c r="H60" s="75">
        <f t="shared" si="0"/>
        <v>197.35</v>
      </c>
      <c r="I60" s="53"/>
    </row>
    <row r="61" spans="1:9">
      <c r="A61" s="43">
        <f t="shared" si="1"/>
        <v>57</v>
      </c>
      <c r="B61" s="114">
        <v>2027</v>
      </c>
      <c r="C61" s="54" t="s">
        <v>137</v>
      </c>
      <c r="D61" s="56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2060</v>
      </c>
      <c r="C62" s="54" t="s">
        <v>179</v>
      </c>
      <c r="D62" s="52"/>
      <c r="E62" s="52">
        <v>1</v>
      </c>
      <c r="F62" s="76">
        <v>109.87</v>
      </c>
      <c r="G62" s="75">
        <v>18.32</v>
      </c>
      <c r="H62" s="75">
        <f t="shared" si="0"/>
        <v>128.19</v>
      </c>
      <c r="I62" s="53"/>
    </row>
    <row r="63" spans="1:9">
      <c r="A63" s="43">
        <f t="shared" si="1"/>
        <v>59</v>
      </c>
      <c r="B63" s="114">
        <v>1649</v>
      </c>
      <c r="C63" s="54" t="s">
        <v>34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60</v>
      </c>
      <c r="B64" s="114">
        <v>2090</v>
      </c>
      <c r="C64" s="54" t="s">
        <v>380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61</v>
      </c>
      <c r="B65" s="114">
        <v>1705</v>
      </c>
      <c r="C65" s="54" t="s">
        <v>126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 ht="17" customHeight="1">
      <c r="A66" s="43">
        <f t="shared" si="1"/>
        <v>62</v>
      </c>
      <c r="B66" s="114">
        <v>1050</v>
      </c>
      <c r="C66" s="115" t="s">
        <v>35</v>
      </c>
      <c r="D66" s="74"/>
      <c r="E66" s="116"/>
      <c r="F66" s="76">
        <v>64.63</v>
      </c>
      <c r="G66" s="75">
        <v>10.47</v>
      </c>
      <c r="H66" s="75">
        <f t="shared" si="0"/>
        <v>75.099999999999994</v>
      </c>
      <c r="I66" s="91"/>
      <c r="J66" s="91"/>
    </row>
    <row r="67" spans="1:10">
      <c r="A67" s="43">
        <f t="shared" si="1"/>
        <v>63</v>
      </c>
      <c r="B67" s="114">
        <v>2094</v>
      </c>
      <c r="C67" s="51" t="s">
        <v>433</v>
      </c>
      <c r="D67" s="71"/>
      <c r="E67" s="72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10">
      <c r="A68" s="43">
        <f t="shared" si="1"/>
        <v>64</v>
      </c>
      <c r="B68" s="114">
        <v>1686</v>
      </c>
      <c r="C68" s="51" t="s">
        <v>339</v>
      </c>
      <c r="D68" s="71"/>
      <c r="E68" s="52">
        <v>1</v>
      </c>
      <c r="F68" s="76">
        <v>109.87</v>
      </c>
      <c r="G68" s="76">
        <v>18.32</v>
      </c>
      <c r="H68" s="76">
        <f t="shared" si="0"/>
        <v>128.19</v>
      </c>
      <c r="I68" s="53"/>
    </row>
    <row r="69" spans="1:10">
      <c r="A69" s="43">
        <f t="shared" si="1"/>
        <v>65</v>
      </c>
      <c r="B69" s="114">
        <v>1964</v>
      </c>
      <c r="C69" s="54" t="s">
        <v>50</v>
      </c>
      <c r="D69" s="73"/>
      <c r="E69" s="73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66</v>
      </c>
      <c r="B70" s="114">
        <v>1981</v>
      </c>
      <c r="C70" s="54" t="s">
        <v>85</v>
      </c>
      <c r="D70" s="73"/>
      <c r="E70" s="73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ref="A71:A84" si="2">A70+1</f>
        <v>67</v>
      </c>
      <c r="B71" s="114">
        <v>2022</v>
      </c>
      <c r="C71" s="54" t="s">
        <v>128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>
        <f t="shared" si="2"/>
        <v>68</v>
      </c>
      <c r="B72" s="114">
        <v>1662</v>
      </c>
      <c r="C72" s="54" t="s">
        <v>138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si="2"/>
        <v>69</v>
      </c>
      <c r="B73" s="114">
        <v>1630</v>
      </c>
      <c r="C73" s="54" t="s">
        <v>37</v>
      </c>
      <c r="D73" s="56">
        <v>1</v>
      </c>
      <c r="E73" s="72"/>
      <c r="F73" s="76">
        <v>109.87</v>
      </c>
      <c r="G73" s="75">
        <v>18.32</v>
      </c>
      <c r="H73" s="75">
        <f t="shared" si="0"/>
        <v>128.19</v>
      </c>
      <c r="I73" s="53"/>
    </row>
    <row r="74" spans="1:10">
      <c r="A74" s="43">
        <f t="shared" si="2"/>
        <v>70</v>
      </c>
      <c r="B74" s="114">
        <v>1714</v>
      </c>
      <c r="C74" s="51" t="s">
        <v>46</v>
      </c>
      <c r="D74" s="74">
        <v>2</v>
      </c>
      <c r="E74" s="66">
        <v>1</v>
      </c>
      <c r="F74" s="77">
        <v>168.03</v>
      </c>
      <c r="G74" s="77">
        <v>29.32</v>
      </c>
      <c r="H74" s="75">
        <f t="shared" si="0"/>
        <v>197.35</v>
      </c>
      <c r="I74" s="53"/>
    </row>
    <row r="75" spans="1:10">
      <c r="A75" s="43">
        <f t="shared" si="2"/>
        <v>71</v>
      </c>
      <c r="B75" s="114">
        <v>2024</v>
      </c>
      <c r="C75" s="51" t="s">
        <v>165</v>
      </c>
      <c r="D75" s="56"/>
      <c r="E75" s="66">
        <v>1</v>
      </c>
      <c r="F75" s="76">
        <v>109.87</v>
      </c>
      <c r="G75" s="80">
        <v>18.32</v>
      </c>
      <c r="H75" s="76">
        <f t="shared" si="0"/>
        <v>128.19</v>
      </c>
      <c r="I75" s="53"/>
    </row>
    <row r="76" spans="1:10">
      <c r="A76" s="43">
        <f t="shared" si="2"/>
        <v>72</v>
      </c>
      <c r="B76" s="114">
        <v>1955</v>
      </c>
      <c r="C76" s="51" t="s">
        <v>200</v>
      </c>
      <c r="D76" s="56"/>
      <c r="E76" s="66">
        <v>1</v>
      </c>
      <c r="F76" s="76">
        <v>109.87</v>
      </c>
      <c r="G76" s="76">
        <v>18.32</v>
      </c>
      <c r="H76" s="76">
        <f t="shared" si="0"/>
        <v>128.19</v>
      </c>
      <c r="I76" s="53"/>
    </row>
    <row r="77" spans="1:10">
      <c r="A77" s="43">
        <f t="shared" si="2"/>
        <v>73</v>
      </c>
      <c r="B77" s="114">
        <v>2006</v>
      </c>
      <c r="C77" s="54" t="s">
        <v>98</v>
      </c>
      <c r="D77" s="56"/>
      <c r="E77" s="66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74</v>
      </c>
      <c r="B78" s="114">
        <v>2212</v>
      </c>
      <c r="C78" s="54" t="s">
        <v>434</v>
      </c>
      <c r="D78" s="56"/>
      <c r="E78" s="52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>
        <f t="shared" si="2"/>
        <v>75</v>
      </c>
      <c r="B79" s="114">
        <v>2010</v>
      </c>
      <c r="C79" s="54" t="s">
        <v>524</v>
      </c>
      <c r="D79" s="56">
        <v>1</v>
      </c>
      <c r="E79" s="52">
        <v>1</v>
      </c>
      <c r="F79" s="76">
        <v>168.03</v>
      </c>
      <c r="G79" s="76">
        <v>29.32</v>
      </c>
      <c r="H79" s="76">
        <f t="shared" si="0"/>
        <v>197.35</v>
      </c>
      <c r="I79" s="53"/>
    </row>
    <row r="80" spans="1:10">
      <c r="A80" s="43">
        <f t="shared" si="2"/>
        <v>76</v>
      </c>
      <c r="B80" s="114">
        <v>2021</v>
      </c>
      <c r="C80" s="54" t="s">
        <v>201</v>
      </c>
      <c r="D80" s="6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>
        <f t="shared" si="2"/>
        <v>77</v>
      </c>
      <c r="B81" s="114">
        <v>1750</v>
      </c>
      <c r="C81" s="54" t="s">
        <v>202</v>
      </c>
      <c r="D81" s="66"/>
      <c r="E81" s="66">
        <v>1</v>
      </c>
      <c r="F81" s="76">
        <v>109.87</v>
      </c>
      <c r="G81" s="78">
        <v>18.32</v>
      </c>
      <c r="H81" s="75">
        <f t="shared" ref="H81:H86" si="3">SUM(F81:G81)</f>
        <v>128.19</v>
      </c>
      <c r="I81" s="53"/>
    </row>
    <row r="82" spans="1:11">
      <c r="A82" s="43">
        <f t="shared" si="2"/>
        <v>78</v>
      </c>
      <c r="B82" s="114">
        <v>2095</v>
      </c>
      <c r="C82" s="54" t="s">
        <v>473</v>
      </c>
      <c r="D82" s="66"/>
      <c r="E82" s="66"/>
      <c r="F82" s="76">
        <v>64.63</v>
      </c>
      <c r="G82" s="78">
        <v>10.47</v>
      </c>
      <c r="H82" s="75">
        <f t="shared" si="3"/>
        <v>75.099999999999994</v>
      </c>
      <c r="I82" s="53"/>
    </row>
    <row r="83" spans="1:11">
      <c r="A83" s="43">
        <f t="shared" si="2"/>
        <v>79</v>
      </c>
      <c r="B83" s="114">
        <v>1732</v>
      </c>
      <c r="C83" s="54" t="s">
        <v>51</v>
      </c>
      <c r="D83" s="66"/>
      <c r="E83" s="66"/>
      <c r="F83" s="76">
        <v>64.63</v>
      </c>
      <c r="G83" s="75">
        <v>10.47</v>
      </c>
      <c r="H83" s="75">
        <f t="shared" si="3"/>
        <v>75.099999999999994</v>
      </c>
      <c r="I83" s="53"/>
    </row>
    <row r="84" spans="1:11">
      <c r="A84" s="43">
        <f t="shared" si="2"/>
        <v>80</v>
      </c>
      <c r="B84" s="114">
        <v>2052</v>
      </c>
      <c r="C84" s="54" t="s">
        <v>161</v>
      </c>
      <c r="D84" s="66"/>
      <c r="E84" s="66"/>
      <c r="F84" s="76">
        <v>64.63</v>
      </c>
      <c r="G84" s="75">
        <v>10.47</v>
      </c>
      <c r="H84" s="75">
        <f t="shared" si="3"/>
        <v>75.099999999999994</v>
      </c>
      <c r="I84" s="53"/>
      <c r="K84" s="12"/>
    </row>
    <row r="85" spans="1:11">
      <c r="A85" s="43">
        <f>A84+1</f>
        <v>81</v>
      </c>
      <c r="B85" s="114">
        <v>1769</v>
      </c>
      <c r="C85" s="51" t="s">
        <v>86</v>
      </c>
      <c r="D85" s="52"/>
      <c r="E85" s="52">
        <v>1</v>
      </c>
      <c r="F85" s="76">
        <v>109.87</v>
      </c>
      <c r="G85" s="77">
        <v>18.32</v>
      </c>
      <c r="H85" s="75">
        <f t="shared" si="3"/>
        <v>128.19</v>
      </c>
      <c r="I85" s="53"/>
      <c r="K85" s="12"/>
    </row>
    <row r="86" spans="1:11">
      <c r="A86" s="43">
        <f>A85+1</f>
        <v>82</v>
      </c>
      <c r="B86" s="114">
        <v>2089</v>
      </c>
      <c r="C86" s="54" t="s">
        <v>535</v>
      </c>
      <c r="D86" s="53"/>
      <c r="E86" s="53"/>
      <c r="F86" s="76">
        <v>64.63</v>
      </c>
      <c r="G86" s="120">
        <v>10.47</v>
      </c>
      <c r="H86" s="76">
        <f t="shared" si="3"/>
        <v>75.099999999999994</v>
      </c>
      <c r="I86" s="53" t="s">
        <v>536</v>
      </c>
      <c r="K86" s="12"/>
    </row>
    <row r="87" spans="1:11" ht="16">
      <c r="A87" s="152"/>
      <c r="B87" s="153"/>
      <c r="C87" s="153"/>
      <c r="D87" s="153"/>
      <c r="E87" s="154" t="s">
        <v>403</v>
      </c>
      <c r="F87" s="144">
        <f>SUM(F5:F86)</f>
        <v>7658.510000000002</v>
      </c>
      <c r="G87" s="88">
        <f>SUM(G5:G86)</f>
        <v>1283.120000000001</v>
      </c>
      <c r="H87" s="88">
        <f>SUM(H5:H86)</f>
        <v>8941.6300000000065</v>
      </c>
      <c r="I87" s="89"/>
      <c r="K87" s="12"/>
    </row>
    <row r="88" spans="1:11">
      <c r="A88" s="148" t="s">
        <v>383</v>
      </c>
      <c r="B88" s="149" t="s">
        <v>413</v>
      </c>
      <c r="C88" s="150" t="s">
        <v>196</v>
      </c>
      <c r="D88" s="151"/>
      <c r="E88" s="151"/>
      <c r="F88" s="76">
        <v>64.63</v>
      </c>
      <c r="G88" s="75">
        <v>10.47</v>
      </c>
      <c r="H88" s="75">
        <f>SUM(F88:G88)</f>
        <v>75.099999999999994</v>
      </c>
      <c r="I88" s="53"/>
    </row>
    <row r="89" spans="1:11">
      <c r="A89" s="43" t="s">
        <v>383</v>
      </c>
      <c r="B89" s="50" t="s">
        <v>414</v>
      </c>
      <c r="C89" s="54" t="s">
        <v>320</v>
      </c>
      <c r="D89" s="52"/>
      <c r="E89" s="52">
        <v>1</v>
      </c>
      <c r="F89" s="76"/>
      <c r="G89" s="76"/>
      <c r="H89" s="76">
        <f>SUM(F89:G89)</f>
        <v>0</v>
      </c>
      <c r="I89" s="53" t="s">
        <v>539</v>
      </c>
    </row>
    <row r="90" spans="1:11">
      <c r="A90" s="43"/>
      <c r="B90" s="50"/>
      <c r="C90" s="54"/>
      <c r="D90" s="52"/>
      <c r="E90" s="52"/>
      <c r="F90" s="76"/>
      <c r="G90" s="76"/>
      <c r="H90" s="76"/>
      <c r="I90" s="53"/>
    </row>
    <row r="91" spans="1:11" ht="16">
      <c r="A91" s="143"/>
      <c r="B91" s="155">
        <f>COUNTA(B5:B89)</f>
        <v>84</v>
      </c>
      <c r="C91" s="142"/>
      <c r="D91" s="398" t="s">
        <v>404</v>
      </c>
      <c r="E91" s="400"/>
      <c r="F91" s="88">
        <f>SUM(F88:F90)</f>
        <v>64.63</v>
      </c>
      <c r="G91" s="88">
        <f>SUM(G88:G90)</f>
        <v>10.47</v>
      </c>
      <c r="H91" s="88">
        <f>SUM(H88:H90)</f>
        <v>75.099999999999994</v>
      </c>
      <c r="I91" s="89"/>
      <c r="K91" s="12"/>
    </row>
    <row r="92" spans="1:11" ht="16">
      <c r="A92" s="394" t="s">
        <v>171</v>
      </c>
      <c r="B92" s="395"/>
      <c r="C92" s="395"/>
      <c r="D92" s="395"/>
      <c r="E92" s="396"/>
      <c r="F92" s="88">
        <f>F87+F91</f>
        <v>7723.1400000000021</v>
      </c>
      <c r="G92" s="88">
        <f>G87+G91</f>
        <v>1293.5900000000011</v>
      </c>
      <c r="H92" s="88">
        <f>H87+H91</f>
        <v>9016.7300000000068</v>
      </c>
      <c r="I92" s="89"/>
      <c r="K92" s="12"/>
    </row>
    <row r="93" spans="1:11" ht="16">
      <c r="A93" s="401" t="s">
        <v>317</v>
      </c>
      <c r="B93" s="401"/>
      <c r="C93" s="401"/>
      <c r="D93" s="401"/>
      <c r="E93" s="401"/>
      <c r="F93" s="90"/>
      <c r="G93" s="93"/>
      <c r="H93" s="93"/>
      <c r="I93" s="89"/>
    </row>
    <row r="94" spans="1:11" ht="16" customHeight="1">
      <c r="A94" s="405" t="s">
        <v>417</v>
      </c>
      <c r="B94" s="402"/>
      <c r="C94" s="402"/>
      <c r="D94" s="402"/>
      <c r="E94" s="403"/>
      <c r="F94" s="75"/>
      <c r="G94" s="75"/>
      <c r="H94" s="75"/>
      <c r="I94" s="100"/>
    </row>
    <row r="95" spans="1:11" ht="16" customHeight="1">
      <c r="A95" s="189"/>
      <c r="B95" s="190"/>
      <c r="C95" s="189"/>
      <c r="D95" s="196"/>
      <c r="E95" s="195"/>
      <c r="F95" s="75"/>
      <c r="G95" s="75"/>
      <c r="H95" s="75"/>
      <c r="I95" s="100"/>
    </row>
    <row r="96" spans="1:11" ht="16" customHeight="1">
      <c r="A96" s="407" t="s">
        <v>418</v>
      </c>
      <c r="B96" s="407"/>
      <c r="C96" s="407"/>
      <c r="D96" s="407"/>
      <c r="E96" s="407"/>
      <c r="F96" s="207"/>
      <c r="G96" s="75"/>
      <c r="H96" s="75"/>
      <c r="I96" s="100"/>
    </row>
    <row r="97" spans="1:9" ht="16" customHeight="1">
      <c r="A97" s="189"/>
      <c r="B97" s="190">
        <v>2130</v>
      </c>
      <c r="C97" s="54" t="s">
        <v>320</v>
      </c>
      <c r="D97" s="52"/>
      <c r="E97" s="52"/>
      <c r="F97" s="76"/>
      <c r="G97" s="76"/>
      <c r="H97" s="76">
        <v>-109.87</v>
      </c>
      <c r="I97" s="100" t="s">
        <v>525</v>
      </c>
    </row>
    <row r="98" spans="1:9" ht="16" customHeight="1">
      <c r="A98" s="189"/>
      <c r="B98" s="190">
        <v>2130</v>
      </c>
      <c r="C98" s="54" t="s">
        <v>320</v>
      </c>
      <c r="D98" s="220"/>
      <c r="E98" s="220"/>
      <c r="F98" s="207"/>
      <c r="G98" s="75"/>
      <c r="H98" s="75">
        <v>-18.32</v>
      </c>
      <c r="I98" s="100" t="s">
        <v>526</v>
      </c>
    </row>
    <row r="99" spans="1:9" ht="16" customHeight="1">
      <c r="A99" s="189"/>
      <c r="B99" s="190">
        <v>2184</v>
      </c>
      <c r="C99" s="54" t="s">
        <v>393</v>
      </c>
      <c r="D99" s="52"/>
      <c r="E99" s="52"/>
      <c r="F99" s="76">
        <v>64.63</v>
      </c>
      <c r="G99" s="76">
        <v>10.47</v>
      </c>
      <c r="H99" s="75">
        <v>-64.63</v>
      </c>
      <c r="I99" s="100" t="s">
        <v>525</v>
      </c>
    </row>
    <row r="100" spans="1:9" ht="16" customHeight="1">
      <c r="A100" s="189"/>
      <c r="B100" s="190">
        <v>2184</v>
      </c>
      <c r="C100" s="54" t="s">
        <v>393</v>
      </c>
      <c r="D100" s="220"/>
      <c r="E100" s="220"/>
      <c r="F100" s="207"/>
      <c r="G100" s="75"/>
      <c r="H100" s="75">
        <v>-10.47</v>
      </c>
      <c r="I100" s="100" t="s">
        <v>526</v>
      </c>
    </row>
    <row r="101" spans="1:9" ht="16" customHeight="1">
      <c r="A101" s="189"/>
      <c r="B101" s="211">
        <v>2010</v>
      </c>
      <c r="C101" s="217" t="s">
        <v>524</v>
      </c>
      <c r="D101" s="223"/>
      <c r="E101" s="214"/>
      <c r="F101" s="215"/>
      <c r="G101" s="215"/>
      <c r="H101" s="215">
        <v>-129.26</v>
      </c>
      <c r="I101" s="100" t="s">
        <v>531</v>
      </c>
    </row>
    <row r="102" spans="1:9" ht="16" customHeight="1">
      <c r="A102" s="189"/>
      <c r="B102" s="211">
        <v>2010</v>
      </c>
      <c r="C102" s="217" t="s">
        <v>524</v>
      </c>
      <c r="D102" s="220"/>
      <c r="E102" s="220"/>
      <c r="F102" s="207"/>
      <c r="G102" s="75"/>
      <c r="H102" s="75">
        <v>-20.94</v>
      </c>
      <c r="I102" s="100" t="s">
        <v>532</v>
      </c>
    </row>
    <row r="103" spans="1:9" ht="16" customHeight="1">
      <c r="A103" s="189"/>
      <c r="B103" s="211">
        <v>2010</v>
      </c>
      <c r="C103" s="217" t="s">
        <v>524</v>
      </c>
      <c r="D103" s="220"/>
      <c r="E103" s="220"/>
      <c r="F103" s="207"/>
      <c r="G103" s="75"/>
      <c r="H103" s="75">
        <v>336.06</v>
      </c>
      <c r="I103" s="100" t="s">
        <v>533</v>
      </c>
    </row>
    <row r="104" spans="1:9" ht="16" customHeight="1">
      <c r="A104" s="189"/>
      <c r="B104" s="211">
        <v>2010</v>
      </c>
      <c r="C104" s="217" t="s">
        <v>524</v>
      </c>
      <c r="D104" s="220"/>
      <c r="E104" s="220"/>
      <c r="F104" s="207"/>
      <c r="G104" s="75"/>
      <c r="H104" s="75">
        <v>58.64</v>
      </c>
      <c r="I104" s="100" t="s">
        <v>534</v>
      </c>
    </row>
    <row r="105" spans="1:9" ht="16" customHeight="1">
      <c r="A105" s="189"/>
      <c r="B105" s="227">
        <v>2089</v>
      </c>
      <c r="C105" s="226" t="s">
        <v>535</v>
      </c>
      <c r="D105" s="220"/>
      <c r="E105" s="220"/>
      <c r="F105" s="207"/>
      <c r="G105" s="75"/>
      <c r="H105" s="75">
        <v>129.26</v>
      </c>
      <c r="I105" s="100" t="s">
        <v>537</v>
      </c>
    </row>
    <row r="106" spans="1:9" ht="16" customHeight="1">
      <c r="A106" s="189"/>
      <c r="B106" s="227">
        <v>2089</v>
      </c>
      <c r="C106" s="226" t="s">
        <v>535</v>
      </c>
      <c r="D106" s="220"/>
      <c r="E106" s="220"/>
      <c r="F106" s="207"/>
      <c r="G106" s="75"/>
      <c r="H106" s="75">
        <v>20.94</v>
      </c>
      <c r="I106" s="100" t="s">
        <v>538</v>
      </c>
    </row>
    <row r="107" spans="1:9" ht="16">
      <c r="A107" s="409" t="s">
        <v>415</v>
      </c>
      <c r="B107" s="410"/>
      <c r="C107" s="410"/>
      <c r="D107" s="410"/>
      <c r="E107" s="411"/>
      <c r="F107" s="98">
        <f>SUM(F95:F96)</f>
        <v>0</v>
      </c>
      <c r="G107" s="98">
        <f>SUM(G95:G96)</f>
        <v>0</v>
      </c>
      <c r="H107" s="98">
        <f>SUM(H95:H106)</f>
        <v>191.41000000000003</v>
      </c>
      <c r="I107" s="100"/>
    </row>
    <row r="108" spans="1:9" ht="16">
      <c r="A108" s="393" t="s">
        <v>171</v>
      </c>
      <c r="B108" s="393"/>
      <c r="C108" s="393"/>
      <c r="D108" s="393"/>
      <c r="E108" s="393"/>
      <c r="F108" s="90">
        <f>F92+F107</f>
        <v>7723.1400000000021</v>
      </c>
      <c r="G108" s="90">
        <f>G92+G107</f>
        <v>1293.5900000000011</v>
      </c>
      <c r="H108" s="90">
        <f>H92+H107</f>
        <v>9208.1400000000067</v>
      </c>
      <c r="I108" s="89"/>
    </row>
    <row r="109" spans="1:9" ht="15" customHeight="1">
      <c r="A109" s="397" t="s">
        <v>166</v>
      </c>
      <c r="B109" s="397"/>
      <c r="C109" s="397"/>
      <c r="D109" s="397"/>
      <c r="E109" s="397"/>
      <c r="F109" s="397"/>
      <c r="G109" s="397"/>
      <c r="H109" s="397"/>
      <c r="I109" s="143"/>
    </row>
    <row r="110" spans="1:9" ht="16" customHeight="1">
      <c r="C110" s="1"/>
      <c r="D110" s="2"/>
      <c r="E110" s="3"/>
      <c r="G110" t="s">
        <v>381</v>
      </c>
      <c r="H110" s="163" t="s">
        <v>440</v>
      </c>
      <c r="I110" s="164">
        <v>44488</v>
      </c>
    </row>
    <row r="111" spans="1:9">
      <c r="G111" s="12"/>
      <c r="H111" s="12"/>
      <c r="I111" t="s">
        <v>489</v>
      </c>
    </row>
    <row r="114" spans="2:3">
      <c r="B114" s="137"/>
      <c r="C114" s="137"/>
    </row>
  </sheetData>
  <autoFilter ref="A4:I89" xr:uid="{AC91E4FB-51F2-A54D-A087-8F2CC9694FD4}"/>
  <mergeCells count="8">
    <mergeCell ref="A108:E108"/>
    <mergeCell ref="A109:H109"/>
    <mergeCell ref="D91:E91"/>
    <mergeCell ref="A92:E92"/>
    <mergeCell ref="A93:E93"/>
    <mergeCell ref="A94:E94"/>
    <mergeCell ref="A96:E96"/>
    <mergeCell ref="A107:E107"/>
  </mergeCells>
  <conditionalFormatting sqref="B101">
    <cfRule type="duplicateValues" dxfId="555" priority="17"/>
  </conditionalFormatting>
  <conditionalFormatting sqref="B102">
    <cfRule type="duplicateValues" dxfId="554" priority="13"/>
  </conditionalFormatting>
  <conditionalFormatting sqref="B103">
    <cfRule type="duplicateValues" dxfId="553" priority="10"/>
  </conditionalFormatting>
  <conditionalFormatting sqref="B104">
    <cfRule type="duplicateValues" dxfId="552" priority="7"/>
  </conditionalFormatting>
  <conditionalFormatting sqref="B105">
    <cfRule type="duplicateValues" dxfId="551" priority="4"/>
  </conditionalFormatting>
  <conditionalFormatting sqref="B106">
    <cfRule type="duplicateValues" dxfId="550" priority="1"/>
  </conditionalFormatting>
  <conditionalFormatting sqref="B108 B110:B1048576 B1:B93">
    <cfRule type="duplicateValues" dxfId="549" priority="43"/>
  </conditionalFormatting>
  <conditionalFormatting sqref="B45:C45">
    <cfRule type="duplicateValues" dxfId="548" priority="67"/>
    <cfRule type="duplicateValues" dxfId="547" priority="68"/>
  </conditionalFormatting>
  <conditionalFormatting sqref="B87:C87">
    <cfRule type="duplicateValues" dxfId="546" priority="70"/>
    <cfRule type="duplicateValues" dxfId="545" priority="71"/>
  </conditionalFormatting>
  <conditionalFormatting sqref="B101:C101">
    <cfRule type="duplicateValues" dxfId="544" priority="22"/>
  </conditionalFormatting>
  <conditionalFormatting sqref="B102:C102">
    <cfRule type="duplicateValues" dxfId="543" priority="15"/>
  </conditionalFormatting>
  <conditionalFormatting sqref="B103:C103">
    <cfRule type="duplicateValues" dxfId="542" priority="12"/>
  </conditionalFormatting>
  <conditionalFormatting sqref="B104:C104">
    <cfRule type="duplicateValues" dxfId="541" priority="9"/>
  </conditionalFormatting>
  <conditionalFormatting sqref="B105:C105">
    <cfRule type="duplicateValues" dxfId="540" priority="6"/>
  </conditionalFormatting>
  <conditionalFormatting sqref="B106:C106">
    <cfRule type="duplicateValues" dxfId="539" priority="3"/>
  </conditionalFormatting>
  <conditionalFormatting sqref="B108:C108 B88:C91 B93:C93 B110:C1048576 B1:C44 B46:C86">
    <cfRule type="duplicateValues" dxfId="538" priority="379"/>
  </conditionalFormatting>
  <conditionalFormatting sqref="B112:C1048576">
    <cfRule type="duplicateValues" dxfId="537" priority="80"/>
  </conditionalFormatting>
  <conditionalFormatting sqref="C13">
    <cfRule type="duplicateValues" dxfId="536" priority="78"/>
  </conditionalFormatting>
  <conditionalFormatting sqref="C37">
    <cfRule type="duplicateValues" dxfId="535" priority="76"/>
  </conditionalFormatting>
  <conditionalFormatting sqref="C39">
    <cfRule type="duplicateValues" dxfId="534" priority="75"/>
  </conditionalFormatting>
  <conditionalFormatting sqref="C97">
    <cfRule type="duplicateValues" dxfId="533" priority="35"/>
    <cfRule type="duplicateValues" dxfId="532" priority="36"/>
  </conditionalFormatting>
  <conditionalFormatting sqref="C98">
    <cfRule type="duplicateValues" dxfId="531" priority="33"/>
    <cfRule type="duplicateValues" dxfId="530" priority="34"/>
  </conditionalFormatting>
  <conditionalFormatting sqref="C99">
    <cfRule type="duplicateValues" dxfId="529" priority="27"/>
    <cfRule type="duplicateValues" dxfId="528" priority="31"/>
  </conditionalFormatting>
  <conditionalFormatting sqref="C100">
    <cfRule type="duplicateValues" dxfId="527" priority="25"/>
    <cfRule type="duplicateValues" dxfId="526" priority="26"/>
  </conditionalFormatting>
  <conditionalFormatting sqref="C101">
    <cfRule type="duplicateValues" dxfId="525" priority="18"/>
  </conditionalFormatting>
  <conditionalFormatting sqref="C102">
    <cfRule type="duplicateValues" dxfId="524" priority="14"/>
  </conditionalFormatting>
  <conditionalFormatting sqref="C103">
    <cfRule type="duplicateValues" dxfId="523" priority="11"/>
  </conditionalFormatting>
  <conditionalFormatting sqref="C104">
    <cfRule type="duplicateValues" dxfId="522" priority="8"/>
  </conditionalFormatting>
  <conditionalFormatting sqref="C105">
    <cfRule type="duplicateValues" dxfId="521" priority="5"/>
  </conditionalFormatting>
  <conditionalFormatting sqref="C106">
    <cfRule type="duplicateValues" dxfId="520" priority="2"/>
  </conditionalFormatting>
  <conditionalFormatting sqref="C108 C110:C1048576 C1:C93">
    <cfRule type="duplicateValues" dxfId="519" priority="44"/>
  </conditionalFormatting>
  <conditionalFormatting sqref="D5:E85">
    <cfRule type="notContainsBlanks" dxfId="518" priority="69">
      <formula>LEN(TRIM(D5))&gt;0</formula>
    </cfRule>
  </conditionalFormatting>
  <conditionalFormatting sqref="D88:E90">
    <cfRule type="notContainsBlanks" dxfId="517" priority="79">
      <formula>LEN(TRIM(D88))&gt;0</formula>
    </cfRule>
  </conditionalFormatting>
  <conditionalFormatting sqref="D97:E97">
    <cfRule type="notContainsBlanks" dxfId="516" priority="37">
      <formula>LEN(TRIM(D97))&gt;0</formula>
    </cfRule>
  </conditionalFormatting>
  <conditionalFormatting sqref="D99:E99">
    <cfRule type="notContainsBlanks" dxfId="515" priority="32">
      <formula>LEN(TRIM(D99))&gt;0</formula>
    </cfRule>
  </conditionalFormatting>
  <conditionalFormatting sqref="D101:E101">
    <cfRule type="notContainsBlanks" dxfId="514" priority="23">
      <formula>LEN(TRIM(D101))&gt;0</formula>
    </cfRule>
  </conditionalFormatting>
  <conditionalFormatting sqref="F5:F86 F88 F94:F96">
    <cfRule type="cellIs" dxfId="513" priority="66" operator="notEqual">
      <formula>53.41</formula>
    </cfRule>
  </conditionalFormatting>
  <conditionalFormatting sqref="F98:F106">
    <cfRule type="cellIs" dxfId="512" priority="21" operator="notEqual">
      <formula>53.41</formula>
    </cfRule>
  </conditionalFormatting>
  <conditionalFormatting sqref="G5:G86">
    <cfRule type="cellIs" dxfId="511" priority="40" operator="notEqual">
      <formula>10.47</formula>
    </cfRule>
  </conditionalFormatting>
  <conditionalFormatting sqref="G94:G96">
    <cfRule type="cellIs" dxfId="510" priority="65" operator="notEqual">
      <formula>10.47</formula>
    </cfRule>
  </conditionalFormatting>
  <conditionalFormatting sqref="G98:G106">
    <cfRule type="cellIs" dxfId="509" priority="20" operator="notEqual">
      <formula>10.47</formula>
    </cfRule>
  </conditionalFormatting>
  <conditionalFormatting sqref="H5:H86">
    <cfRule type="cellIs" dxfId="508" priority="39" operator="notEqual">
      <formula>63.88</formula>
    </cfRule>
  </conditionalFormatting>
  <conditionalFormatting sqref="H94:H96">
    <cfRule type="cellIs" dxfId="507" priority="64" operator="notEqual">
      <formula>63.88</formula>
    </cfRule>
  </conditionalFormatting>
  <conditionalFormatting sqref="H98:H106">
    <cfRule type="cellIs" dxfId="506" priority="19" operator="notEqual">
      <formula>63.88</formula>
    </cfRule>
  </conditionalFormatting>
  <conditionalFormatting sqref="I5:I109">
    <cfRule type="notContainsBlanks" dxfId="505" priority="16">
      <formula>LEN(TRIM(I5))&gt;0</formula>
    </cfRule>
  </conditionalFormatting>
  <conditionalFormatting sqref="J66">
    <cfRule type="notContainsBlanks" dxfId="504" priority="74">
      <formula>LEN(TRIM(J66))&gt;0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4A8B-CB2F-B04F-8ACF-EDE58C5A403E}">
  <sheetPr>
    <tabColor rgb="FF92D050"/>
    <pageSetUpPr fitToPage="1"/>
  </sheetPr>
  <dimension ref="A1:M109"/>
  <sheetViews>
    <sheetView topLeftCell="A31" zoomScale="125" zoomScaleNormal="125" zoomScalePageLayoutView="150" workbookViewId="0">
      <selection activeCell="D50" sqref="D5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44470</v>
      </c>
      <c r="I2" s="157">
        <v>44500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80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2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 t="s">
        <v>520</v>
      </c>
    </row>
    <row r="11" spans="1:9" s="181" customFormat="1">
      <c r="A11" s="219">
        <f t="shared" si="1"/>
        <v>7</v>
      </c>
      <c r="B11" s="211">
        <v>2238</v>
      </c>
      <c r="C11" s="217" t="s">
        <v>522</v>
      </c>
      <c r="D11" s="214"/>
      <c r="E11" s="214"/>
      <c r="F11" s="222">
        <v>64.63</v>
      </c>
      <c r="G11" s="222">
        <v>10.47</v>
      </c>
      <c r="H11" s="215">
        <f t="shared" si="0"/>
        <v>75.099999999999994</v>
      </c>
      <c r="I11" s="216" t="s">
        <v>527</v>
      </c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168.03</v>
      </c>
      <c r="G12" s="76">
        <v>29.32</v>
      </c>
      <c r="H12" s="75">
        <f t="shared" si="0"/>
        <v>197.35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64.63</v>
      </c>
      <c r="G13" s="76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218">
        <v>1</v>
      </c>
      <c r="F14" s="76">
        <v>109.87</v>
      </c>
      <c r="G14" s="75">
        <v>18.32</v>
      </c>
      <c r="H14" s="75">
        <f t="shared" si="0"/>
        <v>128.19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6">
        <v>64.63</v>
      </c>
      <c r="G15" s="75">
        <v>10.47</v>
      </c>
      <c r="H15" s="75">
        <f t="shared" si="0"/>
        <v>75.099999999999994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1730</v>
      </c>
      <c r="C20" s="51" t="s">
        <v>92</v>
      </c>
      <c r="D20" s="52">
        <v>1</v>
      </c>
      <c r="E20" s="52"/>
      <c r="F20" s="76">
        <v>168.03</v>
      </c>
      <c r="G20" s="76">
        <v>29.32</v>
      </c>
      <c r="H20" s="75">
        <f t="shared" si="0"/>
        <v>197.35</v>
      </c>
      <c r="I20" s="53"/>
    </row>
    <row r="21" spans="1:13">
      <c r="A21" s="43">
        <f t="shared" si="1"/>
        <v>17</v>
      </c>
      <c r="B21" s="114">
        <v>1708</v>
      </c>
      <c r="C21" s="51" t="s">
        <v>15</v>
      </c>
      <c r="D21" s="52"/>
      <c r="E21" s="52"/>
      <c r="F21" s="76">
        <v>64.63</v>
      </c>
      <c r="G21" s="75">
        <v>10.47</v>
      </c>
      <c r="H21" s="75">
        <f t="shared" si="0"/>
        <v>75.099999999999994</v>
      </c>
      <c r="I21" s="53"/>
    </row>
    <row r="22" spans="1:13">
      <c r="A22" s="43">
        <f t="shared" si="1"/>
        <v>18</v>
      </c>
      <c r="B22" s="114">
        <v>2228</v>
      </c>
      <c r="C22" s="51" t="s">
        <v>507</v>
      </c>
      <c r="D22" s="52">
        <v>2</v>
      </c>
      <c r="E22" s="52"/>
      <c r="F22" s="76">
        <v>168.03</v>
      </c>
      <c r="G22" s="76">
        <v>29.32</v>
      </c>
      <c r="H22" s="76">
        <f t="shared" si="0"/>
        <v>197.35</v>
      </c>
      <c r="I22" s="53" t="s">
        <v>521</v>
      </c>
    </row>
    <row r="23" spans="1:13">
      <c r="A23" s="43">
        <f t="shared" si="1"/>
        <v>19</v>
      </c>
      <c r="B23" s="114">
        <v>1985</v>
      </c>
      <c r="C23" s="54" t="s">
        <v>120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  <c r="M23" t="s">
        <v>318</v>
      </c>
    </row>
    <row r="24" spans="1:13">
      <c r="A24" s="43">
        <f t="shared" si="1"/>
        <v>20</v>
      </c>
      <c r="B24" s="114">
        <v>1350</v>
      </c>
      <c r="C24" s="54" t="s">
        <v>332</v>
      </c>
      <c r="D24" s="52"/>
      <c r="E24" s="52">
        <v>1</v>
      </c>
      <c r="F24" s="76">
        <v>109.87</v>
      </c>
      <c r="G24" s="75">
        <v>18.32</v>
      </c>
      <c r="H24" s="75">
        <f t="shared" si="0"/>
        <v>128.19</v>
      </c>
      <c r="I24" s="53"/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2</v>
      </c>
      <c r="E25" s="66"/>
      <c r="F25" s="76">
        <v>168.03</v>
      </c>
      <c r="G25" s="78">
        <v>29.32</v>
      </c>
      <c r="H25" s="75">
        <f t="shared" si="0"/>
        <v>197.35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64.63</v>
      </c>
      <c r="G26" s="76">
        <v>10.47</v>
      </c>
      <c r="H26" s="76">
        <f t="shared" si="0"/>
        <v>75.099999999999994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/>
      <c r="E27" s="52"/>
      <c r="F27" s="76">
        <v>64.63</v>
      </c>
      <c r="G27" s="75">
        <v>10.47</v>
      </c>
      <c r="H27" s="75">
        <f t="shared" si="0"/>
        <v>75.099999999999994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>
        <v>1</v>
      </c>
      <c r="F28" s="76">
        <v>109.87</v>
      </c>
      <c r="G28" s="75">
        <v>18.32</v>
      </c>
      <c r="H28" s="75">
        <f t="shared" si="0"/>
        <v>128.19</v>
      </c>
      <c r="I28" s="53"/>
    </row>
    <row r="29" spans="1:13">
      <c r="A29" s="43">
        <f t="shared" si="1"/>
        <v>25</v>
      </c>
      <c r="B29" s="114">
        <v>1978</v>
      </c>
      <c r="C29" s="51" t="s">
        <v>358</v>
      </c>
      <c r="D29" s="52">
        <v>2</v>
      </c>
      <c r="E29" s="52">
        <v>1</v>
      </c>
      <c r="F29" s="77">
        <v>168.03</v>
      </c>
      <c r="G29" s="76">
        <v>29.32</v>
      </c>
      <c r="H29" s="76">
        <f t="shared" si="0"/>
        <v>197.35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>
        <v>1</v>
      </c>
      <c r="E31" s="52">
        <v>1</v>
      </c>
      <c r="F31" s="76">
        <v>168.03</v>
      </c>
      <c r="G31" s="75">
        <v>29.32</v>
      </c>
      <c r="H31" s="75">
        <f t="shared" si="0"/>
        <v>197.35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>
        <v>1</v>
      </c>
      <c r="E33" s="52">
        <v>1</v>
      </c>
      <c r="F33" s="76">
        <v>168.03</v>
      </c>
      <c r="G33" s="76">
        <v>29.32</v>
      </c>
      <c r="H33" s="76">
        <f t="shared" si="0"/>
        <v>197.35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64.63</v>
      </c>
      <c r="G36" s="76">
        <v>10.47</v>
      </c>
      <c r="H36" s="75">
        <f t="shared" si="0"/>
        <v>75.099999999999994</v>
      </c>
      <c r="I36" s="53"/>
    </row>
    <row r="37" spans="1:9" ht="16" customHeight="1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14">
        <v>2062</v>
      </c>
      <c r="C38" s="54" t="s">
        <v>203</v>
      </c>
      <c r="D38" s="52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67">
        <v>2121</v>
      </c>
      <c r="C39" s="119" t="s">
        <v>308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1704</v>
      </c>
      <c r="C40" s="54" t="s">
        <v>27</v>
      </c>
      <c r="D40" s="56">
        <v>2</v>
      </c>
      <c r="E40" s="52">
        <v>1</v>
      </c>
      <c r="F40" s="77">
        <v>168.03</v>
      </c>
      <c r="G40" s="76">
        <v>29.32</v>
      </c>
      <c r="H40" s="75">
        <f t="shared" si="0"/>
        <v>197.35</v>
      </c>
      <c r="I40" s="53"/>
    </row>
    <row r="41" spans="1:9">
      <c r="A41" s="43">
        <f t="shared" si="1"/>
        <v>37</v>
      </c>
      <c r="B41" s="114">
        <v>2030</v>
      </c>
      <c r="C41" s="54" t="s">
        <v>123</v>
      </c>
      <c r="D41" s="56"/>
      <c r="E41" s="52">
        <v>1</v>
      </c>
      <c r="F41" s="76">
        <v>109.87</v>
      </c>
      <c r="G41" s="76">
        <v>18.32</v>
      </c>
      <c r="H41" s="75">
        <f t="shared" si="0"/>
        <v>128.19</v>
      </c>
      <c r="I41" s="53"/>
    </row>
    <row r="42" spans="1:9">
      <c r="A42" s="43">
        <f t="shared" si="1"/>
        <v>38</v>
      </c>
      <c r="B42" s="114">
        <v>2074</v>
      </c>
      <c r="C42" s="54" t="s">
        <v>214</v>
      </c>
      <c r="D42" s="56"/>
      <c r="E42" s="52"/>
      <c r="F42" s="76">
        <v>64.63</v>
      </c>
      <c r="G42" s="75">
        <v>10.47</v>
      </c>
      <c r="H42" s="75">
        <f t="shared" si="0"/>
        <v>75.099999999999994</v>
      </c>
      <c r="I42" s="53"/>
    </row>
    <row r="43" spans="1:9">
      <c r="A43" s="43">
        <f t="shared" si="1"/>
        <v>39</v>
      </c>
      <c r="B43" s="114">
        <v>1734</v>
      </c>
      <c r="C43" s="54" t="s">
        <v>143</v>
      </c>
      <c r="D43" s="52">
        <v>1</v>
      </c>
      <c r="E43" s="52"/>
      <c r="F43" s="76">
        <v>109.87</v>
      </c>
      <c r="G43" s="75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2069</v>
      </c>
      <c r="C44" s="54" t="s">
        <v>209</v>
      </c>
      <c r="D44" s="52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2003</v>
      </c>
      <c r="C45" s="51" t="s">
        <v>133</v>
      </c>
      <c r="D45" s="52"/>
      <c r="E45" s="52">
        <v>1</v>
      </c>
      <c r="F45" s="76">
        <v>109.87</v>
      </c>
      <c r="G45" s="76">
        <v>18.32</v>
      </c>
      <c r="H45" s="76">
        <f t="shared" si="0"/>
        <v>128.19</v>
      </c>
      <c r="I45" s="53"/>
    </row>
    <row r="46" spans="1:9" s="42" customFormat="1">
      <c r="A46" s="43">
        <f t="shared" si="1"/>
        <v>42</v>
      </c>
      <c r="B46" s="114">
        <v>2019</v>
      </c>
      <c r="C46" s="54" t="s">
        <v>124</v>
      </c>
      <c r="D46" s="52">
        <v>1</v>
      </c>
      <c r="E46" s="52">
        <v>1</v>
      </c>
      <c r="F46" s="77">
        <v>168.03</v>
      </c>
      <c r="G46" s="76">
        <v>29.32</v>
      </c>
      <c r="H46" s="76">
        <f t="shared" si="0"/>
        <v>197.35</v>
      </c>
      <c r="I46" s="53"/>
    </row>
    <row r="47" spans="1:9" s="42" customFormat="1">
      <c r="A47" s="43">
        <f t="shared" si="1"/>
        <v>43</v>
      </c>
      <c r="B47" s="114">
        <v>2184</v>
      </c>
      <c r="C47" s="54" t="s">
        <v>393</v>
      </c>
      <c r="D47" s="52"/>
      <c r="E47" s="52"/>
      <c r="F47" s="76">
        <v>64.63</v>
      </c>
      <c r="G47" s="76">
        <v>10.47</v>
      </c>
      <c r="H47" s="75">
        <f t="shared" si="0"/>
        <v>75.099999999999994</v>
      </c>
      <c r="I47" s="53" t="s">
        <v>521</v>
      </c>
    </row>
    <row r="48" spans="1:9" s="42" customFormat="1">
      <c r="A48" s="43">
        <f t="shared" si="1"/>
        <v>44</v>
      </c>
      <c r="B48" s="114">
        <v>2172</v>
      </c>
      <c r="C48" s="54" t="s">
        <v>378</v>
      </c>
      <c r="D48" s="52"/>
      <c r="E48" s="52"/>
      <c r="F48" s="76">
        <v>64.63</v>
      </c>
      <c r="G48" s="75">
        <v>10.47</v>
      </c>
      <c r="H48" s="75">
        <f t="shared" si="0"/>
        <v>75.099999999999994</v>
      </c>
      <c r="I48" s="53"/>
    </row>
    <row r="49" spans="1:9">
      <c r="A49" s="43">
        <f t="shared" si="1"/>
        <v>45</v>
      </c>
      <c r="B49" s="114">
        <v>2119</v>
      </c>
      <c r="C49" s="51" t="s">
        <v>215</v>
      </c>
      <c r="D49" s="66"/>
      <c r="E49" s="66"/>
      <c r="F49" s="76">
        <v>64.63</v>
      </c>
      <c r="G49" s="78">
        <v>10.47</v>
      </c>
      <c r="H49" s="75">
        <f t="shared" si="0"/>
        <v>75.099999999999994</v>
      </c>
      <c r="I49" s="57"/>
    </row>
    <row r="50" spans="1:9">
      <c r="A50" s="43">
        <f t="shared" si="1"/>
        <v>46</v>
      </c>
      <c r="B50" s="114">
        <v>2231</v>
      </c>
      <c r="C50" s="51" t="s">
        <v>509</v>
      </c>
      <c r="D50" s="66">
        <v>2</v>
      </c>
      <c r="E50" s="66"/>
      <c r="F50" s="76">
        <v>168.03</v>
      </c>
      <c r="G50" s="78">
        <v>29.32</v>
      </c>
      <c r="H50" s="75">
        <f t="shared" si="0"/>
        <v>197.35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6">
        <v>64.63</v>
      </c>
      <c r="G51" s="75">
        <v>10.47</v>
      </c>
      <c r="H51" s="75">
        <f t="shared" si="0"/>
        <v>75.099999999999994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6">
        <v>64.63</v>
      </c>
      <c r="G52" s="203">
        <v>10.47</v>
      </c>
      <c r="H52" s="76">
        <f t="shared" si="0"/>
        <v>75.099999999999994</v>
      </c>
      <c r="I52" s="53"/>
    </row>
    <row r="53" spans="1:9">
      <c r="A53" s="43">
        <f t="shared" si="1"/>
        <v>49</v>
      </c>
      <c r="B53" s="114">
        <v>2203</v>
      </c>
      <c r="C53" s="54" t="s">
        <v>428</v>
      </c>
      <c r="D53" s="52"/>
      <c r="E53" s="52"/>
      <c r="F53" s="76">
        <v>64.63</v>
      </c>
      <c r="G53" s="76">
        <v>10.47</v>
      </c>
      <c r="H53" s="76">
        <f>SUM(F53:G53)</f>
        <v>75.099999999999994</v>
      </c>
      <c r="I53" s="53"/>
    </row>
    <row r="54" spans="1:9" s="181" customFormat="1">
      <c r="A54" s="219">
        <f t="shared" si="1"/>
        <v>50</v>
      </c>
      <c r="B54" s="211">
        <v>2235</v>
      </c>
      <c r="C54" s="217" t="s">
        <v>523</v>
      </c>
      <c r="D54" s="214"/>
      <c r="E54" s="214"/>
      <c r="F54" s="215">
        <v>64.63</v>
      </c>
      <c r="G54" s="215">
        <v>10.47</v>
      </c>
      <c r="H54" s="215">
        <f>SUM(F54:G54)</f>
        <v>75.099999999999994</v>
      </c>
      <c r="I54" s="216" t="s">
        <v>527</v>
      </c>
    </row>
    <row r="55" spans="1:9">
      <c r="A55" s="43">
        <f t="shared" si="1"/>
        <v>51</v>
      </c>
      <c r="B55" s="114">
        <v>2001</v>
      </c>
      <c r="C55" s="54" t="s">
        <v>360</v>
      </c>
      <c r="D55" s="52"/>
      <c r="E55" s="52"/>
      <c r="F55" s="76">
        <v>64.63</v>
      </c>
      <c r="G55" s="76">
        <v>10.47</v>
      </c>
      <c r="H55" s="75">
        <f t="shared" si="0"/>
        <v>75.099999999999994</v>
      </c>
      <c r="I55" s="53"/>
    </row>
    <row r="56" spans="1:9">
      <c r="A56" s="43">
        <f t="shared" si="1"/>
        <v>52</v>
      </c>
      <c r="B56" s="114">
        <v>2160</v>
      </c>
      <c r="C56" s="54" t="s">
        <v>369</v>
      </c>
      <c r="D56" s="52">
        <v>1</v>
      </c>
      <c r="E56" s="52"/>
      <c r="F56" s="76">
        <v>109.87</v>
      </c>
      <c r="G56" s="76">
        <v>18.32</v>
      </c>
      <c r="H56" s="75">
        <f t="shared" si="0"/>
        <v>128.19</v>
      </c>
      <c r="I56" s="53"/>
    </row>
    <row r="57" spans="1:9">
      <c r="A57" s="43">
        <f t="shared" si="1"/>
        <v>53</v>
      </c>
      <c r="B57" s="114">
        <v>2209</v>
      </c>
      <c r="C57" s="54" t="s">
        <v>427</v>
      </c>
      <c r="D57" s="52"/>
      <c r="E57" s="52"/>
      <c r="F57" s="76">
        <v>64.63</v>
      </c>
      <c r="G57" s="76">
        <v>10.47</v>
      </c>
      <c r="H57" s="76">
        <f>SUM(F57:G57)</f>
        <v>75.099999999999994</v>
      </c>
      <c r="I57" s="53"/>
    </row>
    <row r="58" spans="1:9">
      <c r="A58" s="43">
        <f t="shared" si="1"/>
        <v>54</v>
      </c>
      <c r="B58" s="114">
        <v>2018</v>
      </c>
      <c r="C58" s="54" t="s">
        <v>112</v>
      </c>
      <c r="D58" s="52"/>
      <c r="E58" s="52"/>
      <c r="F58" s="76">
        <v>64.63</v>
      </c>
      <c r="G58" s="75">
        <v>10.47</v>
      </c>
      <c r="H58" s="75">
        <f t="shared" si="0"/>
        <v>75.099999999999994</v>
      </c>
      <c r="I58" s="53"/>
    </row>
    <row r="59" spans="1:9">
      <c r="A59" s="43">
        <f t="shared" si="1"/>
        <v>55</v>
      </c>
      <c r="B59" s="114">
        <v>1689</v>
      </c>
      <c r="C59" s="54" t="s">
        <v>341</v>
      </c>
      <c r="D59" s="52">
        <v>1</v>
      </c>
      <c r="E59" s="52">
        <v>1</v>
      </c>
      <c r="F59" s="76">
        <v>168.03</v>
      </c>
      <c r="G59" s="76">
        <v>29.32</v>
      </c>
      <c r="H59" s="76">
        <f t="shared" si="0"/>
        <v>197.35</v>
      </c>
      <c r="I59" s="53"/>
    </row>
    <row r="60" spans="1:9">
      <c r="A60" s="43">
        <f t="shared" si="1"/>
        <v>56</v>
      </c>
      <c r="B60" s="114">
        <v>1692</v>
      </c>
      <c r="C60" s="54" t="s">
        <v>32</v>
      </c>
      <c r="D60" s="56">
        <v>2</v>
      </c>
      <c r="E60" s="52"/>
      <c r="F60" s="76">
        <v>168.03</v>
      </c>
      <c r="G60" s="75">
        <v>29.32</v>
      </c>
      <c r="H60" s="75">
        <f t="shared" si="0"/>
        <v>197.35</v>
      </c>
      <c r="I60" s="53"/>
    </row>
    <row r="61" spans="1:9">
      <c r="A61" s="43">
        <f t="shared" si="1"/>
        <v>57</v>
      </c>
      <c r="B61" s="114">
        <v>2027</v>
      </c>
      <c r="C61" s="54" t="s">
        <v>137</v>
      </c>
      <c r="D61" s="56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2060</v>
      </c>
      <c r="C62" s="54" t="s">
        <v>179</v>
      </c>
      <c r="D62" s="52"/>
      <c r="E62" s="52">
        <v>1</v>
      </c>
      <c r="F62" s="76">
        <v>109.87</v>
      </c>
      <c r="G62" s="75">
        <v>18.32</v>
      </c>
      <c r="H62" s="75">
        <f t="shared" si="0"/>
        <v>128.19</v>
      </c>
      <c r="I62" s="53"/>
    </row>
    <row r="63" spans="1:9">
      <c r="A63" s="43">
        <f t="shared" si="1"/>
        <v>59</v>
      </c>
      <c r="B63" s="114">
        <v>1649</v>
      </c>
      <c r="C63" s="54" t="s">
        <v>34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60</v>
      </c>
      <c r="B64" s="114">
        <v>2090</v>
      </c>
      <c r="C64" s="54" t="s">
        <v>380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61</v>
      </c>
      <c r="B65" s="114">
        <v>1705</v>
      </c>
      <c r="C65" s="54" t="s">
        <v>126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 ht="17" customHeight="1">
      <c r="A66" s="43">
        <f t="shared" si="1"/>
        <v>62</v>
      </c>
      <c r="B66" s="114">
        <v>1050</v>
      </c>
      <c r="C66" s="115" t="s">
        <v>35</v>
      </c>
      <c r="D66" s="74"/>
      <c r="E66" s="116"/>
      <c r="F66" s="76">
        <v>64.63</v>
      </c>
      <c r="G66" s="75">
        <v>10.47</v>
      </c>
      <c r="H66" s="75">
        <f t="shared" si="0"/>
        <v>75.099999999999994</v>
      </c>
      <c r="I66" s="91"/>
      <c r="J66" s="91"/>
    </row>
    <row r="67" spans="1:10">
      <c r="A67" s="43">
        <f t="shared" si="1"/>
        <v>63</v>
      </c>
      <c r="B67" s="114">
        <v>2094</v>
      </c>
      <c r="C67" s="51" t="s">
        <v>433</v>
      </c>
      <c r="D67" s="71"/>
      <c r="E67" s="72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10">
      <c r="A68" s="43">
        <f t="shared" si="1"/>
        <v>64</v>
      </c>
      <c r="B68" s="114">
        <v>1686</v>
      </c>
      <c r="C68" s="51" t="s">
        <v>339</v>
      </c>
      <c r="D68" s="71"/>
      <c r="E68" s="52">
        <v>1</v>
      </c>
      <c r="F68" s="76">
        <v>109.87</v>
      </c>
      <c r="G68" s="76">
        <v>18.32</v>
      </c>
      <c r="H68" s="76">
        <f t="shared" si="0"/>
        <v>128.19</v>
      </c>
      <c r="I68" s="53"/>
    </row>
    <row r="69" spans="1:10">
      <c r="A69" s="43">
        <f t="shared" si="1"/>
        <v>65</v>
      </c>
      <c r="B69" s="114">
        <v>1964</v>
      </c>
      <c r="C69" s="54" t="s">
        <v>50</v>
      </c>
      <c r="D69" s="73"/>
      <c r="E69" s="73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66</v>
      </c>
      <c r="B70" s="114">
        <v>1981</v>
      </c>
      <c r="C70" s="54" t="s">
        <v>85</v>
      </c>
      <c r="D70" s="73"/>
      <c r="E70" s="73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si="1"/>
        <v>67</v>
      </c>
      <c r="B71" s="114">
        <v>2022</v>
      </c>
      <c r="C71" s="54" t="s">
        <v>128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>
        <f t="shared" si="1"/>
        <v>68</v>
      </c>
      <c r="B72" s="114">
        <v>1662</v>
      </c>
      <c r="C72" s="54" t="s">
        <v>138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ref="A73:A85" si="2">A72+1</f>
        <v>69</v>
      </c>
      <c r="B73" s="114">
        <v>1630</v>
      </c>
      <c r="C73" s="54" t="s">
        <v>37</v>
      </c>
      <c r="D73" s="56">
        <v>1</v>
      </c>
      <c r="E73" s="72"/>
      <c r="F73" s="76">
        <v>109.87</v>
      </c>
      <c r="G73" s="75">
        <v>18.32</v>
      </c>
      <c r="H73" s="75">
        <f t="shared" si="0"/>
        <v>128.19</v>
      </c>
      <c r="I73" s="53"/>
    </row>
    <row r="74" spans="1:10">
      <c r="A74" s="43">
        <f t="shared" si="2"/>
        <v>70</v>
      </c>
      <c r="B74" s="114">
        <v>1714</v>
      </c>
      <c r="C74" s="51" t="s">
        <v>46</v>
      </c>
      <c r="D74" s="74">
        <v>2</v>
      </c>
      <c r="E74" s="66">
        <v>1</v>
      </c>
      <c r="F74" s="77">
        <v>168.03</v>
      </c>
      <c r="G74" s="77">
        <v>29.32</v>
      </c>
      <c r="H74" s="75">
        <f t="shared" si="0"/>
        <v>197.35</v>
      </c>
      <c r="I74" s="53"/>
    </row>
    <row r="75" spans="1:10">
      <c r="A75" s="43">
        <f t="shared" si="2"/>
        <v>71</v>
      </c>
      <c r="B75" s="114">
        <v>2024</v>
      </c>
      <c r="C75" s="51" t="s">
        <v>165</v>
      </c>
      <c r="D75" s="56"/>
      <c r="E75" s="66">
        <v>1</v>
      </c>
      <c r="F75" s="76">
        <v>109.87</v>
      </c>
      <c r="G75" s="80">
        <v>18.32</v>
      </c>
      <c r="H75" s="76">
        <f t="shared" si="0"/>
        <v>128.19</v>
      </c>
      <c r="I75" s="53"/>
    </row>
    <row r="76" spans="1:10">
      <c r="A76" s="43">
        <f t="shared" si="2"/>
        <v>72</v>
      </c>
      <c r="B76" s="114">
        <v>1955</v>
      </c>
      <c r="C76" s="51" t="s">
        <v>200</v>
      </c>
      <c r="D76" s="56"/>
      <c r="E76" s="66">
        <v>1</v>
      </c>
      <c r="F76" s="76">
        <v>109.87</v>
      </c>
      <c r="G76" s="76">
        <v>18.32</v>
      </c>
      <c r="H76" s="76">
        <f t="shared" si="0"/>
        <v>128.19</v>
      </c>
      <c r="I76" s="53"/>
    </row>
    <row r="77" spans="1:10">
      <c r="A77" s="43">
        <f t="shared" si="2"/>
        <v>73</v>
      </c>
      <c r="B77" s="114">
        <v>2006</v>
      </c>
      <c r="C77" s="54" t="s">
        <v>98</v>
      </c>
      <c r="D77" s="56"/>
      <c r="E77" s="66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74</v>
      </c>
      <c r="B78" s="114">
        <v>2212</v>
      </c>
      <c r="C78" s="54" t="s">
        <v>434</v>
      </c>
      <c r="D78" s="56"/>
      <c r="E78" s="52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 s="181" customFormat="1">
      <c r="A79" s="219">
        <f t="shared" si="2"/>
        <v>75</v>
      </c>
      <c r="B79" s="211">
        <v>2010</v>
      </c>
      <c r="C79" s="217" t="s">
        <v>524</v>
      </c>
      <c r="D79" s="223"/>
      <c r="E79" s="214"/>
      <c r="F79" s="215">
        <v>64.63</v>
      </c>
      <c r="G79" s="215">
        <v>10.47</v>
      </c>
      <c r="H79" s="215">
        <f t="shared" si="0"/>
        <v>75.099999999999994</v>
      </c>
      <c r="I79" s="216" t="s">
        <v>528</v>
      </c>
    </row>
    <row r="80" spans="1:10">
      <c r="A80" s="43">
        <f t="shared" si="2"/>
        <v>76</v>
      </c>
      <c r="B80" s="114">
        <v>2021</v>
      </c>
      <c r="C80" s="54" t="s">
        <v>201</v>
      </c>
      <c r="D80" s="6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>
        <f t="shared" si="2"/>
        <v>77</v>
      </c>
      <c r="B81" s="114">
        <v>1750</v>
      </c>
      <c r="C81" s="54" t="s">
        <v>202</v>
      </c>
      <c r="D81" s="66"/>
      <c r="E81" s="66">
        <v>1</v>
      </c>
      <c r="F81" s="76">
        <v>109.87</v>
      </c>
      <c r="G81" s="78">
        <v>18.32</v>
      </c>
      <c r="H81" s="75">
        <f>SUM(F81:G81)</f>
        <v>128.19</v>
      </c>
      <c r="I81" s="53"/>
    </row>
    <row r="82" spans="1:11">
      <c r="A82" s="43">
        <f t="shared" si="2"/>
        <v>78</v>
      </c>
      <c r="B82" s="114">
        <v>2095</v>
      </c>
      <c r="C82" s="54" t="s">
        <v>473</v>
      </c>
      <c r="D82" s="66"/>
      <c r="E82" s="66"/>
      <c r="F82" s="76">
        <v>64.63</v>
      </c>
      <c r="G82" s="78">
        <v>10.47</v>
      </c>
      <c r="H82" s="75">
        <f>SUM(F82:G82)</f>
        <v>75.099999999999994</v>
      </c>
      <c r="I82" s="53"/>
    </row>
    <row r="83" spans="1:11">
      <c r="A83" s="43">
        <f t="shared" si="2"/>
        <v>79</v>
      </c>
      <c r="B83" s="114">
        <v>1732</v>
      </c>
      <c r="C83" s="54" t="s">
        <v>51</v>
      </c>
      <c r="D83" s="66"/>
      <c r="E83" s="66"/>
      <c r="F83" s="76">
        <v>64.63</v>
      </c>
      <c r="G83" s="75">
        <v>10.47</v>
      </c>
      <c r="H83" s="75">
        <f>SUM(F83:G83)</f>
        <v>75.099999999999994</v>
      </c>
      <c r="I83" s="53"/>
    </row>
    <row r="84" spans="1:11">
      <c r="A84" s="43">
        <f t="shared" si="2"/>
        <v>80</v>
      </c>
      <c r="B84" s="114">
        <v>2052</v>
      </c>
      <c r="C84" s="54" t="s">
        <v>161</v>
      </c>
      <c r="D84" s="66"/>
      <c r="E84" s="66"/>
      <c r="F84" s="76">
        <v>64.63</v>
      </c>
      <c r="G84" s="75">
        <v>10.47</v>
      </c>
      <c r="H84" s="75">
        <f>SUM(F84:G84)</f>
        <v>75.099999999999994</v>
      </c>
      <c r="I84" s="53"/>
      <c r="K84" s="12"/>
    </row>
    <row r="85" spans="1:11">
      <c r="A85" s="43">
        <f t="shared" si="2"/>
        <v>81</v>
      </c>
      <c r="B85" s="168">
        <v>1769</v>
      </c>
      <c r="C85" s="146" t="s">
        <v>86</v>
      </c>
      <c r="D85" s="147"/>
      <c r="E85" s="147">
        <v>1</v>
      </c>
      <c r="F85" s="76">
        <v>109.87</v>
      </c>
      <c r="G85" s="77">
        <v>18.32</v>
      </c>
      <c r="H85" s="75">
        <f>SUM(F85:G85)</f>
        <v>128.19</v>
      </c>
      <c r="I85" s="53"/>
      <c r="K85" s="12"/>
    </row>
    <row r="86" spans="1:11" ht="16">
      <c r="A86" s="152"/>
      <c r="B86" s="153"/>
      <c r="C86" s="153"/>
      <c r="D86" s="153"/>
      <c r="E86" s="154" t="s">
        <v>403</v>
      </c>
      <c r="F86" s="144">
        <f>SUM(F5:F85)</f>
        <v>7555.1100000000024</v>
      </c>
      <c r="G86" s="88">
        <f>SUM(G5:G85)</f>
        <v>1264.2700000000011</v>
      </c>
      <c r="H86" s="88">
        <f>SUM(H5:H85)</f>
        <v>8819.3800000000065</v>
      </c>
      <c r="I86" s="89"/>
      <c r="K86" s="12"/>
    </row>
    <row r="87" spans="1:11">
      <c r="A87" s="148" t="s">
        <v>383</v>
      </c>
      <c r="B87" s="149" t="s">
        <v>413</v>
      </c>
      <c r="C87" s="150" t="s">
        <v>196</v>
      </c>
      <c r="D87" s="151"/>
      <c r="E87" s="151"/>
      <c r="F87" s="76">
        <v>64.63</v>
      </c>
      <c r="G87" s="75">
        <v>10.47</v>
      </c>
      <c r="H87" s="75">
        <f>SUM(F87:G87)</f>
        <v>75.099999999999994</v>
      </c>
      <c r="I87" s="53"/>
    </row>
    <row r="88" spans="1:11">
      <c r="A88" s="43" t="s">
        <v>383</v>
      </c>
      <c r="B88" s="50" t="s">
        <v>414</v>
      </c>
      <c r="C88" s="54" t="s">
        <v>320</v>
      </c>
      <c r="D88" s="52"/>
      <c r="E88" s="52">
        <v>1</v>
      </c>
      <c r="F88" s="76">
        <v>109.87</v>
      </c>
      <c r="G88" s="76">
        <v>18.32</v>
      </c>
      <c r="H88" s="76">
        <f>SUM(F88:G88)</f>
        <v>128.19</v>
      </c>
      <c r="I88" s="53" t="s">
        <v>521</v>
      </c>
    </row>
    <row r="89" spans="1:11">
      <c r="A89" s="43"/>
      <c r="B89" s="50"/>
      <c r="C89" s="54"/>
      <c r="D89" s="52"/>
      <c r="E89" s="52"/>
      <c r="F89" s="76"/>
      <c r="G89" s="76"/>
      <c r="H89" s="76"/>
      <c r="I89" s="53"/>
    </row>
    <row r="90" spans="1:11" ht="16">
      <c r="A90" s="143"/>
      <c r="B90" s="155">
        <f>COUNTA(B5:B88)</f>
        <v>83</v>
      </c>
      <c r="C90" s="142"/>
      <c r="D90" s="398" t="s">
        <v>404</v>
      </c>
      <c r="E90" s="400"/>
      <c r="F90" s="88">
        <f>SUM(F87:F89)</f>
        <v>174.5</v>
      </c>
      <c r="G90" s="88">
        <f>SUM(G87:G89)</f>
        <v>28.79</v>
      </c>
      <c r="H90" s="88">
        <f>SUM(H87:H89)</f>
        <v>203.29</v>
      </c>
      <c r="I90" s="89"/>
      <c r="K90" s="12"/>
    </row>
    <row r="91" spans="1:11" ht="16">
      <c r="A91" s="394" t="s">
        <v>171</v>
      </c>
      <c r="B91" s="395"/>
      <c r="C91" s="395"/>
      <c r="D91" s="395"/>
      <c r="E91" s="396"/>
      <c r="F91" s="88">
        <f>F86+F90</f>
        <v>7729.6100000000024</v>
      </c>
      <c r="G91" s="88">
        <f>G86+G90</f>
        <v>1293.0600000000011</v>
      </c>
      <c r="H91" s="88">
        <f>H86+H90</f>
        <v>9022.6700000000073</v>
      </c>
      <c r="I91" s="89"/>
      <c r="K91" s="12"/>
    </row>
    <row r="92" spans="1:11" ht="16">
      <c r="A92" s="401" t="s">
        <v>317</v>
      </c>
      <c r="B92" s="401"/>
      <c r="C92" s="401"/>
      <c r="D92" s="401"/>
      <c r="E92" s="401"/>
      <c r="F92" s="90"/>
      <c r="G92" s="93"/>
      <c r="H92" s="93"/>
      <c r="I92" s="89"/>
    </row>
    <row r="93" spans="1:11" ht="16" customHeight="1">
      <c r="A93" s="405" t="s">
        <v>417</v>
      </c>
      <c r="B93" s="402"/>
      <c r="C93" s="402"/>
      <c r="D93" s="402"/>
      <c r="E93" s="403"/>
      <c r="F93" s="75"/>
      <c r="G93" s="75"/>
      <c r="H93" s="75"/>
      <c r="I93" s="100"/>
    </row>
    <row r="94" spans="1:11" ht="16" customHeight="1">
      <c r="A94" s="189"/>
      <c r="B94" s="190"/>
      <c r="C94" s="189"/>
      <c r="D94" s="196"/>
      <c r="E94" s="195"/>
      <c r="F94" s="75"/>
      <c r="G94" s="75"/>
      <c r="H94" s="75"/>
      <c r="I94" s="100"/>
    </row>
    <row r="95" spans="1:11" ht="16" customHeight="1">
      <c r="A95" s="407" t="s">
        <v>418</v>
      </c>
      <c r="B95" s="407"/>
      <c r="C95" s="407"/>
      <c r="D95" s="407"/>
      <c r="E95" s="407"/>
      <c r="F95" s="207"/>
      <c r="G95" s="75"/>
      <c r="H95" s="75"/>
      <c r="I95" s="100"/>
    </row>
    <row r="96" spans="1:11" ht="16" customHeight="1">
      <c r="A96" s="189"/>
      <c r="B96" s="190"/>
      <c r="C96" s="220" t="s">
        <v>522</v>
      </c>
      <c r="D96" s="220"/>
      <c r="E96" s="220"/>
      <c r="F96" s="207"/>
      <c r="G96" s="75"/>
      <c r="H96" s="75">
        <v>64.63</v>
      </c>
      <c r="I96" s="100" t="s">
        <v>525</v>
      </c>
    </row>
    <row r="97" spans="1:9" ht="16" customHeight="1">
      <c r="A97" s="189"/>
      <c r="B97" s="190"/>
      <c r="C97" s="220" t="s">
        <v>522</v>
      </c>
      <c r="D97" s="220"/>
      <c r="E97" s="220"/>
      <c r="F97" s="207"/>
      <c r="G97" s="75"/>
      <c r="H97" s="75">
        <v>10.47</v>
      </c>
      <c r="I97" s="100" t="s">
        <v>526</v>
      </c>
    </row>
    <row r="98" spans="1:9" ht="16" customHeight="1">
      <c r="A98" s="189"/>
      <c r="B98" s="190"/>
      <c r="C98" s="220" t="s">
        <v>523</v>
      </c>
      <c r="D98" s="220"/>
      <c r="E98" s="220"/>
      <c r="F98" s="207"/>
      <c r="G98" s="75"/>
      <c r="H98" s="75">
        <v>64.63</v>
      </c>
      <c r="I98" s="100" t="s">
        <v>525</v>
      </c>
    </row>
    <row r="99" spans="1:9" ht="16" customHeight="1">
      <c r="A99" s="189"/>
      <c r="B99" s="190"/>
      <c r="C99" s="220" t="s">
        <v>523</v>
      </c>
      <c r="D99" s="220"/>
      <c r="E99" s="220"/>
      <c r="F99" s="207"/>
      <c r="G99" s="75"/>
      <c r="H99" s="75">
        <v>10.47</v>
      </c>
      <c r="I99" s="100" t="s">
        <v>526</v>
      </c>
    </row>
    <row r="100" spans="1:9" ht="16" customHeight="1">
      <c r="A100" s="189"/>
      <c r="B100" s="190"/>
      <c r="C100" s="220" t="s">
        <v>524</v>
      </c>
      <c r="D100" s="220"/>
      <c r="E100" s="220"/>
      <c r="F100" s="207"/>
      <c r="G100" s="75"/>
      <c r="H100" s="75">
        <v>64.63</v>
      </c>
      <c r="I100" s="100" t="s">
        <v>518</v>
      </c>
    </row>
    <row r="101" spans="1:9" ht="16" customHeight="1">
      <c r="A101" s="189"/>
      <c r="B101" s="190"/>
      <c r="C101" s="220" t="s">
        <v>524</v>
      </c>
      <c r="D101" s="220"/>
      <c r="E101" s="220"/>
      <c r="F101" s="207"/>
      <c r="G101" s="75"/>
      <c r="H101" s="75">
        <v>10.47</v>
      </c>
      <c r="I101" s="100" t="s">
        <v>519</v>
      </c>
    </row>
    <row r="102" spans="1:9" ht="16">
      <c r="A102" s="409" t="s">
        <v>415</v>
      </c>
      <c r="B102" s="410"/>
      <c r="C102" s="410"/>
      <c r="D102" s="410"/>
      <c r="E102" s="411"/>
      <c r="F102" s="98">
        <f>SUM(F94:F95)</f>
        <v>0</v>
      </c>
      <c r="G102" s="98">
        <f>SUM(G94:G95)</f>
        <v>0</v>
      </c>
      <c r="H102" s="98">
        <f>SUM(H94:H101)</f>
        <v>225.29999999999998</v>
      </c>
      <c r="I102" s="100"/>
    </row>
    <row r="103" spans="1:9" ht="16">
      <c r="A103" s="393" t="s">
        <v>171</v>
      </c>
      <c r="B103" s="393"/>
      <c r="C103" s="393"/>
      <c r="D103" s="393"/>
      <c r="E103" s="393"/>
      <c r="F103" s="90">
        <f>F91+F102</f>
        <v>7729.6100000000024</v>
      </c>
      <c r="G103" s="90">
        <f>G91+G102</f>
        <v>1293.0600000000011</v>
      </c>
      <c r="H103" s="90">
        <f>H91+H102</f>
        <v>9247.9700000000066</v>
      </c>
      <c r="I103" s="89"/>
    </row>
    <row r="104" spans="1:9" ht="15" customHeight="1">
      <c r="A104" s="397" t="s">
        <v>166</v>
      </c>
      <c r="B104" s="397"/>
      <c r="C104" s="397"/>
      <c r="D104" s="397"/>
      <c r="E104" s="397"/>
      <c r="F104" s="397"/>
      <c r="G104" s="397"/>
      <c r="H104" s="397"/>
      <c r="I104" s="143"/>
    </row>
    <row r="105" spans="1:9" ht="16" customHeight="1">
      <c r="C105" s="1"/>
      <c r="D105" s="2"/>
      <c r="E105" s="3"/>
      <c r="G105" t="s">
        <v>381</v>
      </c>
      <c r="H105" s="163" t="s">
        <v>440</v>
      </c>
      <c r="I105" s="164">
        <v>44440</v>
      </c>
    </row>
    <row r="106" spans="1:9">
      <c r="G106" s="12"/>
      <c r="H106" s="12"/>
      <c r="I106" t="s">
        <v>489</v>
      </c>
    </row>
    <row r="109" spans="1:9">
      <c r="B109" s="137"/>
      <c r="C109" s="137"/>
    </row>
  </sheetData>
  <autoFilter ref="A4:I88" xr:uid="{AC91E4FB-51F2-A54D-A087-8F2CC9694FD4}"/>
  <mergeCells count="8">
    <mergeCell ref="A103:E103"/>
    <mergeCell ref="A104:H104"/>
    <mergeCell ref="D90:E90"/>
    <mergeCell ref="A91:E91"/>
    <mergeCell ref="A92:E92"/>
    <mergeCell ref="A93:E93"/>
    <mergeCell ref="A95:E95"/>
    <mergeCell ref="A102:E102"/>
  </mergeCells>
  <conditionalFormatting sqref="B103 B1:B92 B105:B1048576">
    <cfRule type="duplicateValues" dxfId="503" priority="6"/>
  </conditionalFormatting>
  <conditionalFormatting sqref="B45:C45">
    <cfRule type="duplicateValues" dxfId="502" priority="30"/>
    <cfRule type="duplicateValues" dxfId="501" priority="31"/>
  </conditionalFormatting>
  <conditionalFormatting sqref="B86:C86">
    <cfRule type="duplicateValues" dxfId="500" priority="33"/>
    <cfRule type="duplicateValues" dxfId="499" priority="34"/>
  </conditionalFormatting>
  <conditionalFormatting sqref="B103:C103 B87:C90 B46:C85 B92:C92 B105:C1048576 B1:C44">
    <cfRule type="duplicateValues" dxfId="498" priority="36"/>
  </conditionalFormatting>
  <conditionalFormatting sqref="B107:C1048576">
    <cfRule type="duplicateValues" dxfId="497" priority="43"/>
  </conditionalFormatting>
  <conditionalFormatting sqref="C13">
    <cfRule type="duplicateValues" dxfId="496" priority="41"/>
  </conditionalFormatting>
  <conditionalFormatting sqref="C37">
    <cfRule type="duplicateValues" dxfId="495" priority="39"/>
  </conditionalFormatting>
  <conditionalFormatting sqref="C39">
    <cfRule type="duplicateValues" dxfId="494" priority="38"/>
  </conditionalFormatting>
  <conditionalFormatting sqref="C103 C105:C1048576 C1:C92">
    <cfRule type="duplicateValues" dxfId="493" priority="7"/>
  </conditionalFormatting>
  <conditionalFormatting sqref="D5:E85">
    <cfRule type="notContainsBlanks" dxfId="492" priority="32">
      <formula>LEN(TRIM(D5))&gt;0</formula>
    </cfRule>
  </conditionalFormatting>
  <conditionalFormatting sqref="D87:E89">
    <cfRule type="notContainsBlanks" dxfId="491" priority="42">
      <formula>LEN(TRIM(D87))&gt;0</formula>
    </cfRule>
  </conditionalFormatting>
  <conditionalFormatting sqref="F5:F85 F87 F93:F101">
    <cfRule type="cellIs" dxfId="490" priority="29" operator="notEqual">
      <formula>53.41</formula>
    </cfRule>
  </conditionalFormatting>
  <conditionalFormatting sqref="G5:G85">
    <cfRule type="cellIs" dxfId="489" priority="3" operator="notEqual">
      <formula>10.47</formula>
    </cfRule>
  </conditionalFormatting>
  <conditionalFormatting sqref="G93:G101">
    <cfRule type="cellIs" dxfId="488" priority="28" operator="notEqual">
      <formula>10.47</formula>
    </cfRule>
  </conditionalFormatting>
  <conditionalFormatting sqref="H5:H85">
    <cfRule type="cellIs" dxfId="487" priority="2" operator="notEqual">
      <formula>63.88</formula>
    </cfRule>
  </conditionalFormatting>
  <conditionalFormatting sqref="H93:H101">
    <cfRule type="cellIs" dxfId="486" priority="27" operator="notEqual">
      <formula>63.88</formula>
    </cfRule>
  </conditionalFormatting>
  <conditionalFormatting sqref="I5:I104">
    <cfRule type="notContainsBlanks" dxfId="485" priority="1">
      <formula>LEN(TRIM(I5))&gt;0</formula>
    </cfRule>
  </conditionalFormatting>
  <conditionalFormatting sqref="J66">
    <cfRule type="notContainsBlanks" dxfId="484" priority="37">
      <formula>LEN(TRIM(J66))&gt;0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07B8-04C5-DF4D-9040-BCC40232D487}">
  <sheetPr codeName="Sheet79">
    <tabColor rgb="FF92D050"/>
    <pageSetUpPr fitToPage="1"/>
  </sheetPr>
  <dimension ref="A1:M108"/>
  <sheetViews>
    <sheetView zoomScale="125" zoomScaleNormal="125" zoomScalePageLayoutView="150" workbookViewId="0">
      <selection activeCell="I105" sqref="I10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44440</v>
      </c>
      <c r="I2" s="157">
        <v>44469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7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0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168.03</v>
      </c>
      <c r="G11" s="76">
        <v>29.32</v>
      </c>
      <c r="H11" s="75">
        <f t="shared" si="0"/>
        <v>197.35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64.63</v>
      </c>
      <c r="G12" s="76">
        <v>10.47</v>
      </c>
      <c r="H12" s="75">
        <f t="shared" si="0"/>
        <v>75.099999999999994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218">
        <v>1</v>
      </c>
      <c r="F13" s="76">
        <v>109.87</v>
      </c>
      <c r="G13" s="75">
        <v>18.32</v>
      </c>
      <c r="H13" s="75">
        <f t="shared" si="0"/>
        <v>128.19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6">
        <v>64.63</v>
      </c>
      <c r="G14" s="75">
        <v>10.47</v>
      </c>
      <c r="H14" s="75">
        <f t="shared" si="0"/>
        <v>75.099999999999994</v>
      </c>
      <c r="I14" s="53"/>
    </row>
    <row r="15" spans="1:9">
      <c r="A15" s="43">
        <f t="shared" si="1"/>
        <v>11</v>
      </c>
      <c r="B15" s="114">
        <v>1657</v>
      </c>
      <c r="C15" s="51" t="s">
        <v>335</v>
      </c>
      <c r="D15" s="52"/>
      <c r="E15" s="52"/>
      <c r="F15" s="76">
        <v>64.63</v>
      </c>
      <c r="G15" s="76">
        <v>10.47</v>
      </c>
      <c r="H15" s="76">
        <f>SUM(F15:G15)</f>
        <v>75.099999999999994</v>
      </c>
      <c r="I15" s="53"/>
    </row>
    <row r="16" spans="1:9">
      <c r="A16" s="43">
        <f t="shared" si="1"/>
        <v>12</v>
      </c>
      <c r="B16" s="114">
        <v>1794</v>
      </c>
      <c r="C16" s="51" t="s">
        <v>91</v>
      </c>
      <c r="D16" s="52">
        <v>3</v>
      </c>
      <c r="E16" s="52">
        <v>1</v>
      </c>
      <c r="F16" s="77">
        <v>168.03</v>
      </c>
      <c r="G16" s="76">
        <v>29.32</v>
      </c>
      <c r="H16" s="75">
        <f t="shared" si="0"/>
        <v>197.35</v>
      </c>
      <c r="I16" s="53"/>
    </row>
    <row r="17" spans="1:13">
      <c r="A17" s="43">
        <f t="shared" si="1"/>
        <v>13</v>
      </c>
      <c r="B17" s="114">
        <v>2201</v>
      </c>
      <c r="C17" s="51" t="s">
        <v>420</v>
      </c>
      <c r="D17" s="52"/>
      <c r="E17" s="52"/>
      <c r="F17" s="76">
        <v>64.63</v>
      </c>
      <c r="G17" s="76">
        <v>10.47</v>
      </c>
      <c r="H17" s="75">
        <f t="shared" si="0"/>
        <v>75.099999999999994</v>
      </c>
      <c r="I17" s="53"/>
    </row>
    <row r="18" spans="1:13">
      <c r="A18" s="43">
        <f t="shared" si="1"/>
        <v>14</v>
      </c>
      <c r="B18" s="114">
        <v>2194</v>
      </c>
      <c r="C18" s="51" t="s">
        <v>405</v>
      </c>
      <c r="D18" s="52"/>
      <c r="E18" s="52"/>
      <c r="F18" s="76">
        <v>64.63</v>
      </c>
      <c r="G18" s="76">
        <v>10.47</v>
      </c>
      <c r="H18" s="76">
        <f t="shared" si="0"/>
        <v>75.099999999999994</v>
      </c>
      <c r="I18" s="53"/>
    </row>
    <row r="19" spans="1:13">
      <c r="A19" s="43">
        <f t="shared" si="1"/>
        <v>15</v>
      </c>
      <c r="B19" s="114">
        <v>1730</v>
      </c>
      <c r="C19" s="51" t="s">
        <v>92</v>
      </c>
      <c r="D19" s="52">
        <v>1</v>
      </c>
      <c r="E19" s="52"/>
      <c r="F19" s="76">
        <v>168.03</v>
      </c>
      <c r="G19" s="76">
        <v>29.32</v>
      </c>
      <c r="H19" s="75">
        <f t="shared" si="0"/>
        <v>197.35</v>
      </c>
      <c r="I19" s="53"/>
    </row>
    <row r="20" spans="1:13">
      <c r="A20" s="43">
        <f t="shared" si="1"/>
        <v>16</v>
      </c>
      <c r="B20" s="114">
        <v>1708</v>
      </c>
      <c r="C20" s="51" t="s">
        <v>15</v>
      </c>
      <c r="D20" s="52"/>
      <c r="E20" s="52"/>
      <c r="F20" s="76">
        <v>64.63</v>
      </c>
      <c r="G20" s="75">
        <v>10.47</v>
      </c>
      <c r="H20" s="75">
        <f t="shared" si="0"/>
        <v>75.099999999999994</v>
      </c>
      <c r="I20" s="53"/>
    </row>
    <row r="21" spans="1:13" s="181" customFormat="1">
      <c r="A21" s="43">
        <f t="shared" si="1"/>
        <v>17</v>
      </c>
      <c r="B21" s="211">
        <v>2228</v>
      </c>
      <c r="C21" s="212" t="s">
        <v>507</v>
      </c>
      <c r="D21" s="214">
        <v>2</v>
      </c>
      <c r="E21" s="214"/>
      <c r="F21" s="215">
        <v>168.03</v>
      </c>
      <c r="G21" s="215">
        <v>29.32</v>
      </c>
      <c r="H21" s="215">
        <f t="shared" si="0"/>
        <v>197.35</v>
      </c>
      <c r="I21" s="216"/>
    </row>
    <row r="22" spans="1:13">
      <c r="A22" s="43">
        <f t="shared" si="1"/>
        <v>18</v>
      </c>
      <c r="B22" s="114">
        <v>1985</v>
      </c>
      <c r="C22" s="54" t="s">
        <v>120</v>
      </c>
      <c r="D22" s="52"/>
      <c r="E22" s="52"/>
      <c r="F22" s="76">
        <v>64.63</v>
      </c>
      <c r="G22" s="75">
        <v>10.47</v>
      </c>
      <c r="H22" s="75">
        <f t="shared" si="0"/>
        <v>75.099999999999994</v>
      </c>
      <c r="I22" s="53"/>
      <c r="M22" t="s">
        <v>318</v>
      </c>
    </row>
    <row r="23" spans="1:13">
      <c r="A23" s="43">
        <f t="shared" si="1"/>
        <v>19</v>
      </c>
      <c r="B23" s="114">
        <v>1350</v>
      </c>
      <c r="C23" s="54" t="s">
        <v>332</v>
      </c>
      <c r="D23" s="52"/>
      <c r="E23" s="52">
        <v>1</v>
      </c>
      <c r="F23" s="76">
        <v>109.87</v>
      </c>
      <c r="G23" s="75">
        <v>18.32</v>
      </c>
      <c r="H23" s="75">
        <f t="shared" si="0"/>
        <v>128.19</v>
      </c>
      <c r="I23" s="53"/>
    </row>
    <row r="24" spans="1:13">
      <c r="A24" s="43">
        <f t="shared" si="1"/>
        <v>20</v>
      </c>
      <c r="B24" s="114">
        <v>2120</v>
      </c>
      <c r="C24" s="51" t="s">
        <v>213</v>
      </c>
      <c r="D24" s="66">
        <v>2</v>
      </c>
      <c r="E24" s="66"/>
      <c r="F24" s="76">
        <v>168.03</v>
      </c>
      <c r="G24" s="78">
        <v>29.32</v>
      </c>
      <c r="H24" s="75">
        <f t="shared" si="0"/>
        <v>197.35</v>
      </c>
      <c r="I24" s="53"/>
    </row>
    <row r="25" spans="1:13">
      <c r="A25" s="43">
        <f t="shared" si="1"/>
        <v>21</v>
      </c>
      <c r="B25" s="114">
        <v>2193</v>
      </c>
      <c r="C25" s="51" t="s">
        <v>407</v>
      </c>
      <c r="D25" s="66"/>
      <c r="E25" s="66"/>
      <c r="F25" s="76">
        <v>64.63</v>
      </c>
      <c r="G25" s="76">
        <v>10.47</v>
      </c>
      <c r="H25" s="76">
        <f t="shared" si="0"/>
        <v>75.099999999999994</v>
      </c>
      <c r="I25" s="53"/>
    </row>
    <row r="26" spans="1:13">
      <c r="A26" s="43">
        <f t="shared" si="1"/>
        <v>22</v>
      </c>
      <c r="B26" s="114">
        <v>640</v>
      </c>
      <c r="C26" s="51" t="s">
        <v>43</v>
      </c>
      <c r="D26" s="52"/>
      <c r="E26" s="52"/>
      <c r="F26" s="76">
        <v>64.63</v>
      </c>
      <c r="G26" s="75">
        <v>10.47</v>
      </c>
      <c r="H26" s="75">
        <f t="shared" si="0"/>
        <v>75.099999999999994</v>
      </c>
      <c r="I26" s="53"/>
    </row>
    <row r="27" spans="1:13">
      <c r="A27" s="43">
        <f t="shared" si="1"/>
        <v>23</v>
      </c>
      <c r="B27" s="114">
        <v>901</v>
      </c>
      <c r="C27" s="51" t="s">
        <v>21</v>
      </c>
      <c r="D27" s="52"/>
      <c r="E27" s="52">
        <v>1</v>
      </c>
      <c r="F27" s="76">
        <v>109.87</v>
      </c>
      <c r="G27" s="75">
        <v>18.32</v>
      </c>
      <c r="H27" s="75">
        <f t="shared" si="0"/>
        <v>128.19</v>
      </c>
      <c r="I27" s="53"/>
    </row>
    <row r="28" spans="1:13">
      <c r="A28" s="43">
        <f t="shared" si="1"/>
        <v>24</v>
      </c>
      <c r="B28" s="114">
        <v>1978</v>
      </c>
      <c r="C28" s="51" t="s">
        <v>358</v>
      </c>
      <c r="D28" s="52">
        <v>2</v>
      </c>
      <c r="E28" s="52">
        <v>1</v>
      </c>
      <c r="F28" s="77">
        <v>168.03</v>
      </c>
      <c r="G28" s="76">
        <v>29.32</v>
      </c>
      <c r="H28" s="76">
        <f t="shared" si="0"/>
        <v>197.35</v>
      </c>
      <c r="I28" s="53"/>
    </row>
    <row r="29" spans="1:13" ht="16">
      <c r="A29" s="43">
        <f t="shared" si="1"/>
        <v>25</v>
      </c>
      <c r="B29" s="114">
        <v>1741</v>
      </c>
      <c r="C29" s="51" t="s">
        <v>23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  <c r="J29" s="180"/>
    </row>
    <row r="30" spans="1:13">
      <c r="A30" s="43">
        <f t="shared" si="1"/>
        <v>26</v>
      </c>
      <c r="B30" s="114">
        <v>1757</v>
      </c>
      <c r="C30" s="51" t="s">
        <v>93</v>
      </c>
      <c r="D30" s="52">
        <v>1</v>
      </c>
      <c r="E30" s="52">
        <v>1</v>
      </c>
      <c r="F30" s="76">
        <v>168.03</v>
      </c>
      <c r="G30" s="75">
        <v>29.32</v>
      </c>
      <c r="H30" s="75">
        <f t="shared" si="0"/>
        <v>197.35</v>
      </c>
      <c r="I30" s="53"/>
    </row>
    <row r="31" spans="1:13">
      <c r="A31" s="43">
        <f t="shared" si="1"/>
        <v>27</v>
      </c>
      <c r="B31" s="114">
        <v>2057</v>
      </c>
      <c r="C31" s="51" t="s">
        <v>183</v>
      </c>
      <c r="D31" s="52"/>
      <c r="E31" s="52"/>
      <c r="F31" s="76">
        <v>64.63</v>
      </c>
      <c r="G31" s="75">
        <v>10.47</v>
      </c>
      <c r="H31" s="75">
        <f t="shared" si="0"/>
        <v>75.099999999999994</v>
      </c>
      <c r="I31" s="53"/>
    </row>
    <row r="32" spans="1:13">
      <c r="A32" s="43">
        <f t="shared" si="1"/>
        <v>28</v>
      </c>
      <c r="B32" s="114">
        <v>1210</v>
      </c>
      <c r="C32" s="54" t="s">
        <v>24</v>
      </c>
      <c r="D32" s="52">
        <v>1</v>
      </c>
      <c r="E32" s="52">
        <v>1</v>
      </c>
      <c r="F32" s="76">
        <v>168.03</v>
      </c>
      <c r="G32" s="76">
        <v>29.32</v>
      </c>
      <c r="H32" s="76">
        <f t="shared" si="0"/>
        <v>197.35</v>
      </c>
      <c r="I32" s="53"/>
    </row>
    <row r="33" spans="1:9">
      <c r="A33" s="43">
        <f t="shared" si="1"/>
        <v>29</v>
      </c>
      <c r="B33" s="114">
        <v>2031</v>
      </c>
      <c r="C33" s="54" t="s">
        <v>134</v>
      </c>
      <c r="D33" s="52"/>
      <c r="E33" s="52"/>
      <c r="F33" s="76">
        <v>64.63</v>
      </c>
      <c r="G33" s="75">
        <v>10.47</v>
      </c>
      <c r="H33" s="75">
        <f t="shared" si="0"/>
        <v>75.099999999999994</v>
      </c>
      <c r="I33" s="53"/>
    </row>
    <row r="34" spans="1:9">
      <c r="A34" s="43">
        <f t="shared" si="1"/>
        <v>30</v>
      </c>
      <c r="B34" s="114">
        <v>1460</v>
      </c>
      <c r="C34" s="54" t="s">
        <v>59</v>
      </c>
      <c r="D34" s="55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1300</v>
      </c>
      <c r="C35" s="138" t="s">
        <v>330</v>
      </c>
      <c r="D35" s="55"/>
      <c r="E35" s="52"/>
      <c r="F35" s="76">
        <v>64.63</v>
      </c>
      <c r="G35" s="76">
        <v>10.47</v>
      </c>
      <c r="H35" s="75">
        <f t="shared" si="0"/>
        <v>75.099999999999994</v>
      </c>
      <c r="I35" s="53"/>
    </row>
    <row r="36" spans="1:9" ht="16" customHeight="1">
      <c r="A36" s="43">
        <f t="shared" si="1"/>
        <v>32</v>
      </c>
      <c r="B36" s="166">
        <v>2036</v>
      </c>
      <c r="C36" s="119" t="s">
        <v>306</v>
      </c>
      <c r="D36" s="55"/>
      <c r="E36" s="52"/>
      <c r="F36" s="76">
        <v>64.63</v>
      </c>
      <c r="G36" s="76">
        <v>10.47</v>
      </c>
      <c r="H36" s="75">
        <f t="shared" si="0"/>
        <v>75.099999999999994</v>
      </c>
      <c r="I36" s="53"/>
    </row>
    <row r="37" spans="1:9">
      <c r="A37" s="43">
        <f t="shared" si="1"/>
        <v>33</v>
      </c>
      <c r="B37" s="114">
        <v>2062</v>
      </c>
      <c r="C37" s="54" t="s">
        <v>203</v>
      </c>
      <c r="D37" s="52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67">
        <v>2121</v>
      </c>
      <c r="C38" s="119" t="s">
        <v>308</v>
      </c>
      <c r="D38" s="52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14">
        <v>1704</v>
      </c>
      <c r="C39" s="54" t="s">
        <v>27</v>
      </c>
      <c r="D39" s="56">
        <v>2</v>
      </c>
      <c r="E39" s="52">
        <v>1</v>
      </c>
      <c r="F39" s="77">
        <v>168.03</v>
      </c>
      <c r="G39" s="76">
        <v>29.32</v>
      </c>
      <c r="H39" s="75">
        <f t="shared" si="0"/>
        <v>197.35</v>
      </c>
      <c r="I39" s="53"/>
    </row>
    <row r="40" spans="1:9">
      <c r="A40" s="43">
        <f t="shared" si="1"/>
        <v>36</v>
      </c>
      <c r="B40" s="114">
        <v>2030</v>
      </c>
      <c r="C40" s="54" t="s">
        <v>123</v>
      </c>
      <c r="D40" s="56"/>
      <c r="E40" s="52">
        <v>1</v>
      </c>
      <c r="F40" s="76">
        <v>109.87</v>
      </c>
      <c r="G40" s="76">
        <v>18.32</v>
      </c>
      <c r="H40" s="75">
        <f t="shared" si="0"/>
        <v>128.19</v>
      </c>
      <c r="I40" s="53"/>
    </row>
    <row r="41" spans="1:9">
      <c r="A41" s="43">
        <f t="shared" si="1"/>
        <v>37</v>
      </c>
      <c r="B41" s="114">
        <v>2074</v>
      </c>
      <c r="C41" s="54" t="s">
        <v>214</v>
      </c>
      <c r="D41" s="56"/>
      <c r="E41" s="52"/>
      <c r="F41" s="76">
        <v>64.63</v>
      </c>
      <c r="G41" s="75">
        <v>10.47</v>
      </c>
      <c r="H41" s="75">
        <f t="shared" si="0"/>
        <v>75.099999999999994</v>
      </c>
      <c r="I41" s="53"/>
    </row>
    <row r="42" spans="1:9">
      <c r="A42" s="43">
        <f t="shared" si="1"/>
        <v>38</v>
      </c>
      <c r="B42" s="114">
        <v>1734</v>
      </c>
      <c r="C42" s="54" t="s">
        <v>143</v>
      </c>
      <c r="D42" s="52">
        <v>1</v>
      </c>
      <c r="E42" s="52"/>
      <c r="F42" s="76">
        <v>109.87</v>
      </c>
      <c r="G42" s="75">
        <v>18.32</v>
      </c>
      <c r="H42" s="75">
        <f t="shared" si="0"/>
        <v>128.19</v>
      </c>
      <c r="I42" s="53"/>
    </row>
    <row r="43" spans="1:9">
      <c r="A43" s="43">
        <f t="shared" si="1"/>
        <v>39</v>
      </c>
      <c r="B43" s="114">
        <v>2069</v>
      </c>
      <c r="C43" s="54" t="s">
        <v>209</v>
      </c>
      <c r="D43" s="52"/>
      <c r="E43" s="52"/>
      <c r="F43" s="76">
        <v>64.63</v>
      </c>
      <c r="G43" s="75">
        <v>10.47</v>
      </c>
      <c r="H43" s="75">
        <f t="shared" si="0"/>
        <v>75.099999999999994</v>
      </c>
      <c r="I43" s="53"/>
    </row>
    <row r="44" spans="1:9">
      <c r="A44" s="43">
        <f t="shared" si="1"/>
        <v>40</v>
      </c>
      <c r="B44" s="114">
        <v>2003</v>
      </c>
      <c r="C44" s="51" t="s">
        <v>133</v>
      </c>
      <c r="D44" s="52"/>
      <c r="E44" s="52">
        <v>1</v>
      </c>
      <c r="F44" s="76">
        <v>109.87</v>
      </c>
      <c r="G44" s="76">
        <v>18.32</v>
      </c>
      <c r="H44" s="76">
        <f t="shared" si="0"/>
        <v>128.19</v>
      </c>
      <c r="I44" s="53"/>
    </row>
    <row r="45" spans="1:9" s="42" customFormat="1">
      <c r="A45" s="43">
        <f t="shared" si="1"/>
        <v>41</v>
      </c>
      <c r="B45" s="114">
        <v>2019</v>
      </c>
      <c r="C45" s="54" t="s">
        <v>124</v>
      </c>
      <c r="D45" s="52">
        <v>1</v>
      </c>
      <c r="E45" s="52">
        <v>1</v>
      </c>
      <c r="F45" s="77">
        <v>168.03</v>
      </c>
      <c r="G45" s="76">
        <v>29.32</v>
      </c>
      <c r="H45" s="76">
        <f t="shared" si="0"/>
        <v>197.35</v>
      </c>
      <c r="I45" s="53"/>
    </row>
    <row r="46" spans="1:9" s="42" customFormat="1">
      <c r="A46" s="43">
        <f t="shared" si="1"/>
        <v>42</v>
      </c>
      <c r="B46" s="114">
        <v>2184</v>
      </c>
      <c r="C46" s="54" t="s">
        <v>393</v>
      </c>
      <c r="D46" s="52"/>
      <c r="E46" s="52"/>
      <c r="F46" s="76">
        <v>64.63</v>
      </c>
      <c r="G46" s="76">
        <v>10.47</v>
      </c>
      <c r="H46" s="75">
        <f t="shared" si="0"/>
        <v>75.099999999999994</v>
      </c>
      <c r="I46" s="53"/>
    </row>
    <row r="47" spans="1:9" s="42" customFormat="1">
      <c r="A47" s="43">
        <f t="shared" si="1"/>
        <v>43</v>
      </c>
      <c r="B47" s="114">
        <v>2172</v>
      </c>
      <c r="C47" s="54" t="s">
        <v>378</v>
      </c>
      <c r="D47" s="52"/>
      <c r="E47" s="52"/>
      <c r="F47" s="76">
        <v>64.63</v>
      </c>
      <c r="G47" s="75">
        <v>10.47</v>
      </c>
      <c r="H47" s="75">
        <f t="shared" si="0"/>
        <v>75.099999999999994</v>
      </c>
      <c r="I47" s="53"/>
    </row>
    <row r="48" spans="1:9">
      <c r="A48" s="43">
        <f t="shared" si="1"/>
        <v>44</v>
      </c>
      <c r="B48" s="114">
        <v>2119</v>
      </c>
      <c r="C48" s="51" t="s">
        <v>215</v>
      </c>
      <c r="D48" s="66"/>
      <c r="E48" s="66"/>
      <c r="F48" s="76">
        <v>64.63</v>
      </c>
      <c r="G48" s="78">
        <v>10.47</v>
      </c>
      <c r="H48" s="75">
        <f t="shared" si="0"/>
        <v>75.099999999999994</v>
      </c>
      <c r="I48" s="57"/>
    </row>
    <row r="49" spans="1:10">
      <c r="A49" s="43">
        <f t="shared" si="1"/>
        <v>45</v>
      </c>
      <c r="B49" s="114">
        <v>2231</v>
      </c>
      <c r="C49" s="51" t="s">
        <v>509</v>
      </c>
      <c r="D49" s="66">
        <v>2</v>
      </c>
      <c r="E49" s="66"/>
      <c r="F49" s="76">
        <v>168.03</v>
      </c>
      <c r="G49" s="78">
        <v>29.32</v>
      </c>
      <c r="H49" s="75">
        <f t="shared" si="0"/>
        <v>197.35</v>
      </c>
      <c r="I49" s="57"/>
    </row>
    <row r="50" spans="1:10">
      <c r="A50" s="43">
        <f t="shared" si="1"/>
        <v>46</v>
      </c>
      <c r="B50" s="114">
        <v>1975</v>
      </c>
      <c r="C50" s="54" t="s">
        <v>83</v>
      </c>
      <c r="D50" s="55"/>
      <c r="E50" s="55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10">
      <c r="A51" s="43">
        <f t="shared" si="1"/>
        <v>47</v>
      </c>
      <c r="B51" s="114">
        <v>330</v>
      </c>
      <c r="C51" s="54" t="s">
        <v>30</v>
      </c>
      <c r="D51" s="52"/>
      <c r="E51" s="52"/>
      <c r="F51" s="76">
        <v>64.63</v>
      </c>
      <c r="G51" s="203">
        <v>10.47</v>
      </c>
      <c r="H51" s="76">
        <f t="shared" si="0"/>
        <v>75.099999999999994</v>
      </c>
      <c r="I51" s="53"/>
    </row>
    <row r="52" spans="1:10">
      <c r="A52" s="43">
        <f t="shared" si="1"/>
        <v>48</v>
      </c>
      <c r="B52" s="114">
        <v>2203</v>
      </c>
      <c r="C52" s="54" t="s">
        <v>428</v>
      </c>
      <c r="D52" s="52"/>
      <c r="E52" s="52"/>
      <c r="F52" s="76">
        <v>64.63</v>
      </c>
      <c r="G52" s="76">
        <v>10.47</v>
      </c>
      <c r="H52" s="76">
        <f>SUM(F52:G52)</f>
        <v>75.099999999999994</v>
      </c>
      <c r="I52" s="53"/>
    </row>
    <row r="53" spans="1:10">
      <c r="A53" s="43">
        <f t="shared" si="1"/>
        <v>49</v>
      </c>
      <c r="B53" s="114">
        <v>2001</v>
      </c>
      <c r="C53" s="54" t="s">
        <v>360</v>
      </c>
      <c r="D53" s="52"/>
      <c r="E53" s="52"/>
      <c r="F53" s="76">
        <v>64.63</v>
      </c>
      <c r="G53" s="76">
        <v>10.47</v>
      </c>
      <c r="H53" s="75">
        <f t="shared" si="0"/>
        <v>75.099999999999994</v>
      </c>
      <c r="I53" s="53"/>
    </row>
    <row r="54" spans="1:10">
      <c r="A54" s="43">
        <f t="shared" si="1"/>
        <v>50</v>
      </c>
      <c r="B54" s="114">
        <v>2160</v>
      </c>
      <c r="C54" s="54" t="s">
        <v>369</v>
      </c>
      <c r="D54" s="52">
        <v>1</v>
      </c>
      <c r="E54" s="52"/>
      <c r="F54" s="76">
        <v>109.87</v>
      </c>
      <c r="G54" s="76">
        <v>18.32</v>
      </c>
      <c r="H54" s="75">
        <f t="shared" si="0"/>
        <v>128.19</v>
      </c>
      <c r="I54" s="53"/>
    </row>
    <row r="55" spans="1:10">
      <c r="A55" s="43">
        <f t="shared" si="1"/>
        <v>51</v>
      </c>
      <c r="B55" s="114">
        <v>2209</v>
      </c>
      <c r="C55" s="54" t="s">
        <v>427</v>
      </c>
      <c r="D55" s="52"/>
      <c r="E55" s="52"/>
      <c r="F55" s="76">
        <v>64.63</v>
      </c>
      <c r="G55" s="76">
        <v>10.47</v>
      </c>
      <c r="H55" s="76">
        <f>SUM(F55:G55)</f>
        <v>75.099999999999994</v>
      </c>
      <c r="I55" s="53"/>
    </row>
    <row r="56" spans="1:10">
      <c r="A56" s="43">
        <f t="shared" si="1"/>
        <v>52</v>
      </c>
      <c r="B56" s="114">
        <v>2018</v>
      </c>
      <c r="C56" s="54" t="s">
        <v>112</v>
      </c>
      <c r="D56" s="52"/>
      <c r="E56" s="52"/>
      <c r="F56" s="76">
        <v>64.63</v>
      </c>
      <c r="G56" s="75">
        <v>10.47</v>
      </c>
      <c r="H56" s="75">
        <f t="shared" si="0"/>
        <v>75.099999999999994</v>
      </c>
      <c r="I56" s="53"/>
    </row>
    <row r="57" spans="1:10">
      <c r="A57" s="43">
        <f t="shared" si="1"/>
        <v>53</v>
      </c>
      <c r="B57" s="114">
        <v>1689</v>
      </c>
      <c r="C57" s="54" t="s">
        <v>341</v>
      </c>
      <c r="D57" s="52">
        <v>1</v>
      </c>
      <c r="E57" s="52">
        <v>1</v>
      </c>
      <c r="F57" s="76">
        <v>168.03</v>
      </c>
      <c r="G57" s="76">
        <v>29.32</v>
      </c>
      <c r="H57" s="76">
        <f t="shared" si="0"/>
        <v>197.35</v>
      </c>
      <c r="I57" s="53"/>
    </row>
    <row r="58" spans="1:10">
      <c r="A58" s="43">
        <f t="shared" si="1"/>
        <v>54</v>
      </c>
      <c r="B58" s="114">
        <v>1692</v>
      </c>
      <c r="C58" s="54" t="s">
        <v>32</v>
      </c>
      <c r="D58" s="56">
        <v>2</v>
      </c>
      <c r="E58" s="52"/>
      <c r="F58" s="76">
        <v>168.03</v>
      </c>
      <c r="G58" s="75">
        <v>29.32</v>
      </c>
      <c r="H58" s="75">
        <f t="shared" si="0"/>
        <v>197.35</v>
      </c>
      <c r="I58" s="53"/>
    </row>
    <row r="59" spans="1:10">
      <c r="A59" s="43">
        <f t="shared" si="1"/>
        <v>55</v>
      </c>
      <c r="B59" s="114">
        <v>2027</v>
      </c>
      <c r="C59" s="54" t="s">
        <v>137</v>
      </c>
      <c r="D59" s="56"/>
      <c r="E59" s="52"/>
      <c r="F59" s="76">
        <v>64.63</v>
      </c>
      <c r="G59" s="75">
        <v>10.47</v>
      </c>
      <c r="H59" s="75">
        <f t="shared" si="0"/>
        <v>75.099999999999994</v>
      </c>
      <c r="I59" s="53"/>
    </row>
    <row r="60" spans="1:10">
      <c r="A60" s="43">
        <f t="shared" si="1"/>
        <v>56</v>
      </c>
      <c r="B60" s="114">
        <v>2060</v>
      </c>
      <c r="C60" s="54" t="s">
        <v>179</v>
      </c>
      <c r="D60" s="52"/>
      <c r="E60" s="52">
        <v>1</v>
      </c>
      <c r="F60" s="76">
        <v>109.87</v>
      </c>
      <c r="G60" s="75">
        <v>18.32</v>
      </c>
      <c r="H60" s="75">
        <f t="shared" si="0"/>
        <v>128.19</v>
      </c>
      <c r="I60" s="53"/>
    </row>
    <row r="61" spans="1:10">
      <c r="A61" s="43">
        <f t="shared" si="1"/>
        <v>57</v>
      </c>
      <c r="B61" s="114">
        <v>1649</v>
      </c>
      <c r="C61" s="54" t="s">
        <v>34</v>
      </c>
      <c r="D61" s="52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10">
      <c r="A62" s="43">
        <f t="shared" si="1"/>
        <v>58</v>
      </c>
      <c r="B62" s="114">
        <v>2090</v>
      </c>
      <c r="C62" s="54" t="s">
        <v>380</v>
      </c>
      <c r="D62" s="52"/>
      <c r="E62" s="52">
        <v>1</v>
      </c>
      <c r="F62" s="76">
        <v>109.87</v>
      </c>
      <c r="G62" s="75">
        <v>18.32</v>
      </c>
      <c r="H62" s="75">
        <f t="shared" si="0"/>
        <v>128.19</v>
      </c>
      <c r="I62" s="53"/>
    </row>
    <row r="63" spans="1:10">
      <c r="A63" s="43">
        <f t="shared" si="1"/>
        <v>59</v>
      </c>
      <c r="B63" s="114">
        <v>1705</v>
      </c>
      <c r="C63" s="54" t="s">
        <v>126</v>
      </c>
      <c r="D63" s="52"/>
      <c r="E63" s="52">
        <v>1</v>
      </c>
      <c r="F63" s="76">
        <v>109.87</v>
      </c>
      <c r="G63" s="75">
        <v>18.32</v>
      </c>
      <c r="H63" s="75">
        <f t="shared" si="0"/>
        <v>128.19</v>
      </c>
      <c r="I63" s="53"/>
    </row>
    <row r="64" spans="1:10" ht="17" customHeight="1">
      <c r="A64" s="43">
        <f t="shared" si="1"/>
        <v>60</v>
      </c>
      <c r="B64" s="114">
        <v>1050</v>
      </c>
      <c r="C64" s="115" t="s">
        <v>35</v>
      </c>
      <c r="D64" s="74"/>
      <c r="E64" s="116"/>
      <c r="F64" s="76">
        <v>64.63</v>
      </c>
      <c r="G64" s="75">
        <v>10.47</v>
      </c>
      <c r="H64" s="75">
        <f t="shared" si="0"/>
        <v>75.099999999999994</v>
      </c>
      <c r="I64" s="91"/>
      <c r="J64" s="91"/>
    </row>
    <row r="65" spans="1:9">
      <c r="A65" s="43">
        <f t="shared" si="1"/>
        <v>61</v>
      </c>
      <c r="B65" s="114">
        <v>2094</v>
      </c>
      <c r="C65" s="51" t="s">
        <v>433</v>
      </c>
      <c r="D65" s="71"/>
      <c r="E65" s="72"/>
      <c r="F65" s="76">
        <v>64.63</v>
      </c>
      <c r="G65" s="75">
        <v>10.47</v>
      </c>
      <c r="H65" s="75">
        <f t="shared" si="0"/>
        <v>75.099999999999994</v>
      </c>
      <c r="I65" s="53"/>
    </row>
    <row r="66" spans="1:9">
      <c r="A66" s="43">
        <f t="shared" si="1"/>
        <v>62</v>
      </c>
      <c r="B66" s="114">
        <v>1686</v>
      </c>
      <c r="C66" s="51" t="s">
        <v>339</v>
      </c>
      <c r="D66" s="71"/>
      <c r="E66" s="52">
        <v>1</v>
      </c>
      <c r="F66" s="76">
        <v>109.87</v>
      </c>
      <c r="G66" s="76">
        <v>18.32</v>
      </c>
      <c r="H66" s="76">
        <f t="shared" si="0"/>
        <v>128.19</v>
      </c>
      <c r="I66" s="53"/>
    </row>
    <row r="67" spans="1:9">
      <c r="A67" s="43">
        <f t="shared" si="1"/>
        <v>63</v>
      </c>
      <c r="B67" s="114">
        <v>1964</v>
      </c>
      <c r="C67" s="54" t="s">
        <v>50</v>
      </c>
      <c r="D67" s="73"/>
      <c r="E67" s="73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9">
      <c r="A68" s="43">
        <f t="shared" si="1"/>
        <v>64</v>
      </c>
      <c r="B68" s="114">
        <v>1981</v>
      </c>
      <c r="C68" s="54" t="s">
        <v>85</v>
      </c>
      <c r="D68" s="73"/>
      <c r="E68" s="73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9">
      <c r="A69" s="43">
        <f t="shared" si="1"/>
        <v>65</v>
      </c>
      <c r="B69" s="114">
        <v>2022</v>
      </c>
      <c r="C69" s="54" t="s">
        <v>128</v>
      </c>
      <c r="D69" s="71"/>
      <c r="E69" s="72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9">
      <c r="A70" s="43">
        <f t="shared" si="1"/>
        <v>66</v>
      </c>
      <c r="B70" s="114">
        <v>1662</v>
      </c>
      <c r="C70" s="54" t="s">
        <v>138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9">
      <c r="A71" s="43">
        <f t="shared" ref="A71:A82" si="2">A70+1</f>
        <v>67</v>
      </c>
      <c r="B71" s="114">
        <v>1630</v>
      </c>
      <c r="C71" s="54" t="s">
        <v>37</v>
      </c>
      <c r="D71" s="56">
        <v>1</v>
      </c>
      <c r="E71" s="72"/>
      <c r="F71" s="76">
        <v>109.87</v>
      </c>
      <c r="G71" s="75">
        <v>18.32</v>
      </c>
      <c r="H71" s="75">
        <f t="shared" si="0"/>
        <v>128.19</v>
      </c>
      <c r="I71" s="53"/>
    </row>
    <row r="72" spans="1:9">
      <c r="A72" s="43">
        <f t="shared" si="2"/>
        <v>68</v>
      </c>
      <c r="B72" s="114">
        <v>1714</v>
      </c>
      <c r="C72" s="51" t="s">
        <v>46</v>
      </c>
      <c r="D72" s="74">
        <v>2</v>
      </c>
      <c r="E72" s="66">
        <v>1</v>
      </c>
      <c r="F72" s="77">
        <v>168.03</v>
      </c>
      <c r="G72" s="77">
        <v>29.32</v>
      </c>
      <c r="H72" s="75">
        <f t="shared" si="0"/>
        <v>197.35</v>
      </c>
      <c r="I72" s="53"/>
    </row>
    <row r="73" spans="1:9">
      <c r="A73" s="43">
        <f t="shared" si="2"/>
        <v>69</v>
      </c>
      <c r="B73" s="114">
        <v>2024</v>
      </c>
      <c r="C73" s="51" t="s">
        <v>165</v>
      </c>
      <c r="D73" s="56"/>
      <c r="E73" s="66">
        <v>1</v>
      </c>
      <c r="F73" s="76">
        <v>109.87</v>
      </c>
      <c r="G73" s="80">
        <v>18.32</v>
      </c>
      <c r="H73" s="76">
        <f t="shared" si="0"/>
        <v>128.19</v>
      </c>
      <c r="I73" s="53"/>
    </row>
    <row r="74" spans="1:9">
      <c r="A74" s="43">
        <f t="shared" si="2"/>
        <v>70</v>
      </c>
      <c r="B74" s="114">
        <v>1955</v>
      </c>
      <c r="C74" s="51" t="s">
        <v>200</v>
      </c>
      <c r="D74" s="56"/>
      <c r="E74" s="66">
        <v>1</v>
      </c>
      <c r="F74" s="76">
        <v>109.87</v>
      </c>
      <c r="G74" s="76">
        <v>18.32</v>
      </c>
      <c r="H74" s="76">
        <f t="shared" si="0"/>
        <v>128.19</v>
      </c>
      <c r="I74" s="53"/>
    </row>
    <row r="75" spans="1:9">
      <c r="A75" s="43">
        <f t="shared" si="2"/>
        <v>71</v>
      </c>
      <c r="B75" s="114">
        <v>2006</v>
      </c>
      <c r="C75" s="54" t="s">
        <v>98</v>
      </c>
      <c r="D75" s="56"/>
      <c r="E75" s="66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9">
      <c r="A76" s="43">
        <f t="shared" si="2"/>
        <v>72</v>
      </c>
      <c r="B76" s="114">
        <v>2212</v>
      </c>
      <c r="C76" s="54" t="s">
        <v>434</v>
      </c>
      <c r="D76" s="56"/>
      <c r="E76" s="52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9">
      <c r="A77" s="43">
        <f t="shared" si="2"/>
        <v>73</v>
      </c>
      <c r="B77" s="114">
        <v>2021</v>
      </c>
      <c r="C77" s="54" t="s">
        <v>201</v>
      </c>
      <c r="D77" s="66"/>
      <c r="E77" s="66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9">
      <c r="A78" s="43">
        <f t="shared" si="2"/>
        <v>74</v>
      </c>
      <c r="B78" s="114">
        <v>1750</v>
      </c>
      <c r="C78" s="54" t="s">
        <v>202</v>
      </c>
      <c r="D78" s="66"/>
      <c r="E78" s="66">
        <v>1</v>
      </c>
      <c r="F78" s="76">
        <v>109.87</v>
      </c>
      <c r="G78" s="78">
        <v>18.32</v>
      </c>
      <c r="H78" s="75">
        <f>SUM(F78:G78)</f>
        <v>128.19</v>
      </c>
      <c r="I78" s="53"/>
    </row>
    <row r="79" spans="1:9">
      <c r="A79" s="43">
        <f t="shared" si="2"/>
        <v>75</v>
      </c>
      <c r="B79" s="114">
        <v>2095</v>
      </c>
      <c r="C79" s="54" t="s">
        <v>473</v>
      </c>
      <c r="D79" s="66"/>
      <c r="E79" s="66"/>
      <c r="F79" s="76">
        <v>64.63</v>
      </c>
      <c r="G79" s="78">
        <v>10.47</v>
      </c>
      <c r="H79" s="75">
        <f>SUM(F79:G79)</f>
        <v>75.099999999999994</v>
      </c>
      <c r="I79" s="53"/>
    </row>
    <row r="80" spans="1:9">
      <c r="A80" s="43">
        <f t="shared" si="2"/>
        <v>76</v>
      </c>
      <c r="B80" s="114">
        <v>1732</v>
      </c>
      <c r="C80" s="54" t="s">
        <v>51</v>
      </c>
      <c r="D80" s="66"/>
      <c r="E80" s="66"/>
      <c r="F80" s="76">
        <v>64.63</v>
      </c>
      <c r="G80" s="75">
        <v>10.47</v>
      </c>
      <c r="H80" s="75">
        <f>SUM(F80:G80)</f>
        <v>75.099999999999994</v>
      </c>
      <c r="I80" s="53"/>
    </row>
    <row r="81" spans="1:11">
      <c r="A81" s="43">
        <f t="shared" si="2"/>
        <v>77</v>
      </c>
      <c r="B81" s="114">
        <v>2052</v>
      </c>
      <c r="C81" s="54" t="s">
        <v>161</v>
      </c>
      <c r="D81" s="66"/>
      <c r="E81" s="66"/>
      <c r="F81" s="76">
        <v>64.63</v>
      </c>
      <c r="G81" s="75">
        <v>10.47</v>
      </c>
      <c r="H81" s="75">
        <f>SUM(F81:G81)</f>
        <v>75.099999999999994</v>
      </c>
      <c r="I81" s="53"/>
      <c r="K81" s="12"/>
    </row>
    <row r="82" spans="1:11">
      <c r="A82" s="43">
        <f t="shared" si="2"/>
        <v>78</v>
      </c>
      <c r="B82" s="168">
        <v>1769</v>
      </c>
      <c r="C82" s="146" t="s">
        <v>86</v>
      </c>
      <c r="D82" s="147"/>
      <c r="E82" s="147">
        <v>1</v>
      </c>
      <c r="F82" s="76">
        <v>109.87</v>
      </c>
      <c r="G82" s="77">
        <v>18.32</v>
      </c>
      <c r="H82" s="75">
        <f>SUM(F82:G82)</f>
        <v>128.19</v>
      </c>
      <c r="I82" s="53"/>
      <c r="K82" s="12"/>
    </row>
    <row r="83" spans="1:11" ht="16">
      <c r="A83" s="152"/>
      <c r="B83" s="153"/>
      <c r="C83" s="153"/>
      <c r="D83" s="153"/>
      <c r="E83" s="154" t="s">
        <v>403</v>
      </c>
      <c r="F83" s="144">
        <f>SUM(F5:F82)</f>
        <v>7361.2200000000021</v>
      </c>
      <c r="G83" s="88">
        <f>SUM(G5:G82)</f>
        <v>1232.860000000001</v>
      </c>
      <c r="H83" s="88">
        <f>SUM(H5:H82)</f>
        <v>8594.0800000000054</v>
      </c>
      <c r="I83" s="89"/>
      <c r="K83" s="12"/>
    </row>
    <row r="84" spans="1:11">
      <c r="A84" s="148" t="s">
        <v>383</v>
      </c>
      <c r="B84" s="149" t="s">
        <v>413</v>
      </c>
      <c r="C84" s="150" t="s">
        <v>196</v>
      </c>
      <c r="D84" s="151"/>
      <c r="E84" s="151"/>
      <c r="F84" s="76">
        <v>64.63</v>
      </c>
      <c r="G84" s="75">
        <v>10.47</v>
      </c>
      <c r="H84" s="75">
        <f>SUM(F84:G84)</f>
        <v>75.099999999999994</v>
      </c>
      <c r="I84" s="53"/>
    </row>
    <row r="85" spans="1:11">
      <c r="A85" s="43" t="s">
        <v>383</v>
      </c>
      <c r="B85" s="50" t="s">
        <v>414</v>
      </c>
      <c r="C85" s="54" t="s">
        <v>320</v>
      </c>
      <c r="D85" s="52"/>
      <c r="E85" s="52">
        <v>1</v>
      </c>
      <c r="F85" s="76">
        <v>109.87</v>
      </c>
      <c r="G85" s="76">
        <v>18.32</v>
      </c>
      <c r="H85" s="76">
        <f>SUM(F85:G85)</f>
        <v>128.19</v>
      </c>
      <c r="I85" s="53"/>
    </row>
    <row r="86" spans="1:11">
      <c r="A86" s="43"/>
      <c r="B86" s="50"/>
      <c r="C86" s="54"/>
      <c r="D86" s="52"/>
      <c r="E86" s="52"/>
      <c r="F86" s="76"/>
      <c r="G86" s="76"/>
      <c r="H86" s="76"/>
      <c r="I86" s="53"/>
    </row>
    <row r="87" spans="1:11" ht="16">
      <c r="A87" s="143"/>
      <c r="B87" s="155">
        <f>COUNTA(B5:B85)</f>
        <v>80</v>
      </c>
      <c r="C87" s="142"/>
      <c r="D87" s="398" t="s">
        <v>404</v>
      </c>
      <c r="E87" s="400"/>
      <c r="F87" s="88">
        <f>SUM(F84:F86)</f>
        <v>174.5</v>
      </c>
      <c r="G87" s="88">
        <f>SUM(G84:G86)</f>
        <v>28.79</v>
      </c>
      <c r="H87" s="88">
        <f>SUM(H84:H86)</f>
        <v>203.29</v>
      </c>
      <c r="I87" s="89"/>
      <c r="K87" s="12"/>
    </row>
    <row r="88" spans="1:11" ht="16">
      <c r="A88" s="394" t="s">
        <v>171</v>
      </c>
      <c r="B88" s="395"/>
      <c r="C88" s="395"/>
      <c r="D88" s="395"/>
      <c r="E88" s="396"/>
      <c r="F88" s="88">
        <f>F83+F87</f>
        <v>7535.7200000000021</v>
      </c>
      <c r="G88" s="88">
        <f>G83+G87</f>
        <v>1261.650000000001</v>
      </c>
      <c r="H88" s="88">
        <f>H83+H87</f>
        <v>8797.3700000000063</v>
      </c>
      <c r="I88" s="89"/>
      <c r="K88" s="12"/>
    </row>
    <row r="89" spans="1:11" ht="16">
      <c r="A89" s="401" t="s">
        <v>317</v>
      </c>
      <c r="B89" s="401"/>
      <c r="C89" s="401"/>
      <c r="D89" s="401"/>
      <c r="E89" s="401"/>
      <c r="F89" s="90"/>
      <c r="G89" s="93"/>
      <c r="H89" s="93"/>
      <c r="I89" s="89"/>
    </row>
    <row r="90" spans="1:11" ht="16" customHeight="1">
      <c r="A90" s="405" t="s">
        <v>417</v>
      </c>
      <c r="B90" s="402"/>
      <c r="C90" s="402"/>
      <c r="D90" s="402"/>
      <c r="E90" s="403"/>
      <c r="F90" s="75"/>
      <c r="G90" s="75"/>
      <c r="H90" s="75"/>
      <c r="I90" s="100"/>
    </row>
    <row r="91" spans="1:11" ht="16" customHeight="1">
      <c r="A91" s="189"/>
      <c r="B91" s="190"/>
      <c r="C91" s="189"/>
      <c r="D91" s="196"/>
      <c r="E91" s="195"/>
      <c r="F91" s="75"/>
      <c r="G91" s="75"/>
      <c r="H91" s="75"/>
      <c r="I91" s="100"/>
    </row>
    <row r="92" spans="1:11" ht="16" customHeight="1">
      <c r="A92" s="407" t="s">
        <v>418</v>
      </c>
      <c r="B92" s="407"/>
      <c r="C92" s="407"/>
      <c r="D92" s="407"/>
      <c r="E92" s="407"/>
      <c r="F92" s="207"/>
      <c r="G92" s="75"/>
      <c r="H92" s="75"/>
      <c r="I92" s="100"/>
    </row>
    <row r="93" spans="1:11" ht="16" customHeight="1">
      <c r="A93" s="189"/>
      <c r="B93" s="190"/>
      <c r="C93" s="220" t="s">
        <v>497</v>
      </c>
      <c r="D93" s="220"/>
      <c r="E93" s="220"/>
      <c r="F93" s="207"/>
      <c r="G93" s="75"/>
      <c r="H93" s="75">
        <v>-336.06</v>
      </c>
      <c r="I93" s="100" t="s">
        <v>516</v>
      </c>
    </row>
    <row r="94" spans="1:11" ht="16" customHeight="1">
      <c r="A94" s="189"/>
      <c r="B94" s="190"/>
      <c r="C94" s="220" t="s">
        <v>497</v>
      </c>
      <c r="D94" s="220"/>
      <c r="E94" s="220"/>
      <c r="F94" s="207"/>
      <c r="G94" s="75"/>
      <c r="H94" s="75">
        <v>-58.64</v>
      </c>
      <c r="I94" s="100" t="s">
        <v>517</v>
      </c>
    </row>
    <row r="95" spans="1:11" ht="16" customHeight="1">
      <c r="A95" s="189"/>
      <c r="B95" s="190"/>
      <c r="C95" s="220" t="s">
        <v>515</v>
      </c>
      <c r="D95" s="220"/>
      <c r="E95" s="220"/>
      <c r="F95" s="207"/>
      <c r="G95" s="75"/>
      <c r="H95" s="75">
        <v>-219.74</v>
      </c>
      <c r="I95" s="100" t="s">
        <v>516</v>
      </c>
    </row>
    <row r="96" spans="1:11" ht="16" customHeight="1">
      <c r="A96" s="189"/>
      <c r="B96" s="190"/>
      <c r="C96" s="220" t="s">
        <v>515</v>
      </c>
      <c r="D96" s="220"/>
      <c r="E96" s="220"/>
      <c r="F96" s="207"/>
      <c r="G96" s="75"/>
      <c r="H96" s="75">
        <v>-36.64</v>
      </c>
      <c r="I96" s="100" t="s">
        <v>517</v>
      </c>
    </row>
    <row r="97" spans="1:9" ht="16" customHeight="1">
      <c r="A97" s="189"/>
      <c r="B97" s="190"/>
      <c r="C97" s="220" t="s">
        <v>42</v>
      </c>
      <c r="D97" s="220"/>
      <c r="E97" s="220"/>
      <c r="F97" s="207"/>
      <c r="G97" s="75"/>
      <c r="H97" s="75">
        <v>-109.87</v>
      </c>
      <c r="I97" s="100" t="s">
        <v>518</v>
      </c>
    </row>
    <row r="98" spans="1:9" ht="16" customHeight="1">
      <c r="A98" s="189"/>
      <c r="B98" s="190"/>
      <c r="C98" s="220" t="s">
        <v>42</v>
      </c>
      <c r="D98" s="220"/>
      <c r="E98" s="220"/>
      <c r="F98" s="207"/>
      <c r="G98" s="75"/>
      <c r="H98" s="75">
        <v>-18.32</v>
      </c>
      <c r="I98" s="100" t="s">
        <v>519</v>
      </c>
    </row>
    <row r="99" spans="1:9" ht="16" customHeight="1">
      <c r="A99" s="189"/>
      <c r="B99" s="190"/>
      <c r="C99" s="220" t="s">
        <v>31</v>
      </c>
      <c r="D99" s="220"/>
      <c r="E99" s="220"/>
      <c r="F99" s="207"/>
      <c r="G99" s="75"/>
      <c r="H99" s="75">
        <v>-129.26</v>
      </c>
      <c r="I99" s="221" t="s">
        <v>516</v>
      </c>
    </row>
    <row r="100" spans="1:9" ht="16" customHeight="1">
      <c r="A100" s="189"/>
      <c r="B100" s="190"/>
      <c r="C100" s="220" t="s">
        <v>31</v>
      </c>
      <c r="D100" s="220"/>
      <c r="E100" s="220"/>
      <c r="F100" s="207"/>
      <c r="G100" s="75"/>
      <c r="H100" s="75">
        <v>-20.94</v>
      </c>
      <c r="I100" s="221" t="s">
        <v>517</v>
      </c>
    </row>
    <row r="101" spans="1:9" ht="16">
      <c r="A101" s="409" t="s">
        <v>415</v>
      </c>
      <c r="B101" s="410"/>
      <c r="C101" s="410"/>
      <c r="D101" s="410"/>
      <c r="E101" s="411"/>
      <c r="F101" s="98">
        <f>SUM(F91:F92)</f>
        <v>0</v>
      </c>
      <c r="G101" s="98">
        <f>SUM(G91:G92)</f>
        <v>0</v>
      </c>
      <c r="H101" s="98">
        <f>SUM(H91:H100)</f>
        <v>-929.47000000000014</v>
      </c>
      <c r="I101" s="100"/>
    </row>
    <row r="102" spans="1:9" ht="16">
      <c r="A102" s="393" t="s">
        <v>171</v>
      </c>
      <c r="B102" s="393"/>
      <c r="C102" s="393"/>
      <c r="D102" s="393"/>
      <c r="E102" s="393"/>
      <c r="F102" s="90">
        <f>F88+F101</f>
        <v>7535.7200000000021</v>
      </c>
      <c r="G102" s="90">
        <f>G88+G101</f>
        <v>1261.650000000001</v>
      </c>
      <c r="H102" s="90">
        <f>H88+H101</f>
        <v>7867.900000000006</v>
      </c>
      <c r="I102" s="89"/>
    </row>
    <row r="103" spans="1:9" ht="15" customHeight="1">
      <c r="A103" s="397" t="s">
        <v>166</v>
      </c>
      <c r="B103" s="397"/>
      <c r="C103" s="397"/>
      <c r="D103" s="397"/>
      <c r="E103" s="397"/>
      <c r="F103" s="397"/>
      <c r="G103" s="397"/>
      <c r="H103" s="397"/>
      <c r="I103" s="143"/>
    </row>
    <row r="104" spans="1:9" ht="16" customHeight="1">
      <c r="C104" s="1"/>
      <c r="D104" s="2"/>
      <c r="E104" s="3"/>
      <c r="G104" t="s">
        <v>381</v>
      </c>
      <c r="H104" s="163" t="s">
        <v>440</v>
      </c>
      <c r="I104" s="164">
        <v>44440</v>
      </c>
    </row>
    <row r="105" spans="1:9">
      <c r="G105" s="12"/>
      <c r="H105" s="12"/>
      <c r="I105" t="s">
        <v>489</v>
      </c>
    </row>
    <row r="108" spans="1:9">
      <c r="B108" s="137"/>
      <c r="C108" s="137"/>
    </row>
  </sheetData>
  <autoFilter ref="A4:I85" xr:uid="{AC91E4FB-51F2-A54D-A087-8F2CC9694FD4}"/>
  <mergeCells count="8">
    <mergeCell ref="A102:E102"/>
    <mergeCell ref="A103:H103"/>
    <mergeCell ref="D87:E87"/>
    <mergeCell ref="A88:E88"/>
    <mergeCell ref="A89:E89"/>
    <mergeCell ref="A90:E90"/>
    <mergeCell ref="A92:E92"/>
    <mergeCell ref="A101:E101"/>
  </mergeCells>
  <conditionalFormatting sqref="B102 B1:B89 B104:B1048576">
    <cfRule type="duplicateValues" dxfId="483" priority="8"/>
  </conditionalFormatting>
  <conditionalFormatting sqref="B44:C44">
    <cfRule type="duplicateValues" dxfId="482" priority="34"/>
    <cfRule type="duplicateValues" dxfId="481" priority="35"/>
  </conditionalFormatting>
  <conditionalFormatting sqref="B83:C83">
    <cfRule type="duplicateValues" dxfId="480" priority="37"/>
    <cfRule type="duplicateValues" dxfId="479" priority="38"/>
  </conditionalFormatting>
  <conditionalFormatting sqref="B102:C102 B84:C87 B45:C82 B89:C89 B104:C1048576 B1:C43">
    <cfRule type="duplicateValues" dxfId="478" priority="40"/>
  </conditionalFormatting>
  <conditionalFormatting sqref="B106:C1048576">
    <cfRule type="duplicateValues" dxfId="477" priority="47"/>
  </conditionalFormatting>
  <conditionalFormatting sqref="C12">
    <cfRule type="duplicateValues" dxfId="476" priority="45"/>
  </conditionalFormatting>
  <conditionalFormatting sqref="C36">
    <cfRule type="duplicateValues" dxfId="475" priority="43"/>
  </conditionalFormatting>
  <conditionalFormatting sqref="C38">
    <cfRule type="duplicateValues" dxfId="474" priority="42"/>
  </conditionalFormatting>
  <conditionalFormatting sqref="C102 C104:C1048576 C1:C89">
    <cfRule type="duplicateValues" dxfId="473" priority="9"/>
  </conditionalFormatting>
  <conditionalFormatting sqref="D5:E82">
    <cfRule type="notContainsBlanks" dxfId="472" priority="36">
      <formula>LEN(TRIM(D5))&gt;0</formula>
    </cfRule>
  </conditionalFormatting>
  <conditionalFormatting sqref="D84:E86">
    <cfRule type="notContainsBlanks" dxfId="471" priority="46">
      <formula>LEN(TRIM(D84))&gt;0</formula>
    </cfRule>
  </conditionalFormatting>
  <conditionalFormatting sqref="F5:F82 F84 F90:F100">
    <cfRule type="cellIs" dxfId="470" priority="33" operator="notEqual">
      <formula>53.41</formula>
    </cfRule>
  </conditionalFormatting>
  <conditionalFormatting sqref="G5:G82">
    <cfRule type="cellIs" dxfId="469" priority="5" operator="notEqual">
      <formula>10.47</formula>
    </cfRule>
  </conditionalFormatting>
  <conditionalFormatting sqref="G90:G100">
    <cfRule type="cellIs" dxfId="468" priority="32" operator="notEqual">
      <formula>10.47</formula>
    </cfRule>
  </conditionalFormatting>
  <conditionalFormatting sqref="H5:H82">
    <cfRule type="cellIs" dxfId="467" priority="4" operator="notEqual">
      <formula>63.88</formula>
    </cfRule>
  </conditionalFormatting>
  <conditionalFormatting sqref="H90:H100">
    <cfRule type="cellIs" dxfId="466" priority="31" operator="notEqual">
      <formula>63.88</formula>
    </cfRule>
  </conditionalFormatting>
  <conditionalFormatting sqref="I5:I98">
    <cfRule type="notContainsBlanks" dxfId="465" priority="3">
      <formula>LEN(TRIM(I5))&gt;0</formula>
    </cfRule>
  </conditionalFormatting>
  <conditionalFormatting sqref="I101:I103">
    <cfRule type="notContainsBlanks" dxfId="464" priority="26">
      <formula>LEN(TRIM(I101))&gt;0</formula>
    </cfRule>
  </conditionalFormatting>
  <conditionalFormatting sqref="J64">
    <cfRule type="notContainsBlanks" dxfId="463" priority="41">
      <formula>LEN(TRIM(J64))&gt;0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37D2-EC6C-914E-88C8-1D53E9AEB683}">
  <sheetPr codeName="Sheet59">
    <tabColor rgb="FF92D050"/>
    <pageSetUpPr fitToPage="1"/>
  </sheetPr>
  <dimension ref="A1:M106"/>
  <sheetViews>
    <sheetView topLeftCell="A79" zoomScale="125" zoomScaleNormal="125" zoomScalePageLayoutView="150" workbookViewId="0">
      <selection activeCell="I103" sqref="I103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44409</v>
      </c>
      <c r="I2" s="157">
        <v>44439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82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0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v>7</v>
      </c>
      <c r="B11" s="114">
        <v>2222</v>
      </c>
      <c r="C11" s="54" t="s">
        <v>497</v>
      </c>
      <c r="D11" s="52">
        <v>8</v>
      </c>
      <c r="E11" s="52">
        <v>1</v>
      </c>
      <c r="F11" s="77">
        <v>168.03</v>
      </c>
      <c r="G11" s="77">
        <v>29.32</v>
      </c>
      <c r="H11" s="75">
        <f t="shared" si="0"/>
        <v>197.35</v>
      </c>
      <c r="I11" s="53" t="s">
        <v>513</v>
      </c>
    </row>
    <row r="12" spans="1:9">
      <c r="A12" s="43">
        <f>A11+1</f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168.03</v>
      </c>
      <c r="G12" s="76">
        <v>29.32</v>
      </c>
      <c r="H12" s="75">
        <f t="shared" si="0"/>
        <v>197.35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64.63</v>
      </c>
      <c r="G13" s="76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218">
        <v>1</v>
      </c>
      <c r="F14" s="76">
        <v>109.87</v>
      </c>
      <c r="G14" s="75">
        <v>18.32</v>
      </c>
      <c r="H14" s="75">
        <f t="shared" si="0"/>
        <v>128.19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6">
        <v>64.63</v>
      </c>
      <c r="G15" s="75">
        <v>10.47</v>
      </c>
      <c r="H15" s="75">
        <f t="shared" si="0"/>
        <v>75.099999999999994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109.87</v>
      </c>
      <c r="G20" s="76">
        <v>18.32</v>
      </c>
      <c r="H20" s="75">
        <f t="shared" si="0"/>
        <v>128.19</v>
      </c>
      <c r="I20" s="53" t="s">
        <v>513</v>
      </c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109.87</v>
      </c>
      <c r="G21" s="76">
        <v>18.32</v>
      </c>
      <c r="H21" s="75">
        <f t="shared" si="0"/>
        <v>128.19</v>
      </c>
      <c r="I21" s="53" t="s">
        <v>514</v>
      </c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 s="181" customFormat="1">
      <c r="A24" s="219">
        <f t="shared" si="1"/>
        <v>20</v>
      </c>
      <c r="B24" s="211">
        <v>2228</v>
      </c>
      <c r="C24" s="212" t="s">
        <v>507</v>
      </c>
      <c r="D24" s="214">
        <v>2</v>
      </c>
      <c r="E24" s="214"/>
      <c r="F24" s="215">
        <v>168.03</v>
      </c>
      <c r="G24" s="215">
        <v>29.32</v>
      </c>
      <c r="H24" s="215">
        <f t="shared" si="0"/>
        <v>197.35</v>
      </c>
      <c r="I24" s="216"/>
    </row>
    <row r="25" spans="1:13">
      <c r="A25" s="43">
        <f t="shared" si="1"/>
        <v>21</v>
      </c>
      <c r="B25" s="114">
        <v>1985</v>
      </c>
      <c r="C25" s="54" t="s">
        <v>120</v>
      </c>
      <c r="D25" s="52"/>
      <c r="E25" s="52"/>
      <c r="F25" s="76">
        <v>64.63</v>
      </c>
      <c r="G25" s="75">
        <v>10.47</v>
      </c>
      <c r="H25" s="75">
        <f t="shared" si="0"/>
        <v>75.099999999999994</v>
      </c>
      <c r="I25" s="53"/>
      <c r="M25" t="s">
        <v>318</v>
      </c>
    </row>
    <row r="26" spans="1:13">
      <c r="A26" s="43">
        <f t="shared" si="1"/>
        <v>22</v>
      </c>
      <c r="B26" s="114">
        <v>1350</v>
      </c>
      <c r="C26" s="54" t="s">
        <v>332</v>
      </c>
      <c r="D26" s="52"/>
      <c r="E26" s="52">
        <v>1</v>
      </c>
      <c r="F26" s="76">
        <v>109.87</v>
      </c>
      <c r="G26" s="75">
        <v>18.32</v>
      </c>
      <c r="H26" s="75">
        <f t="shared" si="0"/>
        <v>128.19</v>
      </c>
      <c r="I26" s="53"/>
    </row>
    <row r="27" spans="1:13">
      <c r="A27" s="43">
        <f t="shared" si="1"/>
        <v>23</v>
      </c>
      <c r="B27" s="114">
        <v>2120</v>
      </c>
      <c r="C27" s="51" t="s">
        <v>213</v>
      </c>
      <c r="D27" s="66">
        <v>2</v>
      </c>
      <c r="E27" s="66"/>
      <c r="F27" s="76">
        <v>168.03</v>
      </c>
      <c r="G27" s="78">
        <v>29.32</v>
      </c>
      <c r="H27" s="75">
        <f t="shared" si="0"/>
        <v>197.35</v>
      </c>
      <c r="I27" s="53"/>
    </row>
    <row r="28" spans="1:13">
      <c r="A28" s="43">
        <f t="shared" si="1"/>
        <v>24</v>
      </c>
      <c r="B28" s="114">
        <v>2193</v>
      </c>
      <c r="C28" s="51" t="s">
        <v>407</v>
      </c>
      <c r="D28" s="66"/>
      <c r="E28" s="66"/>
      <c r="F28" s="76">
        <v>64.63</v>
      </c>
      <c r="G28" s="76">
        <v>10.47</v>
      </c>
      <c r="H28" s="76">
        <f t="shared" si="0"/>
        <v>75.099999999999994</v>
      </c>
      <c r="I28" s="53"/>
    </row>
    <row r="29" spans="1:13">
      <c r="A29" s="43">
        <f t="shared" si="1"/>
        <v>25</v>
      </c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</row>
    <row r="30" spans="1:13">
      <c r="A30" s="43">
        <f t="shared" si="1"/>
        <v>26</v>
      </c>
      <c r="B30" s="114">
        <v>901</v>
      </c>
      <c r="C30" s="51" t="s">
        <v>21</v>
      </c>
      <c r="D30" s="52"/>
      <c r="E30" s="52">
        <v>1</v>
      </c>
      <c r="F30" s="76">
        <v>109.87</v>
      </c>
      <c r="G30" s="75">
        <v>18.32</v>
      </c>
      <c r="H30" s="75">
        <f t="shared" si="0"/>
        <v>128.19</v>
      </c>
      <c r="I30" s="53"/>
    </row>
    <row r="31" spans="1:13">
      <c r="A31" s="43">
        <f t="shared" si="1"/>
        <v>27</v>
      </c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/>
    </row>
    <row r="32" spans="1:13" ht="16">
      <c r="A32" s="43">
        <f t="shared" si="1"/>
        <v>28</v>
      </c>
      <c r="B32" s="114">
        <v>1741</v>
      </c>
      <c r="C32" s="51" t="s">
        <v>23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  <c r="J32" s="180"/>
    </row>
    <row r="33" spans="1:9">
      <c r="A33" s="43">
        <f t="shared" si="1"/>
        <v>29</v>
      </c>
      <c r="B33" s="114">
        <v>1757</v>
      </c>
      <c r="C33" s="51" t="s">
        <v>93</v>
      </c>
      <c r="D33" s="52">
        <v>1</v>
      </c>
      <c r="E33" s="52">
        <v>1</v>
      </c>
      <c r="F33" s="76">
        <v>168.03</v>
      </c>
      <c r="G33" s="75">
        <v>29.32</v>
      </c>
      <c r="H33" s="75">
        <f t="shared" si="0"/>
        <v>197.35</v>
      </c>
      <c r="I33" s="53"/>
    </row>
    <row r="34" spans="1:9">
      <c r="A34" s="43">
        <f t="shared" si="1"/>
        <v>30</v>
      </c>
      <c r="B34" s="114">
        <v>2057</v>
      </c>
      <c r="C34" s="51" t="s">
        <v>183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1210</v>
      </c>
      <c r="C35" s="54" t="s">
        <v>24</v>
      </c>
      <c r="D35" s="52">
        <v>1</v>
      </c>
      <c r="E35" s="52">
        <v>1</v>
      </c>
      <c r="F35" s="76">
        <v>168.03</v>
      </c>
      <c r="G35" s="76">
        <v>29.32</v>
      </c>
      <c r="H35" s="76">
        <f t="shared" si="0"/>
        <v>197.35</v>
      </c>
      <c r="I35" s="53"/>
    </row>
    <row r="36" spans="1:9">
      <c r="A36" s="43">
        <f t="shared" si="1"/>
        <v>32</v>
      </c>
      <c r="B36" s="114">
        <v>2031</v>
      </c>
      <c r="C36" s="54" t="s">
        <v>134</v>
      </c>
      <c r="D36" s="52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9">
      <c r="A37" s="43">
        <f t="shared" si="1"/>
        <v>33</v>
      </c>
      <c r="B37" s="114">
        <v>1460</v>
      </c>
      <c r="C37" s="54" t="s">
        <v>59</v>
      </c>
      <c r="D37" s="55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14">
        <v>1300</v>
      </c>
      <c r="C38" s="138" t="s">
        <v>330</v>
      </c>
      <c r="D38" s="55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 ht="16" customHeight="1">
      <c r="A39" s="43">
        <f t="shared" si="1"/>
        <v>35</v>
      </c>
      <c r="B39" s="166">
        <v>2036</v>
      </c>
      <c r="C39" s="119" t="s">
        <v>306</v>
      </c>
      <c r="D39" s="55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2062</v>
      </c>
      <c r="C40" s="54" t="s">
        <v>203</v>
      </c>
      <c r="D40" s="52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9">
      <c r="A41" s="43">
        <f t="shared" si="1"/>
        <v>37</v>
      </c>
      <c r="B41" s="167">
        <v>2121</v>
      </c>
      <c r="C41" s="119" t="s">
        <v>308</v>
      </c>
      <c r="D41" s="52"/>
      <c r="E41" s="52"/>
      <c r="F41" s="76">
        <v>64.63</v>
      </c>
      <c r="G41" s="76">
        <v>10.47</v>
      </c>
      <c r="H41" s="75">
        <f t="shared" si="0"/>
        <v>75.099999999999994</v>
      </c>
      <c r="I41" s="53"/>
    </row>
    <row r="42" spans="1:9">
      <c r="A42" s="43">
        <f t="shared" si="1"/>
        <v>38</v>
      </c>
      <c r="B42" s="114">
        <v>1704</v>
      </c>
      <c r="C42" s="54" t="s">
        <v>27</v>
      </c>
      <c r="D42" s="56">
        <v>2</v>
      </c>
      <c r="E42" s="52">
        <v>1</v>
      </c>
      <c r="F42" s="77">
        <v>168.03</v>
      </c>
      <c r="G42" s="76">
        <v>29.32</v>
      </c>
      <c r="H42" s="75">
        <f t="shared" si="0"/>
        <v>197.35</v>
      </c>
      <c r="I42" s="53"/>
    </row>
    <row r="43" spans="1:9">
      <c r="A43" s="43">
        <f t="shared" si="1"/>
        <v>39</v>
      </c>
      <c r="B43" s="114">
        <v>2030</v>
      </c>
      <c r="C43" s="54" t="s">
        <v>123</v>
      </c>
      <c r="D43" s="56"/>
      <c r="E43" s="52">
        <v>1</v>
      </c>
      <c r="F43" s="76">
        <v>109.87</v>
      </c>
      <c r="G43" s="76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2074</v>
      </c>
      <c r="C44" s="54" t="s">
        <v>214</v>
      </c>
      <c r="D44" s="56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1734</v>
      </c>
      <c r="C45" s="54" t="s">
        <v>143</v>
      </c>
      <c r="D45" s="52">
        <v>1</v>
      </c>
      <c r="E45" s="52"/>
      <c r="F45" s="76">
        <v>109.87</v>
      </c>
      <c r="G45" s="75">
        <v>18.32</v>
      </c>
      <c r="H45" s="75">
        <f t="shared" si="0"/>
        <v>128.19</v>
      </c>
      <c r="I45" s="53"/>
    </row>
    <row r="46" spans="1:9">
      <c r="A46" s="43">
        <f t="shared" si="1"/>
        <v>42</v>
      </c>
      <c r="B46" s="114">
        <v>2069</v>
      </c>
      <c r="C46" s="54" t="s">
        <v>209</v>
      </c>
      <c r="D46" s="52"/>
      <c r="E46" s="52"/>
      <c r="F46" s="76">
        <v>64.63</v>
      </c>
      <c r="G46" s="75">
        <v>10.47</v>
      </c>
      <c r="H46" s="75">
        <f t="shared" si="0"/>
        <v>75.099999999999994</v>
      </c>
      <c r="I46" s="53"/>
    </row>
    <row r="47" spans="1:9">
      <c r="A47" s="43">
        <f t="shared" si="1"/>
        <v>43</v>
      </c>
      <c r="B47" s="114">
        <v>2003</v>
      </c>
      <c r="C47" s="51" t="s">
        <v>133</v>
      </c>
      <c r="D47" s="52"/>
      <c r="E47" s="52">
        <v>1</v>
      </c>
      <c r="F47" s="76">
        <v>109.87</v>
      </c>
      <c r="G47" s="76">
        <v>18.32</v>
      </c>
      <c r="H47" s="76">
        <f t="shared" si="0"/>
        <v>128.19</v>
      </c>
      <c r="I47" s="53"/>
    </row>
    <row r="48" spans="1:9" s="42" customFormat="1">
      <c r="A48" s="43">
        <f t="shared" si="1"/>
        <v>44</v>
      </c>
      <c r="B48" s="114">
        <v>2019</v>
      </c>
      <c r="C48" s="54" t="s">
        <v>124</v>
      </c>
      <c r="D48" s="52">
        <v>1</v>
      </c>
      <c r="E48" s="52">
        <v>1</v>
      </c>
      <c r="F48" s="77">
        <v>168.03</v>
      </c>
      <c r="G48" s="76">
        <v>29.32</v>
      </c>
      <c r="H48" s="76">
        <f t="shared" si="0"/>
        <v>197.35</v>
      </c>
      <c r="I48" s="53"/>
    </row>
    <row r="49" spans="1:9" s="42" customFormat="1">
      <c r="A49" s="43">
        <f t="shared" si="1"/>
        <v>45</v>
      </c>
      <c r="B49" s="114">
        <v>2184</v>
      </c>
      <c r="C49" s="54" t="s">
        <v>393</v>
      </c>
      <c r="D49" s="52"/>
      <c r="E49" s="52"/>
      <c r="F49" s="76">
        <v>64.63</v>
      </c>
      <c r="G49" s="76">
        <v>10.47</v>
      </c>
      <c r="H49" s="75">
        <f t="shared" si="0"/>
        <v>75.099999999999994</v>
      </c>
      <c r="I49" s="53"/>
    </row>
    <row r="50" spans="1:9" s="42" customFormat="1">
      <c r="A50" s="43">
        <f t="shared" si="1"/>
        <v>46</v>
      </c>
      <c r="B50" s="114">
        <v>2172</v>
      </c>
      <c r="C50" s="54" t="s">
        <v>378</v>
      </c>
      <c r="D50" s="52"/>
      <c r="E50" s="52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>
        <f t="shared" si="1"/>
        <v>47</v>
      </c>
      <c r="B51" s="114">
        <v>2119</v>
      </c>
      <c r="C51" s="51" t="s">
        <v>215</v>
      </c>
      <c r="D51" s="66"/>
      <c r="E51" s="66"/>
      <c r="F51" s="76">
        <v>64.63</v>
      </c>
      <c r="G51" s="78">
        <v>10.47</v>
      </c>
      <c r="H51" s="75">
        <f t="shared" si="0"/>
        <v>75.099999999999994</v>
      </c>
      <c r="I51" s="57"/>
    </row>
    <row r="52" spans="1:9">
      <c r="A52" s="43">
        <f t="shared" si="1"/>
        <v>48</v>
      </c>
      <c r="B52" s="114">
        <v>2231</v>
      </c>
      <c r="C52" s="51" t="s">
        <v>509</v>
      </c>
      <c r="D52" s="66">
        <v>2</v>
      </c>
      <c r="E52" s="66"/>
      <c r="F52" s="76">
        <v>168.03</v>
      </c>
      <c r="G52" s="78">
        <v>29.32</v>
      </c>
      <c r="H52" s="75">
        <f t="shared" si="0"/>
        <v>197.35</v>
      </c>
      <c r="I52" s="57"/>
    </row>
    <row r="53" spans="1:9">
      <c r="A53" s="43">
        <f t="shared" si="1"/>
        <v>49</v>
      </c>
      <c r="B53" s="114">
        <v>1975</v>
      </c>
      <c r="C53" s="54" t="s">
        <v>83</v>
      </c>
      <c r="D53" s="55"/>
      <c r="E53" s="55"/>
      <c r="F53" s="76">
        <v>64.63</v>
      </c>
      <c r="G53" s="75">
        <v>10.47</v>
      </c>
      <c r="H53" s="75">
        <f t="shared" si="0"/>
        <v>75.099999999999994</v>
      </c>
      <c r="I53" s="53"/>
    </row>
    <row r="54" spans="1:9">
      <c r="A54" s="43">
        <f t="shared" si="1"/>
        <v>50</v>
      </c>
      <c r="B54" s="114">
        <v>330</v>
      </c>
      <c r="C54" s="54" t="s">
        <v>30</v>
      </c>
      <c r="D54" s="52"/>
      <c r="E54" s="52"/>
      <c r="F54" s="76">
        <v>64.63</v>
      </c>
      <c r="G54" s="203">
        <v>10.47</v>
      </c>
      <c r="H54" s="76">
        <f t="shared" si="0"/>
        <v>75.099999999999994</v>
      </c>
      <c r="I54" s="53"/>
    </row>
    <row r="55" spans="1:9">
      <c r="A55" s="43">
        <f t="shared" si="1"/>
        <v>51</v>
      </c>
      <c r="B55" s="114">
        <v>2203</v>
      </c>
      <c r="C55" s="54" t="s">
        <v>428</v>
      </c>
      <c r="D55" s="52"/>
      <c r="E55" s="52"/>
      <c r="F55" s="76">
        <v>64.63</v>
      </c>
      <c r="G55" s="76">
        <v>10.47</v>
      </c>
      <c r="H55" s="76">
        <f>SUM(F55:G55)</f>
        <v>75.099999999999994</v>
      </c>
      <c r="I55" s="53"/>
    </row>
    <row r="56" spans="1:9">
      <c r="A56" s="43">
        <f t="shared" si="1"/>
        <v>52</v>
      </c>
      <c r="B56" s="114">
        <v>1595</v>
      </c>
      <c r="C56" s="54" t="s">
        <v>31</v>
      </c>
      <c r="D56" s="52"/>
      <c r="E56" s="52"/>
      <c r="F56" s="76">
        <v>64.63</v>
      </c>
      <c r="G56" s="75">
        <v>10.47</v>
      </c>
      <c r="H56" s="75">
        <f t="shared" si="0"/>
        <v>75.099999999999994</v>
      </c>
      <c r="I56" s="53"/>
    </row>
    <row r="57" spans="1:9">
      <c r="A57" s="43">
        <f t="shared" si="1"/>
        <v>53</v>
      </c>
      <c r="B57" s="114">
        <v>2001</v>
      </c>
      <c r="C57" s="54" t="s">
        <v>360</v>
      </c>
      <c r="D57" s="52"/>
      <c r="E57" s="52"/>
      <c r="F57" s="76">
        <v>64.63</v>
      </c>
      <c r="G57" s="76">
        <v>10.47</v>
      </c>
      <c r="H57" s="75">
        <f t="shared" si="0"/>
        <v>75.099999999999994</v>
      </c>
      <c r="I57" s="53"/>
    </row>
    <row r="58" spans="1:9">
      <c r="A58" s="43">
        <f t="shared" si="1"/>
        <v>54</v>
      </c>
      <c r="B58" s="114">
        <v>2109</v>
      </c>
      <c r="C58" s="54" t="s">
        <v>210</v>
      </c>
      <c r="D58" s="52">
        <v>1</v>
      </c>
      <c r="E58" s="52">
        <v>1</v>
      </c>
      <c r="F58" s="77"/>
      <c r="G58" s="76"/>
      <c r="H58" s="75">
        <f t="shared" si="0"/>
        <v>0</v>
      </c>
      <c r="I58" s="53"/>
    </row>
    <row r="59" spans="1:9">
      <c r="A59" s="43">
        <f t="shared" si="1"/>
        <v>55</v>
      </c>
      <c r="B59" s="114">
        <v>2160</v>
      </c>
      <c r="C59" s="54" t="s">
        <v>369</v>
      </c>
      <c r="D59" s="52">
        <v>1</v>
      </c>
      <c r="E59" s="52"/>
      <c r="F59" s="76">
        <v>109.87</v>
      </c>
      <c r="G59" s="76">
        <v>18.32</v>
      </c>
      <c r="H59" s="75">
        <f t="shared" si="0"/>
        <v>128.19</v>
      </c>
      <c r="I59" s="53"/>
    </row>
    <row r="60" spans="1:9">
      <c r="A60" s="43">
        <f t="shared" si="1"/>
        <v>56</v>
      </c>
      <c r="B60" s="114">
        <v>2209</v>
      </c>
      <c r="C60" s="54" t="s">
        <v>427</v>
      </c>
      <c r="D60" s="52"/>
      <c r="E60" s="52"/>
      <c r="F60" s="76">
        <v>64.63</v>
      </c>
      <c r="G60" s="76">
        <v>10.47</v>
      </c>
      <c r="H60" s="76">
        <f>SUM(F60:G60)</f>
        <v>75.099999999999994</v>
      </c>
      <c r="I60" s="53"/>
    </row>
    <row r="61" spans="1:9">
      <c r="A61" s="43">
        <f t="shared" si="1"/>
        <v>57</v>
      </c>
      <c r="B61" s="114">
        <v>2018</v>
      </c>
      <c r="C61" s="54" t="s">
        <v>112</v>
      </c>
      <c r="D61" s="52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1689</v>
      </c>
      <c r="C62" s="54" t="s">
        <v>341</v>
      </c>
      <c r="D62" s="52">
        <v>1</v>
      </c>
      <c r="E62" s="52">
        <v>1</v>
      </c>
      <c r="F62" s="76">
        <v>168.03</v>
      </c>
      <c r="G62" s="76">
        <v>29.32</v>
      </c>
      <c r="H62" s="76">
        <f t="shared" si="0"/>
        <v>197.35</v>
      </c>
      <c r="I62" s="53"/>
    </row>
    <row r="63" spans="1:9">
      <c r="A63" s="43">
        <f t="shared" si="1"/>
        <v>59</v>
      </c>
      <c r="B63" s="114">
        <v>1692</v>
      </c>
      <c r="C63" s="54" t="s">
        <v>32</v>
      </c>
      <c r="D63" s="56">
        <v>2</v>
      </c>
      <c r="E63" s="52"/>
      <c r="F63" s="76">
        <v>168.03</v>
      </c>
      <c r="G63" s="75">
        <v>29.32</v>
      </c>
      <c r="H63" s="75">
        <f t="shared" si="0"/>
        <v>197.35</v>
      </c>
      <c r="I63" s="53"/>
    </row>
    <row r="64" spans="1:9">
      <c r="A64" s="43">
        <f t="shared" si="1"/>
        <v>60</v>
      </c>
      <c r="B64" s="114">
        <v>2027</v>
      </c>
      <c r="C64" s="54" t="s">
        <v>137</v>
      </c>
      <c r="D64" s="56"/>
      <c r="E64" s="52"/>
      <c r="F64" s="76">
        <v>64.63</v>
      </c>
      <c r="G64" s="75">
        <v>10.47</v>
      </c>
      <c r="H64" s="75">
        <f t="shared" si="0"/>
        <v>75.099999999999994</v>
      </c>
      <c r="I64" s="53"/>
    </row>
    <row r="65" spans="1:10">
      <c r="A65" s="43">
        <f t="shared" si="1"/>
        <v>61</v>
      </c>
      <c r="B65" s="114">
        <v>2060</v>
      </c>
      <c r="C65" s="54" t="s">
        <v>179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>
      <c r="A66" s="43">
        <f t="shared" si="1"/>
        <v>62</v>
      </c>
      <c r="B66" s="114">
        <v>1649</v>
      </c>
      <c r="C66" s="54" t="s">
        <v>34</v>
      </c>
      <c r="D66" s="52"/>
      <c r="E66" s="5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>
        <f t="shared" si="1"/>
        <v>63</v>
      </c>
      <c r="B67" s="114">
        <v>2090</v>
      </c>
      <c r="C67" s="54" t="s">
        <v>380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>
      <c r="A68" s="43">
        <f t="shared" si="1"/>
        <v>64</v>
      </c>
      <c r="B68" s="114">
        <v>1705</v>
      </c>
      <c r="C68" s="54" t="s">
        <v>126</v>
      </c>
      <c r="D68" s="52"/>
      <c r="E68" s="52">
        <v>1</v>
      </c>
      <c r="F68" s="76">
        <v>109.87</v>
      </c>
      <c r="G68" s="75">
        <v>18.32</v>
      </c>
      <c r="H68" s="75">
        <f t="shared" si="0"/>
        <v>128.19</v>
      </c>
      <c r="I68" s="53"/>
    </row>
    <row r="69" spans="1:10" ht="17" customHeight="1">
      <c r="A69" s="43">
        <f t="shared" si="1"/>
        <v>65</v>
      </c>
      <c r="B69" s="114">
        <v>1050</v>
      </c>
      <c r="C69" s="115" t="s">
        <v>35</v>
      </c>
      <c r="D69" s="74"/>
      <c r="E69" s="116"/>
      <c r="F69" s="76">
        <v>64.63</v>
      </c>
      <c r="G69" s="75">
        <v>10.47</v>
      </c>
      <c r="H69" s="75">
        <f t="shared" si="0"/>
        <v>75.099999999999994</v>
      </c>
      <c r="I69" s="91"/>
      <c r="J69" s="91"/>
    </row>
    <row r="70" spans="1:10">
      <c r="A70" s="43">
        <f t="shared" si="1"/>
        <v>66</v>
      </c>
      <c r="B70" s="114">
        <v>2094</v>
      </c>
      <c r="C70" s="51" t="s">
        <v>433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ref="A71:A87" si="2">A70+1</f>
        <v>67</v>
      </c>
      <c r="B71" s="114">
        <v>1686</v>
      </c>
      <c r="C71" s="51" t="s">
        <v>339</v>
      </c>
      <c r="D71" s="71"/>
      <c r="E71" s="52">
        <v>1</v>
      </c>
      <c r="F71" s="76">
        <v>109.87</v>
      </c>
      <c r="G71" s="76">
        <v>18.32</v>
      </c>
      <c r="H71" s="76">
        <f t="shared" si="0"/>
        <v>128.19</v>
      </c>
      <c r="I71" s="53"/>
    </row>
    <row r="72" spans="1:10">
      <c r="A72" s="43">
        <f t="shared" si="2"/>
        <v>68</v>
      </c>
      <c r="B72" s="114">
        <v>1964</v>
      </c>
      <c r="C72" s="54" t="s">
        <v>50</v>
      </c>
      <c r="D72" s="73"/>
      <c r="E72" s="73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si="2"/>
        <v>69</v>
      </c>
      <c r="B73" s="114">
        <v>1981</v>
      </c>
      <c r="C73" s="54" t="s">
        <v>85</v>
      </c>
      <c r="D73" s="73"/>
      <c r="E73" s="73"/>
      <c r="F73" s="76">
        <v>64.63</v>
      </c>
      <c r="G73" s="75">
        <v>10.47</v>
      </c>
      <c r="H73" s="75">
        <f t="shared" si="0"/>
        <v>75.099999999999994</v>
      </c>
      <c r="I73" s="53"/>
    </row>
    <row r="74" spans="1:10">
      <c r="A74" s="43">
        <f t="shared" si="2"/>
        <v>70</v>
      </c>
      <c r="B74" s="114">
        <v>2022</v>
      </c>
      <c r="C74" s="54" t="s">
        <v>128</v>
      </c>
      <c r="D74" s="71"/>
      <c r="E74" s="72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>
        <f t="shared" si="2"/>
        <v>71</v>
      </c>
      <c r="B75" s="114">
        <v>1662</v>
      </c>
      <c r="C75" s="54" t="s">
        <v>138</v>
      </c>
      <c r="D75" s="71"/>
      <c r="E75" s="72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>
        <f t="shared" si="2"/>
        <v>72</v>
      </c>
      <c r="B76" s="114">
        <v>1630</v>
      </c>
      <c r="C76" s="54" t="s">
        <v>37</v>
      </c>
      <c r="D76" s="56">
        <v>1</v>
      </c>
      <c r="E76" s="72"/>
      <c r="F76" s="76">
        <v>109.87</v>
      </c>
      <c r="G76" s="75">
        <v>18.32</v>
      </c>
      <c r="H76" s="75">
        <f t="shared" si="0"/>
        <v>128.19</v>
      </c>
      <c r="I76" s="53"/>
    </row>
    <row r="77" spans="1:10">
      <c r="A77" s="43">
        <f t="shared" si="2"/>
        <v>73</v>
      </c>
      <c r="B77" s="114">
        <v>1714</v>
      </c>
      <c r="C77" s="51" t="s">
        <v>46</v>
      </c>
      <c r="D77" s="74">
        <v>2</v>
      </c>
      <c r="E77" s="66">
        <v>1</v>
      </c>
      <c r="F77" s="77">
        <v>168.03</v>
      </c>
      <c r="G77" s="77">
        <v>29.32</v>
      </c>
      <c r="H77" s="75">
        <f t="shared" si="0"/>
        <v>197.35</v>
      </c>
      <c r="I77" s="53"/>
    </row>
    <row r="78" spans="1:10">
      <c r="A78" s="43">
        <f t="shared" si="2"/>
        <v>74</v>
      </c>
      <c r="B78" s="114">
        <v>2024</v>
      </c>
      <c r="C78" s="51" t="s">
        <v>165</v>
      </c>
      <c r="D78" s="56"/>
      <c r="E78" s="66">
        <v>1</v>
      </c>
      <c r="F78" s="76">
        <v>109.87</v>
      </c>
      <c r="G78" s="80">
        <v>18.32</v>
      </c>
      <c r="H78" s="76">
        <f t="shared" si="0"/>
        <v>128.19</v>
      </c>
      <c r="I78" s="53"/>
    </row>
    <row r="79" spans="1:10">
      <c r="A79" s="43">
        <f t="shared" si="2"/>
        <v>75</v>
      </c>
      <c r="B79" s="114">
        <v>1955</v>
      </c>
      <c r="C79" s="51" t="s">
        <v>200</v>
      </c>
      <c r="D79" s="56"/>
      <c r="E79" s="66">
        <v>1</v>
      </c>
      <c r="F79" s="76">
        <v>109.87</v>
      </c>
      <c r="G79" s="76">
        <v>18.32</v>
      </c>
      <c r="H79" s="76">
        <f t="shared" si="0"/>
        <v>128.19</v>
      </c>
      <c r="I79" s="53"/>
    </row>
    <row r="80" spans="1:10">
      <c r="A80" s="43">
        <f t="shared" si="2"/>
        <v>76</v>
      </c>
      <c r="B80" s="114">
        <v>2006</v>
      </c>
      <c r="C80" s="54" t="s">
        <v>98</v>
      </c>
      <c r="D80" s="5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>
        <f t="shared" si="2"/>
        <v>77</v>
      </c>
      <c r="B81" s="114">
        <v>2212</v>
      </c>
      <c r="C81" s="54" t="s">
        <v>434</v>
      </c>
      <c r="D81" s="56"/>
      <c r="E81" s="52"/>
      <c r="F81" s="76">
        <v>64.63</v>
      </c>
      <c r="G81" s="75">
        <v>10.47</v>
      </c>
      <c r="H81" s="75">
        <f t="shared" si="0"/>
        <v>75.099999999999994</v>
      </c>
      <c r="I81" s="53"/>
    </row>
    <row r="82" spans="1:11">
      <c r="A82" s="43">
        <f t="shared" si="2"/>
        <v>78</v>
      </c>
      <c r="B82" s="114">
        <v>2021</v>
      </c>
      <c r="C82" s="54" t="s">
        <v>201</v>
      </c>
      <c r="D82" s="66"/>
      <c r="E82" s="66"/>
      <c r="F82" s="76">
        <v>64.63</v>
      </c>
      <c r="G82" s="75">
        <v>10.47</v>
      </c>
      <c r="H82" s="75">
        <f t="shared" si="0"/>
        <v>75.099999999999994</v>
      </c>
      <c r="I82" s="53"/>
    </row>
    <row r="83" spans="1:11">
      <c r="A83" s="43">
        <f t="shared" si="2"/>
        <v>79</v>
      </c>
      <c r="B83" s="114">
        <v>1750</v>
      </c>
      <c r="C83" s="54" t="s">
        <v>202</v>
      </c>
      <c r="D83" s="66"/>
      <c r="E83" s="66">
        <v>1</v>
      </c>
      <c r="F83" s="76">
        <v>109.87</v>
      </c>
      <c r="G83" s="78">
        <v>18.32</v>
      </c>
      <c r="H83" s="75">
        <f>SUM(F83:G83)</f>
        <v>128.19</v>
      </c>
      <c r="I83" s="53"/>
    </row>
    <row r="84" spans="1:11">
      <c r="A84" s="43">
        <f t="shared" si="2"/>
        <v>80</v>
      </c>
      <c r="B84" s="114">
        <v>2095</v>
      </c>
      <c r="C84" s="54" t="s">
        <v>473</v>
      </c>
      <c r="D84" s="66"/>
      <c r="E84" s="66"/>
      <c r="F84" s="76">
        <v>64.63</v>
      </c>
      <c r="G84" s="78">
        <v>10.47</v>
      </c>
      <c r="H84" s="75">
        <f>SUM(F84:G84)</f>
        <v>75.099999999999994</v>
      </c>
      <c r="I84" s="53"/>
    </row>
    <row r="85" spans="1:11">
      <c r="A85" s="43">
        <f t="shared" si="2"/>
        <v>81</v>
      </c>
      <c r="B85" s="114">
        <v>1732</v>
      </c>
      <c r="C85" s="54" t="s">
        <v>51</v>
      </c>
      <c r="D85" s="66"/>
      <c r="E85" s="66"/>
      <c r="F85" s="76">
        <v>64.63</v>
      </c>
      <c r="G85" s="75">
        <v>10.47</v>
      </c>
      <c r="H85" s="75">
        <f>SUM(F85:G85)</f>
        <v>75.099999999999994</v>
      </c>
      <c r="I85" s="53"/>
    </row>
    <row r="86" spans="1:11">
      <c r="A86" s="43">
        <f t="shared" si="2"/>
        <v>82</v>
      </c>
      <c r="B86" s="114">
        <v>2052</v>
      </c>
      <c r="C86" s="54" t="s">
        <v>161</v>
      </c>
      <c r="D86" s="66"/>
      <c r="E86" s="66"/>
      <c r="F86" s="76">
        <v>64.63</v>
      </c>
      <c r="G86" s="75">
        <v>10.47</v>
      </c>
      <c r="H86" s="75">
        <f>SUM(F86:G86)</f>
        <v>75.099999999999994</v>
      </c>
      <c r="I86" s="53"/>
      <c r="K86" s="12"/>
    </row>
    <row r="87" spans="1:11">
      <c r="A87" s="43">
        <f t="shared" si="2"/>
        <v>83</v>
      </c>
      <c r="B87" s="168">
        <v>1769</v>
      </c>
      <c r="C87" s="146" t="s">
        <v>86</v>
      </c>
      <c r="D87" s="147"/>
      <c r="E87" s="147">
        <v>1</v>
      </c>
      <c r="F87" s="76">
        <v>109.87</v>
      </c>
      <c r="G87" s="77">
        <v>18.32</v>
      </c>
      <c r="H87" s="75">
        <f>SUM(F87:G87)</f>
        <v>128.19</v>
      </c>
      <c r="I87" s="53"/>
      <c r="K87" s="12"/>
    </row>
    <row r="88" spans="1:11" ht="16">
      <c r="A88" s="152"/>
      <c r="B88" s="153"/>
      <c r="C88" s="153"/>
      <c r="D88" s="153"/>
      <c r="E88" s="154" t="s">
        <v>403</v>
      </c>
      <c r="F88" s="144">
        <f>SUM(F5:F87)</f>
        <v>7813.6200000000026</v>
      </c>
      <c r="G88" s="88">
        <f>SUM(G5:G87)</f>
        <v>1309.2900000000011</v>
      </c>
      <c r="H88" s="88">
        <f>SUM(H5:H87)</f>
        <v>9122.9100000000089</v>
      </c>
      <c r="I88" s="89"/>
      <c r="K88" s="12"/>
    </row>
    <row r="89" spans="1:11">
      <c r="A89" s="148" t="s">
        <v>383</v>
      </c>
      <c r="B89" s="149" t="s">
        <v>413</v>
      </c>
      <c r="C89" s="150" t="s">
        <v>196</v>
      </c>
      <c r="D89" s="151"/>
      <c r="E89" s="151"/>
      <c r="F89" s="76">
        <v>64.63</v>
      </c>
      <c r="G89" s="75">
        <v>10.47</v>
      </c>
      <c r="H89" s="75">
        <f>SUM(F89:G89)</f>
        <v>75.099999999999994</v>
      </c>
      <c r="I89" s="53"/>
    </row>
    <row r="90" spans="1:11">
      <c r="A90" s="43" t="s">
        <v>383</v>
      </c>
      <c r="B90" s="50" t="s">
        <v>414</v>
      </c>
      <c r="C90" s="54" t="s">
        <v>320</v>
      </c>
      <c r="D90" s="52"/>
      <c r="E90" s="52">
        <v>1</v>
      </c>
      <c r="F90" s="76">
        <v>109.87</v>
      </c>
      <c r="G90" s="76">
        <v>18.32</v>
      </c>
      <c r="H90" s="76">
        <f>SUM(F90:G90)</f>
        <v>128.19</v>
      </c>
      <c r="I90" s="53"/>
    </row>
    <row r="91" spans="1:11">
      <c r="A91" s="43"/>
      <c r="B91" s="50"/>
      <c r="C91" s="54"/>
      <c r="D91" s="52"/>
      <c r="E91" s="52"/>
      <c r="F91" s="76"/>
      <c r="G91" s="76"/>
      <c r="H91" s="76"/>
      <c r="I91" s="53"/>
    </row>
    <row r="92" spans="1:11" ht="16">
      <c r="A92" s="143"/>
      <c r="B92" s="155">
        <f>COUNTA(B5:B90)</f>
        <v>85</v>
      </c>
      <c r="C92" s="142"/>
      <c r="D92" s="398" t="s">
        <v>404</v>
      </c>
      <c r="E92" s="400"/>
      <c r="F92" s="88">
        <f>SUM(F89:F91)</f>
        <v>174.5</v>
      </c>
      <c r="G92" s="88">
        <f>SUM(G89:G91)</f>
        <v>28.79</v>
      </c>
      <c r="H92" s="88">
        <f>SUM(H89:H91)</f>
        <v>203.29</v>
      </c>
      <c r="I92" s="89"/>
      <c r="K92" s="12"/>
    </row>
    <row r="93" spans="1:11" ht="16">
      <c r="A93" s="394" t="s">
        <v>171</v>
      </c>
      <c r="B93" s="395"/>
      <c r="C93" s="395"/>
      <c r="D93" s="395"/>
      <c r="E93" s="396"/>
      <c r="F93" s="88">
        <f>F88+F92</f>
        <v>7988.1200000000026</v>
      </c>
      <c r="G93" s="88">
        <f>G88+G92</f>
        <v>1338.0800000000011</v>
      </c>
      <c r="H93" s="88">
        <f>H88+H92</f>
        <v>9326.2000000000098</v>
      </c>
      <c r="I93" s="89"/>
      <c r="K93" s="12"/>
    </row>
    <row r="94" spans="1:11" ht="16">
      <c r="A94" s="401" t="s">
        <v>317</v>
      </c>
      <c r="B94" s="401"/>
      <c r="C94" s="401"/>
      <c r="D94" s="401"/>
      <c r="E94" s="401"/>
      <c r="F94" s="90"/>
      <c r="G94" s="93"/>
      <c r="H94" s="93"/>
      <c r="I94" s="89"/>
    </row>
    <row r="95" spans="1:11" ht="16" customHeight="1">
      <c r="A95" s="405" t="s">
        <v>417</v>
      </c>
      <c r="B95" s="402"/>
      <c r="C95" s="402"/>
      <c r="D95" s="402"/>
      <c r="E95" s="403"/>
      <c r="F95" s="75"/>
      <c r="G95" s="75"/>
      <c r="H95" s="75"/>
      <c r="I95" s="100"/>
    </row>
    <row r="96" spans="1:11" ht="16" customHeight="1">
      <c r="A96" s="189"/>
      <c r="B96" s="190"/>
      <c r="C96" s="189"/>
      <c r="D96" s="196"/>
      <c r="E96" s="195"/>
      <c r="F96" s="75"/>
      <c r="G96" s="75"/>
      <c r="H96" s="75"/>
      <c r="I96" s="100"/>
    </row>
    <row r="97" spans="1:9" ht="16" customHeight="1">
      <c r="A97" s="405" t="s">
        <v>418</v>
      </c>
      <c r="B97" s="402"/>
      <c r="C97" s="402"/>
      <c r="D97" s="402"/>
      <c r="E97" s="403"/>
      <c r="F97" s="207"/>
      <c r="G97" s="75"/>
      <c r="H97" s="75"/>
      <c r="I97" s="100"/>
    </row>
    <row r="98" spans="1:9" ht="16" customHeight="1">
      <c r="A98" s="189"/>
      <c r="B98" s="190"/>
      <c r="C98" s="189"/>
      <c r="D98" s="190"/>
      <c r="E98" s="191"/>
      <c r="F98" s="207"/>
      <c r="G98" s="75"/>
      <c r="H98" s="75"/>
      <c r="I98" s="100"/>
    </row>
    <row r="99" spans="1:9" ht="16">
      <c r="A99" s="409" t="s">
        <v>415</v>
      </c>
      <c r="B99" s="410"/>
      <c r="C99" s="410"/>
      <c r="D99" s="410"/>
      <c r="E99" s="411"/>
      <c r="F99" s="98">
        <f>SUM(F96:F97)</f>
        <v>0</v>
      </c>
      <c r="G99" s="98">
        <f>SUM(G96:G97)</f>
        <v>0</v>
      </c>
      <c r="H99" s="98">
        <f>SUM(H96:H98)</f>
        <v>0</v>
      </c>
      <c r="I99" s="100"/>
    </row>
    <row r="100" spans="1:9" ht="16">
      <c r="A100" s="393" t="s">
        <v>171</v>
      </c>
      <c r="B100" s="393"/>
      <c r="C100" s="393"/>
      <c r="D100" s="393"/>
      <c r="E100" s="393"/>
      <c r="F100" s="90">
        <f>F93+F99</f>
        <v>7988.1200000000026</v>
      </c>
      <c r="G100" s="90">
        <f>G93+G99</f>
        <v>1338.0800000000011</v>
      </c>
      <c r="H100" s="90">
        <f>H93+H99</f>
        <v>9326.2000000000098</v>
      </c>
      <c r="I100" s="89"/>
    </row>
    <row r="101" spans="1:9" ht="15" customHeight="1">
      <c r="A101" s="397" t="s">
        <v>166</v>
      </c>
      <c r="B101" s="397"/>
      <c r="C101" s="397"/>
      <c r="D101" s="397"/>
      <c r="E101" s="397"/>
      <c r="F101" s="397"/>
      <c r="G101" s="397"/>
      <c r="H101" s="397"/>
      <c r="I101" s="143"/>
    </row>
    <row r="102" spans="1:9" ht="16" customHeight="1">
      <c r="C102" s="1"/>
      <c r="D102" s="2"/>
      <c r="E102" s="3"/>
      <c r="G102" t="s">
        <v>381</v>
      </c>
      <c r="H102" s="163" t="s">
        <v>440</v>
      </c>
      <c r="I102" s="164">
        <v>44404</v>
      </c>
    </row>
    <row r="103" spans="1:9">
      <c r="G103" s="12"/>
      <c r="H103" s="12"/>
      <c r="I103" t="s">
        <v>489</v>
      </c>
    </row>
    <row r="106" spans="1:9">
      <c r="B106" s="137"/>
      <c r="C106" s="137"/>
    </row>
  </sheetData>
  <autoFilter ref="A4:I90" xr:uid="{AC91E4FB-51F2-A54D-A087-8F2CC9694FD4}"/>
  <mergeCells count="8">
    <mergeCell ref="A100:E100"/>
    <mergeCell ref="A101:H101"/>
    <mergeCell ref="D92:E92"/>
    <mergeCell ref="A93:E93"/>
    <mergeCell ref="A94:E94"/>
    <mergeCell ref="A95:E95"/>
    <mergeCell ref="A97:E97"/>
    <mergeCell ref="A99:E99"/>
  </mergeCells>
  <conditionalFormatting sqref="B100 B1:B94 B102:B1048576">
    <cfRule type="duplicateValues" dxfId="462" priority="11"/>
  </conditionalFormatting>
  <conditionalFormatting sqref="B47:C47">
    <cfRule type="duplicateValues" dxfId="461" priority="37"/>
    <cfRule type="duplicateValues" dxfId="460" priority="38"/>
  </conditionalFormatting>
  <conditionalFormatting sqref="B88:C88">
    <cfRule type="duplicateValues" dxfId="459" priority="40"/>
    <cfRule type="duplicateValues" dxfId="458" priority="41"/>
  </conditionalFormatting>
  <conditionalFormatting sqref="B100:C100 B89:C92 B48:C87 B94:C94 B1:C19 B102:C1048576 B21:C46 B20">
    <cfRule type="duplicateValues" dxfId="457" priority="43"/>
  </conditionalFormatting>
  <conditionalFormatting sqref="B104:C1048576">
    <cfRule type="duplicateValues" dxfId="456" priority="50"/>
  </conditionalFormatting>
  <conditionalFormatting sqref="C13">
    <cfRule type="duplicateValues" dxfId="455" priority="48"/>
  </conditionalFormatting>
  <conditionalFormatting sqref="C20">
    <cfRule type="duplicateValues" dxfId="454" priority="1"/>
    <cfRule type="duplicateValues" dxfId="453" priority="2"/>
  </conditionalFormatting>
  <conditionalFormatting sqref="C39">
    <cfRule type="duplicateValues" dxfId="452" priority="46"/>
  </conditionalFormatting>
  <conditionalFormatting sqref="C41">
    <cfRule type="duplicateValues" dxfId="451" priority="45"/>
  </conditionalFormatting>
  <conditionalFormatting sqref="C100 C1:C19 C102:C1048576 C21:C94">
    <cfRule type="duplicateValues" dxfId="450" priority="12"/>
  </conditionalFormatting>
  <conditionalFormatting sqref="D5:E87">
    <cfRule type="notContainsBlanks" dxfId="449" priority="39">
      <formula>LEN(TRIM(D5))&gt;0</formula>
    </cfRule>
  </conditionalFormatting>
  <conditionalFormatting sqref="D89:E91">
    <cfRule type="notContainsBlanks" dxfId="448" priority="49">
      <formula>LEN(TRIM(D89))&gt;0</formula>
    </cfRule>
  </conditionalFormatting>
  <conditionalFormatting sqref="F5:F87 F89 F95:F98">
    <cfRule type="cellIs" dxfId="447" priority="36" operator="notEqual">
      <formula>53.41</formula>
    </cfRule>
  </conditionalFormatting>
  <conditionalFormatting sqref="G5:G87">
    <cfRule type="cellIs" dxfId="446" priority="8" operator="notEqual">
      <formula>10.47</formula>
    </cfRule>
  </conditionalFormatting>
  <conditionalFormatting sqref="G95:G98">
    <cfRule type="cellIs" dxfId="445" priority="35" operator="notEqual">
      <formula>10.47</formula>
    </cfRule>
  </conditionalFormatting>
  <conditionalFormatting sqref="H5:H87">
    <cfRule type="cellIs" dxfId="444" priority="7" operator="notEqual">
      <formula>63.88</formula>
    </cfRule>
  </conditionalFormatting>
  <conditionalFormatting sqref="H95:H98">
    <cfRule type="cellIs" dxfId="443" priority="34" operator="notEqual">
      <formula>63.88</formula>
    </cfRule>
  </conditionalFormatting>
  <conditionalFormatting sqref="I5:I101">
    <cfRule type="notContainsBlanks" dxfId="442" priority="6">
      <formula>LEN(TRIM(I5))&gt;0</formula>
    </cfRule>
  </conditionalFormatting>
  <conditionalFormatting sqref="J69">
    <cfRule type="notContainsBlanks" dxfId="441" priority="44">
      <formula>LEN(TRIM(J69))&gt;0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0034-8375-D944-BE64-48DEB4306DC9}">
  <sheetPr codeName="Sheet60">
    <tabColor rgb="FF92D050"/>
    <pageSetUpPr fitToPage="1"/>
  </sheetPr>
  <dimension ref="A1:M110"/>
  <sheetViews>
    <sheetView zoomScale="125" zoomScaleNormal="125" zoomScalePageLayoutView="150" workbookViewId="0">
      <selection activeCell="C20" sqref="C2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44378</v>
      </c>
      <c r="I2" s="157">
        <v>44407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82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2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v>7</v>
      </c>
      <c r="B11" s="114">
        <v>2222</v>
      </c>
      <c r="C11" s="54" t="s">
        <v>497</v>
      </c>
      <c r="D11" s="52">
        <v>8</v>
      </c>
      <c r="E11" s="52">
        <v>1</v>
      </c>
      <c r="F11" s="77">
        <v>168.03</v>
      </c>
      <c r="G11" s="77">
        <v>29.32</v>
      </c>
      <c r="H11" s="75">
        <f t="shared" si="0"/>
        <v>197.35</v>
      </c>
      <c r="I11" s="53" t="s">
        <v>506</v>
      </c>
    </row>
    <row r="12" spans="1:9">
      <c r="A12" s="43">
        <f>A11+1</f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168.03</v>
      </c>
      <c r="G12" s="76">
        <v>29.32</v>
      </c>
      <c r="H12" s="75">
        <f t="shared" si="0"/>
        <v>197.35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64.63</v>
      </c>
      <c r="G13" s="76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218">
        <v>1</v>
      </c>
      <c r="F14" s="76">
        <v>109.87</v>
      </c>
      <c r="G14" s="75">
        <v>18.32</v>
      </c>
      <c r="H14" s="75">
        <f t="shared" si="0"/>
        <v>128.19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6">
        <v>64.63</v>
      </c>
      <c r="G15" s="75">
        <v>10.47</v>
      </c>
      <c r="H15" s="75">
        <f t="shared" si="0"/>
        <v>75.099999999999994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109.87</v>
      </c>
      <c r="G21" s="76">
        <v>18.32</v>
      </c>
      <c r="H21" s="75">
        <f t="shared" si="0"/>
        <v>128.19</v>
      </c>
      <c r="I21" s="53"/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 s="181" customFormat="1">
      <c r="A24" s="219">
        <f t="shared" si="1"/>
        <v>20</v>
      </c>
      <c r="B24" s="211">
        <v>2228</v>
      </c>
      <c r="C24" s="212" t="s">
        <v>507</v>
      </c>
      <c r="D24" s="214">
        <v>2</v>
      </c>
      <c r="E24" s="214"/>
      <c r="F24" s="215">
        <v>168.03</v>
      </c>
      <c r="G24" s="215">
        <v>29.32</v>
      </c>
      <c r="H24" s="215">
        <f t="shared" si="0"/>
        <v>197.35</v>
      </c>
      <c r="I24" s="216" t="s">
        <v>508</v>
      </c>
    </row>
    <row r="25" spans="1:13">
      <c r="A25" s="43">
        <f t="shared" si="1"/>
        <v>21</v>
      </c>
      <c r="B25" s="114">
        <v>1985</v>
      </c>
      <c r="C25" s="54" t="s">
        <v>120</v>
      </c>
      <c r="D25" s="52"/>
      <c r="E25" s="52"/>
      <c r="F25" s="76">
        <v>64.63</v>
      </c>
      <c r="G25" s="75">
        <v>10.47</v>
      </c>
      <c r="H25" s="75">
        <f t="shared" si="0"/>
        <v>75.099999999999994</v>
      </c>
      <c r="I25" s="53"/>
      <c r="M25" t="s">
        <v>318</v>
      </c>
    </row>
    <row r="26" spans="1:13">
      <c r="A26" s="43">
        <f t="shared" si="1"/>
        <v>22</v>
      </c>
      <c r="B26" s="114">
        <v>1350</v>
      </c>
      <c r="C26" s="54" t="s">
        <v>332</v>
      </c>
      <c r="D26" s="52"/>
      <c r="E26" s="52">
        <v>1</v>
      </c>
      <c r="F26" s="76">
        <v>109.87</v>
      </c>
      <c r="G26" s="75">
        <v>18.32</v>
      </c>
      <c r="H26" s="75">
        <f t="shared" si="0"/>
        <v>128.19</v>
      </c>
      <c r="I26" s="53"/>
    </row>
    <row r="27" spans="1:13">
      <c r="A27" s="43">
        <f t="shared" si="1"/>
        <v>23</v>
      </c>
      <c r="B27" s="114">
        <v>2120</v>
      </c>
      <c r="C27" s="51" t="s">
        <v>213</v>
      </c>
      <c r="D27" s="66">
        <v>2</v>
      </c>
      <c r="E27" s="66"/>
      <c r="F27" s="76">
        <v>168.03</v>
      </c>
      <c r="G27" s="78">
        <v>29.32</v>
      </c>
      <c r="H27" s="75">
        <f t="shared" si="0"/>
        <v>197.35</v>
      </c>
      <c r="I27" s="53"/>
    </row>
    <row r="28" spans="1:13">
      <c r="A28" s="43">
        <f t="shared" si="1"/>
        <v>24</v>
      </c>
      <c r="B28" s="114">
        <v>2193</v>
      </c>
      <c r="C28" s="51" t="s">
        <v>407</v>
      </c>
      <c r="D28" s="66"/>
      <c r="E28" s="66"/>
      <c r="F28" s="76">
        <v>64.63</v>
      </c>
      <c r="G28" s="76">
        <v>10.47</v>
      </c>
      <c r="H28" s="76">
        <f t="shared" si="0"/>
        <v>75.099999999999994</v>
      </c>
      <c r="I28" s="53"/>
    </row>
    <row r="29" spans="1:13">
      <c r="A29" s="43">
        <f t="shared" si="1"/>
        <v>25</v>
      </c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</row>
    <row r="30" spans="1:13">
      <c r="A30" s="43">
        <f t="shared" si="1"/>
        <v>26</v>
      </c>
      <c r="B30" s="114">
        <v>901</v>
      </c>
      <c r="C30" s="51" t="s">
        <v>21</v>
      </c>
      <c r="D30" s="52"/>
      <c r="E30" s="52">
        <v>1</v>
      </c>
      <c r="F30" s="76">
        <v>109.87</v>
      </c>
      <c r="G30" s="75">
        <v>18.32</v>
      </c>
      <c r="H30" s="75">
        <f t="shared" si="0"/>
        <v>128.19</v>
      </c>
      <c r="I30" s="53"/>
    </row>
    <row r="31" spans="1:13">
      <c r="A31" s="43">
        <f t="shared" si="1"/>
        <v>27</v>
      </c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/>
    </row>
    <row r="32" spans="1:13" ht="16">
      <c r="A32" s="43">
        <f t="shared" si="1"/>
        <v>28</v>
      </c>
      <c r="B32" s="114">
        <v>1741</v>
      </c>
      <c r="C32" s="51" t="s">
        <v>23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  <c r="J32" s="180"/>
    </row>
    <row r="33" spans="1:9">
      <c r="A33" s="43">
        <f t="shared" si="1"/>
        <v>29</v>
      </c>
      <c r="B33" s="114">
        <v>1757</v>
      </c>
      <c r="C33" s="51" t="s">
        <v>93</v>
      </c>
      <c r="D33" s="52">
        <v>1</v>
      </c>
      <c r="E33" s="52">
        <v>1</v>
      </c>
      <c r="F33" s="76">
        <v>168.03</v>
      </c>
      <c r="G33" s="75">
        <v>29.32</v>
      </c>
      <c r="H33" s="75">
        <f t="shared" si="0"/>
        <v>197.35</v>
      </c>
      <c r="I33" s="53"/>
    </row>
    <row r="34" spans="1:9">
      <c r="A34" s="43">
        <f t="shared" si="1"/>
        <v>30</v>
      </c>
      <c r="B34" s="114">
        <v>2057</v>
      </c>
      <c r="C34" s="51" t="s">
        <v>183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1210</v>
      </c>
      <c r="C35" s="54" t="s">
        <v>24</v>
      </c>
      <c r="D35" s="52">
        <v>1</v>
      </c>
      <c r="E35" s="52">
        <v>1</v>
      </c>
      <c r="F35" s="76">
        <v>168.03</v>
      </c>
      <c r="G35" s="76">
        <v>29.32</v>
      </c>
      <c r="H35" s="76">
        <f t="shared" si="0"/>
        <v>197.35</v>
      </c>
      <c r="I35" s="53"/>
    </row>
    <row r="36" spans="1:9">
      <c r="A36" s="43">
        <f t="shared" si="1"/>
        <v>32</v>
      </c>
      <c r="B36" s="114">
        <v>2031</v>
      </c>
      <c r="C36" s="54" t="s">
        <v>134</v>
      </c>
      <c r="D36" s="52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9">
      <c r="A37" s="43">
        <f t="shared" si="1"/>
        <v>33</v>
      </c>
      <c r="B37" s="114">
        <v>1460</v>
      </c>
      <c r="C37" s="54" t="s">
        <v>59</v>
      </c>
      <c r="D37" s="55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14">
        <v>1300</v>
      </c>
      <c r="C38" s="138" t="s">
        <v>330</v>
      </c>
      <c r="D38" s="55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 ht="16" customHeight="1">
      <c r="A39" s="43">
        <f t="shared" si="1"/>
        <v>35</v>
      </c>
      <c r="B39" s="166">
        <v>2036</v>
      </c>
      <c r="C39" s="119" t="s">
        <v>306</v>
      </c>
      <c r="D39" s="55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2062</v>
      </c>
      <c r="C40" s="54" t="s">
        <v>203</v>
      </c>
      <c r="D40" s="52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9">
      <c r="A41" s="43">
        <f t="shared" si="1"/>
        <v>37</v>
      </c>
      <c r="B41" s="167">
        <v>2121</v>
      </c>
      <c r="C41" s="119" t="s">
        <v>308</v>
      </c>
      <c r="D41" s="52"/>
      <c r="E41" s="52"/>
      <c r="F41" s="76">
        <v>64.63</v>
      </c>
      <c r="G41" s="76">
        <v>10.47</v>
      </c>
      <c r="H41" s="75">
        <f t="shared" si="0"/>
        <v>75.099999999999994</v>
      </c>
      <c r="I41" s="53"/>
    </row>
    <row r="42" spans="1:9">
      <c r="A42" s="43">
        <f t="shared" si="1"/>
        <v>38</v>
      </c>
      <c r="B42" s="114">
        <v>1704</v>
      </c>
      <c r="C42" s="54" t="s">
        <v>27</v>
      </c>
      <c r="D42" s="56">
        <v>2</v>
      </c>
      <c r="E42" s="52">
        <v>1</v>
      </c>
      <c r="F42" s="77">
        <v>168.03</v>
      </c>
      <c r="G42" s="76">
        <v>29.32</v>
      </c>
      <c r="H42" s="75">
        <f t="shared" si="0"/>
        <v>197.35</v>
      </c>
      <c r="I42" s="53"/>
    </row>
    <row r="43" spans="1:9">
      <c r="A43" s="43">
        <f t="shared" si="1"/>
        <v>39</v>
      </c>
      <c r="B43" s="114">
        <v>2030</v>
      </c>
      <c r="C43" s="54" t="s">
        <v>123</v>
      </c>
      <c r="D43" s="56"/>
      <c r="E43" s="52">
        <v>1</v>
      </c>
      <c r="F43" s="76">
        <v>109.87</v>
      </c>
      <c r="G43" s="76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2074</v>
      </c>
      <c r="C44" s="54" t="s">
        <v>214</v>
      </c>
      <c r="D44" s="56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1734</v>
      </c>
      <c r="C45" s="54" t="s">
        <v>143</v>
      </c>
      <c r="D45" s="52">
        <v>1</v>
      </c>
      <c r="E45" s="52"/>
      <c r="F45" s="76">
        <v>109.87</v>
      </c>
      <c r="G45" s="75">
        <v>18.32</v>
      </c>
      <c r="H45" s="75">
        <f t="shared" si="0"/>
        <v>128.19</v>
      </c>
      <c r="I45" s="53"/>
    </row>
    <row r="46" spans="1:9">
      <c r="A46" s="43">
        <f t="shared" si="1"/>
        <v>42</v>
      </c>
      <c r="B46" s="114">
        <v>2069</v>
      </c>
      <c r="C46" s="54" t="s">
        <v>209</v>
      </c>
      <c r="D46" s="52"/>
      <c r="E46" s="52"/>
      <c r="F46" s="76">
        <v>64.63</v>
      </c>
      <c r="G46" s="75">
        <v>10.47</v>
      </c>
      <c r="H46" s="75">
        <f t="shared" si="0"/>
        <v>75.099999999999994</v>
      </c>
      <c r="I46" s="53"/>
    </row>
    <row r="47" spans="1:9">
      <c r="A47" s="43">
        <f t="shared" si="1"/>
        <v>43</v>
      </c>
      <c r="B47" s="114">
        <v>2003</v>
      </c>
      <c r="C47" s="51" t="s">
        <v>133</v>
      </c>
      <c r="D47" s="52"/>
      <c r="E47" s="52">
        <v>1</v>
      </c>
      <c r="F47" s="76">
        <v>109.87</v>
      </c>
      <c r="G47" s="76">
        <v>18.32</v>
      </c>
      <c r="H47" s="76">
        <f t="shared" si="0"/>
        <v>128.19</v>
      </c>
      <c r="I47" s="53"/>
    </row>
    <row r="48" spans="1:9" s="42" customFormat="1">
      <c r="A48" s="43">
        <f t="shared" si="1"/>
        <v>44</v>
      </c>
      <c r="B48" s="114">
        <v>2019</v>
      </c>
      <c r="C48" s="54" t="s">
        <v>124</v>
      </c>
      <c r="D48" s="52">
        <v>1</v>
      </c>
      <c r="E48" s="52">
        <v>1</v>
      </c>
      <c r="F48" s="77">
        <v>168.03</v>
      </c>
      <c r="G48" s="76">
        <v>29.32</v>
      </c>
      <c r="H48" s="76">
        <f t="shared" si="0"/>
        <v>197.35</v>
      </c>
      <c r="I48" s="53"/>
    </row>
    <row r="49" spans="1:9" s="42" customFormat="1">
      <c r="A49" s="43">
        <f t="shared" si="1"/>
        <v>45</v>
      </c>
      <c r="B49" s="114">
        <v>2184</v>
      </c>
      <c r="C49" s="54" t="s">
        <v>393</v>
      </c>
      <c r="D49" s="52"/>
      <c r="E49" s="52"/>
      <c r="F49" s="76">
        <v>64.63</v>
      </c>
      <c r="G49" s="76">
        <v>10.47</v>
      </c>
      <c r="H49" s="75">
        <f t="shared" si="0"/>
        <v>75.099999999999994</v>
      </c>
      <c r="I49" s="53"/>
    </row>
    <row r="50" spans="1:9" s="42" customFormat="1">
      <c r="A50" s="43">
        <f t="shared" si="1"/>
        <v>46</v>
      </c>
      <c r="B50" s="114">
        <v>2172</v>
      </c>
      <c r="C50" s="54" t="s">
        <v>378</v>
      </c>
      <c r="D50" s="52"/>
      <c r="E50" s="52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>
        <f t="shared" si="1"/>
        <v>47</v>
      </c>
      <c r="B51" s="114">
        <v>2119</v>
      </c>
      <c r="C51" s="51" t="s">
        <v>215</v>
      </c>
      <c r="D51" s="66"/>
      <c r="E51" s="66"/>
      <c r="F51" s="76">
        <v>64.63</v>
      </c>
      <c r="G51" s="78">
        <v>10.47</v>
      </c>
      <c r="H51" s="75">
        <f t="shared" si="0"/>
        <v>75.099999999999994</v>
      </c>
      <c r="I51" s="57"/>
    </row>
    <row r="52" spans="1:9">
      <c r="A52" s="43">
        <f t="shared" si="1"/>
        <v>48</v>
      </c>
      <c r="B52" s="114">
        <v>2231</v>
      </c>
      <c r="C52" s="51" t="s">
        <v>509</v>
      </c>
      <c r="D52" s="66">
        <v>2</v>
      </c>
      <c r="E52" s="66"/>
      <c r="F52" s="76">
        <v>168.03</v>
      </c>
      <c r="G52" s="78">
        <v>29.32</v>
      </c>
      <c r="H52" s="75">
        <f t="shared" si="0"/>
        <v>197.35</v>
      </c>
      <c r="I52" s="57" t="s">
        <v>508</v>
      </c>
    </row>
    <row r="53" spans="1:9">
      <c r="A53" s="43">
        <f t="shared" si="1"/>
        <v>49</v>
      </c>
      <c r="B53" s="114">
        <v>1975</v>
      </c>
      <c r="C53" s="54" t="s">
        <v>83</v>
      </c>
      <c r="D53" s="55"/>
      <c r="E53" s="55"/>
      <c r="F53" s="76">
        <v>64.63</v>
      </c>
      <c r="G53" s="75">
        <v>10.47</v>
      </c>
      <c r="H53" s="75">
        <f t="shared" si="0"/>
        <v>75.099999999999994</v>
      </c>
      <c r="I53" s="53"/>
    </row>
    <row r="54" spans="1:9">
      <c r="A54" s="43">
        <f t="shared" si="1"/>
        <v>50</v>
      </c>
      <c r="B54" s="114">
        <v>330</v>
      </c>
      <c r="C54" s="54" t="s">
        <v>30</v>
      </c>
      <c r="D54" s="52"/>
      <c r="E54" s="52"/>
      <c r="F54" s="76">
        <v>64.63</v>
      </c>
      <c r="G54" s="203">
        <v>10.47</v>
      </c>
      <c r="H54" s="76">
        <f t="shared" si="0"/>
        <v>75.099999999999994</v>
      </c>
      <c r="I54" s="53"/>
    </row>
    <row r="55" spans="1:9">
      <c r="A55" s="43">
        <f t="shared" si="1"/>
        <v>51</v>
      </c>
      <c r="B55" s="114">
        <v>2203</v>
      </c>
      <c r="C55" s="54" t="s">
        <v>428</v>
      </c>
      <c r="D55" s="52"/>
      <c r="E55" s="52"/>
      <c r="F55" s="76">
        <v>64.63</v>
      </c>
      <c r="G55" s="76">
        <v>10.47</v>
      </c>
      <c r="H55" s="76">
        <f>SUM(F55:G55)</f>
        <v>75.099999999999994</v>
      </c>
      <c r="I55" s="53"/>
    </row>
    <row r="56" spans="1:9">
      <c r="A56" s="43">
        <f t="shared" si="1"/>
        <v>52</v>
      </c>
      <c r="B56" s="114">
        <v>1595</v>
      </c>
      <c r="C56" s="54" t="s">
        <v>31</v>
      </c>
      <c r="D56" s="52"/>
      <c r="E56" s="52"/>
      <c r="F56" s="76">
        <v>64.63</v>
      </c>
      <c r="G56" s="75">
        <v>10.47</v>
      </c>
      <c r="H56" s="75">
        <f t="shared" si="0"/>
        <v>75.099999999999994</v>
      </c>
      <c r="I56" s="53"/>
    </row>
    <row r="57" spans="1:9">
      <c r="A57" s="43">
        <f t="shared" si="1"/>
        <v>53</v>
      </c>
      <c r="B57" s="114">
        <v>2001</v>
      </c>
      <c r="C57" s="54" t="s">
        <v>360</v>
      </c>
      <c r="D57" s="52"/>
      <c r="E57" s="52"/>
      <c r="F57" s="76">
        <v>64.63</v>
      </c>
      <c r="G57" s="76">
        <v>10.47</v>
      </c>
      <c r="H57" s="75">
        <f t="shared" si="0"/>
        <v>75.099999999999994</v>
      </c>
      <c r="I57" s="53"/>
    </row>
    <row r="58" spans="1:9">
      <c r="A58" s="43">
        <f t="shared" si="1"/>
        <v>54</v>
      </c>
      <c r="B58" s="114">
        <v>2109</v>
      </c>
      <c r="C58" s="54" t="s">
        <v>210</v>
      </c>
      <c r="D58" s="52">
        <v>1</v>
      </c>
      <c r="E58" s="52">
        <v>1</v>
      </c>
      <c r="F58" s="77"/>
      <c r="G58" s="76"/>
      <c r="H58" s="75">
        <f t="shared" si="0"/>
        <v>0</v>
      </c>
      <c r="I58" s="53" t="s">
        <v>510</v>
      </c>
    </row>
    <row r="59" spans="1:9">
      <c r="A59" s="43">
        <f t="shared" si="1"/>
        <v>55</v>
      </c>
      <c r="B59" s="114">
        <v>2160</v>
      </c>
      <c r="C59" s="54" t="s">
        <v>369</v>
      </c>
      <c r="D59" s="52">
        <v>1</v>
      </c>
      <c r="E59" s="52"/>
      <c r="F59" s="76">
        <v>109.87</v>
      </c>
      <c r="G59" s="76">
        <v>18.32</v>
      </c>
      <c r="H59" s="75">
        <f t="shared" si="0"/>
        <v>128.19</v>
      </c>
      <c r="I59" s="53"/>
    </row>
    <row r="60" spans="1:9">
      <c r="A60" s="43">
        <f t="shared" si="1"/>
        <v>56</v>
      </c>
      <c r="B60" s="114">
        <v>2209</v>
      </c>
      <c r="C60" s="54" t="s">
        <v>427</v>
      </c>
      <c r="D60" s="52"/>
      <c r="E60" s="52"/>
      <c r="F60" s="76">
        <v>64.63</v>
      </c>
      <c r="G60" s="76">
        <v>10.47</v>
      </c>
      <c r="H60" s="76">
        <f>SUM(F60:G60)</f>
        <v>75.099999999999994</v>
      </c>
      <c r="I60" s="53"/>
    </row>
    <row r="61" spans="1:9">
      <c r="A61" s="43">
        <f t="shared" si="1"/>
        <v>57</v>
      </c>
      <c r="B61" s="114">
        <v>2018</v>
      </c>
      <c r="C61" s="54" t="s">
        <v>112</v>
      </c>
      <c r="D61" s="52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1689</v>
      </c>
      <c r="C62" s="54" t="s">
        <v>341</v>
      </c>
      <c r="D62" s="52">
        <v>1</v>
      </c>
      <c r="E62" s="52">
        <v>1</v>
      </c>
      <c r="F62" s="76">
        <v>168.03</v>
      </c>
      <c r="G62" s="76">
        <v>29.32</v>
      </c>
      <c r="H62" s="76">
        <f t="shared" si="0"/>
        <v>197.35</v>
      </c>
      <c r="I62" s="53"/>
    </row>
    <row r="63" spans="1:9">
      <c r="A63" s="43">
        <f t="shared" si="1"/>
        <v>59</v>
      </c>
      <c r="B63" s="114">
        <v>1692</v>
      </c>
      <c r="C63" s="54" t="s">
        <v>32</v>
      </c>
      <c r="D63" s="56">
        <v>2</v>
      </c>
      <c r="E63" s="52"/>
      <c r="F63" s="76">
        <v>168.03</v>
      </c>
      <c r="G63" s="75">
        <v>29.32</v>
      </c>
      <c r="H63" s="75">
        <f t="shared" si="0"/>
        <v>197.35</v>
      </c>
      <c r="I63" s="53"/>
    </row>
    <row r="64" spans="1:9">
      <c r="A64" s="43">
        <f t="shared" si="1"/>
        <v>60</v>
      </c>
      <c r="B64" s="114">
        <v>2027</v>
      </c>
      <c r="C64" s="54" t="s">
        <v>137</v>
      </c>
      <c r="D64" s="56"/>
      <c r="E64" s="52"/>
      <c r="F64" s="76">
        <v>64.63</v>
      </c>
      <c r="G64" s="75">
        <v>10.47</v>
      </c>
      <c r="H64" s="75">
        <f t="shared" si="0"/>
        <v>75.099999999999994</v>
      </c>
      <c r="I64" s="53"/>
    </row>
    <row r="65" spans="1:10">
      <c r="A65" s="43">
        <f t="shared" si="1"/>
        <v>61</v>
      </c>
      <c r="B65" s="114">
        <v>2060</v>
      </c>
      <c r="C65" s="54" t="s">
        <v>179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>
      <c r="A66" s="43">
        <f t="shared" si="1"/>
        <v>62</v>
      </c>
      <c r="B66" s="114">
        <v>1649</v>
      </c>
      <c r="C66" s="54" t="s">
        <v>34</v>
      </c>
      <c r="D66" s="52"/>
      <c r="E66" s="52"/>
      <c r="F66" s="76">
        <v>64.63</v>
      </c>
      <c r="G66" s="75">
        <v>10.47</v>
      </c>
      <c r="H66" s="75">
        <f t="shared" si="0"/>
        <v>75.099999999999994</v>
      </c>
      <c r="I66" s="53"/>
    </row>
    <row r="67" spans="1:10">
      <c r="A67" s="43">
        <f t="shared" si="1"/>
        <v>63</v>
      </c>
      <c r="B67" s="114">
        <v>2090</v>
      </c>
      <c r="C67" s="54" t="s">
        <v>380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>
      <c r="A68" s="43">
        <f t="shared" si="1"/>
        <v>64</v>
      </c>
      <c r="B68" s="114">
        <v>1705</v>
      </c>
      <c r="C68" s="54" t="s">
        <v>126</v>
      </c>
      <c r="D68" s="52"/>
      <c r="E68" s="52">
        <v>1</v>
      </c>
      <c r="F68" s="76">
        <v>109.87</v>
      </c>
      <c r="G68" s="75">
        <v>18.32</v>
      </c>
      <c r="H68" s="75">
        <f t="shared" si="0"/>
        <v>128.19</v>
      </c>
      <c r="I68" s="53"/>
    </row>
    <row r="69" spans="1:10" ht="17" customHeight="1">
      <c r="A69" s="43">
        <f t="shared" si="1"/>
        <v>65</v>
      </c>
      <c r="B69" s="114">
        <v>1050</v>
      </c>
      <c r="C69" s="115" t="s">
        <v>35</v>
      </c>
      <c r="D69" s="74"/>
      <c r="E69" s="116"/>
      <c r="F69" s="76">
        <v>64.63</v>
      </c>
      <c r="G69" s="75">
        <v>10.47</v>
      </c>
      <c r="H69" s="75">
        <f t="shared" si="0"/>
        <v>75.099999999999994</v>
      </c>
      <c r="I69" s="91"/>
      <c r="J69" s="91"/>
    </row>
    <row r="70" spans="1:10">
      <c r="A70" s="43">
        <f t="shared" si="1"/>
        <v>66</v>
      </c>
      <c r="B70" s="114">
        <v>2094</v>
      </c>
      <c r="C70" s="51" t="s">
        <v>433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si="1"/>
        <v>67</v>
      </c>
      <c r="B71" s="114">
        <v>1686</v>
      </c>
      <c r="C71" s="51" t="s">
        <v>339</v>
      </c>
      <c r="D71" s="71"/>
      <c r="E71" s="52">
        <v>1</v>
      </c>
      <c r="F71" s="76">
        <v>109.87</v>
      </c>
      <c r="G71" s="76">
        <v>18.32</v>
      </c>
      <c r="H71" s="76">
        <f t="shared" si="0"/>
        <v>128.19</v>
      </c>
      <c r="I71" s="53"/>
    </row>
    <row r="72" spans="1:10">
      <c r="A72" s="43">
        <f t="shared" si="1"/>
        <v>68</v>
      </c>
      <c r="B72" s="114">
        <v>1964</v>
      </c>
      <c r="C72" s="54" t="s">
        <v>50</v>
      </c>
      <c r="D72" s="73"/>
      <c r="E72" s="73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ref="A73:A87" si="2">A72+1</f>
        <v>69</v>
      </c>
      <c r="B73" s="114">
        <v>1981</v>
      </c>
      <c r="C73" s="54" t="s">
        <v>85</v>
      </c>
      <c r="D73" s="73"/>
      <c r="E73" s="73"/>
      <c r="F73" s="76">
        <v>64.63</v>
      </c>
      <c r="G73" s="75">
        <v>10.47</v>
      </c>
      <c r="H73" s="75">
        <f t="shared" si="0"/>
        <v>75.099999999999994</v>
      </c>
      <c r="I73" s="53"/>
    </row>
    <row r="74" spans="1:10">
      <c r="A74" s="43">
        <f t="shared" si="2"/>
        <v>70</v>
      </c>
      <c r="B74" s="114">
        <v>2022</v>
      </c>
      <c r="C74" s="54" t="s">
        <v>128</v>
      </c>
      <c r="D74" s="71"/>
      <c r="E74" s="72"/>
      <c r="F74" s="76">
        <v>64.63</v>
      </c>
      <c r="G74" s="75">
        <v>10.47</v>
      </c>
      <c r="H74" s="75">
        <f t="shared" si="0"/>
        <v>75.099999999999994</v>
      </c>
      <c r="I74" s="53"/>
    </row>
    <row r="75" spans="1:10">
      <c r="A75" s="43">
        <f t="shared" si="2"/>
        <v>71</v>
      </c>
      <c r="B75" s="114">
        <v>1662</v>
      </c>
      <c r="C75" s="54" t="s">
        <v>138</v>
      </c>
      <c r="D75" s="71"/>
      <c r="E75" s="72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>
        <f t="shared" si="2"/>
        <v>72</v>
      </c>
      <c r="B76" s="114">
        <v>1630</v>
      </c>
      <c r="C76" s="54" t="s">
        <v>37</v>
      </c>
      <c r="D76" s="56">
        <v>1</v>
      </c>
      <c r="E76" s="72"/>
      <c r="F76" s="76">
        <v>109.87</v>
      </c>
      <c r="G76" s="75">
        <v>18.32</v>
      </c>
      <c r="H76" s="75">
        <f t="shared" si="0"/>
        <v>128.19</v>
      </c>
      <c r="I76" s="53"/>
    </row>
    <row r="77" spans="1:10">
      <c r="A77" s="43">
        <f t="shared" si="2"/>
        <v>73</v>
      </c>
      <c r="B77" s="114">
        <v>1714</v>
      </c>
      <c r="C77" s="51" t="s">
        <v>46</v>
      </c>
      <c r="D77" s="74">
        <v>2</v>
      </c>
      <c r="E77" s="66">
        <v>1</v>
      </c>
      <c r="F77" s="77">
        <v>168.03</v>
      </c>
      <c r="G77" s="77">
        <v>29.32</v>
      </c>
      <c r="H77" s="75">
        <f t="shared" si="0"/>
        <v>197.35</v>
      </c>
      <c r="I77" s="53"/>
    </row>
    <row r="78" spans="1:10">
      <c r="A78" s="43">
        <f t="shared" si="2"/>
        <v>74</v>
      </c>
      <c r="B78" s="114">
        <v>2024</v>
      </c>
      <c r="C78" s="51" t="s">
        <v>165</v>
      </c>
      <c r="D78" s="56"/>
      <c r="E78" s="66">
        <v>1</v>
      </c>
      <c r="F78" s="76">
        <v>109.87</v>
      </c>
      <c r="G78" s="80">
        <v>18.32</v>
      </c>
      <c r="H78" s="76">
        <f t="shared" si="0"/>
        <v>128.19</v>
      </c>
      <c r="I78" s="53"/>
    </row>
    <row r="79" spans="1:10">
      <c r="A79" s="43">
        <f t="shared" si="2"/>
        <v>75</v>
      </c>
      <c r="B79" s="114">
        <v>1955</v>
      </c>
      <c r="C79" s="51" t="s">
        <v>200</v>
      </c>
      <c r="D79" s="56"/>
      <c r="E79" s="66">
        <v>1</v>
      </c>
      <c r="F79" s="76">
        <v>109.87</v>
      </c>
      <c r="G79" s="76">
        <v>18.32</v>
      </c>
      <c r="H79" s="76">
        <f t="shared" si="0"/>
        <v>128.19</v>
      </c>
      <c r="I79" s="53"/>
    </row>
    <row r="80" spans="1:10">
      <c r="A80" s="43">
        <f t="shared" si="2"/>
        <v>76</v>
      </c>
      <c r="B80" s="114">
        <v>2006</v>
      </c>
      <c r="C80" s="54" t="s">
        <v>98</v>
      </c>
      <c r="D80" s="5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>
        <f t="shared" si="2"/>
        <v>77</v>
      </c>
      <c r="B81" s="114">
        <v>2212</v>
      </c>
      <c r="C81" s="54" t="s">
        <v>434</v>
      </c>
      <c r="D81" s="56"/>
      <c r="E81" s="52"/>
      <c r="F81" s="76">
        <v>64.63</v>
      </c>
      <c r="G81" s="75">
        <v>10.47</v>
      </c>
      <c r="H81" s="75">
        <f t="shared" si="0"/>
        <v>75.099999999999994</v>
      </c>
      <c r="I81" s="53"/>
    </row>
    <row r="82" spans="1:11">
      <c r="A82" s="43">
        <f t="shared" si="2"/>
        <v>78</v>
      </c>
      <c r="B82" s="114">
        <v>2021</v>
      </c>
      <c r="C82" s="54" t="s">
        <v>201</v>
      </c>
      <c r="D82" s="66"/>
      <c r="E82" s="66"/>
      <c r="F82" s="76">
        <v>64.63</v>
      </c>
      <c r="G82" s="75">
        <v>10.47</v>
      </c>
      <c r="H82" s="75">
        <f t="shared" si="0"/>
        <v>75.099999999999994</v>
      </c>
      <c r="I82" s="53"/>
    </row>
    <row r="83" spans="1:11">
      <c r="A83" s="43">
        <f t="shared" si="2"/>
        <v>79</v>
      </c>
      <c r="B83" s="114">
        <v>1750</v>
      </c>
      <c r="C83" s="54" t="s">
        <v>202</v>
      </c>
      <c r="D83" s="66"/>
      <c r="E83" s="66">
        <v>1</v>
      </c>
      <c r="F83" s="76">
        <v>109.87</v>
      </c>
      <c r="G83" s="78">
        <v>18.32</v>
      </c>
      <c r="H83" s="75">
        <f>SUM(F83:G83)</f>
        <v>128.19</v>
      </c>
      <c r="I83" s="53"/>
    </row>
    <row r="84" spans="1:11">
      <c r="A84" s="43">
        <f t="shared" si="2"/>
        <v>80</v>
      </c>
      <c r="B84" s="114">
        <v>2095</v>
      </c>
      <c r="C84" s="54" t="s">
        <v>473</v>
      </c>
      <c r="D84" s="66"/>
      <c r="E84" s="66"/>
      <c r="F84" s="76">
        <v>64.63</v>
      </c>
      <c r="G84" s="78">
        <v>10.47</v>
      </c>
      <c r="H84" s="75">
        <f>SUM(F84:G84)</f>
        <v>75.099999999999994</v>
      </c>
      <c r="I84" s="53"/>
    </row>
    <row r="85" spans="1:11">
      <c r="A85" s="43">
        <f t="shared" si="2"/>
        <v>81</v>
      </c>
      <c r="B85" s="114">
        <v>1732</v>
      </c>
      <c r="C85" s="54" t="s">
        <v>51</v>
      </c>
      <c r="D85" s="66"/>
      <c r="E85" s="66"/>
      <c r="F85" s="76">
        <v>64.63</v>
      </c>
      <c r="G85" s="75">
        <v>10.47</v>
      </c>
      <c r="H85" s="75">
        <f>SUM(F85:G85)</f>
        <v>75.099999999999994</v>
      </c>
      <c r="I85" s="53"/>
    </row>
    <row r="86" spans="1:11">
      <c r="A86" s="43">
        <f t="shared" si="2"/>
        <v>82</v>
      </c>
      <c r="B86" s="114">
        <v>2052</v>
      </c>
      <c r="C86" s="54" t="s">
        <v>161</v>
      </c>
      <c r="D86" s="66"/>
      <c r="E86" s="66"/>
      <c r="F86" s="76">
        <v>64.63</v>
      </c>
      <c r="G86" s="75">
        <v>10.47</v>
      </c>
      <c r="H86" s="75">
        <f>SUM(F86:G86)</f>
        <v>75.099999999999994</v>
      </c>
      <c r="I86" s="53"/>
      <c r="K86" s="12"/>
    </row>
    <row r="87" spans="1:11">
      <c r="A87" s="43">
        <f t="shared" si="2"/>
        <v>83</v>
      </c>
      <c r="B87" s="168">
        <v>1769</v>
      </c>
      <c r="C87" s="146" t="s">
        <v>86</v>
      </c>
      <c r="D87" s="147"/>
      <c r="E87" s="147">
        <v>1</v>
      </c>
      <c r="F87" s="76">
        <v>109.87</v>
      </c>
      <c r="G87" s="77">
        <v>18.32</v>
      </c>
      <c r="H87" s="75">
        <f>SUM(F87:G87)</f>
        <v>128.19</v>
      </c>
      <c r="I87" s="53"/>
      <c r="K87" s="12"/>
    </row>
    <row r="88" spans="1:11" ht="16">
      <c r="A88" s="152"/>
      <c r="B88" s="153"/>
      <c r="C88" s="153"/>
      <c r="D88" s="153"/>
      <c r="E88" s="154" t="s">
        <v>403</v>
      </c>
      <c r="F88" s="144">
        <f>SUM(F5:F87)</f>
        <v>7813.6200000000026</v>
      </c>
      <c r="G88" s="88">
        <f>SUM(G5:G87)</f>
        <v>1309.2900000000011</v>
      </c>
      <c r="H88" s="88">
        <f>SUM(H5:H87)</f>
        <v>9122.9100000000089</v>
      </c>
      <c r="I88" s="89"/>
      <c r="K88" s="12"/>
    </row>
    <row r="89" spans="1:11">
      <c r="A89" s="148" t="s">
        <v>383</v>
      </c>
      <c r="B89" s="149" t="s">
        <v>413</v>
      </c>
      <c r="C89" s="150" t="s">
        <v>196</v>
      </c>
      <c r="D89" s="151"/>
      <c r="E89" s="151"/>
      <c r="F89" s="76">
        <v>64.63</v>
      </c>
      <c r="G89" s="75">
        <v>10.47</v>
      </c>
      <c r="H89" s="75">
        <f>SUM(F89:G89)</f>
        <v>75.099999999999994</v>
      </c>
      <c r="I89" s="53"/>
    </row>
    <row r="90" spans="1:11">
      <c r="A90" s="43" t="s">
        <v>383</v>
      </c>
      <c r="B90" s="50" t="s">
        <v>414</v>
      </c>
      <c r="C90" s="54" t="s">
        <v>320</v>
      </c>
      <c r="D90" s="52"/>
      <c r="E90" s="52">
        <v>1</v>
      </c>
      <c r="F90" s="76">
        <v>109.87</v>
      </c>
      <c r="G90" s="76">
        <v>18.32</v>
      </c>
      <c r="H90" s="76">
        <f>SUM(F90:G90)</f>
        <v>128.19</v>
      </c>
      <c r="I90" s="53"/>
    </row>
    <row r="91" spans="1:11">
      <c r="A91" s="43"/>
      <c r="B91" s="50"/>
      <c r="C91" s="54"/>
      <c r="D91" s="52"/>
      <c r="E91" s="52"/>
      <c r="F91" s="76"/>
      <c r="G91" s="76"/>
      <c r="H91" s="76"/>
      <c r="I91" s="53"/>
    </row>
    <row r="92" spans="1:11" ht="16">
      <c r="A92" s="143"/>
      <c r="B92" s="155">
        <f>COUNTA(B5:B90)</f>
        <v>85</v>
      </c>
      <c r="C92" s="142"/>
      <c r="D92" s="398" t="s">
        <v>404</v>
      </c>
      <c r="E92" s="400"/>
      <c r="F92" s="88">
        <f>SUM(F89:F91)</f>
        <v>174.5</v>
      </c>
      <c r="G92" s="88">
        <f>SUM(G89:G91)</f>
        <v>28.79</v>
      </c>
      <c r="H92" s="88">
        <f>SUM(H89:H91)</f>
        <v>203.29</v>
      </c>
      <c r="I92" s="89"/>
      <c r="K92" s="12"/>
    </row>
    <row r="93" spans="1:11" ht="16">
      <c r="A93" s="394" t="s">
        <v>171</v>
      </c>
      <c r="B93" s="395"/>
      <c r="C93" s="395"/>
      <c r="D93" s="395"/>
      <c r="E93" s="396"/>
      <c r="F93" s="88">
        <f>F88+F92</f>
        <v>7988.1200000000026</v>
      </c>
      <c r="G93" s="88">
        <f>G88+G92</f>
        <v>1338.0800000000011</v>
      </c>
      <c r="H93" s="88">
        <f>H88+H92</f>
        <v>9326.2000000000098</v>
      </c>
      <c r="I93" s="89"/>
      <c r="K93" s="12"/>
    </row>
    <row r="94" spans="1:11" ht="16">
      <c r="A94" s="401" t="s">
        <v>317</v>
      </c>
      <c r="B94" s="401"/>
      <c r="C94" s="401"/>
      <c r="D94" s="401"/>
      <c r="E94" s="401"/>
      <c r="F94" s="90"/>
      <c r="G94" s="93"/>
      <c r="H94" s="93"/>
      <c r="I94" s="89"/>
    </row>
    <row r="95" spans="1:11" ht="16" customHeight="1">
      <c r="A95" s="405" t="s">
        <v>417</v>
      </c>
      <c r="B95" s="402"/>
      <c r="C95" s="402"/>
      <c r="D95" s="402"/>
      <c r="E95" s="403"/>
      <c r="F95" s="75"/>
      <c r="G95" s="75"/>
      <c r="H95" s="75"/>
      <c r="I95" s="100"/>
    </row>
    <row r="96" spans="1:11" ht="16" customHeight="1">
      <c r="A96" s="189"/>
      <c r="B96" s="190"/>
      <c r="C96" s="189"/>
      <c r="D96" s="196"/>
      <c r="E96" s="195"/>
      <c r="F96" s="75"/>
      <c r="G96" s="75"/>
      <c r="H96" s="75"/>
      <c r="I96" s="100"/>
    </row>
    <row r="97" spans="1:9" ht="16" customHeight="1">
      <c r="A97" s="405" t="s">
        <v>418</v>
      </c>
      <c r="B97" s="402"/>
      <c r="C97" s="402"/>
      <c r="D97" s="402"/>
      <c r="E97" s="403"/>
      <c r="F97" s="207"/>
      <c r="G97" s="75"/>
      <c r="H97" s="75"/>
      <c r="I97" s="100"/>
    </row>
    <row r="98" spans="1:9" ht="16" customHeight="1">
      <c r="A98" s="189"/>
      <c r="B98" s="190"/>
      <c r="C98" s="189"/>
      <c r="D98" s="190"/>
      <c r="E98" s="191"/>
      <c r="F98" s="207"/>
      <c r="G98" s="75"/>
      <c r="H98" s="75"/>
      <c r="I98" s="100"/>
    </row>
    <row r="99" spans="1:9" ht="16" customHeight="1">
      <c r="A99" s="189"/>
      <c r="B99" s="190"/>
      <c r="C99" s="189"/>
      <c r="D99" s="190"/>
      <c r="E99" s="191"/>
      <c r="F99" s="207"/>
      <c r="G99" s="75"/>
      <c r="H99" s="75"/>
      <c r="I99" s="100"/>
    </row>
    <row r="100" spans="1:9" ht="16" customHeight="1">
      <c r="A100" s="189"/>
      <c r="B100" s="190"/>
      <c r="C100" s="189" t="s">
        <v>210</v>
      </c>
      <c r="D100" s="190"/>
      <c r="E100" s="191"/>
      <c r="F100" s="207">
        <v>-168.03</v>
      </c>
      <c r="G100" s="75">
        <v>-29.32</v>
      </c>
      <c r="H100" s="75">
        <f>SUM(F100:G100)</f>
        <v>-197.35</v>
      </c>
      <c r="I100" s="100" t="s">
        <v>510</v>
      </c>
    </row>
    <row r="101" spans="1:9" ht="16" customHeight="1">
      <c r="A101" s="189"/>
      <c r="B101" s="190"/>
      <c r="C101" s="189" t="s">
        <v>512</v>
      </c>
      <c r="D101" s="196"/>
      <c r="E101" s="195"/>
      <c r="F101" s="75">
        <v>168.03</v>
      </c>
      <c r="G101" s="75">
        <v>29.32</v>
      </c>
      <c r="H101" s="75">
        <f>SUM(F101:G101)</f>
        <v>197.35</v>
      </c>
      <c r="I101" s="100" t="s">
        <v>511</v>
      </c>
    </row>
    <row r="102" spans="1:9" ht="16" customHeight="1">
      <c r="A102" s="189"/>
      <c r="B102" s="190"/>
      <c r="C102" s="190" t="s">
        <v>504</v>
      </c>
      <c r="D102" s="196"/>
      <c r="E102" s="195"/>
      <c r="F102" s="75">
        <v>168.03</v>
      </c>
      <c r="G102" s="75">
        <v>29.32</v>
      </c>
      <c r="H102" s="75">
        <f>SUM(F102:G102)</f>
        <v>197.35</v>
      </c>
      <c r="I102" s="100" t="s">
        <v>511</v>
      </c>
    </row>
    <row r="103" spans="1:9" ht="16">
      <c r="A103" s="409" t="s">
        <v>415</v>
      </c>
      <c r="B103" s="410"/>
      <c r="C103" s="410"/>
      <c r="D103" s="410"/>
      <c r="E103" s="411"/>
      <c r="F103" s="98">
        <f>SUM(F96:F97)</f>
        <v>0</v>
      </c>
      <c r="G103" s="98">
        <f>SUM(G96:G97)</f>
        <v>0</v>
      </c>
      <c r="H103" s="98">
        <f>SUM(H96:H102)</f>
        <v>197.35</v>
      </c>
      <c r="I103" s="100"/>
    </row>
    <row r="104" spans="1:9" ht="16">
      <c r="A104" s="393" t="s">
        <v>171</v>
      </c>
      <c r="B104" s="393"/>
      <c r="C104" s="393"/>
      <c r="D104" s="393"/>
      <c r="E104" s="393"/>
      <c r="F104" s="90">
        <f>F93+F103</f>
        <v>7988.1200000000026</v>
      </c>
      <c r="G104" s="90">
        <f>G93+G103</f>
        <v>1338.0800000000011</v>
      </c>
      <c r="H104" s="90">
        <f>H93+H103</f>
        <v>9523.5500000000102</v>
      </c>
      <c r="I104" s="89"/>
    </row>
    <row r="105" spans="1:9" ht="15" customHeight="1">
      <c r="A105" s="397" t="s">
        <v>166</v>
      </c>
      <c r="B105" s="397"/>
      <c r="C105" s="397"/>
      <c r="D105" s="397"/>
      <c r="E105" s="397"/>
      <c r="F105" s="397"/>
      <c r="G105" s="397"/>
      <c r="H105" s="397"/>
      <c r="I105" s="143"/>
    </row>
    <row r="106" spans="1:9" ht="16" customHeight="1">
      <c r="C106" s="1"/>
      <c r="D106" s="2"/>
      <c r="E106" s="3"/>
      <c r="G106" t="s">
        <v>381</v>
      </c>
      <c r="H106" s="163" t="s">
        <v>440</v>
      </c>
      <c r="I106" s="164">
        <v>44369</v>
      </c>
    </row>
    <row r="107" spans="1:9">
      <c r="G107" s="12"/>
      <c r="H107" s="12"/>
      <c r="I107" t="s">
        <v>489</v>
      </c>
    </row>
    <row r="110" spans="1:9">
      <c r="B110" s="137"/>
      <c r="C110" s="137"/>
    </row>
  </sheetData>
  <autoFilter ref="A4:I90" xr:uid="{AC91E4FB-51F2-A54D-A087-8F2CC9694FD4}"/>
  <mergeCells count="8">
    <mergeCell ref="A104:E104"/>
    <mergeCell ref="A105:H105"/>
    <mergeCell ref="D92:E92"/>
    <mergeCell ref="A93:E93"/>
    <mergeCell ref="A94:E94"/>
    <mergeCell ref="A95:E95"/>
    <mergeCell ref="A97:E97"/>
    <mergeCell ref="A103:E103"/>
  </mergeCells>
  <conditionalFormatting sqref="B104 B1:B94 B106:B1048576">
    <cfRule type="duplicateValues" dxfId="440" priority="9"/>
  </conditionalFormatting>
  <conditionalFormatting sqref="B47:C47">
    <cfRule type="duplicateValues" dxfId="439" priority="35"/>
    <cfRule type="duplicateValues" dxfId="438" priority="36"/>
  </conditionalFormatting>
  <conditionalFormatting sqref="B88:C88">
    <cfRule type="duplicateValues" dxfId="437" priority="38"/>
    <cfRule type="duplicateValues" dxfId="436" priority="39"/>
  </conditionalFormatting>
  <conditionalFormatting sqref="B104:C104 B89:C92 B48:C87 B94:C94 B1:C46 B106:C1048576">
    <cfRule type="duplicateValues" dxfId="435" priority="41"/>
  </conditionalFormatting>
  <conditionalFormatting sqref="B108:C1048576">
    <cfRule type="duplicateValues" dxfId="434" priority="48"/>
  </conditionalFormatting>
  <conditionalFormatting sqref="C13">
    <cfRule type="duplicateValues" dxfId="433" priority="46"/>
  </conditionalFormatting>
  <conditionalFormatting sqref="C39">
    <cfRule type="duplicateValues" dxfId="432" priority="44"/>
  </conditionalFormatting>
  <conditionalFormatting sqref="C41">
    <cfRule type="duplicateValues" dxfId="431" priority="43"/>
  </conditionalFormatting>
  <conditionalFormatting sqref="C104 C1:C94 C106:C1048576">
    <cfRule type="duplicateValues" dxfId="430" priority="10"/>
  </conditionalFormatting>
  <conditionalFormatting sqref="D5:E87">
    <cfRule type="notContainsBlanks" dxfId="429" priority="37">
      <formula>LEN(TRIM(D5))&gt;0</formula>
    </cfRule>
  </conditionalFormatting>
  <conditionalFormatting sqref="D89:E91">
    <cfRule type="notContainsBlanks" dxfId="428" priority="47">
      <formula>LEN(TRIM(D89))&gt;0</formula>
    </cfRule>
  </conditionalFormatting>
  <conditionalFormatting sqref="F5:F87 F89">
    <cfRule type="cellIs" dxfId="427" priority="34" operator="notEqual">
      <formula>53.41</formula>
    </cfRule>
  </conditionalFormatting>
  <conditionalFormatting sqref="F95:F102">
    <cfRule type="cellIs" dxfId="426" priority="3" operator="notEqual">
      <formula>53.41</formula>
    </cfRule>
  </conditionalFormatting>
  <conditionalFormatting sqref="G5:G87">
    <cfRule type="cellIs" dxfId="425" priority="6" operator="notEqual">
      <formula>10.47</formula>
    </cfRule>
  </conditionalFormatting>
  <conditionalFormatting sqref="G95:G102">
    <cfRule type="cellIs" dxfId="424" priority="2" operator="notEqual">
      <formula>10.47</formula>
    </cfRule>
  </conditionalFormatting>
  <conditionalFormatting sqref="H5:H87">
    <cfRule type="cellIs" dxfId="423" priority="5" operator="notEqual">
      <formula>63.88</formula>
    </cfRule>
  </conditionalFormatting>
  <conditionalFormatting sqref="H95:H102">
    <cfRule type="cellIs" dxfId="422" priority="32" operator="notEqual">
      <formula>63.88</formula>
    </cfRule>
  </conditionalFormatting>
  <conditionalFormatting sqref="I5:I105">
    <cfRule type="notContainsBlanks" dxfId="421" priority="1">
      <formula>LEN(TRIM(I5))&gt;0</formula>
    </cfRule>
  </conditionalFormatting>
  <conditionalFormatting sqref="J69">
    <cfRule type="notContainsBlanks" dxfId="420" priority="42">
      <formula>LEN(TRIM(J69))&gt;0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EA60-1573-F84A-B3A4-DF581AC63C92}">
  <sheetPr codeName="Sheet61">
    <tabColor rgb="FF92D050"/>
    <pageSetUpPr fitToPage="1"/>
  </sheetPr>
  <dimension ref="A1:M108"/>
  <sheetViews>
    <sheetView zoomScale="125" zoomScaleNormal="125" zoomScalePageLayoutView="150" workbookViewId="0">
      <selection activeCell="I108" sqref="I108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44348</v>
      </c>
      <c r="I2" s="157">
        <v>44377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80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1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v>7</v>
      </c>
      <c r="B11" s="114">
        <v>2222</v>
      </c>
      <c r="C11" s="54" t="s">
        <v>497</v>
      </c>
      <c r="D11" s="52">
        <v>8</v>
      </c>
      <c r="E11" s="52">
        <v>1</v>
      </c>
      <c r="F11" s="77">
        <v>168.03</v>
      </c>
      <c r="G11" s="77">
        <v>29.32</v>
      </c>
      <c r="H11" s="75">
        <f t="shared" si="0"/>
        <v>197.35</v>
      </c>
      <c r="I11" s="53" t="s">
        <v>500</v>
      </c>
    </row>
    <row r="12" spans="1:9">
      <c r="A12" s="43">
        <f>A11+1</f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168.03</v>
      </c>
      <c r="G12" s="76">
        <v>29.32</v>
      </c>
      <c r="H12" s="75">
        <f t="shared" si="0"/>
        <v>197.35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64.63</v>
      </c>
      <c r="G13" s="76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218">
        <v>1</v>
      </c>
      <c r="F14" s="76">
        <v>109.87</v>
      </c>
      <c r="G14" s="75">
        <v>18.32</v>
      </c>
      <c r="H14" s="75">
        <f t="shared" si="0"/>
        <v>128.19</v>
      </c>
      <c r="I14" s="53" t="s">
        <v>501</v>
      </c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6">
        <v>64.63</v>
      </c>
      <c r="G15" s="75">
        <v>10.47</v>
      </c>
      <c r="H15" s="75">
        <f t="shared" si="0"/>
        <v>75.099999999999994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109.87</v>
      </c>
      <c r="G21" s="76">
        <v>18.32</v>
      </c>
      <c r="H21" s="75">
        <f t="shared" si="0"/>
        <v>128.19</v>
      </c>
      <c r="I21" s="53"/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>
      <c r="A24" s="43">
        <f t="shared" si="1"/>
        <v>20</v>
      </c>
      <c r="B24" s="114">
        <v>1985</v>
      </c>
      <c r="C24" s="54" t="s">
        <v>120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  <c r="M24" t="s">
        <v>318</v>
      </c>
    </row>
    <row r="25" spans="1:13">
      <c r="A25" s="43">
        <f t="shared" si="1"/>
        <v>21</v>
      </c>
      <c r="B25" s="114">
        <v>1350</v>
      </c>
      <c r="C25" s="54" t="s">
        <v>332</v>
      </c>
      <c r="D25" s="52"/>
      <c r="E25" s="52">
        <v>1</v>
      </c>
      <c r="F25" s="76">
        <v>109.87</v>
      </c>
      <c r="G25" s="75">
        <v>18.32</v>
      </c>
      <c r="H25" s="75">
        <f t="shared" si="0"/>
        <v>128.19</v>
      </c>
      <c r="I25" s="53"/>
    </row>
    <row r="26" spans="1:13">
      <c r="A26" s="43">
        <f t="shared" si="1"/>
        <v>22</v>
      </c>
      <c r="B26" s="114">
        <v>2120</v>
      </c>
      <c r="C26" s="51" t="s">
        <v>213</v>
      </c>
      <c r="D26" s="66">
        <v>2</v>
      </c>
      <c r="E26" s="66"/>
      <c r="F26" s="76">
        <v>168.03</v>
      </c>
      <c r="G26" s="78">
        <v>29.32</v>
      </c>
      <c r="H26" s="75">
        <f t="shared" si="0"/>
        <v>197.35</v>
      </c>
      <c r="I26" s="53" t="s">
        <v>503</v>
      </c>
    </row>
    <row r="27" spans="1:13">
      <c r="A27" s="43">
        <f t="shared" si="1"/>
        <v>23</v>
      </c>
      <c r="B27" s="114">
        <v>2193</v>
      </c>
      <c r="C27" s="51" t="s">
        <v>407</v>
      </c>
      <c r="D27" s="66"/>
      <c r="E27" s="66"/>
      <c r="F27" s="76">
        <v>64.63</v>
      </c>
      <c r="G27" s="76">
        <v>10.47</v>
      </c>
      <c r="H27" s="76">
        <f t="shared" si="0"/>
        <v>75.099999999999994</v>
      </c>
      <c r="I27" s="53"/>
    </row>
    <row r="28" spans="1:13">
      <c r="A28" s="43">
        <f t="shared" si="1"/>
        <v>24</v>
      </c>
      <c r="B28" s="114">
        <v>640</v>
      </c>
      <c r="C28" s="51" t="s">
        <v>43</v>
      </c>
      <c r="D28" s="52"/>
      <c r="E28" s="52"/>
      <c r="F28" s="76">
        <v>64.63</v>
      </c>
      <c r="G28" s="75">
        <v>10.47</v>
      </c>
      <c r="H28" s="75">
        <f t="shared" si="0"/>
        <v>75.099999999999994</v>
      </c>
      <c r="I28" s="53"/>
    </row>
    <row r="29" spans="1:13">
      <c r="A29" s="43">
        <f t="shared" si="1"/>
        <v>25</v>
      </c>
      <c r="B29" s="114">
        <v>901</v>
      </c>
      <c r="C29" s="51" t="s">
        <v>21</v>
      </c>
      <c r="D29" s="52"/>
      <c r="E29" s="52">
        <v>1</v>
      </c>
      <c r="F29" s="76">
        <v>109.87</v>
      </c>
      <c r="G29" s="75">
        <v>18.32</v>
      </c>
      <c r="H29" s="75">
        <f t="shared" si="0"/>
        <v>128.19</v>
      </c>
      <c r="I29" s="53"/>
    </row>
    <row r="30" spans="1:13">
      <c r="A30" s="43">
        <f t="shared" si="1"/>
        <v>26</v>
      </c>
      <c r="B30" s="114">
        <v>1978</v>
      </c>
      <c r="C30" s="51" t="s">
        <v>358</v>
      </c>
      <c r="D30" s="52">
        <v>2</v>
      </c>
      <c r="E30" s="52">
        <v>1</v>
      </c>
      <c r="F30" s="77">
        <v>168.03</v>
      </c>
      <c r="G30" s="76">
        <v>29.32</v>
      </c>
      <c r="H30" s="76">
        <f t="shared" si="0"/>
        <v>197.35</v>
      </c>
      <c r="I30" s="53"/>
    </row>
    <row r="31" spans="1:13" ht="16">
      <c r="A31" s="43">
        <f t="shared" si="1"/>
        <v>27</v>
      </c>
      <c r="B31" s="114">
        <v>1741</v>
      </c>
      <c r="C31" s="51" t="s">
        <v>23</v>
      </c>
      <c r="D31" s="52"/>
      <c r="E31" s="52"/>
      <c r="F31" s="76">
        <v>64.63</v>
      </c>
      <c r="G31" s="75">
        <v>10.47</v>
      </c>
      <c r="H31" s="75">
        <f t="shared" si="0"/>
        <v>75.099999999999994</v>
      </c>
      <c r="I31" s="53"/>
      <c r="J31" s="180"/>
    </row>
    <row r="32" spans="1:13">
      <c r="A32" s="43">
        <f t="shared" si="1"/>
        <v>28</v>
      </c>
      <c r="B32" s="114">
        <v>1757</v>
      </c>
      <c r="C32" s="51" t="s">
        <v>93</v>
      </c>
      <c r="D32" s="52">
        <v>1</v>
      </c>
      <c r="E32" s="52">
        <v>1</v>
      </c>
      <c r="F32" s="76">
        <v>168.03</v>
      </c>
      <c r="G32" s="75">
        <v>29.32</v>
      </c>
      <c r="H32" s="75">
        <f t="shared" si="0"/>
        <v>197.35</v>
      </c>
      <c r="I32" s="53"/>
    </row>
    <row r="33" spans="1:9">
      <c r="A33" s="43">
        <f t="shared" si="1"/>
        <v>29</v>
      </c>
      <c r="B33" s="114">
        <v>2057</v>
      </c>
      <c r="C33" s="51" t="s">
        <v>183</v>
      </c>
      <c r="D33" s="52"/>
      <c r="E33" s="52"/>
      <c r="F33" s="76">
        <v>64.63</v>
      </c>
      <c r="G33" s="75">
        <v>10.47</v>
      </c>
      <c r="H33" s="75">
        <f t="shared" si="0"/>
        <v>75.099999999999994</v>
      </c>
      <c r="I33" s="53"/>
    </row>
    <row r="34" spans="1:9">
      <c r="A34" s="43">
        <f t="shared" si="1"/>
        <v>30</v>
      </c>
      <c r="B34" s="114">
        <v>1210</v>
      </c>
      <c r="C34" s="54" t="s">
        <v>24</v>
      </c>
      <c r="D34" s="52">
        <v>1</v>
      </c>
      <c r="E34" s="52">
        <v>1</v>
      </c>
      <c r="F34" s="76">
        <v>168.03</v>
      </c>
      <c r="G34" s="76">
        <v>29.32</v>
      </c>
      <c r="H34" s="76">
        <f t="shared" si="0"/>
        <v>197.35</v>
      </c>
      <c r="I34" s="53"/>
    </row>
    <row r="35" spans="1:9">
      <c r="A35" s="43">
        <f t="shared" si="1"/>
        <v>31</v>
      </c>
      <c r="B35" s="114">
        <v>2031</v>
      </c>
      <c r="C35" s="54" t="s">
        <v>134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1460</v>
      </c>
      <c r="C36" s="54" t="s">
        <v>59</v>
      </c>
      <c r="D36" s="55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9">
      <c r="A37" s="43">
        <f t="shared" si="1"/>
        <v>33</v>
      </c>
      <c r="B37" s="114">
        <v>1300</v>
      </c>
      <c r="C37" s="138" t="s">
        <v>330</v>
      </c>
      <c r="D37" s="55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 ht="16" customHeight="1">
      <c r="A38" s="43">
        <f t="shared" si="1"/>
        <v>34</v>
      </c>
      <c r="B38" s="166">
        <v>2036</v>
      </c>
      <c r="C38" s="119" t="s">
        <v>306</v>
      </c>
      <c r="D38" s="55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14">
        <v>2062</v>
      </c>
      <c r="C39" s="54" t="s">
        <v>203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67">
        <v>2121</v>
      </c>
      <c r="C40" s="119" t="s">
        <v>308</v>
      </c>
      <c r="D40" s="52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9">
      <c r="A41" s="43">
        <f t="shared" si="1"/>
        <v>37</v>
      </c>
      <c r="B41" s="114">
        <v>1704</v>
      </c>
      <c r="C41" s="54" t="s">
        <v>27</v>
      </c>
      <c r="D41" s="56">
        <v>2</v>
      </c>
      <c r="E41" s="52">
        <v>1</v>
      </c>
      <c r="F41" s="77">
        <v>168.03</v>
      </c>
      <c r="G41" s="76">
        <v>29.32</v>
      </c>
      <c r="H41" s="75">
        <f t="shared" si="0"/>
        <v>197.35</v>
      </c>
      <c r="I41" s="53"/>
    </row>
    <row r="42" spans="1:9">
      <c r="A42" s="43">
        <f t="shared" si="1"/>
        <v>38</v>
      </c>
      <c r="B42" s="114">
        <v>2030</v>
      </c>
      <c r="C42" s="54" t="s">
        <v>123</v>
      </c>
      <c r="D42" s="56"/>
      <c r="E42" s="52">
        <v>1</v>
      </c>
      <c r="F42" s="76">
        <v>109.87</v>
      </c>
      <c r="G42" s="76">
        <v>18.32</v>
      </c>
      <c r="H42" s="75">
        <f t="shared" si="0"/>
        <v>128.19</v>
      </c>
      <c r="I42" s="53"/>
    </row>
    <row r="43" spans="1:9">
      <c r="A43" s="43">
        <f t="shared" si="1"/>
        <v>39</v>
      </c>
      <c r="B43" s="114">
        <v>2074</v>
      </c>
      <c r="C43" s="54" t="s">
        <v>214</v>
      </c>
      <c r="D43" s="56"/>
      <c r="E43" s="52"/>
      <c r="F43" s="76">
        <v>64.63</v>
      </c>
      <c r="G43" s="75">
        <v>10.47</v>
      </c>
      <c r="H43" s="75">
        <f t="shared" si="0"/>
        <v>75.099999999999994</v>
      </c>
      <c r="I43" s="53"/>
    </row>
    <row r="44" spans="1:9">
      <c r="A44" s="43">
        <f t="shared" si="1"/>
        <v>40</v>
      </c>
      <c r="B44" s="114">
        <v>1734</v>
      </c>
      <c r="C44" s="54" t="s">
        <v>143</v>
      </c>
      <c r="D44" s="52">
        <v>1</v>
      </c>
      <c r="E44" s="52"/>
      <c r="F44" s="76">
        <v>109.87</v>
      </c>
      <c r="G44" s="75">
        <v>18.32</v>
      </c>
      <c r="H44" s="75">
        <f t="shared" si="0"/>
        <v>128.19</v>
      </c>
      <c r="I44" s="53"/>
    </row>
    <row r="45" spans="1:9">
      <c r="A45" s="43">
        <f t="shared" si="1"/>
        <v>41</v>
      </c>
      <c r="B45" s="114">
        <v>2069</v>
      </c>
      <c r="C45" s="54" t="s">
        <v>209</v>
      </c>
      <c r="D45" s="52"/>
      <c r="E45" s="52"/>
      <c r="F45" s="76">
        <v>64.63</v>
      </c>
      <c r="G45" s="75">
        <v>10.47</v>
      </c>
      <c r="H45" s="75">
        <f t="shared" si="0"/>
        <v>75.099999999999994</v>
      </c>
      <c r="I45" s="53"/>
    </row>
    <row r="46" spans="1:9">
      <c r="A46" s="43">
        <f t="shared" si="1"/>
        <v>42</v>
      </c>
      <c r="B46" s="114">
        <v>2003</v>
      </c>
      <c r="C46" s="51" t="s">
        <v>133</v>
      </c>
      <c r="D46" s="52"/>
      <c r="E46" s="52">
        <v>1</v>
      </c>
      <c r="F46" s="76">
        <v>109.87</v>
      </c>
      <c r="G46" s="76">
        <v>18.32</v>
      </c>
      <c r="H46" s="76">
        <f t="shared" si="0"/>
        <v>128.19</v>
      </c>
      <c r="I46" s="53"/>
    </row>
    <row r="47" spans="1:9" s="42" customFormat="1">
      <c r="A47" s="43">
        <f t="shared" si="1"/>
        <v>43</v>
      </c>
      <c r="B47" s="114">
        <v>2019</v>
      </c>
      <c r="C47" s="54" t="s">
        <v>124</v>
      </c>
      <c r="D47" s="52">
        <v>1</v>
      </c>
      <c r="E47" s="52">
        <v>1</v>
      </c>
      <c r="F47" s="77">
        <v>168.03</v>
      </c>
      <c r="G47" s="76">
        <v>29.32</v>
      </c>
      <c r="H47" s="76">
        <f t="shared" si="0"/>
        <v>197.35</v>
      </c>
      <c r="I47" s="53"/>
    </row>
    <row r="48" spans="1:9" s="42" customFormat="1">
      <c r="A48" s="43">
        <f t="shared" si="1"/>
        <v>44</v>
      </c>
      <c r="B48" s="114">
        <v>2184</v>
      </c>
      <c r="C48" s="54" t="s">
        <v>393</v>
      </c>
      <c r="D48" s="52"/>
      <c r="E48" s="52"/>
      <c r="F48" s="76">
        <v>64.63</v>
      </c>
      <c r="G48" s="76">
        <v>10.47</v>
      </c>
      <c r="H48" s="75">
        <f t="shared" si="0"/>
        <v>75.099999999999994</v>
      </c>
      <c r="I48" s="53"/>
    </row>
    <row r="49" spans="1:9" s="42" customFormat="1">
      <c r="A49" s="43">
        <f t="shared" si="1"/>
        <v>45</v>
      </c>
      <c r="B49" s="114">
        <v>2172</v>
      </c>
      <c r="C49" s="54" t="s">
        <v>378</v>
      </c>
      <c r="D49" s="52"/>
      <c r="E49" s="52"/>
      <c r="F49" s="76">
        <v>64.63</v>
      </c>
      <c r="G49" s="75">
        <v>10.47</v>
      </c>
      <c r="H49" s="75">
        <f t="shared" si="0"/>
        <v>75.099999999999994</v>
      </c>
      <c r="I49" s="53"/>
    </row>
    <row r="50" spans="1:9">
      <c r="A50" s="43">
        <f t="shared" si="1"/>
        <v>46</v>
      </c>
      <c r="B50" s="114">
        <v>2119</v>
      </c>
      <c r="C50" s="51" t="s">
        <v>215</v>
      </c>
      <c r="D50" s="66"/>
      <c r="E50" s="66"/>
      <c r="F50" s="76">
        <v>64.63</v>
      </c>
      <c r="G50" s="78">
        <v>10.47</v>
      </c>
      <c r="H50" s="75">
        <f t="shared" si="0"/>
        <v>75.099999999999994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6">
        <v>64.63</v>
      </c>
      <c r="G51" s="75">
        <v>10.47</v>
      </c>
      <c r="H51" s="75">
        <f t="shared" si="0"/>
        <v>75.099999999999994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6">
        <v>64.63</v>
      </c>
      <c r="G52" s="203">
        <v>10.47</v>
      </c>
      <c r="H52" s="76">
        <f t="shared" si="0"/>
        <v>75.099999999999994</v>
      </c>
      <c r="I52" s="53"/>
    </row>
    <row r="53" spans="1:9">
      <c r="A53" s="43">
        <f t="shared" si="1"/>
        <v>49</v>
      </c>
      <c r="B53" s="114">
        <v>2203</v>
      </c>
      <c r="C53" s="54" t="s">
        <v>428</v>
      </c>
      <c r="D53" s="52"/>
      <c r="E53" s="52"/>
      <c r="F53" s="76">
        <v>64.63</v>
      </c>
      <c r="G53" s="76">
        <v>10.47</v>
      </c>
      <c r="H53" s="76">
        <f>SUM(F53:G53)</f>
        <v>75.099999999999994</v>
      </c>
      <c r="I53" s="53"/>
    </row>
    <row r="54" spans="1:9">
      <c r="A54" s="43">
        <f t="shared" si="1"/>
        <v>50</v>
      </c>
      <c r="B54" s="114">
        <v>1595</v>
      </c>
      <c r="C54" s="54" t="s">
        <v>31</v>
      </c>
      <c r="D54" s="52"/>
      <c r="E54" s="52"/>
      <c r="F54" s="76">
        <v>64.63</v>
      </c>
      <c r="G54" s="75">
        <v>10.47</v>
      </c>
      <c r="H54" s="75">
        <f t="shared" si="0"/>
        <v>75.099999999999994</v>
      </c>
      <c r="I54" s="53"/>
    </row>
    <row r="55" spans="1:9">
      <c r="A55" s="43">
        <f t="shared" si="1"/>
        <v>51</v>
      </c>
      <c r="B55" s="114">
        <v>2001</v>
      </c>
      <c r="C55" s="54" t="s">
        <v>360</v>
      </c>
      <c r="D55" s="52"/>
      <c r="E55" s="52"/>
      <c r="F55" s="76">
        <v>64.63</v>
      </c>
      <c r="G55" s="76">
        <v>10.47</v>
      </c>
      <c r="H55" s="75">
        <f t="shared" si="0"/>
        <v>75.099999999999994</v>
      </c>
      <c r="I55" s="53"/>
    </row>
    <row r="56" spans="1:9">
      <c r="A56" s="43">
        <f t="shared" si="1"/>
        <v>52</v>
      </c>
      <c r="B56" s="114">
        <v>2109</v>
      </c>
      <c r="C56" s="54" t="s">
        <v>210</v>
      </c>
      <c r="D56" s="52">
        <v>1</v>
      </c>
      <c r="E56" s="52">
        <v>1</v>
      </c>
      <c r="F56" s="77">
        <v>168.03</v>
      </c>
      <c r="G56" s="76">
        <v>29.32</v>
      </c>
      <c r="H56" s="75">
        <f t="shared" si="0"/>
        <v>197.35</v>
      </c>
      <c r="I56" s="53"/>
    </row>
    <row r="57" spans="1:9">
      <c r="A57" s="43">
        <f t="shared" si="1"/>
        <v>53</v>
      </c>
      <c r="B57" s="114">
        <v>2160</v>
      </c>
      <c r="C57" s="54" t="s">
        <v>369</v>
      </c>
      <c r="D57" s="52">
        <v>1</v>
      </c>
      <c r="E57" s="52"/>
      <c r="F57" s="76">
        <v>109.87</v>
      </c>
      <c r="G57" s="76">
        <v>18.32</v>
      </c>
      <c r="H57" s="75">
        <f t="shared" si="0"/>
        <v>128.19</v>
      </c>
      <c r="I57" s="53"/>
    </row>
    <row r="58" spans="1:9">
      <c r="A58" s="43">
        <f t="shared" si="1"/>
        <v>54</v>
      </c>
      <c r="B58" s="114">
        <v>2209</v>
      </c>
      <c r="C58" s="54" t="s">
        <v>427</v>
      </c>
      <c r="D58" s="52"/>
      <c r="E58" s="52"/>
      <c r="F58" s="76">
        <v>64.63</v>
      </c>
      <c r="G58" s="76">
        <v>10.47</v>
      </c>
      <c r="H58" s="76">
        <f>SUM(F58:G58)</f>
        <v>75.099999999999994</v>
      </c>
      <c r="I58" s="53"/>
    </row>
    <row r="59" spans="1:9">
      <c r="A59" s="43">
        <f t="shared" si="1"/>
        <v>55</v>
      </c>
      <c r="B59" s="114">
        <v>2018</v>
      </c>
      <c r="C59" s="54" t="s">
        <v>112</v>
      </c>
      <c r="D59" s="52"/>
      <c r="E59" s="52"/>
      <c r="F59" s="76">
        <v>64.63</v>
      </c>
      <c r="G59" s="75">
        <v>10.47</v>
      </c>
      <c r="H59" s="75">
        <f t="shared" si="0"/>
        <v>75.099999999999994</v>
      </c>
      <c r="I59" s="53"/>
    </row>
    <row r="60" spans="1:9">
      <c r="A60" s="43">
        <f t="shared" si="1"/>
        <v>56</v>
      </c>
      <c r="B60" s="114">
        <v>1689</v>
      </c>
      <c r="C60" s="54" t="s">
        <v>341</v>
      </c>
      <c r="D60" s="52">
        <v>1</v>
      </c>
      <c r="E60" s="52">
        <v>1</v>
      </c>
      <c r="F60" s="76">
        <v>168.03</v>
      </c>
      <c r="G60" s="76">
        <v>29.32</v>
      </c>
      <c r="H60" s="76">
        <f t="shared" si="0"/>
        <v>197.35</v>
      </c>
      <c r="I60" s="53"/>
    </row>
    <row r="61" spans="1:9">
      <c r="A61" s="43">
        <f t="shared" si="1"/>
        <v>57</v>
      </c>
      <c r="B61" s="114">
        <v>1692</v>
      </c>
      <c r="C61" s="54" t="s">
        <v>32</v>
      </c>
      <c r="D61" s="56">
        <v>2</v>
      </c>
      <c r="E61" s="52"/>
      <c r="F61" s="76">
        <v>168.03</v>
      </c>
      <c r="G61" s="75">
        <v>29.32</v>
      </c>
      <c r="H61" s="75">
        <f t="shared" si="0"/>
        <v>197.35</v>
      </c>
      <c r="I61" s="53"/>
    </row>
    <row r="62" spans="1:9">
      <c r="A62" s="43">
        <f t="shared" si="1"/>
        <v>58</v>
      </c>
      <c r="B62" s="114">
        <v>2027</v>
      </c>
      <c r="C62" s="54" t="s">
        <v>137</v>
      </c>
      <c r="D62" s="56"/>
      <c r="E62" s="52"/>
      <c r="F62" s="76">
        <v>64.63</v>
      </c>
      <c r="G62" s="75">
        <v>10.47</v>
      </c>
      <c r="H62" s="75">
        <f t="shared" si="0"/>
        <v>75.099999999999994</v>
      </c>
      <c r="I62" s="53"/>
    </row>
    <row r="63" spans="1:9">
      <c r="A63" s="43">
        <f t="shared" si="1"/>
        <v>59</v>
      </c>
      <c r="B63" s="114">
        <v>2060</v>
      </c>
      <c r="C63" s="54" t="s">
        <v>179</v>
      </c>
      <c r="D63" s="52"/>
      <c r="E63" s="52">
        <v>1</v>
      </c>
      <c r="F63" s="76">
        <v>109.87</v>
      </c>
      <c r="G63" s="75">
        <v>18.32</v>
      </c>
      <c r="H63" s="75">
        <f t="shared" si="0"/>
        <v>128.19</v>
      </c>
      <c r="I63" s="53"/>
    </row>
    <row r="64" spans="1:9">
      <c r="A64" s="43">
        <f t="shared" si="1"/>
        <v>60</v>
      </c>
      <c r="B64" s="114">
        <v>1649</v>
      </c>
      <c r="C64" s="54" t="s">
        <v>34</v>
      </c>
      <c r="D64" s="52"/>
      <c r="E64" s="52"/>
      <c r="F64" s="76">
        <v>64.63</v>
      </c>
      <c r="G64" s="75">
        <v>10.47</v>
      </c>
      <c r="H64" s="75">
        <f t="shared" si="0"/>
        <v>75.099999999999994</v>
      </c>
      <c r="I64" s="53"/>
    </row>
    <row r="65" spans="1:10">
      <c r="A65" s="43">
        <f t="shared" si="1"/>
        <v>61</v>
      </c>
      <c r="B65" s="114">
        <v>2090</v>
      </c>
      <c r="C65" s="54" t="s">
        <v>380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>
      <c r="A66" s="43">
        <f t="shared" si="1"/>
        <v>62</v>
      </c>
      <c r="B66" s="114">
        <v>1705</v>
      </c>
      <c r="C66" s="54" t="s">
        <v>126</v>
      </c>
      <c r="D66" s="52"/>
      <c r="E66" s="52">
        <v>1</v>
      </c>
      <c r="F66" s="76">
        <v>109.87</v>
      </c>
      <c r="G66" s="75">
        <v>18.32</v>
      </c>
      <c r="H66" s="75">
        <f t="shared" si="0"/>
        <v>128.19</v>
      </c>
      <c r="I66" s="53"/>
    </row>
    <row r="67" spans="1:10" ht="17" customHeight="1">
      <c r="A67" s="43">
        <f t="shared" si="1"/>
        <v>63</v>
      </c>
      <c r="B67" s="114">
        <v>1050</v>
      </c>
      <c r="C67" s="115" t="s">
        <v>35</v>
      </c>
      <c r="D67" s="74"/>
      <c r="E67" s="116"/>
      <c r="F67" s="76">
        <v>64.63</v>
      </c>
      <c r="G67" s="75">
        <v>10.47</v>
      </c>
      <c r="H67" s="75">
        <f t="shared" si="0"/>
        <v>75.099999999999994</v>
      </c>
      <c r="I67" s="91"/>
      <c r="J67" s="91"/>
    </row>
    <row r="68" spans="1:10">
      <c r="A68" s="43">
        <f t="shared" si="1"/>
        <v>64</v>
      </c>
      <c r="B68" s="114">
        <v>2094</v>
      </c>
      <c r="C68" s="51" t="s">
        <v>433</v>
      </c>
      <c r="D68" s="71"/>
      <c r="E68" s="72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10">
      <c r="A69" s="43">
        <f t="shared" si="1"/>
        <v>65</v>
      </c>
      <c r="B69" s="114">
        <v>1686</v>
      </c>
      <c r="C69" s="51" t="s">
        <v>339</v>
      </c>
      <c r="D69" s="71"/>
      <c r="E69" s="52">
        <v>1</v>
      </c>
      <c r="F69" s="76">
        <v>109.87</v>
      </c>
      <c r="G69" s="76">
        <v>18.32</v>
      </c>
      <c r="H69" s="76">
        <f t="shared" si="0"/>
        <v>128.19</v>
      </c>
      <c r="I69" s="53"/>
    </row>
    <row r="70" spans="1:10">
      <c r="A70" s="43">
        <f t="shared" si="1"/>
        <v>66</v>
      </c>
      <c r="B70" s="114">
        <v>1964</v>
      </c>
      <c r="C70" s="54" t="s">
        <v>50</v>
      </c>
      <c r="D70" s="73"/>
      <c r="E70" s="73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si="1"/>
        <v>67</v>
      </c>
      <c r="B71" s="114">
        <v>1981</v>
      </c>
      <c r="C71" s="54" t="s">
        <v>85</v>
      </c>
      <c r="D71" s="73"/>
      <c r="E71" s="73"/>
      <c r="F71" s="76">
        <v>64.63</v>
      </c>
      <c r="G71" s="75">
        <v>10.47</v>
      </c>
      <c r="H71" s="75">
        <f t="shared" si="0"/>
        <v>75.099999999999994</v>
      </c>
      <c r="I71" s="53" t="s">
        <v>500</v>
      </c>
    </row>
    <row r="72" spans="1:10">
      <c r="A72" s="43">
        <f>A71+1</f>
        <v>68</v>
      </c>
      <c r="B72" s="114">
        <v>2022</v>
      </c>
      <c r="C72" s="54" t="s">
        <v>128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ref="A73:A85" si="2">A72+1</f>
        <v>69</v>
      </c>
      <c r="B73" s="114">
        <v>1662</v>
      </c>
      <c r="C73" s="54" t="s">
        <v>138</v>
      </c>
      <c r="D73" s="71"/>
      <c r="E73" s="72"/>
      <c r="F73" s="76">
        <v>64.63</v>
      </c>
      <c r="G73" s="75">
        <v>10.47</v>
      </c>
      <c r="H73" s="75">
        <f t="shared" si="0"/>
        <v>75.099999999999994</v>
      </c>
      <c r="I73" s="53"/>
    </row>
    <row r="74" spans="1:10">
      <c r="A74" s="43">
        <f t="shared" si="2"/>
        <v>70</v>
      </c>
      <c r="B74" s="114">
        <v>1630</v>
      </c>
      <c r="C74" s="54" t="s">
        <v>37</v>
      </c>
      <c r="D74" s="56">
        <v>1</v>
      </c>
      <c r="E74" s="72"/>
      <c r="F74" s="76">
        <v>109.87</v>
      </c>
      <c r="G74" s="75">
        <v>18.32</v>
      </c>
      <c r="H74" s="75">
        <f t="shared" si="0"/>
        <v>128.19</v>
      </c>
      <c r="I74" s="53"/>
    </row>
    <row r="75" spans="1:10">
      <c r="A75" s="43">
        <f t="shared" si="2"/>
        <v>71</v>
      </c>
      <c r="B75" s="114">
        <v>1714</v>
      </c>
      <c r="C75" s="51" t="s">
        <v>46</v>
      </c>
      <c r="D75" s="74">
        <v>2</v>
      </c>
      <c r="E75" s="66">
        <v>1</v>
      </c>
      <c r="F75" s="77">
        <v>168.03</v>
      </c>
      <c r="G75" s="77">
        <v>29.32</v>
      </c>
      <c r="H75" s="75">
        <f t="shared" si="0"/>
        <v>197.35</v>
      </c>
      <c r="I75" s="53"/>
    </row>
    <row r="76" spans="1:10">
      <c r="A76" s="43">
        <f t="shared" si="2"/>
        <v>72</v>
      </c>
      <c r="B76" s="114">
        <v>2024</v>
      </c>
      <c r="C76" s="51" t="s">
        <v>165</v>
      </c>
      <c r="D76" s="56"/>
      <c r="E76" s="66">
        <v>1</v>
      </c>
      <c r="F76" s="76">
        <v>109.87</v>
      </c>
      <c r="G76" s="80">
        <v>18.32</v>
      </c>
      <c r="H76" s="76">
        <f t="shared" si="0"/>
        <v>128.19</v>
      </c>
      <c r="I76" s="53"/>
    </row>
    <row r="77" spans="1:10">
      <c r="A77" s="43">
        <f t="shared" si="2"/>
        <v>73</v>
      </c>
      <c r="B77" s="114">
        <v>1955</v>
      </c>
      <c r="C77" s="51" t="s">
        <v>200</v>
      </c>
      <c r="D77" s="56"/>
      <c r="E77" s="66">
        <v>1</v>
      </c>
      <c r="F77" s="76">
        <v>109.87</v>
      </c>
      <c r="G77" s="76">
        <v>18.32</v>
      </c>
      <c r="H77" s="76">
        <f t="shared" si="0"/>
        <v>128.19</v>
      </c>
      <c r="I77" s="53"/>
    </row>
    <row r="78" spans="1:10">
      <c r="A78" s="43">
        <f t="shared" si="2"/>
        <v>74</v>
      </c>
      <c r="B78" s="114">
        <v>2006</v>
      </c>
      <c r="C78" s="54" t="s">
        <v>98</v>
      </c>
      <c r="D78" s="56"/>
      <c r="E78" s="66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>
        <f t="shared" si="2"/>
        <v>75</v>
      </c>
      <c r="B79" s="114">
        <v>2212</v>
      </c>
      <c r="C79" s="54" t="s">
        <v>434</v>
      </c>
      <c r="D79" s="56"/>
      <c r="E79" s="52"/>
      <c r="F79" s="76">
        <v>64.63</v>
      </c>
      <c r="G79" s="75">
        <v>10.47</v>
      </c>
      <c r="H79" s="75">
        <f t="shared" si="0"/>
        <v>75.099999999999994</v>
      </c>
      <c r="I79" s="53"/>
    </row>
    <row r="80" spans="1:10">
      <c r="A80" s="43">
        <f t="shared" si="2"/>
        <v>76</v>
      </c>
      <c r="B80" s="114">
        <v>2021</v>
      </c>
      <c r="C80" s="54" t="s">
        <v>201</v>
      </c>
      <c r="D80" s="66"/>
      <c r="E80" s="66"/>
      <c r="F80" s="76">
        <v>64.63</v>
      </c>
      <c r="G80" s="75">
        <v>10.47</v>
      </c>
      <c r="H80" s="75">
        <f t="shared" si="0"/>
        <v>75.099999999999994</v>
      </c>
      <c r="I80" s="53"/>
    </row>
    <row r="81" spans="1:11">
      <c r="A81" s="43">
        <f t="shared" si="2"/>
        <v>77</v>
      </c>
      <c r="B81" s="114">
        <v>1750</v>
      </c>
      <c r="C81" s="54" t="s">
        <v>202</v>
      </c>
      <c r="D81" s="66"/>
      <c r="E81" s="66">
        <v>1</v>
      </c>
      <c r="F81" s="76">
        <v>109.87</v>
      </c>
      <c r="G81" s="78">
        <v>18.32</v>
      </c>
      <c r="H81" s="75">
        <f>SUM(F81:G81)</f>
        <v>128.19</v>
      </c>
      <c r="I81" s="53"/>
    </row>
    <row r="82" spans="1:11">
      <c r="A82" s="43">
        <f t="shared" si="2"/>
        <v>78</v>
      </c>
      <c r="B82" s="114">
        <v>2095</v>
      </c>
      <c r="C82" s="54" t="s">
        <v>473</v>
      </c>
      <c r="D82" s="66"/>
      <c r="E82" s="66"/>
      <c r="F82" s="76">
        <v>64.63</v>
      </c>
      <c r="G82" s="78">
        <v>10.47</v>
      </c>
      <c r="H82" s="75">
        <f>SUM(F82:G82)</f>
        <v>75.099999999999994</v>
      </c>
      <c r="I82" s="53"/>
    </row>
    <row r="83" spans="1:11">
      <c r="A83" s="43">
        <f t="shared" si="2"/>
        <v>79</v>
      </c>
      <c r="B83" s="114">
        <v>1732</v>
      </c>
      <c r="C83" s="54" t="s">
        <v>51</v>
      </c>
      <c r="D83" s="66"/>
      <c r="E83" s="66"/>
      <c r="F83" s="76">
        <v>64.63</v>
      </c>
      <c r="G83" s="75">
        <v>10.47</v>
      </c>
      <c r="H83" s="75">
        <f>SUM(F83:G83)</f>
        <v>75.099999999999994</v>
      </c>
      <c r="I83" s="53"/>
    </row>
    <row r="84" spans="1:11">
      <c r="A84" s="43">
        <f t="shared" si="2"/>
        <v>80</v>
      </c>
      <c r="B84" s="114">
        <v>2052</v>
      </c>
      <c r="C84" s="54" t="s">
        <v>161</v>
      </c>
      <c r="D84" s="66"/>
      <c r="E84" s="66"/>
      <c r="F84" s="76">
        <v>64.63</v>
      </c>
      <c r="G84" s="75">
        <v>10.47</v>
      </c>
      <c r="H84" s="75">
        <f>SUM(F84:G84)</f>
        <v>75.099999999999994</v>
      </c>
      <c r="I84" s="53"/>
      <c r="K84" s="12"/>
    </row>
    <row r="85" spans="1:11">
      <c r="A85" s="43">
        <f t="shared" si="2"/>
        <v>81</v>
      </c>
      <c r="B85" s="168">
        <v>1769</v>
      </c>
      <c r="C85" s="146" t="s">
        <v>86</v>
      </c>
      <c r="D85" s="147"/>
      <c r="E85" s="147">
        <v>1</v>
      </c>
      <c r="F85" s="76">
        <v>109.87</v>
      </c>
      <c r="G85" s="77">
        <v>18.32</v>
      </c>
      <c r="H85" s="75">
        <f>SUM(F85:G85)</f>
        <v>128.19</v>
      </c>
      <c r="I85" s="53"/>
      <c r="K85" s="12"/>
    </row>
    <row r="86" spans="1:11" ht="16">
      <c r="A86" s="152"/>
      <c r="B86" s="153"/>
      <c r="C86" s="153"/>
      <c r="D86" s="153"/>
      <c r="E86" s="154" t="s">
        <v>403</v>
      </c>
      <c r="F86" s="144">
        <f>SUM(F5:F85)</f>
        <v>7645.590000000002</v>
      </c>
      <c r="G86" s="88">
        <f>SUM(G5:G85)</f>
        <v>1279.9700000000012</v>
      </c>
      <c r="H86" s="88">
        <f>SUM(H5:H85)</f>
        <v>8925.5600000000068</v>
      </c>
      <c r="I86" s="89"/>
      <c r="K86" s="12"/>
    </row>
    <row r="87" spans="1:11">
      <c r="A87" s="148" t="s">
        <v>383</v>
      </c>
      <c r="B87" s="149" t="s">
        <v>413</v>
      </c>
      <c r="C87" s="150" t="s">
        <v>196</v>
      </c>
      <c r="D87" s="151"/>
      <c r="E87" s="151"/>
      <c r="F87" s="76">
        <v>64.63</v>
      </c>
      <c r="G87" s="75">
        <v>10.47</v>
      </c>
      <c r="H87" s="75">
        <f>SUM(F87:G87)</f>
        <v>75.099999999999994</v>
      </c>
      <c r="I87" s="53"/>
    </row>
    <row r="88" spans="1:11">
      <c r="A88" s="43" t="s">
        <v>383</v>
      </c>
      <c r="B88" s="50" t="s">
        <v>414</v>
      </c>
      <c r="C88" s="54" t="s">
        <v>320</v>
      </c>
      <c r="D88" s="52"/>
      <c r="E88" s="52">
        <v>1</v>
      </c>
      <c r="F88" s="76">
        <v>109.87</v>
      </c>
      <c r="G88" s="76">
        <v>18.32</v>
      </c>
      <c r="H88" s="76">
        <f>SUM(F88:G88)</f>
        <v>128.19</v>
      </c>
      <c r="I88" s="53"/>
    </row>
    <row r="89" spans="1:11">
      <c r="A89" s="43"/>
      <c r="B89" s="50"/>
      <c r="C89" s="54"/>
      <c r="D89" s="52"/>
      <c r="E89" s="52"/>
      <c r="F89" s="76"/>
      <c r="G89" s="76"/>
      <c r="H89" s="76"/>
      <c r="I89" s="53"/>
    </row>
    <row r="90" spans="1:11" ht="16">
      <c r="A90" s="143"/>
      <c r="B90" s="155">
        <f>COUNTA(B5:B88)</f>
        <v>83</v>
      </c>
      <c r="C90" s="142"/>
      <c r="D90" s="398" t="s">
        <v>404</v>
      </c>
      <c r="E90" s="400"/>
      <c r="F90" s="88">
        <f>SUM(F87:F89)</f>
        <v>174.5</v>
      </c>
      <c r="G90" s="88">
        <f>SUM(G87:G89)</f>
        <v>28.79</v>
      </c>
      <c r="H90" s="88">
        <f>SUM(H87:H89)</f>
        <v>203.29</v>
      </c>
      <c r="I90" s="89"/>
      <c r="K90" s="12"/>
    </row>
    <row r="91" spans="1:11" ht="16">
      <c r="A91" s="394" t="s">
        <v>171</v>
      </c>
      <c r="B91" s="395"/>
      <c r="C91" s="395"/>
      <c r="D91" s="395"/>
      <c r="E91" s="396"/>
      <c r="F91" s="88">
        <f>F86+F90</f>
        <v>7820.090000000002</v>
      </c>
      <c r="G91" s="88">
        <f>G86+G90</f>
        <v>1308.7600000000011</v>
      </c>
      <c r="H91" s="88">
        <f>H86+H90</f>
        <v>9128.8500000000076</v>
      </c>
      <c r="I91" s="89"/>
      <c r="K91" s="12"/>
    </row>
    <row r="92" spans="1:11" ht="16">
      <c r="A92" s="401" t="s">
        <v>317</v>
      </c>
      <c r="B92" s="401"/>
      <c r="C92" s="401"/>
      <c r="D92" s="401"/>
      <c r="E92" s="401"/>
      <c r="F92" s="90"/>
      <c r="G92" s="93"/>
      <c r="H92" s="93"/>
      <c r="I92" s="89"/>
    </row>
    <row r="93" spans="1:11" ht="16" customHeight="1">
      <c r="A93" s="405" t="s">
        <v>417</v>
      </c>
      <c r="B93" s="402"/>
      <c r="C93" s="402"/>
      <c r="D93" s="402"/>
      <c r="E93" s="403"/>
      <c r="F93" s="75"/>
      <c r="G93" s="75"/>
      <c r="H93" s="75"/>
      <c r="I93" s="100"/>
    </row>
    <row r="94" spans="1:11" ht="16" customHeight="1">
      <c r="A94" s="189"/>
      <c r="B94" s="190"/>
      <c r="C94" s="189"/>
      <c r="D94" s="196"/>
      <c r="E94" s="195"/>
      <c r="F94" s="75"/>
      <c r="G94" s="75"/>
      <c r="H94" s="75"/>
      <c r="I94" s="100"/>
    </row>
    <row r="95" spans="1:11" ht="16" customHeight="1">
      <c r="A95" s="405" t="s">
        <v>418</v>
      </c>
      <c r="B95" s="402"/>
      <c r="C95" s="402"/>
      <c r="D95" s="402"/>
      <c r="E95" s="403"/>
      <c r="F95" s="207"/>
      <c r="G95" s="75"/>
      <c r="H95" s="75"/>
      <c r="I95" s="100"/>
    </row>
    <row r="96" spans="1:11" ht="16" customHeight="1">
      <c r="A96" s="189"/>
      <c r="B96" s="190"/>
      <c r="C96" s="189" t="s">
        <v>497</v>
      </c>
      <c r="D96" s="190"/>
      <c r="E96" s="191"/>
      <c r="F96" s="207">
        <v>168.03</v>
      </c>
      <c r="G96" s="75">
        <v>29.32</v>
      </c>
      <c r="H96" s="75">
        <f>SUM(F96:G96)</f>
        <v>197.35</v>
      </c>
      <c r="I96" s="100" t="s">
        <v>499</v>
      </c>
    </row>
    <row r="97" spans="1:9" ht="16" customHeight="1">
      <c r="A97" s="189"/>
      <c r="B97" s="190"/>
      <c r="C97" s="189" t="s">
        <v>65</v>
      </c>
      <c r="D97" s="190"/>
      <c r="E97" s="191"/>
      <c r="F97" s="207">
        <v>45.24</v>
      </c>
      <c r="G97" s="75">
        <v>7.85</v>
      </c>
      <c r="H97" s="75">
        <f>SUM(F97:G97)</f>
        <v>53.09</v>
      </c>
      <c r="I97" s="100" t="s">
        <v>502</v>
      </c>
    </row>
    <row r="98" spans="1:9" ht="16" customHeight="1">
      <c r="A98" s="189"/>
      <c r="B98" s="190"/>
      <c r="C98" s="189" t="s">
        <v>213</v>
      </c>
      <c r="D98" s="190"/>
      <c r="E98" s="191"/>
      <c r="F98" s="207">
        <v>58.16</v>
      </c>
      <c r="G98" s="75">
        <v>11</v>
      </c>
      <c r="H98" s="75">
        <f>SUM(F98:G98)</f>
        <v>69.16</v>
      </c>
      <c r="I98" s="100" t="s">
        <v>502</v>
      </c>
    </row>
    <row r="99" spans="1:9" ht="16" customHeight="1">
      <c r="A99" s="189"/>
      <c r="B99" s="190"/>
      <c r="C99" s="189" t="s">
        <v>85</v>
      </c>
      <c r="D99" s="196"/>
      <c r="E99" s="195"/>
      <c r="F99" s="75">
        <v>64.63</v>
      </c>
      <c r="G99" s="75">
        <v>10.47</v>
      </c>
      <c r="H99" s="75">
        <f>SUM(F99:G99)</f>
        <v>75.099999999999994</v>
      </c>
      <c r="I99" s="100" t="s">
        <v>499</v>
      </c>
    </row>
    <row r="100" spans="1:9" ht="16" customHeight="1">
      <c r="A100" s="189"/>
      <c r="B100" s="190"/>
      <c r="C100" s="190" t="s">
        <v>504</v>
      </c>
      <c r="D100" s="196"/>
      <c r="E100" s="195"/>
      <c r="F100" s="75"/>
      <c r="G100" s="75"/>
      <c r="H100" s="75"/>
      <c r="I100" s="100" t="s">
        <v>505</v>
      </c>
    </row>
    <row r="101" spans="1:9" ht="16">
      <c r="A101" s="409" t="s">
        <v>415</v>
      </c>
      <c r="B101" s="410"/>
      <c r="C101" s="410"/>
      <c r="D101" s="410"/>
      <c r="E101" s="411"/>
      <c r="F101" s="98">
        <f>SUM(F94:F95)</f>
        <v>0</v>
      </c>
      <c r="G101" s="98">
        <f>SUM(G94:G95)</f>
        <v>0</v>
      </c>
      <c r="H101" s="98">
        <f>SUM(H94:H99)</f>
        <v>394.70000000000005</v>
      </c>
      <c r="I101" s="100"/>
    </row>
    <row r="102" spans="1:9" ht="16">
      <c r="A102" s="393" t="s">
        <v>171</v>
      </c>
      <c r="B102" s="393"/>
      <c r="C102" s="393"/>
      <c r="D102" s="393"/>
      <c r="E102" s="393"/>
      <c r="F102" s="90">
        <f>F91+F101</f>
        <v>7820.090000000002</v>
      </c>
      <c r="G102" s="90">
        <f>G91+G101</f>
        <v>1308.7600000000011</v>
      </c>
      <c r="H102" s="90">
        <f>H91+H101</f>
        <v>9523.5500000000084</v>
      </c>
      <c r="I102" s="89"/>
    </row>
    <row r="103" spans="1:9" ht="15" customHeight="1">
      <c r="A103" s="397" t="s">
        <v>166</v>
      </c>
      <c r="B103" s="397"/>
      <c r="C103" s="397"/>
      <c r="D103" s="397"/>
      <c r="E103" s="397"/>
      <c r="F103" s="397"/>
      <c r="G103" s="397"/>
      <c r="H103" s="397"/>
      <c r="I103" s="143"/>
    </row>
    <row r="104" spans="1:9" ht="16" customHeight="1">
      <c r="C104" s="1"/>
      <c r="D104" s="2"/>
      <c r="E104" s="3"/>
      <c r="G104" t="s">
        <v>381</v>
      </c>
      <c r="H104" s="163" t="s">
        <v>440</v>
      </c>
      <c r="I104" s="164">
        <v>44340</v>
      </c>
    </row>
    <row r="105" spans="1:9">
      <c r="G105" s="12"/>
      <c r="H105" s="12"/>
      <c r="I105" t="s">
        <v>489</v>
      </c>
    </row>
    <row r="108" spans="1:9">
      <c r="B108" s="137"/>
      <c r="C108" s="137"/>
    </row>
  </sheetData>
  <autoFilter ref="A4:I88" xr:uid="{AC91E4FB-51F2-A54D-A087-8F2CC9694FD4}"/>
  <mergeCells count="8">
    <mergeCell ref="A102:E102"/>
    <mergeCell ref="A103:H103"/>
    <mergeCell ref="D90:E90"/>
    <mergeCell ref="A91:E91"/>
    <mergeCell ref="A92:E92"/>
    <mergeCell ref="A93:E93"/>
    <mergeCell ref="A95:E95"/>
    <mergeCell ref="A101:E101"/>
  </mergeCells>
  <conditionalFormatting sqref="B102 B1:B92 B104:B1048576">
    <cfRule type="duplicateValues" dxfId="419" priority="10"/>
  </conditionalFormatting>
  <conditionalFormatting sqref="B46:C46">
    <cfRule type="duplicateValues" dxfId="418" priority="36"/>
    <cfRule type="duplicateValues" dxfId="417" priority="37"/>
  </conditionalFormatting>
  <conditionalFormatting sqref="B86:C86">
    <cfRule type="duplicateValues" dxfId="416" priority="39"/>
    <cfRule type="duplicateValues" dxfId="415" priority="40"/>
  </conditionalFormatting>
  <conditionalFormatting sqref="B102:C102 B87:C90 B47:C85 B92:C92 B1:C45 B104:C1048576">
    <cfRule type="duplicateValues" dxfId="414" priority="42"/>
  </conditionalFormatting>
  <conditionalFormatting sqref="B106:C1048576">
    <cfRule type="duplicateValues" dxfId="413" priority="49"/>
  </conditionalFormatting>
  <conditionalFormatting sqref="C13">
    <cfRule type="duplicateValues" dxfId="412" priority="47"/>
  </conditionalFormatting>
  <conditionalFormatting sqref="C38">
    <cfRule type="duplicateValues" dxfId="411" priority="45"/>
  </conditionalFormatting>
  <conditionalFormatting sqref="C40">
    <cfRule type="duplicateValues" dxfId="410" priority="44"/>
  </conditionalFormatting>
  <conditionalFormatting sqref="C102 C1:C92 C104:C1048576">
    <cfRule type="duplicateValues" dxfId="409" priority="11"/>
  </conditionalFormatting>
  <conditionalFormatting sqref="D5:E85">
    <cfRule type="notContainsBlanks" dxfId="408" priority="38">
      <formula>LEN(TRIM(D5))&gt;0</formula>
    </cfRule>
  </conditionalFormatting>
  <conditionalFormatting sqref="D87:E89">
    <cfRule type="notContainsBlanks" dxfId="407" priority="48">
      <formula>LEN(TRIM(D87))&gt;0</formula>
    </cfRule>
  </conditionalFormatting>
  <conditionalFormatting sqref="F5:F85 F87">
    <cfRule type="cellIs" dxfId="406" priority="35" operator="notEqual">
      <formula>53.41</formula>
    </cfRule>
  </conditionalFormatting>
  <conditionalFormatting sqref="F93:F100">
    <cfRule type="cellIs" dxfId="405" priority="4" operator="notEqual">
      <formula>53.41</formula>
    </cfRule>
  </conditionalFormatting>
  <conditionalFormatting sqref="G5:G85">
    <cfRule type="cellIs" dxfId="404" priority="7" operator="notEqual">
      <formula>10.47</formula>
    </cfRule>
  </conditionalFormatting>
  <conditionalFormatting sqref="G93:G100">
    <cfRule type="cellIs" dxfId="403" priority="3" operator="notEqual">
      <formula>10.47</formula>
    </cfRule>
  </conditionalFormatting>
  <conditionalFormatting sqref="H5:H85">
    <cfRule type="cellIs" dxfId="402" priority="6" operator="notEqual">
      <formula>63.88</formula>
    </cfRule>
  </conditionalFormatting>
  <conditionalFormatting sqref="H93:H100">
    <cfRule type="cellIs" dxfId="401" priority="33" operator="notEqual">
      <formula>63.88</formula>
    </cfRule>
  </conditionalFormatting>
  <conditionalFormatting sqref="I5:I103">
    <cfRule type="notContainsBlanks" dxfId="400" priority="1">
      <formula>LEN(TRIM(I5))&gt;0</formula>
    </cfRule>
  </conditionalFormatting>
  <conditionalFormatting sqref="J67">
    <cfRule type="notContainsBlanks" dxfId="399" priority="43">
      <formula>LEN(TRIM(J67))&gt;0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8002-7219-E24F-BADB-C690415D8C40}">
  <sheetPr codeName="Sheet62">
    <tabColor rgb="FF92D050"/>
    <pageSetUpPr fitToPage="1"/>
  </sheetPr>
  <dimension ref="A1:M103"/>
  <sheetViews>
    <sheetView topLeftCell="A73" zoomScale="125" zoomScaleNormal="125" zoomScalePageLayoutView="150" workbookViewId="0">
      <selection activeCell="I100" sqref="I10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44317</v>
      </c>
      <c r="I2" s="157">
        <v>44347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8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0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168.03</v>
      </c>
      <c r="G11" s="76">
        <v>29.32</v>
      </c>
      <c r="H11" s="75">
        <f t="shared" si="0"/>
        <v>197.35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64.63</v>
      </c>
      <c r="G12" s="76">
        <v>10.47</v>
      </c>
      <c r="H12" s="75">
        <f t="shared" si="0"/>
        <v>75.099999999999994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55"/>
      <c r="F13" s="76">
        <v>64.63</v>
      </c>
      <c r="G13" s="75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6">
        <v>64.63</v>
      </c>
      <c r="G14" s="75">
        <v>10.47</v>
      </c>
      <c r="H14" s="75">
        <f t="shared" si="0"/>
        <v>75.099999999999994</v>
      </c>
      <c r="I14" s="53"/>
    </row>
    <row r="15" spans="1:9">
      <c r="A15" s="43">
        <f t="shared" si="1"/>
        <v>11</v>
      </c>
      <c r="B15" s="114">
        <v>1657</v>
      </c>
      <c r="C15" s="51" t="s">
        <v>335</v>
      </c>
      <c r="D15" s="52"/>
      <c r="E15" s="52"/>
      <c r="F15" s="76">
        <v>64.63</v>
      </c>
      <c r="G15" s="76">
        <v>10.47</v>
      </c>
      <c r="H15" s="76">
        <f>SUM(F15:G15)</f>
        <v>75.099999999999994</v>
      </c>
      <c r="I15" s="53"/>
    </row>
    <row r="16" spans="1:9">
      <c r="A16" s="43">
        <f t="shared" si="1"/>
        <v>12</v>
      </c>
      <c r="B16" s="114">
        <v>1794</v>
      </c>
      <c r="C16" s="51" t="s">
        <v>91</v>
      </c>
      <c r="D16" s="52">
        <v>3</v>
      </c>
      <c r="E16" s="52">
        <v>1</v>
      </c>
      <c r="F16" s="77">
        <v>168.03</v>
      </c>
      <c r="G16" s="76">
        <v>29.32</v>
      </c>
      <c r="H16" s="75">
        <f t="shared" si="0"/>
        <v>197.35</v>
      </c>
      <c r="I16" s="53"/>
    </row>
    <row r="17" spans="1:13">
      <c r="A17" s="43">
        <f t="shared" si="1"/>
        <v>13</v>
      </c>
      <c r="B17" s="114">
        <v>2201</v>
      </c>
      <c r="C17" s="51" t="s">
        <v>420</v>
      </c>
      <c r="D17" s="52"/>
      <c r="E17" s="52"/>
      <c r="F17" s="76">
        <v>64.63</v>
      </c>
      <c r="G17" s="76">
        <v>10.47</v>
      </c>
      <c r="H17" s="75">
        <f t="shared" si="0"/>
        <v>75.099999999999994</v>
      </c>
      <c r="I17" s="53"/>
    </row>
    <row r="18" spans="1:13">
      <c r="A18" s="43">
        <f t="shared" si="1"/>
        <v>14</v>
      </c>
      <c r="B18" s="114">
        <v>2194</v>
      </c>
      <c r="C18" s="51" t="s">
        <v>405</v>
      </c>
      <c r="D18" s="52"/>
      <c r="E18" s="52"/>
      <c r="F18" s="76">
        <v>64.63</v>
      </c>
      <c r="G18" s="76">
        <v>10.47</v>
      </c>
      <c r="H18" s="76">
        <f t="shared" si="0"/>
        <v>75.099999999999994</v>
      </c>
      <c r="I18" s="53"/>
    </row>
    <row r="19" spans="1:13">
      <c r="A19" s="43">
        <f t="shared" si="1"/>
        <v>15</v>
      </c>
      <c r="B19" s="114">
        <v>2182</v>
      </c>
      <c r="C19" s="51" t="s">
        <v>387</v>
      </c>
      <c r="D19" s="52">
        <v>1</v>
      </c>
      <c r="E19" s="52"/>
      <c r="F19" s="76">
        <v>109.87</v>
      </c>
      <c r="G19" s="76">
        <v>18.32</v>
      </c>
      <c r="H19" s="75">
        <f t="shared" si="0"/>
        <v>128.19</v>
      </c>
      <c r="I19" s="53"/>
    </row>
    <row r="20" spans="1:13">
      <c r="A20" s="43">
        <f t="shared" si="1"/>
        <v>16</v>
      </c>
      <c r="B20" s="114">
        <v>1040</v>
      </c>
      <c r="C20" s="51" t="s">
        <v>42</v>
      </c>
      <c r="D20" s="52"/>
      <c r="E20" s="52">
        <v>1</v>
      </c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1730</v>
      </c>
      <c r="C21" s="51" t="s">
        <v>92</v>
      </c>
      <c r="D21" s="52">
        <v>1</v>
      </c>
      <c r="E21" s="52"/>
      <c r="F21" s="76">
        <v>168.03</v>
      </c>
      <c r="G21" s="76">
        <v>29.32</v>
      </c>
      <c r="H21" s="75">
        <f t="shared" si="0"/>
        <v>197.35</v>
      </c>
      <c r="I21" s="53"/>
    </row>
    <row r="22" spans="1:13">
      <c r="A22" s="43">
        <f t="shared" si="1"/>
        <v>18</v>
      </c>
      <c r="B22" s="114">
        <v>1708</v>
      </c>
      <c r="C22" s="51" t="s">
        <v>15</v>
      </c>
      <c r="D22" s="52"/>
      <c r="E22" s="52"/>
      <c r="F22" s="76">
        <v>64.63</v>
      </c>
      <c r="G22" s="75">
        <v>10.47</v>
      </c>
      <c r="H22" s="75">
        <f t="shared" si="0"/>
        <v>75.099999999999994</v>
      </c>
      <c r="I22" s="53"/>
    </row>
    <row r="23" spans="1:13">
      <c r="A23" s="43">
        <f t="shared" si="1"/>
        <v>19</v>
      </c>
      <c r="B23" s="114">
        <v>1985</v>
      </c>
      <c r="C23" s="54" t="s">
        <v>120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  <c r="M23" t="s">
        <v>318</v>
      </c>
    </row>
    <row r="24" spans="1:13">
      <c r="A24" s="43">
        <f t="shared" si="1"/>
        <v>20</v>
      </c>
      <c r="B24" s="114">
        <v>1350</v>
      </c>
      <c r="C24" s="54" t="s">
        <v>332</v>
      </c>
      <c r="D24" s="52"/>
      <c r="E24" s="52">
        <v>1</v>
      </c>
      <c r="F24" s="76">
        <v>109.87</v>
      </c>
      <c r="G24" s="75">
        <v>18.32</v>
      </c>
      <c r="H24" s="75">
        <f t="shared" si="0"/>
        <v>128.19</v>
      </c>
      <c r="I24" s="53"/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1</v>
      </c>
      <c r="E25" s="66"/>
      <c r="F25" s="76">
        <v>109.87</v>
      </c>
      <c r="G25" s="78">
        <v>18.32</v>
      </c>
      <c r="H25" s="75">
        <f t="shared" si="0"/>
        <v>128.19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64.63</v>
      </c>
      <c r="G26" s="76">
        <v>10.47</v>
      </c>
      <c r="H26" s="76">
        <f t="shared" si="0"/>
        <v>75.099999999999994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/>
      <c r="E27" s="52"/>
      <c r="F27" s="76">
        <v>64.63</v>
      </c>
      <c r="G27" s="75">
        <v>10.47</v>
      </c>
      <c r="H27" s="75">
        <f t="shared" si="0"/>
        <v>75.099999999999994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>
        <v>1</v>
      </c>
      <c r="F28" s="76">
        <v>109.87</v>
      </c>
      <c r="G28" s="75">
        <v>18.32</v>
      </c>
      <c r="H28" s="75">
        <f t="shared" si="0"/>
        <v>128.19</v>
      </c>
      <c r="I28" s="53"/>
    </row>
    <row r="29" spans="1:13">
      <c r="A29" s="43">
        <f t="shared" si="1"/>
        <v>25</v>
      </c>
      <c r="B29" s="114">
        <v>1978</v>
      </c>
      <c r="C29" s="51" t="s">
        <v>358</v>
      </c>
      <c r="D29" s="52">
        <v>2</v>
      </c>
      <c r="E29" s="52">
        <v>1</v>
      </c>
      <c r="F29" s="77">
        <v>168.03</v>
      </c>
      <c r="G29" s="76">
        <v>29.32</v>
      </c>
      <c r="H29" s="76">
        <f t="shared" si="0"/>
        <v>197.35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>
        <v>1</v>
      </c>
      <c r="E31" s="52">
        <v>1</v>
      </c>
      <c r="F31" s="76">
        <v>168.03</v>
      </c>
      <c r="G31" s="75">
        <v>29.32</v>
      </c>
      <c r="H31" s="75">
        <f t="shared" si="0"/>
        <v>197.35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>
        <v>1</v>
      </c>
      <c r="E33" s="52">
        <v>1</v>
      </c>
      <c r="F33" s="76">
        <v>168.03</v>
      </c>
      <c r="G33" s="76">
        <v>29.32</v>
      </c>
      <c r="H33" s="76">
        <f t="shared" si="0"/>
        <v>197.35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64.63</v>
      </c>
      <c r="G36" s="76">
        <v>10.47</v>
      </c>
      <c r="H36" s="75">
        <f t="shared" si="0"/>
        <v>75.099999999999994</v>
      </c>
      <c r="I36" s="53"/>
    </row>
    <row r="37" spans="1:9" ht="16" customHeight="1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14">
        <v>2062</v>
      </c>
      <c r="C38" s="54" t="s">
        <v>203</v>
      </c>
      <c r="D38" s="52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67">
        <v>2121</v>
      </c>
      <c r="C39" s="119" t="s">
        <v>308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1704</v>
      </c>
      <c r="C40" s="54" t="s">
        <v>27</v>
      </c>
      <c r="D40" s="56">
        <v>2</v>
      </c>
      <c r="E40" s="52">
        <v>1</v>
      </c>
      <c r="F40" s="77">
        <v>168.03</v>
      </c>
      <c r="G40" s="76">
        <v>29.32</v>
      </c>
      <c r="H40" s="75">
        <f t="shared" si="0"/>
        <v>197.35</v>
      </c>
      <c r="I40" s="53"/>
    </row>
    <row r="41" spans="1:9">
      <c r="A41" s="43">
        <f t="shared" si="1"/>
        <v>37</v>
      </c>
      <c r="B41" s="114">
        <v>2030</v>
      </c>
      <c r="C41" s="54" t="s">
        <v>123</v>
      </c>
      <c r="D41" s="56"/>
      <c r="E41" s="52">
        <v>1</v>
      </c>
      <c r="F41" s="76">
        <v>109.87</v>
      </c>
      <c r="G41" s="76">
        <v>18.32</v>
      </c>
      <c r="H41" s="75">
        <f t="shared" si="0"/>
        <v>128.19</v>
      </c>
      <c r="I41" s="53"/>
    </row>
    <row r="42" spans="1:9">
      <c r="A42" s="43">
        <f t="shared" si="1"/>
        <v>38</v>
      </c>
      <c r="B42" s="114">
        <v>2074</v>
      </c>
      <c r="C42" s="54" t="s">
        <v>214</v>
      </c>
      <c r="D42" s="56"/>
      <c r="E42" s="52"/>
      <c r="F42" s="76">
        <v>64.63</v>
      </c>
      <c r="G42" s="75">
        <v>10.47</v>
      </c>
      <c r="H42" s="75">
        <f t="shared" si="0"/>
        <v>75.099999999999994</v>
      </c>
      <c r="I42" s="53"/>
    </row>
    <row r="43" spans="1:9">
      <c r="A43" s="43">
        <f t="shared" si="1"/>
        <v>39</v>
      </c>
      <c r="B43" s="114">
        <v>1734</v>
      </c>
      <c r="C43" s="54" t="s">
        <v>143</v>
      </c>
      <c r="D43" s="52">
        <v>1</v>
      </c>
      <c r="E43" s="52"/>
      <c r="F43" s="76">
        <v>109.87</v>
      </c>
      <c r="G43" s="75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2069</v>
      </c>
      <c r="C44" s="54" t="s">
        <v>209</v>
      </c>
      <c r="D44" s="52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2003</v>
      </c>
      <c r="C45" s="51" t="s">
        <v>133</v>
      </c>
      <c r="D45" s="52"/>
      <c r="E45" s="52">
        <v>1</v>
      </c>
      <c r="F45" s="76">
        <v>109.87</v>
      </c>
      <c r="G45" s="76">
        <v>18.32</v>
      </c>
      <c r="H45" s="76">
        <f t="shared" si="0"/>
        <v>128.19</v>
      </c>
      <c r="I45" s="53"/>
    </row>
    <row r="46" spans="1:9" s="42" customFormat="1">
      <c r="A46" s="43">
        <f t="shared" si="1"/>
        <v>42</v>
      </c>
      <c r="B46" s="114">
        <v>2019</v>
      </c>
      <c r="C46" s="54" t="s">
        <v>124</v>
      </c>
      <c r="D46" s="52">
        <v>1</v>
      </c>
      <c r="E46" s="52">
        <v>1</v>
      </c>
      <c r="F46" s="77">
        <v>168.03</v>
      </c>
      <c r="G46" s="76">
        <v>29.32</v>
      </c>
      <c r="H46" s="76">
        <f t="shared" si="0"/>
        <v>197.35</v>
      </c>
      <c r="I46" s="53"/>
    </row>
    <row r="47" spans="1:9" s="42" customFormat="1">
      <c r="A47" s="43">
        <f t="shared" si="1"/>
        <v>43</v>
      </c>
      <c r="B47" s="114">
        <v>2184</v>
      </c>
      <c r="C47" s="54" t="s">
        <v>393</v>
      </c>
      <c r="D47" s="52"/>
      <c r="E47" s="52"/>
      <c r="F47" s="76">
        <v>64.63</v>
      </c>
      <c r="G47" s="76">
        <v>10.47</v>
      </c>
      <c r="H47" s="75">
        <f t="shared" si="0"/>
        <v>75.099999999999994</v>
      </c>
      <c r="I47" s="53"/>
    </row>
    <row r="48" spans="1:9" s="42" customFormat="1">
      <c r="A48" s="43">
        <f t="shared" si="1"/>
        <v>44</v>
      </c>
      <c r="B48" s="114">
        <v>2172</v>
      </c>
      <c r="C48" s="54" t="s">
        <v>378</v>
      </c>
      <c r="D48" s="52"/>
      <c r="E48" s="52"/>
      <c r="F48" s="76">
        <v>64.63</v>
      </c>
      <c r="G48" s="75">
        <v>10.47</v>
      </c>
      <c r="H48" s="75">
        <f t="shared" si="0"/>
        <v>75.099999999999994</v>
      </c>
      <c r="I48" s="53"/>
    </row>
    <row r="49" spans="1:9">
      <c r="A49" s="43">
        <f t="shared" si="1"/>
        <v>45</v>
      </c>
      <c r="B49" s="114">
        <v>2119</v>
      </c>
      <c r="C49" s="51" t="s">
        <v>215</v>
      </c>
      <c r="D49" s="66"/>
      <c r="E49" s="66"/>
      <c r="F49" s="76">
        <v>64.63</v>
      </c>
      <c r="G49" s="78">
        <v>10.47</v>
      </c>
      <c r="H49" s="75">
        <f t="shared" si="0"/>
        <v>75.099999999999994</v>
      </c>
      <c r="I49" s="57"/>
    </row>
    <row r="50" spans="1:9">
      <c r="A50" s="43">
        <f t="shared" si="1"/>
        <v>46</v>
      </c>
      <c r="B50" s="114">
        <v>1975</v>
      </c>
      <c r="C50" s="54" t="s">
        <v>83</v>
      </c>
      <c r="D50" s="55"/>
      <c r="E50" s="55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>
        <f t="shared" si="1"/>
        <v>47</v>
      </c>
      <c r="B51" s="114">
        <v>330</v>
      </c>
      <c r="C51" s="54" t="s">
        <v>30</v>
      </c>
      <c r="D51" s="52"/>
      <c r="E51" s="52"/>
      <c r="F51" s="76">
        <v>64.63</v>
      </c>
      <c r="G51" s="203">
        <v>10.47</v>
      </c>
      <c r="H51" s="76">
        <f t="shared" si="0"/>
        <v>75.099999999999994</v>
      </c>
      <c r="I51" s="53"/>
    </row>
    <row r="52" spans="1:9">
      <c r="A52" s="43">
        <f t="shared" si="1"/>
        <v>48</v>
      </c>
      <c r="B52" s="114">
        <v>2203</v>
      </c>
      <c r="C52" s="54" t="s">
        <v>428</v>
      </c>
      <c r="D52" s="52"/>
      <c r="E52" s="52"/>
      <c r="F52" s="76">
        <v>64.63</v>
      </c>
      <c r="G52" s="76">
        <v>10.47</v>
      </c>
      <c r="H52" s="76">
        <f>SUM(F52:G52)</f>
        <v>75.099999999999994</v>
      </c>
      <c r="I52" s="53"/>
    </row>
    <row r="53" spans="1:9">
      <c r="A53" s="43">
        <f t="shared" si="1"/>
        <v>49</v>
      </c>
      <c r="B53" s="114">
        <v>1595</v>
      </c>
      <c r="C53" s="54" t="s">
        <v>31</v>
      </c>
      <c r="D53" s="52"/>
      <c r="E53" s="52"/>
      <c r="F53" s="76">
        <v>64.63</v>
      </c>
      <c r="G53" s="75">
        <v>10.47</v>
      </c>
      <c r="H53" s="75">
        <f t="shared" si="0"/>
        <v>75.099999999999994</v>
      </c>
      <c r="I53" s="53"/>
    </row>
    <row r="54" spans="1:9">
      <c r="A54" s="43">
        <f t="shared" si="1"/>
        <v>50</v>
      </c>
      <c r="B54" s="114">
        <v>2001</v>
      </c>
      <c r="C54" s="54" t="s">
        <v>360</v>
      </c>
      <c r="D54" s="52"/>
      <c r="E54" s="52"/>
      <c r="F54" s="76">
        <v>64.63</v>
      </c>
      <c r="G54" s="76">
        <v>10.47</v>
      </c>
      <c r="H54" s="75">
        <f t="shared" si="0"/>
        <v>75.099999999999994</v>
      </c>
      <c r="I54" s="53"/>
    </row>
    <row r="55" spans="1:9">
      <c r="A55" s="43">
        <f t="shared" si="1"/>
        <v>51</v>
      </c>
      <c r="B55" s="114">
        <v>2109</v>
      </c>
      <c r="C55" s="54" t="s">
        <v>210</v>
      </c>
      <c r="D55" s="52">
        <v>1</v>
      </c>
      <c r="E55" s="52">
        <v>1</v>
      </c>
      <c r="F55" s="77">
        <v>168.03</v>
      </c>
      <c r="G55" s="76">
        <v>29.32</v>
      </c>
      <c r="H55" s="75">
        <f t="shared" si="0"/>
        <v>197.35</v>
      </c>
      <c r="I55" s="53"/>
    </row>
    <row r="56" spans="1:9">
      <c r="A56" s="43">
        <f t="shared" si="1"/>
        <v>52</v>
      </c>
      <c r="B56" s="114">
        <v>2160</v>
      </c>
      <c r="C56" s="54" t="s">
        <v>369</v>
      </c>
      <c r="D56" s="52">
        <v>1</v>
      </c>
      <c r="E56" s="52"/>
      <c r="F56" s="76">
        <v>109.87</v>
      </c>
      <c r="G56" s="76">
        <v>18.32</v>
      </c>
      <c r="H56" s="75">
        <f t="shared" si="0"/>
        <v>128.19</v>
      </c>
      <c r="I56" s="53"/>
    </row>
    <row r="57" spans="1:9">
      <c r="A57" s="43">
        <f t="shared" si="1"/>
        <v>53</v>
      </c>
      <c r="B57" s="114">
        <v>2209</v>
      </c>
      <c r="C57" s="54" t="s">
        <v>427</v>
      </c>
      <c r="D57" s="52"/>
      <c r="E57" s="52"/>
      <c r="F57" s="76">
        <v>64.63</v>
      </c>
      <c r="G57" s="76">
        <v>10.47</v>
      </c>
      <c r="H57" s="76">
        <f>SUM(F57:G57)</f>
        <v>75.099999999999994</v>
      </c>
      <c r="I57" s="53"/>
    </row>
    <row r="58" spans="1:9">
      <c r="A58" s="43">
        <f t="shared" si="1"/>
        <v>54</v>
      </c>
      <c r="B58" s="114">
        <v>2018</v>
      </c>
      <c r="C58" s="54" t="s">
        <v>112</v>
      </c>
      <c r="D58" s="52"/>
      <c r="E58" s="52"/>
      <c r="F58" s="76">
        <v>64.63</v>
      </c>
      <c r="G58" s="75">
        <v>10.47</v>
      </c>
      <c r="H58" s="75">
        <f t="shared" si="0"/>
        <v>75.099999999999994</v>
      </c>
      <c r="I58" s="53"/>
    </row>
    <row r="59" spans="1:9">
      <c r="A59" s="43">
        <f t="shared" si="1"/>
        <v>55</v>
      </c>
      <c r="B59" s="114">
        <v>1689</v>
      </c>
      <c r="C59" s="54" t="s">
        <v>341</v>
      </c>
      <c r="D59" s="52">
        <v>1</v>
      </c>
      <c r="E59" s="52">
        <v>1</v>
      </c>
      <c r="F59" s="76">
        <v>168.03</v>
      </c>
      <c r="G59" s="76">
        <v>29.32</v>
      </c>
      <c r="H59" s="76">
        <f t="shared" si="0"/>
        <v>197.35</v>
      </c>
      <c r="I59" s="53"/>
    </row>
    <row r="60" spans="1:9">
      <c r="A60" s="43">
        <f t="shared" si="1"/>
        <v>56</v>
      </c>
      <c r="B60" s="114">
        <v>1692</v>
      </c>
      <c r="C60" s="54" t="s">
        <v>32</v>
      </c>
      <c r="D60" s="56">
        <v>2</v>
      </c>
      <c r="E60" s="52"/>
      <c r="F60" s="76">
        <v>168.03</v>
      </c>
      <c r="G60" s="75">
        <v>29.32</v>
      </c>
      <c r="H60" s="75">
        <f t="shared" si="0"/>
        <v>197.35</v>
      </c>
      <c r="I60" s="53"/>
    </row>
    <row r="61" spans="1:9">
      <c r="A61" s="43">
        <f t="shared" si="1"/>
        <v>57</v>
      </c>
      <c r="B61" s="114">
        <v>2027</v>
      </c>
      <c r="C61" s="54" t="s">
        <v>137</v>
      </c>
      <c r="D61" s="56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2060</v>
      </c>
      <c r="C62" s="54" t="s">
        <v>179</v>
      </c>
      <c r="D62" s="52"/>
      <c r="E62" s="52">
        <v>1</v>
      </c>
      <c r="F62" s="76">
        <v>109.87</v>
      </c>
      <c r="G62" s="75">
        <v>18.32</v>
      </c>
      <c r="H62" s="75">
        <f t="shared" si="0"/>
        <v>128.19</v>
      </c>
      <c r="I62" s="53"/>
    </row>
    <row r="63" spans="1:9">
      <c r="A63" s="43">
        <f t="shared" si="1"/>
        <v>59</v>
      </c>
      <c r="B63" s="114">
        <v>1649</v>
      </c>
      <c r="C63" s="54" t="s">
        <v>34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60</v>
      </c>
      <c r="B64" s="114">
        <v>2090</v>
      </c>
      <c r="C64" s="54" t="s">
        <v>380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61</v>
      </c>
      <c r="B65" s="114">
        <v>1705</v>
      </c>
      <c r="C65" s="54" t="s">
        <v>126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 ht="17" customHeight="1">
      <c r="A66" s="43">
        <f t="shared" si="1"/>
        <v>62</v>
      </c>
      <c r="B66" s="114">
        <v>1050</v>
      </c>
      <c r="C66" s="115" t="s">
        <v>35</v>
      </c>
      <c r="D66" s="74"/>
      <c r="E66" s="116"/>
      <c r="F66" s="76">
        <v>64.63</v>
      </c>
      <c r="G66" s="75">
        <v>10.47</v>
      </c>
      <c r="H66" s="75">
        <f t="shared" si="0"/>
        <v>75.099999999999994</v>
      </c>
      <c r="I66" s="91"/>
      <c r="J66" s="91"/>
    </row>
    <row r="67" spans="1:10">
      <c r="A67" s="43">
        <f t="shared" si="1"/>
        <v>63</v>
      </c>
      <c r="B67" s="114">
        <v>2094</v>
      </c>
      <c r="C67" s="51" t="s">
        <v>433</v>
      </c>
      <c r="D67" s="71"/>
      <c r="E67" s="72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10">
      <c r="A68" s="43">
        <f t="shared" si="1"/>
        <v>64</v>
      </c>
      <c r="B68" s="114">
        <v>1686</v>
      </c>
      <c r="C68" s="51" t="s">
        <v>339</v>
      </c>
      <c r="D68" s="71"/>
      <c r="E68" s="52">
        <v>1</v>
      </c>
      <c r="F68" s="76">
        <v>109.87</v>
      </c>
      <c r="G68" s="76">
        <v>18.32</v>
      </c>
      <c r="H68" s="76">
        <f t="shared" si="0"/>
        <v>128.19</v>
      </c>
      <c r="I68" s="53"/>
    </row>
    <row r="69" spans="1:10">
      <c r="A69" s="43">
        <f t="shared" si="1"/>
        <v>65</v>
      </c>
      <c r="B69" s="114">
        <v>1964</v>
      </c>
      <c r="C69" s="54" t="s">
        <v>50</v>
      </c>
      <c r="D69" s="73"/>
      <c r="E69" s="73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66</v>
      </c>
      <c r="B70" s="114">
        <v>2022</v>
      </c>
      <c r="C70" s="54" t="s">
        <v>128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ref="A71:A83" si="2">A70+1</f>
        <v>67</v>
      </c>
      <c r="B71" s="114">
        <v>1662</v>
      </c>
      <c r="C71" s="54" t="s">
        <v>138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>
        <f t="shared" si="2"/>
        <v>68</v>
      </c>
      <c r="B72" s="114">
        <v>1630</v>
      </c>
      <c r="C72" s="54" t="s">
        <v>37</v>
      </c>
      <c r="D72" s="56">
        <v>1</v>
      </c>
      <c r="E72" s="72"/>
      <c r="F72" s="76">
        <v>109.87</v>
      </c>
      <c r="G72" s="75">
        <v>18.32</v>
      </c>
      <c r="H72" s="75">
        <f t="shared" si="0"/>
        <v>128.19</v>
      </c>
      <c r="I72" s="53"/>
    </row>
    <row r="73" spans="1:10">
      <c r="A73" s="43">
        <f t="shared" si="2"/>
        <v>69</v>
      </c>
      <c r="B73" s="114">
        <v>1714</v>
      </c>
      <c r="C73" s="51" t="s">
        <v>46</v>
      </c>
      <c r="D73" s="74">
        <v>2</v>
      </c>
      <c r="E73" s="66">
        <v>1</v>
      </c>
      <c r="F73" s="77">
        <v>168.03</v>
      </c>
      <c r="G73" s="77">
        <v>29.32</v>
      </c>
      <c r="H73" s="75">
        <f t="shared" si="0"/>
        <v>197.35</v>
      </c>
      <c r="I73" s="53"/>
    </row>
    <row r="74" spans="1:10">
      <c r="A74" s="43">
        <f t="shared" si="2"/>
        <v>70</v>
      </c>
      <c r="B74" s="114">
        <v>2024</v>
      </c>
      <c r="C74" s="51" t="s">
        <v>165</v>
      </c>
      <c r="D74" s="56"/>
      <c r="E74" s="66">
        <v>1</v>
      </c>
      <c r="F74" s="76">
        <v>109.87</v>
      </c>
      <c r="G74" s="80">
        <v>18.32</v>
      </c>
      <c r="H74" s="76">
        <f t="shared" si="0"/>
        <v>128.19</v>
      </c>
      <c r="I74" s="53"/>
    </row>
    <row r="75" spans="1:10">
      <c r="A75" s="43">
        <f t="shared" si="2"/>
        <v>71</v>
      </c>
      <c r="B75" s="114">
        <v>1955</v>
      </c>
      <c r="C75" s="51" t="s">
        <v>200</v>
      </c>
      <c r="D75" s="56"/>
      <c r="E75" s="66">
        <v>1</v>
      </c>
      <c r="F75" s="76">
        <v>109.87</v>
      </c>
      <c r="G75" s="76">
        <v>18.32</v>
      </c>
      <c r="H75" s="76">
        <f t="shared" si="0"/>
        <v>128.19</v>
      </c>
      <c r="I75" s="53"/>
    </row>
    <row r="76" spans="1:10">
      <c r="A76" s="43">
        <f t="shared" si="2"/>
        <v>72</v>
      </c>
      <c r="B76" s="114">
        <v>2006</v>
      </c>
      <c r="C76" s="54" t="s">
        <v>98</v>
      </c>
      <c r="D76" s="56"/>
      <c r="E76" s="66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>
        <f t="shared" si="2"/>
        <v>73</v>
      </c>
      <c r="B77" s="114">
        <v>2212</v>
      </c>
      <c r="C77" s="54" t="s">
        <v>434</v>
      </c>
      <c r="D77" s="56"/>
      <c r="E77" s="52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74</v>
      </c>
      <c r="B78" s="114">
        <v>2021</v>
      </c>
      <c r="C78" s="54" t="s">
        <v>201</v>
      </c>
      <c r="D78" s="66"/>
      <c r="E78" s="66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>
        <f t="shared" si="2"/>
        <v>75</v>
      </c>
      <c r="B79" s="114">
        <v>1750</v>
      </c>
      <c r="C79" s="54" t="s">
        <v>202</v>
      </c>
      <c r="D79" s="66"/>
      <c r="E79" s="66">
        <v>1</v>
      </c>
      <c r="F79" s="76">
        <v>109.87</v>
      </c>
      <c r="G79" s="78">
        <v>18.32</v>
      </c>
      <c r="H79" s="75">
        <f>SUM(F79:G79)</f>
        <v>128.19</v>
      </c>
      <c r="I79" s="53"/>
    </row>
    <row r="80" spans="1:10">
      <c r="A80" s="43">
        <f t="shared" si="2"/>
        <v>76</v>
      </c>
      <c r="B80" s="114">
        <v>2095</v>
      </c>
      <c r="C80" s="54" t="s">
        <v>473</v>
      </c>
      <c r="D80" s="66"/>
      <c r="E80" s="66"/>
      <c r="F80" s="76">
        <v>64.63</v>
      </c>
      <c r="G80" s="78">
        <v>10.47</v>
      </c>
      <c r="H80" s="75">
        <f>SUM(F80:G80)</f>
        <v>75.099999999999994</v>
      </c>
      <c r="I80" s="53"/>
    </row>
    <row r="81" spans="1:11">
      <c r="A81" s="43">
        <f t="shared" si="2"/>
        <v>77</v>
      </c>
      <c r="B81" s="114">
        <v>1732</v>
      </c>
      <c r="C81" s="54" t="s">
        <v>51</v>
      </c>
      <c r="D81" s="66"/>
      <c r="E81" s="66"/>
      <c r="F81" s="76">
        <v>64.63</v>
      </c>
      <c r="G81" s="75">
        <v>10.47</v>
      </c>
      <c r="H81" s="75">
        <f>SUM(F81:G81)</f>
        <v>75.099999999999994</v>
      </c>
      <c r="I81" s="53"/>
    </row>
    <row r="82" spans="1:11">
      <c r="A82" s="43">
        <f t="shared" si="2"/>
        <v>78</v>
      </c>
      <c r="B82" s="114">
        <v>2052</v>
      </c>
      <c r="C82" s="54" t="s">
        <v>161</v>
      </c>
      <c r="D82" s="66"/>
      <c r="E82" s="66"/>
      <c r="F82" s="76">
        <v>64.63</v>
      </c>
      <c r="G82" s="75">
        <v>10.47</v>
      </c>
      <c r="H82" s="75">
        <f>SUM(F82:G82)</f>
        <v>75.099999999999994</v>
      </c>
      <c r="I82" s="53"/>
      <c r="K82" s="12"/>
    </row>
    <row r="83" spans="1:11">
      <c r="A83" s="43">
        <f t="shared" si="2"/>
        <v>79</v>
      </c>
      <c r="B83" s="168">
        <v>1769</v>
      </c>
      <c r="C83" s="146" t="s">
        <v>86</v>
      </c>
      <c r="D83" s="147"/>
      <c r="E83" s="147">
        <v>1</v>
      </c>
      <c r="F83" s="76">
        <v>109.87</v>
      </c>
      <c r="G83" s="77">
        <v>18.32</v>
      </c>
      <c r="H83" s="75">
        <f>SUM(F83:G83)</f>
        <v>128.19</v>
      </c>
      <c r="I83" s="53"/>
      <c r="K83" s="12"/>
    </row>
    <row r="84" spans="1:11" ht="16">
      <c r="A84" s="152"/>
      <c r="B84" s="153"/>
      <c r="C84" s="153"/>
      <c r="D84" s="153"/>
      <c r="E84" s="154" t="s">
        <v>403</v>
      </c>
      <c r="F84" s="144">
        <f>SUM(F5:F83)</f>
        <v>7309.5300000000016</v>
      </c>
      <c r="G84" s="88">
        <f>SUM(G5:G83)</f>
        <v>1221.3300000000011</v>
      </c>
      <c r="H84" s="88">
        <f>SUM(H5:H83)</f>
        <v>8530.8600000000042</v>
      </c>
      <c r="I84" s="89"/>
      <c r="K84" s="12"/>
    </row>
    <row r="85" spans="1:11">
      <c r="A85" s="148" t="s">
        <v>383</v>
      </c>
      <c r="B85" s="149" t="s">
        <v>413</v>
      </c>
      <c r="C85" s="150" t="s">
        <v>196</v>
      </c>
      <c r="D85" s="151"/>
      <c r="E85" s="151"/>
      <c r="F85" s="76">
        <v>64.63</v>
      </c>
      <c r="G85" s="75">
        <v>10.47</v>
      </c>
      <c r="H85" s="75">
        <f>SUM(F85:G85)</f>
        <v>75.099999999999994</v>
      </c>
      <c r="I85" s="53"/>
    </row>
    <row r="86" spans="1:11">
      <c r="A86" s="43" t="s">
        <v>383</v>
      </c>
      <c r="B86" s="50" t="s">
        <v>414</v>
      </c>
      <c r="C86" s="54" t="s">
        <v>320</v>
      </c>
      <c r="D86" s="52"/>
      <c r="E86" s="52">
        <v>1</v>
      </c>
      <c r="F86" s="76">
        <v>109.87</v>
      </c>
      <c r="G86" s="76">
        <v>18.32</v>
      </c>
      <c r="H86" s="76">
        <f>SUM(F86:G86)</f>
        <v>128.19</v>
      </c>
      <c r="I86" s="53"/>
    </row>
    <row r="87" spans="1:11">
      <c r="A87" s="43"/>
      <c r="B87" s="50"/>
      <c r="C87" s="54"/>
      <c r="D87" s="52"/>
      <c r="E87" s="52"/>
      <c r="F87" s="76"/>
      <c r="G87" s="76"/>
      <c r="H87" s="76"/>
      <c r="I87" s="53"/>
    </row>
    <row r="88" spans="1:11" ht="16">
      <c r="A88" s="143"/>
      <c r="B88" s="155">
        <f>COUNTA(B5:B86)</f>
        <v>81</v>
      </c>
      <c r="C88" s="142"/>
      <c r="D88" s="398" t="s">
        <v>404</v>
      </c>
      <c r="E88" s="400"/>
      <c r="F88" s="88">
        <f>SUM(F85:F87)</f>
        <v>174.5</v>
      </c>
      <c r="G88" s="88">
        <f>SUM(G85:G87)</f>
        <v>28.79</v>
      </c>
      <c r="H88" s="88">
        <f>SUM(H85:H87)</f>
        <v>203.29</v>
      </c>
      <c r="I88" s="89"/>
      <c r="K88" s="12"/>
    </row>
    <row r="89" spans="1:11" ht="16">
      <c r="A89" s="394" t="s">
        <v>171</v>
      </c>
      <c r="B89" s="395"/>
      <c r="C89" s="395"/>
      <c r="D89" s="395"/>
      <c r="E89" s="396"/>
      <c r="F89" s="88">
        <f>F84+F88</f>
        <v>7484.0300000000016</v>
      </c>
      <c r="G89" s="88">
        <f>G84+G88</f>
        <v>1250.120000000001</v>
      </c>
      <c r="H89" s="88">
        <f>H84+H88</f>
        <v>8734.1500000000051</v>
      </c>
      <c r="I89" s="89"/>
      <c r="K89" s="12"/>
    </row>
    <row r="90" spans="1:11" ht="16">
      <c r="A90" s="401" t="s">
        <v>317</v>
      </c>
      <c r="B90" s="401"/>
      <c r="C90" s="401"/>
      <c r="D90" s="401"/>
      <c r="E90" s="401"/>
      <c r="F90" s="90"/>
      <c r="G90" s="93"/>
      <c r="H90" s="93"/>
      <c r="I90" s="89"/>
    </row>
    <row r="91" spans="1:11" ht="16" customHeight="1">
      <c r="A91" s="405" t="s">
        <v>417</v>
      </c>
      <c r="B91" s="402"/>
      <c r="C91" s="402"/>
      <c r="D91" s="402"/>
      <c r="E91" s="403"/>
      <c r="F91" s="75"/>
      <c r="G91" s="75"/>
      <c r="H91" s="75"/>
      <c r="I91" s="100"/>
    </row>
    <row r="92" spans="1:11" ht="16" customHeight="1">
      <c r="A92" s="189"/>
      <c r="B92" s="190"/>
      <c r="C92" s="189"/>
      <c r="D92" s="196"/>
      <c r="E92" s="195"/>
      <c r="F92" s="75"/>
      <c r="G92" s="75"/>
      <c r="H92" s="75"/>
      <c r="I92" s="100"/>
    </row>
    <row r="93" spans="1:11" ht="16" customHeight="1">
      <c r="A93" s="405" t="s">
        <v>418</v>
      </c>
      <c r="B93" s="402"/>
      <c r="C93" s="402"/>
      <c r="D93" s="402"/>
      <c r="E93" s="403"/>
      <c r="F93" s="207"/>
      <c r="G93" s="75"/>
      <c r="H93" s="75"/>
      <c r="I93" s="100"/>
    </row>
    <row r="94" spans="1:11" ht="16" customHeight="1">
      <c r="A94" s="189"/>
      <c r="B94" s="190"/>
      <c r="C94" s="189" t="s">
        <v>497</v>
      </c>
      <c r="D94" s="190"/>
      <c r="E94" s="191"/>
      <c r="F94" s="207"/>
      <c r="G94" s="75"/>
      <c r="H94" s="75"/>
      <c r="I94" s="100" t="s">
        <v>498</v>
      </c>
    </row>
    <row r="95" spans="1:11" ht="16" customHeight="1">
      <c r="A95" s="189"/>
      <c r="B95" s="190"/>
      <c r="C95" s="189" t="s">
        <v>85</v>
      </c>
      <c r="D95" s="196"/>
      <c r="E95" s="195"/>
      <c r="F95" s="75"/>
      <c r="G95" s="75"/>
      <c r="H95" s="75"/>
      <c r="I95" s="100" t="s">
        <v>498</v>
      </c>
    </row>
    <row r="96" spans="1:11" ht="16">
      <c r="A96" s="409" t="s">
        <v>415</v>
      </c>
      <c r="B96" s="410"/>
      <c r="C96" s="410"/>
      <c r="D96" s="410"/>
      <c r="E96" s="411"/>
      <c r="F96" s="98">
        <f>SUM(F92:F93)</f>
        <v>0</v>
      </c>
      <c r="G96" s="98">
        <f>SUM(G92:G93)</f>
        <v>0</v>
      </c>
      <c r="H96" s="98">
        <f>SUM(H92:H95)</f>
        <v>0</v>
      </c>
      <c r="I96" s="100"/>
    </row>
    <row r="97" spans="1:9" ht="16">
      <c r="A97" s="393" t="s">
        <v>171</v>
      </c>
      <c r="B97" s="393"/>
      <c r="C97" s="393"/>
      <c r="D97" s="393"/>
      <c r="E97" s="393"/>
      <c r="F97" s="90">
        <f>F89+F96</f>
        <v>7484.0300000000016</v>
      </c>
      <c r="G97" s="90">
        <f>G89+G96</f>
        <v>1250.120000000001</v>
      </c>
      <c r="H97" s="90">
        <f>H89+H96</f>
        <v>8734.1500000000051</v>
      </c>
      <c r="I97" s="89"/>
    </row>
    <row r="98" spans="1:9" ht="15" customHeight="1">
      <c r="A98" s="397" t="s">
        <v>166</v>
      </c>
      <c r="B98" s="397"/>
      <c r="C98" s="397"/>
      <c r="D98" s="397"/>
      <c r="E98" s="397"/>
      <c r="F98" s="397"/>
      <c r="G98" s="397"/>
      <c r="H98" s="397"/>
      <c r="I98" s="143"/>
    </row>
    <row r="99" spans="1:9" ht="16" customHeight="1">
      <c r="C99" s="1"/>
      <c r="D99" s="2"/>
      <c r="E99" s="3"/>
      <c r="G99" t="s">
        <v>381</v>
      </c>
      <c r="H99" s="163" t="s">
        <v>440</v>
      </c>
      <c r="I99" s="164">
        <v>44306</v>
      </c>
    </row>
    <row r="100" spans="1:9">
      <c r="G100" s="12"/>
      <c r="H100" s="12"/>
      <c r="I100" t="s">
        <v>489</v>
      </c>
    </row>
    <row r="103" spans="1:9">
      <c r="B103" s="137"/>
      <c r="C103" s="137"/>
    </row>
  </sheetData>
  <autoFilter ref="A4:I86" xr:uid="{AC91E4FB-51F2-A54D-A087-8F2CC9694FD4}"/>
  <mergeCells count="8">
    <mergeCell ref="A97:E97"/>
    <mergeCell ref="A98:H98"/>
    <mergeCell ref="D88:E88"/>
    <mergeCell ref="A89:E89"/>
    <mergeCell ref="A90:E90"/>
    <mergeCell ref="A91:E91"/>
    <mergeCell ref="A93:E93"/>
    <mergeCell ref="A96:E96"/>
  </mergeCells>
  <conditionalFormatting sqref="B97 B1:B90 B99:B1048576">
    <cfRule type="duplicateValues" dxfId="398" priority="10"/>
  </conditionalFormatting>
  <conditionalFormatting sqref="B45:C45">
    <cfRule type="duplicateValues" dxfId="397" priority="36"/>
    <cfRule type="duplicateValues" dxfId="396" priority="37"/>
  </conditionalFormatting>
  <conditionalFormatting sqref="B84:C84">
    <cfRule type="duplicateValues" dxfId="395" priority="39"/>
    <cfRule type="duplicateValues" dxfId="394" priority="40"/>
  </conditionalFormatting>
  <conditionalFormatting sqref="B97:C97 B85:C88 B46:C83 B90:C90 B1:C44 B99:C1048576">
    <cfRule type="duplicateValues" dxfId="393" priority="42"/>
  </conditionalFormatting>
  <conditionalFormatting sqref="B101:C1048576">
    <cfRule type="duplicateValues" dxfId="392" priority="49"/>
  </conditionalFormatting>
  <conditionalFormatting sqref="C12">
    <cfRule type="duplicateValues" dxfId="391" priority="47"/>
  </conditionalFormatting>
  <conditionalFormatting sqref="C37">
    <cfRule type="duplicateValues" dxfId="390" priority="45"/>
  </conditionalFormatting>
  <conditionalFormatting sqref="C39">
    <cfRule type="duplicateValues" dxfId="389" priority="44"/>
  </conditionalFormatting>
  <conditionalFormatting sqref="C97 C1:C90 C99:C1048576">
    <cfRule type="duplicateValues" dxfId="388" priority="11"/>
  </conditionalFormatting>
  <conditionalFormatting sqref="D5:E83">
    <cfRule type="notContainsBlanks" dxfId="387" priority="38">
      <formula>LEN(TRIM(D5))&gt;0</formula>
    </cfRule>
  </conditionalFormatting>
  <conditionalFormatting sqref="D85:E87">
    <cfRule type="notContainsBlanks" dxfId="386" priority="48">
      <formula>LEN(TRIM(D85))&gt;0</formula>
    </cfRule>
  </conditionalFormatting>
  <conditionalFormatting sqref="F5:F83 F85">
    <cfRule type="cellIs" dxfId="385" priority="35" operator="notEqual">
      <formula>53.41</formula>
    </cfRule>
  </conditionalFormatting>
  <conditionalFormatting sqref="F91:F95">
    <cfRule type="cellIs" dxfId="384" priority="4" operator="notEqual">
      <formula>53.41</formula>
    </cfRule>
  </conditionalFormatting>
  <conditionalFormatting sqref="G5:G83">
    <cfRule type="cellIs" dxfId="383" priority="7" operator="notEqual">
      <formula>10.47</formula>
    </cfRule>
  </conditionalFormatting>
  <conditionalFormatting sqref="G91:G95">
    <cfRule type="cellIs" dxfId="382" priority="3" operator="notEqual">
      <formula>10.47</formula>
    </cfRule>
  </conditionalFormatting>
  <conditionalFormatting sqref="H5:H83">
    <cfRule type="cellIs" dxfId="381" priority="6" operator="notEqual">
      <formula>63.88</formula>
    </cfRule>
  </conditionalFormatting>
  <conditionalFormatting sqref="H91:H95">
    <cfRule type="cellIs" dxfId="380" priority="33" operator="notEqual">
      <formula>63.88</formula>
    </cfRule>
  </conditionalFormatting>
  <conditionalFormatting sqref="I5:I98">
    <cfRule type="notContainsBlanks" dxfId="379" priority="1">
      <formula>LEN(TRIM(I5))&gt;0</formula>
    </cfRule>
  </conditionalFormatting>
  <conditionalFormatting sqref="J66">
    <cfRule type="notContainsBlanks" dxfId="378" priority="43">
      <formula>LEN(TRIM(J66))&gt;0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1E21-5035-164D-83A5-8FBBBDB90150}">
  <sheetPr codeName="Sheet63">
    <tabColor rgb="FF92D050"/>
    <pageSetUpPr fitToPage="1"/>
  </sheetPr>
  <dimension ref="A1:M103"/>
  <sheetViews>
    <sheetView topLeftCell="A77" zoomScale="125" zoomScaleNormal="125" zoomScalePageLayoutView="150" workbookViewId="0">
      <selection activeCell="D76" sqref="D76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44287</v>
      </c>
      <c r="I2" s="157">
        <v>44316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8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1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168.03</v>
      </c>
      <c r="G11" s="76">
        <v>29.32</v>
      </c>
      <c r="H11" s="75">
        <f t="shared" si="0"/>
        <v>197.35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64.63</v>
      </c>
      <c r="G12" s="76">
        <v>10.47</v>
      </c>
      <c r="H12" s="75">
        <f t="shared" si="0"/>
        <v>75.099999999999994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55"/>
      <c r="F13" s="76">
        <v>64.63</v>
      </c>
      <c r="G13" s="75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6">
        <v>64.63</v>
      </c>
      <c r="G14" s="75">
        <v>10.47</v>
      </c>
      <c r="H14" s="75">
        <f t="shared" si="0"/>
        <v>75.099999999999994</v>
      </c>
      <c r="I14" s="53"/>
    </row>
    <row r="15" spans="1:9">
      <c r="A15" s="43">
        <f t="shared" si="1"/>
        <v>11</v>
      </c>
      <c r="B15" s="114">
        <v>1657</v>
      </c>
      <c r="C15" s="51" t="s">
        <v>335</v>
      </c>
      <c r="D15" s="52"/>
      <c r="E15" s="52"/>
      <c r="F15" s="76">
        <v>64.63</v>
      </c>
      <c r="G15" s="76">
        <v>10.47</v>
      </c>
      <c r="H15" s="76">
        <f>SUM(F15:G15)</f>
        <v>75.099999999999994</v>
      </c>
      <c r="I15" s="53"/>
    </row>
    <row r="16" spans="1:9">
      <c r="A16" s="43">
        <f t="shared" si="1"/>
        <v>12</v>
      </c>
      <c r="B16" s="114">
        <v>1794</v>
      </c>
      <c r="C16" s="51" t="s">
        <v>91</v>
      </c>
      <c r="D16" s="52">
        <v>3</v>
      </c>
      <c r="E16" s="52">
        <v>1</v>
      </c>
      <c r="F16" s="77">
        <v>168.03</v>
      </c>
      <c r="G16" s="76">
        <v>29.32</v>
      </c>
      <c r="H16" s="75">
        <f t="shared" si="0"/>
        <v>197.35</v>
      </c>
      <c r="I16" s="53"/>
    </row>
    <row r="17" spans="1:13">
      <c r="A17" s="43">
        <f t="shared" si="1"/>
        <v>13</v>
      </c>
      <c r="B17" s="114">
        <v>2201</v>
      </c>
      <c r="C17" s="51" t="s">
        <v>420</v>
      </c>
      <c r="D17" s="52"/>
      <c r="E17" s="52"/>
      <c r="F17" s="76">
        <v>64.63</v>
      </c>
      <c r="G17" s="76">
        <v>10.47</v>
      </c>
      <c r="H17" s="75">
        <f t="shared" si="0"/>
        <v>75.099999999999994</v>
      </c>
      <c r="I17" s="53"/>
    </row>
    <row r="18" spans="1:13">
      <c r="A18" s="43">
        <f t="shared" si="1"/>
        <v>14</v>
      </c>
      <c r="B18" s="114">
        <v>2194</v>
      </c>
      <c r="C18" s="51" t="s">
        <v>405</v>
      </c>
      <c r="D18" s="52"/>
      <c r="E18" s="52"/>
      <c r="F18" s="76">
        <v>64.63</v>
      </c>
      <c r="G18" s="76">
        <v>10.47</v>
      </c>
      <c r="H18" s="76">
        <f t="shared" si="0"/>
        <v>75.099999999999994</v>
      </c>
      <c r="I18" s="53"/>
    </row>
    <row r="19" spans="1:13">
      <c r="A19" s="43">
        <f t="shared" si="1"/>
        <v>15</v>
      </c>
      <c r="B19" s="114">
        <v>2182</v>
      </c>
      <c r="C19" s="51" t="s">
        <v>387</v>
      </c>
      <c r="D19" s="52">
        <v>1</v>
      </c>
      <c r="E19" s="52"/>
      <c r="F19" s="76">
        <v>109.87</v>
      </c>
      <c r="G19" s="76">
        <v>18.32</v>
      </c>
      <c r="H19" s="75">
        <f t="shared" si="0"/>
        <v>128.19</v>
      </c>
      <c r="I19" s="53"/>
    </row>
    <row r="20" spans="1:13">
      <c r="A20" s="43">
        <f t="shared" si="1"/>
        <v>16</v>
      </c>
      <c r="B20" s="114">
        <v>1040</v>
      </c>
      <c r="C20" s="51" t="s">
        <v>42</v>
      </c>
      <c r="D20" s="52"/>
      <c r="E20" s="52">
        <v>1</v>
      </c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1730</v>
      </c>
      <c r="C21" s="51" t="s">
        <v>92</v>
      </c>
      <c r="D21" s="52">
        <v>1</v>
      </c>
      <c r="E21" s="52"/>
      <c r="F21" s="76">
        <v>168.03</v>
      </c>
      <c r="G21" s="76">
        <v>29.32</v>
      </c>
      <c r="H21" s="75">
        <f t="shared" si="0"/>
        <v>197.35</v>
      </c>
      <c r="I21" s="53"/>
    </row>
    <row r="22" spans="1:13">
      <c r="A22" s="43">
        <f t="shared" si="1"/>
        <v>18</v>
      </c>
      <c r="B22" s="114">
        <v>1708</v>
      </c>
      <c r="C22" s="51" t="s">
        <v>15</v>
      </c>
      <c r="D22" s="52"/>
      <c r="E22" s="52"/>
      <c r="F22" s="76">
        <v>64.63</v>
      </c>
      <c r="G22" s="75">
        <v>10.47</v>
      </c>
      <c r="H22" s="75">
        <f t="shared" si="0"/>
        <v>75.099999999999994</v>
      </c>
      <c r="I22" s="53"/>
    </row>
    <row r="23" spans="1:13">
      <c r="A23" s="43">
        <f t="shared" si="1"/>
        <v>19</v>
      </c>
      <c r="B23" s="114">
        <v>1985</v>
      </c>
      <c r="C23" s="54" t="s">
        <v>120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  <c r="M23" t="s">
        <v>318</v>
      </c>
    </row>
    <row r="24" spans="1:13">
      <c r="A24" s="43">
        <f t="shared" si="1"/>
        <v>20</v>
      </c>
      <c r="B24" s="114">
        <v>1350</v>
      </c>
      <c r="C24" s="54" t="s">
        <v>332</v>
      </c>
      <c r="D24" s="52"/>
      <c r="E24" s="52">
        <v>1</v>
      </c>
      <c r="F24" s="76">
        <v>109.87</v>
      </c>
      <c r="G24" s="75">
        <v>18.32</v>
      </c>
      <c r="H24" s="75">
        <f t="shared" si="0"/>
        <v>128.19</v>
      </c>
      <c r="I24" s="53"/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1</v>
      </c>
      <c r="E25" s="66"/>
      <c r="F25" s="76">
        <v>109.87</v>
      </c>
      <c r="G25" s="78">
        <v>18.32</v>
      </c>
      <c r="H25" s="75">
        <f t="shared" si="0"/>
        <v>128.19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64.63</v>
      </c>
      <c r="G26" s="76">
        <v>10.47</v>
      </c>
      <c r="H26" s="76">
        <f t="shared" si="0"/>
        <v>75.099999999999994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/>
      <c r="E27" s="52"/>
      <c r="F27" s="76">
        <v>64.63</v>
      </c>
      <c r="G27" s="75">
        <v>10.47</v>
      </c>
      <c r="H27" s="75">
        <f t="shared" si="0"/>
        <v>75.099999999999994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>
        <v>1</v>
      </c>
      <c r="F28" s="76">
        <v>109.87</v>
      </c>
      <c r="G28" s="75">
        <v>18.32</v>
      </c>
      <c r="H28" s="75">
        <f t="shared" si="0"/>
        <v>128.19</v>
      </c>
      <c r="I28" s="53"/>
    </row>
    <row r="29" spans="1:13">
      <c r="A29" s="43">
        <f t="shared" si="1"/>
        <v>25</v>
      </c>
      <c r="B29" s="114">
        <v>1978</v>
      </c>
      <c r="C29" s="51" t="s">
        <v>358</v>
      </c>
      <c r="D29" s="52">
        <v>2</v>
      </c>
      <c r="E29" s="52">
        <v>1</v>
      </c>
      <c r="F29" s="77">
        <v>168.03</v>
      </c>
      <c r="G29" s="76">
        <v>29.32</v>
      </c>
      <c r="H29" s="76">
        <f t="shared" si="0"/>
        <v>197.35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>
        <v>1</v>
      </c>
      <c r="E31" s="52">
        <v>1</v>
      </c>
      <c r="F31" s="76">
        <v>168.03</v>
      </c>
      <c r="G31" s="75">
        <v>29.32</v>
      </c>
      <c r="H31" s="75">
        <f t="shared" si="0"/>
        <v>197.35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>
        <v>1</v>
      </c>
      <c r="E33" s="52">
        <v>1</v>
      </c>
      <c r="F33" s="76">
        <v>168.03</v>
      </c>
      <c r="G33" s="76">
        <v>29.32</v>
      </c>
      <c r="H33" s="76">
        <f t="shared" si="0"/>
        <v>197.35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64.63</v>
      </c>
      <c r="G36" s="76">
        <v>10.47</v>
      </c>
      <c r="H36" s="75">
        <f t="shared" si="0"/>
        <v>75.099999999999994</v>
      </c>
      <c r="I36" s="53"/>
    </row>
    <row r="37" spans="1:9" ht="16" customHeight="1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>
      <c r="A38" s="43">
        <f t="shared" si="1"/>
        <v>34</v>
      </c>
      <c r="B38" s="114">
        <v>2062</v>
      </c>
      <c r="C38" s="54" t="s">
        <v>203</v>
      </c>
      <c r="D38" s="52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67">
        <v>2121</v>
      </c>
      <c r="C39" s="119" t="s">
        <v>308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14">
        <v>1704</v>
      </c>
      <c r="C40" s="54" t="s">
        <v>27</v>
      </c>
      <c r="D40" s="56">
        <v>2</v>
      </c>
      <c r="E40" s="52">
        <v>1</v>
      </c>
      <c r="F40" s="77">
        <v>168.03</v>
      </c>
      <c r="G40" s="76">
        <v>29.32</v>
      </c>
      <c r="H40" s="75">
        <f t="shared" si="0"/>
        <v>197.35</v>
      </c>
      <c r="I40" s="53"/>
    </row>
    <row r="41" spans="1:9">
      <c r="A41" s="43">
        <f t="shared" si="1"/>
        <v>37</v>
      </c>
      <c r="B41" s="114">
        <v>2030</v>
      </c>
      <c r="C41" s="54" t="s">
        <v>123</v>
      </c>
      <c r="D41" s="56"/>
      <c r="E41" s="52">
        <v>1</v>
      </c>
      <c r="F41" s="76">
        <v>109.87</v>
      </c>
      <c r="G41" s="76">
        <v>18.32</v>
      </c>
      <c r="H41" s="75">
        <f t="shared" si="0"/>
        <v>128.19</v>
      </c>
      <c r="I41" s="53"/>
    </row>
    <row r="42" spans="1:9">
      <c r="A42" s="43">
        <f t="shared" si="1"/>
        <v>38</v>
      </c>
      <c r="B42" s="114">
        <v>2074</v>
      </c>
      <c r="C42" s="54" t="s">
        <v>214</v>
      </c>
      <c r="D42" s="56"/>
      <c r="E42" s="52"/>
      <c r="F42" s="76">
        <v>64.63</v>
      </c>
      <c r="G42" s="75">
        <v>10.47</v>
      </c>
      <c r="H42" s="75">
        <f t="shared" si="0"/>
        <v>75.099999999999994</v>
      </c>
      <c r="I42" s="53"/>
    </row>
    <row r="43" spans="1:9">
      <c r="A43" s="43">
        <f t="shared" si="1"/>
        <v>39</v>
      </c>
      <c r="B43" s="114">
        <v>1734</v>
      </c>
      <c r="C43" s="54" t="s">
        <v>143</v>
      </c>
      <c r="D43" s="52">
        <v>1</v>
      </c>
      <c r="E43" s="52"/>
      <c r="F43" s="76">
        <v>109.87</v>
      </c>
      <c r="G43" s="75">
        <v>18.32</v>
      </c>
      <c r="H43" s="75">
        <f t="shared" si="0"/>
        <v>128.19</v>
      </c>
      <c r="I43" s="53"/>
    </row>
    <row r="44" spans="1:9">
      <c r="A44" s="43">
        <f t="shared" si="1"/>
        <v>40</v>
      </c>
      <c r="B44" s="114">
        <v>2069</v>
      </c>
      <c r="C44" s="54" t="s">
        <v>209</v>
      </c>
      <c r="D44" s="52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41</v>
      </c>
      <c r="B45" s="114">
        <v>2003</v>
      </c>
      <c r="C45" s="51" t="s">
        <v>133</v>
      </c>
      <c r="D45" s="52"/>
      <c r="E45" s="52">
        <v>1</v>
      </c>
      <c r="F45" s="76">
        <v>109.87</v>
      </c>
      <c r="G45" s="76">
        <v>18.32</v>
      </c>
      <c r="H45" s="76">
        <f t="shared" si="0"/>
        <v>128.19</v>
      </c>
      <c r="I45" s="53"/>
    </row>
    <row r="46" spans="1:9" s="42" customFormat="1">
      <c r="A46" s="43">
        <f t="shared" si="1"/>
        <v>42</v>
      </c>
      <c r="B46" s="114">
        <v>2019</v>
      </c>
      <c r="C46" s="54" t="s">
        <v>124</v>
      </c>
      <c r="D46" s="52">
        <v>1</v>
      </c>
      <c r="E46" s="52">
        <v>1</v>
      </c>
      <c r="F46" s="77">
        <v>168.03</v>
      </c>
      <c r="G46" s="76">
        <v>29.32</v>
      </c>
      <c r="H46" s="76">
        <f t="shared" si="0"/>
        <v>197.35</v>
      </c>
      <c r="I46" s="53"/>
    </row>
    <row r="47" spans="1:9" s="42" customFormat="1">
      <c r="A47" s="43">
        <f t="shared" si="1"/>
        <v>43</v>
      </c>
      <c r="B47" s="114">
        <v>2184</v>
      </c>
      <c r="C47" s="54" t="s">
        <v>393</v>
      </c>
      <c r="D47" s="52"/>
      <c r="E47" s="52"/>
      <c r="F47" s="76">
        <v>64.63</v>
      </c>
      <c r="G47" s="76">
        <v>10.47</v>
      </c>
      <c r="H47" s="75">
        <f t="shared" si="0"/>
        <v>75.099999999999994</v>
      </c>
      <c r="I47" s="53"/>
    </row>
    <row r="48" spans="1:9" s="42" customFormat="1">
      <c r="A48" s="43">
        <f t="shared" si="1"/>
        <v>44</v>
      </c>
      <c r="B48" s="114">
        <v>2172</v>
      </c>
      <c r="C48" s="54" t="s">
        <v>378</v>
      </c>
      <c r="D48" s="52"/>
      <c r="E48" s="52"/>
      <c r="F48" s="76">
        <v>64.63</v>
      </c>
      <c r="G48" s="75">
        <v>10.47</v>
      </c>
      <c r="H48" s="75">
        <f t="shared" si="0"/>
        <v>75.099999999999994</v>
      </c>
      <c r="I48" s="53"/>
    </row>
    <row r="49" spans="1:9">
      <c r="A49" s="43">
        <f t="shared" si="1"/>
        <v>45</v>
      </c>
      <c r="B49" s="114">
        <v>2119</v>
      </c>
      <c r="C49" s="51" t="s">
        <v>215</v>
      </c>
      <c r="D49" s="66"/>
      <c r="E49" s="66"/>
      <c r="F49" s="76">
        <v>64.63</v>
      </c>
      <c r="G49" s="78">
        <v>10.47</v>
      </c>
      <c r="H49" s="75">
        <f t="shared" si="0"/>
        <v>75.099999999999994</v>
      </c>
      <c r="I49" s="57"/>
    </row>
    <row r="50" spans="1:9">
      <c r="A50" s="43">
        <f t="shared" si="1"/>
        <v>46</v>
      </c>
      <c r="B50" s="114">
        <v>1975</v>
      </c>
      <c r="C50" s="54" t="s">
        <v>83</v>
      </c>
      <c r="D50" s="55"/>
      <c r="E50" s="55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>
        <f t="shared" si="1"/>
        <v>47</v>
      </c>
      <c r="B51" s="114">
        <v>330</v>
      </c>
      <c r="C51" s="54" t="s">
        <v>30</v>
      </c>
      <c r="D51" s="52"/>
      <c r="E51" s="52"/>
      <c r="F51" s="76">
        <v>64.63</v>
      </c>
      <c r="G51" s="203">
        <v>10.47</v>
      </c>
      <c r="H51" s="76">
        <f t="shared" si="0"/>
        <v>75.099999999999994</v>
      </c>
      <c r="I51" s="53"/>
    </row>
    <row r="52" spans="1:9">
      <c r="A52" s="43">
        <f t="shared" si="1"/>
        <v>48</v>
      </c>
      <c r="B52" s="114">
        <v>2203</v>
      </c>
      <c r="C52" s="54" t="s">
        <v>428</v>
      </c>
      <c r="D52" s="52"/>
      <c r="E52" s="52"/>
      <c r="F52" s="76">
        <v>64.63</v>
      </c>
      <c r="G52" s="76">
        <v>10.47</v>
      </c>
      <c r="H52" s="76">
        <f>SUM(F52:G52)</f>
        <v>75.099999999999994</v>
      </c>
      <c r="I52" s="53"/>
    </row>
    <row r="53" spans="1:9">
      <c r="A53" s="43">
        <f t="shared" si="1"/>
        <v>49</v>
      </c>
      <c r="B53" s="114">
        <v>1595</v>
      </c>
      <c r="C53" s="54" t="s">
        <v>31</v>
      </c>
      <c r="D53" s="52"/>
      <c r="E53" s="52"/>
      <c r="F53" s="76">
        <v>64.63</v>
      </c>
      <c r="G53" s="75">
        <v>10.47</v>
      </c>
      <c r="H53" s="75">
        <f t="shared" si="0"/>
        <v>75.099999999999994</v>
      </c>
      <c r="I53" s="53"/>
    </row>
    <row r="54" spans="1:9">
      <c r="A54" s="43">
        <f t="shared" si="1"/>
        <v>50</v>
      </c>
      <c r="B54" s="114">
        <v>2001</v>
      </c>
      <c r="C54" s="54" t="s">
        <v>360</v>
      </c>
      <c r="D54" s="52"/>
      <c r="E54" s="52"/>
      <c r="F54" s="76">
        <v>64.63</v>
      </c>
      <c r="G54" s="76">
        <v>10.47</v>
      </c>
      <c r="H54" s="75">
        <f t="shared" si="0"/>
        <v>75.099999999999994</v>
      </c>
      <c r="I54" s="53"/>
    </row>
    <row r="55" spans="1:9">
      <c r="A55" s="43">
        <f t="shared" si="1"/>
        <v>51</v>
      </c>
      <c r="B55" s="114">
        <v>2109</v>
      </c>
      <c r="C55" s="54" t="s">
        <v>210</v>
      </c>
      <c r="D55" s="52">
        <v>1</v>
      </c>
      <c r="E55" s="52">
        <v>1</v>
      </c>
      <c r="F55" s="77">
        <v>168.03</v>
      </c>
      <c r="G55" s="76">
        <v>29.32</v>
      </c>
      <c r="H55" s="75">
        <f t="shared" si="0"/>
        <v>197.35</v>
      </c>
      <c r="I55" s="53"/>
    </row>
    <row r="56" spans="1:9">
      <c r="A56" s="43">
        <f t="shared" si="1"/>
        <v>52</v>
      </c>
      <c r="B56" s="114">
        <v>2160</v>
      </c>
      <c r="C56" s="54" t="s">
        <v>369</v>
      </c>
      <c r="D56" s="52">
        <v>1</v>
      </c>
      <c r="E56" s="52"/>
      <c r="F56" s="76">
        <v>109.87</v>
      </c>
      <c r="G56" s="76">
        <v>18.32</v>
      </c>
      <c r="H56" s="75">
        <f t="shared" si="0"/>
        <v>128.19</v>
      </c>
      <c r="I56" s="53"/>
    </row>
    <row r="57" spans="1:9">
      <c r="A57" s="43">
        <f t="shared" si="1"/>
        <v>53</v>
      </c>
      <c r="B57" s="114">
        <v>2209</v>
      </c>
      <c r="C57" s="54" t="s">
        <v>427</v>
      </c>
      <c r="D57" s="52"/>
      <c r="E57" s="52"/>
      <c r="F57" s="76">
        <v>64.63</v>
      </c>
      <c r="G57" s="76">
        <v>10.47</v>
      </c>
      <c r="H57" s="76">
        <f>SUM(F57:G57)</f>
        <v>75.099999999999994</v>
      </c>
      <c r="I57" s="53"/>
    </row>
    <row r="58" spans="1:9">
      <c r="A58" s="43">
        <f t="shared" si="1"/>
        <v>54</v>
      </c>
      <c r="B58" s="114">
        <v>2018</v>
      </c>
      <c r="C58" s="54" t="s">
        <v>112</v>
      </c>
      <c r="D58" s="52"/>
      <c r="E58" s="52"/>
      <c r="F58" s="76">
        <v>64.63</v>
      </c>
      <c r="G58" s="75">
        <v>10.47</v>
      </c>
      <c r="H58" s="75">
        <f t="shared" si="0"/>
        <v>75.099999999999994</v>
      </c>
      <c r="I58" s="53"/>
    </row>
    <row r="59" spans="1:9" s="181" customFormat="1">
      <c r="A59" s="43">
        <f t="shared" si="1"/>
        <v>55</v>
      </c>
      <c r="B59" s="211">
        <v>1689</v>
      </c>
      <c r="C59" s="217" t="s">
        <v>341</v>
      </c>
      <c r="D59" s="214">
        <v>1</v>
      </c>
      <c r="E59" s="214">
        <v>1</v>
      </c>
      <c r="F59" s="215">
        <v>168.03</v>
      </c>
      <c r="G59" s="215">
        <v>29.32</v>
      </c>
      <c r="H59" s="215">
        <f t="shared" si="0"/>
        <v>197.35</v>
      </c>
      <c r="I59" s="216" t="s">
        <v>496</v>
      </c>
    </row>
    <row r="60" spans="1:9">
      <c r="A60" s="43">
        <f t="shared" si="1"/>
        <v>56</v>
      </c>
      <c r="B60" s="114">
        <v>1692</v>
      </c>
      <c r="C60" s="54" t="s">
        <v>32</v>
      </c>
      <c r="D60" s="56">
        <v>2</v>
      </c>
      <c r="E60" s="52"/>
      <c r="F60" s="76">
        <v>168.03</v>
      </c>
      <c r="G60" s="75">
        <v>29.32</v>
      </c>
      <c r="H60" s="75">
        <f t="shared" si="0"/>
        <v>197.35</v>
      </c>
      <c r="I60" s="53"/>
    </row>
    <row r="61" spans="1:9">
      <c r="A61" s="43">
        <f t="shared" si="1"/>
        <v>57</v>
      </c>
      <c r="B61" s="114">
        <v>2027</v>
      </c>
      <c r="C61" s="54" t="s">
        <v>137</v>
      </c>
      <c r="D61" s="56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2060</v>
      </c>
      <c r="C62" s="54" t="s">
        <v>179</v>
      </c>
      <c r="D62" s="52"/>
      <c r="E62" s="52">
        <v>1</v>
      </c>
      <c r="F62" s="76">
        <v>109.87</v>
      </c>
      <c r="G62" s="75">
        <v>18.32</v>
      </c>
      <c r="H62" s="75">
        <f t="shared" si="0"/>
        <v>128.19</v>
      </c>
      <c r="I62" s="53"/>
    </row>
    <row r="63" spans="1:9">
      <c r="A63" s="43">
        <f t="shared" si="1"/>
        <v>59</v>
      </c>
      <c r="B63" s="114">
        <v>1649</v>
      </c>
      <c r="C63" s="54" t="s">
        <v>34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60</v>
      </c>
      <c r="B64" s="114">
        <v>2090</v>
      </c>
      <c r="C64" s="54" t="s">
        <v>380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61</v>
      </c>
      <c r="B65" s="114">
        <v>1705</v>
      </c>
      <c r="C65" s="54" t="s">
        <v>126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 ht="17" customHeight="1">
      <c r="A66" s="43">
        <f t="shared" si="1"/>
        <v>62</v>
      </c>
      <c r="B66" s="114">
        <v>1050</v>
      </c>
      <c r="C66" s="115" t="s">
        <v>35</v>
      </c>
      <c r="D66" s="74"/>
      <c r="E66" s="116"/>
      <c r="F66" s="76">
        <v>64.63</v>
      </c>
      <c r="G66" s="75">
        <v>10.47</v>
      </c>
      <c r="H66" s="75">
        <f t="shared" si="0"/>
        <v>75.099999999999994</v>
      </c>
      <c r="I66" s="91"/>
      <c r="J66" s="91"/>
    </row>
    <row r="67" spans="1:10">
      <c r="A67" s="43">
        <f t="shared" si="1"/>
        <v>63</v>
      </c>
      <c r="B67" s="114">
        <v>2094</v>
      </c>
      <c r="C67" s="51" t="s">
        <v>433</v>
      </c>
      <c r="D67" s="71"/>
      <c r="E67" s="72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10" s="181" customFormat="1">
      <c r="A68" s="43">
        <f t="shared" si="1"/>
        <v>64</v>
      </c>
      <c r="B68" s="211">
        <v>1686</v>
      </c>
      <c r="C68" s="212" t="s">
        <v>339</v>
      </c>
      <c r="D68" s="213"/>
      <c r="E68" s="214">
        <v>1</v>
      </c>
      <c r="F68" s="215">
        <v>109.87</v>
      </c>
      <c r="G68" s="215">
        <v>18.32</v>
      </c>
      <c r="H68" s="215">
        <f t="shared" si="0"/>
        <v>128.19</v>
      </c>
      <c r="I68" s="216" t="s">
        <v>496</v>
      </c>
    </row>
    <row r="69" spans="1:10">
      <c r="A69" s="43">
        <f t="shared" si="1"/>
        <v>65</v>
      </c>
      <c r="B69" s="114">
        <v>1964</v>
      </c>
      <c r="C69" s="54" t="s">
        <v>50</v>
      </c>
      <c r="D69" s="73"/>
      <c r="E69" s="73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66</v>
      </c>
      <c r="B70" s="114">
        <v>2022</v>
      </c>
      <c r="C70" s="54" t="s">
        <v>128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si="1"/>
        <v>67</v>
      </c>
      <c r="B71" s="114">
        <v>1662</v>
      </c>
      <c r="C71" s="54" t="s">
        <v>138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>
        <f t="shared" ref="A72:A83" si="2">A71+1</f>
        <v>68</v>
      </c>
      <c r="B72" s="114">
        <v>1630</v>
      </c>
      <c r="C72" s="54" t="s">
        <v>37</v>
      </c>
      <c r="D72" s="56">
        <v>1</v>
      </c>
      <c r="E72" s="72"/>
      <c r="F72" s="76">
        <v>109.87</v>
      </c>
      <c r="G72" s="75">
        <v>18.32</v>
      </c>
      <c r="H72" s="75">
        <f t="shared" si="0"/>
        <v>128.19</v>
      </c>
      <c r="I72" s="53"/>
    </row>
    <row r="73" spans="1:10">
      <c r="A73" s="43">
        <f t="shared" si="2"/>
        <v>69</v>
      </c>
      <c r="B73" s="114">
        <v>1714</v>
      </c>
      <c r="C73" s="51" t="s">
        <v>46</v>
      </c>
      <c r="D73" s="74">
        <v>2</v>
      </c>
      <c r="E73" s="66">
        <v>1</v>
      </c>
      <c r="F73" s="77">
        <v>168.03</v>
      </c>
      <c r="G73" s="77">
        <v>29.32</v>
      </c>
      <c r="H73" s="75">
        <f t="shared" si="0"/>
        <v>197.35</v>
      </c>
      <c r="I73" s="53"/>
    </row>
    <row r="74" spans="1:10">
      <c r="A74" s="43">
        <f t="shared" si="2"/>
        <v>70</v>
      </c>
      <c r="B74" s="114">
        <v>2024</v>
      </c>
      <c r="C74" s="51" t="s">
        <v>165</v>
      </c>
      <c r="D74" s="56"/>
      <c r="E74" s="66">
        <v>1</v>
      </c>
      <c r="F74" s="76">
        <v>109.87</v>
      </c>
      <c r="G74" s="80">
        <v>18.32</v>
      </c>
      <c r="H74" s="76">
        <f t="shared" si="0"/>
        <v>128.19</v>
      </c>
      <c r="I74" s="53"/>
    </row>
    <row r="75" spans="1:10">
      <c r="A75" s="43">
        <f t="shared" si="2"/>
        <v>71</v>
      </c>
      <c r="B75" s="114">
        <v>1955</v>
      </c>
      <c r="C75" s="51" t="s">
        <v>200</v>
      </c>
      <c r="D75" s="56"/>
      <c r="E75" s="66">
        <v>1</v>
      </c>
      <c r="F75" s="76">
        <v>109.87</v>
      </c>
      <c r="G75" s="76">
        <v>18.32</v>
      </c>
      <c r="H75" s="76">
        <f t="shared" si="0"/>
        <v>128.19</v>
      </c>
      <c r="I75" s="53"/>
    </row>
    <row r="76" spans="1:10">
      <c r="A76" s="43">
        <f t="shared" si="2"/>
        <v>72</v>
      </c>
      <c r="B76" s="114">
        <v>2006</v>
      </c>
      <c r="C76" s="54" t="s">
        <v>98</v>
      </c>
      <c r="D76" s="56"/>
      <c r="E76" s="66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>
        <f t="shared" si="2"/>
        <v>73</v>
      </c>
      <c r="B77" s="114">
        <v>2212</v>
      </c>
      <c r="C77" s="54" t="s">
        <v>434</v>
      </c>
      <c r="D77" s="56"/>
      <c r="E77" s="52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74</v>
      </c>
      <c r="B78" s="114">
        <v>2021</v>
      </c>
      <c r="C78" s="54" t="s">
        <v>201</v>
      </c>
      <c r="D78" s="66"/>
      <c r="E78" s="66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>
        <f t="shared" si="2"/>
        <v>75</v>
      </c>
      <c r="B79" s="114">
        <v>1750</v>
      </c>
      <c r="C79" s="54" t="s">
        <v>202</v>
      </c>
      <c r="D79" s="66"/>
      <c r="E79" s="66">
        <v>1</v>
      </c>
      <c r="F79" s="76">
        <v>109.87</v>
      </c>
      <c r="G79" s="78">
        <v>18.32</v>
      </c>
      <c r="H79" s="75">
        <f>SUM(F79:G79)</f>
        <v>128.19</v>
      </c>
      <c r="I79" s="53"/>
    </row>
    <row r="80" spans="1:10">
      <c r="A80" s="43">
        <f t="shared" si="2"/>
        <v>76</v>
      </c>
      <c r="B80" s="114">
        <v>2095</v>
      </c>
      <c r="C80" s="54" t="s">
        <v>473</v>
      </c>
      <c r="D80" s="66"/>
      <c r="E80" s="66"/>
      <c r="F80" s="76">
        <v>64.63</v>
      </c>
      <c r="G80" s="78">
        <v>10.47</v>
      </c>
      <c r="H80" s="75">
        <f>SUM(F80:G80)</f>
        <v>75.099999999999994</v>
      </c>
      <c r="I80" s="53"/>
    </row>
    <row r="81" spans="1:11">
      <c r="A81" s="43">
        <f t="shared" si="2"/>
        <v>77</v>
      </c>
      <c r="B81" s="114">
        <v>1732</v>
      </c>
      <c r="C81" s="54" t="s">
        <v>51</v>
      </c>
      <c r="D81" s="66"/>
      <c r="E81" s="66"/>
      <c r="F81" s="76">
        <v>64.63</v>
      </c>
      <c r="G81" s="75">
        <v>10.47</v>
      </c>
      <c r="H81" s="75">
        <f>SUM(F81:G81)</f>
        <v>75.099999999999994</v>
      </c>
      <c r="I81" s="53"/>
    </row>
    <row r="82" spans="1:11">
      <c r="A82" s="43">
        <f t="shared" si="2"/>
        <v>78</v>
      </c>
      <c r="B82" s="114">
        <v>2052</v>
      </c>
      <c r="C82" s="54" t="s">
        <v>161</v>
      </c>
      <c r="D82" s="66"/>
      <c r="E82" s="66"/>
      <c r="F82" s="76">
        <v>64.63</v>
      </c>
      <c r="G82" s="75">
        <v>10.47</v>
      </c>
      <c r="H82" s="75">
        <f>SUM(F82:G82)</f>
        <v>75.099999999999994</v>
      </c>
      <c r="I82" s="53"/>
      <c r="K82" s="12"/>
    </row>
    <row r="83" spans="1:11">
      <c r="A83" s="43">
        <f t="shared" si="2"/>
        <v>79</v>
      </c>
      <c r="B83" s="168">
        <v>1769</v>
      </c>
      <c r="C83" s="146" t="s">
        <v>86</v>
      </c>
      <c r="D83" s="147"/>
      <c r="E83" s="147">
        <v>1</v>
      </c>
      <c r="F83" s="76">
        <v>109.87</v>
      </c>
      <c r="G83" s="77">
        <v>18.32</v>
      </c>
      <c r="H83" s="75">
        <f>SUM(F83:G83)</f>
        <v>128.19</v>
      </c>
      <c r="I83" s="53"/>
      <c r="K83" s="12"/>
    </row>
    <row r="84" spans="1:11" ht="16">
      <c r="A84" s="152"/>
      <c r="B84" s="153"/>
      <c r="C84" s="153"/>
      <c r="D84" s="153"/>
      <c r="E84" s="154" t="s">
        <v>403</v>
      </c>
      <c r="F84" s="144">
        <f>SUM(F5:F83)</f>
        <v>7309.5300000000016</v>
      </c>
      <c r="G84" s="88">
        <f>SUM(G5:G83)</f>
        <v>1221.3300000000011</v>
      </c>
      <c r="H84" s="88">
        <f>SUM(H5:H83)</f>
        <v>8530.8600000000042</v>
      </c>
      <c r="I84" s="89"/>
      <c r="K84" s="12"/>
    </row>
    <row r="85" spans="1:11">
      <c r="A85" s="148" t="s">
        <v>383</v>
      </c>
      <c r="B85" s="149" t="s">
        <v>413</v>
      </c>
      <c r="C85" s="150" t="s">
        <v>196</v>
      </c>
      <c r="D85" s="151"/>
      <c r="E85" s="151"/>
      <c r="F85" s="76">
        <v>64.63</v>
      </c>
      <c r="G85" s="75">
        <v>10.47</v>
      </c>
      <c r="H85" s="75">
        <f>SUM(F85:G85)</f>
        <v>75.099999999999994</v>
      </c>
      <c r="I85" s="53"/>
    </row>
    <row r="86" spans="1:11">
      <c r="A86" s="43" t="s">
        <v>383</v>
      </c>
      <c r="B86" s="50" t="s">
        <v>414</v>
      </c>
      <c r="C86" s="54" t="s">
        <v>320</v>
      </c>
      <c r="D86" s="52"/>
      <c r="E86" s="52">
        <v>1</v>
      </c>
      <c r="F86" s="76">
        <v>109.87</v>
      </c>
      <c r="G86" s="76">
        <v>18.32</v>
      </c>
      <c r="H86" s="76">
        <f>SUM(F86:G86)</f>
        <v>128.19</v>
      </c>
      <c r="I86" s="53"/>
    </row>
    <row r="87" spans="1:11">
      <c r="A87" s="43"/>
      <c r="B87" s="50"/>
      <c r="C87" s="54"/>
      <c r="D87" s="52"/>
      <c r="E87" s="52"/>
      <c r="F87" s="76"/>
      <c r="G87" s="76"/>
      <c r="H87" s="76"/>
      <c r="I87" s="53"/>
    </row>
    <row r="88" spans="1:11" ht="16">
      <c r="A88" s="143"/>
      <c r="B88" s="155">
        <f>COUNTA(B5:B86)</f>
        <v>81</v>
      </c>
      <c r="C88" s="142"/>
      <c r="D88" s="398" t="s">
        <v>404</v>
      </c>
      <c r="E88" s="400"/>
      <c r="F88" s="88">
        <f>SUM(F85:F87)</f>
        <v>174.5</v>
      </c>
      <c r="G88" s="88">
        <f>SUM(G85:G87)</f>
        <v>28.79</v>
      </c>
      <c r="H88" s="88">
        <f>SUM(H85:H87)</f>
        <v>203.29</v>
      </c>
      <c r="I88" s="89"/>
      <c r="K88" s="12"/>
    </row>
    <row r="89" spans="1:11" ht="16">
      <c r="A89" s="394" t="s">
        <v>171</v>
      </c>
      <c r="B89" s="395"/>
      <c r="C89" s="395"/>
      <c r="D89" s="395"/>
      <c r="E89" s="396"/>
      <c r="F89" s="88">
        <f>F84+F88</f>
        <v>7484.0300000000016</v>
      </c>
      <c r="G89" s="88">
        <f>G84+G88</f>
        <v>1250.120000000001</v>
      </c>
      <c r="H89" s="88">
        <f>H84+H88</f>
        <v>8734.1500000000051</v>
      </c>
      <c r="I89" s="89"/>
      <c r="K89" s="12"/>
    </row>
    <row r="90" spans="1:11" ht="16">
      <c r="A90" s="401" t="s">
        <v>317</v>
      </c>
      <c r="B90" s="401"/>
      <c r="C90" s="401"/>
      <c r="D90" s="401"/>
      <c r="E90" s="401"/>
      <c r="F90" s="90"/>
      <c r="G90" s="93"/>
      <c r="H90" s="93"/>
      <c r="I90" s="89"/>
    </row>
    <row r="91" spans="1:11" ht="16" customHeight="1">
      <c r="A91" s="405" t="s">
        <v>417</v>
      </c>
      <c r="B91" s="402"/>
      <c r="C91" s="402"/>
      <c r="D91" s="402"/>
      <c r="E91" s="403"/>
      <c r="F91" s="75"/>
      <c r="G91" s="75"/>
      <c r="H91" s="75"/>
      <c r="I91" s="100"/>
    </row>
    <row r="92" spans="1:11" ht="16" customHeight="1">
      <c r="A92" s="189"/>
      <c r="B92" s="190"/>
      <c r="C92" s="189"/>
      <c r="D92" s="196"/>
      <c r="E92" s="195"/>
      <c r="F92" s="75"/>
      <c r="G92" s="75"/>
      <c r="H92" s="75"/>
      <c r="I92" s="100"/>
    </row>
    <row r="93" spans="1:11" ht="16" customHeight="1">
      <c r="A93" s="405" t="s">
        <v>418</v>
      </c>
      <c r="B93" s="402"/>
      <c r="C93" s="402"/>
      <c r="D93" s="402"/>
      <c r="E93" s="403"/>
      <c r="F93" s="207"/>
      <c r="G93" s="75"/>
      <c r="H93" s="75"/>
      <c r="I93" s="100"/>
    </row>
    <row r="94" spans="1:11" ht="16" customHeight="1">
      <c r="A94" s="189"/>
      <c r="B94" s="190"/>
      <c r="C94" s="189" t="s">
        <v>341</v>
      </c>
      <c r="D94" s="190"/>
      <c r="E94" s="191"/>
      <c r="F94" s="207">
        <v>504.09</v>
      </c>
      <c r="G94" s="75">
        <v>87.96</v>
      </c>
      <c r="H94" s="75">
        <f>SUM(F94:G94)</f>
        <v>592.04999999999995</v>
      </c>
      <c r="I94" s="100" t="s">
        <v>494</v>
      </c>
    </row>
    <row r="95" spans="1:11" ht="16" customHeight="1">
      <c r="A95" s="189"/>
      <c r="B95" s="190"/>
      <c r="C95" s="189" t="s">
        <v>339</v>
      </c>
      <c r="D95" s="196"/>
      <c r="E95" s="195"/>
      <c r="F95" s="75">
        <v>329.61</v>
      </c>
      <c r="G95" s="75">
        <v>54.96</v>
      </c>
      <c r="H95" s="75">
        <f>SUM(F95:G95)</f>
        <v>384.57</v>
      </c>
      <c r="I95" s="100" t="s">
        <v>495</v>
      </c>
    </row>
    <row r="96" spans="1:11" ht="16">
      <c r="A96" s="409" t="s">
        <v>415</v>
      </c>
      <c r="B96" s="410"/>
      <c r="C96" s="410"/>
      <c r="D96" s="410"/>
      <c r="E96" s="411"/>
      <c r="F96" s="98">
        <f>SUM(F92:F93)</f>
        <v>0</v>
      </c>
      <c r="G96" s="98">
        <f>SUM(G92:G93)</f>
        <v>0</v>
      </c>
      <c r="H96" s="98">
        <f>SUM(H92:H95)</f>
        <v>976.61999999999989</v>
      </c>
      <c r="I96" s="100"/>
    </row>
    <row r="97" spans="1:9" ht="16">
      <c r="A97" s="393" t="s">
        <v>171</v>
      </c>
      <c r="B97" s="393"/>
      <c r="C97" s="393"/>
      <c r="D97" s="393"/>
      <c r="E97" s="393"/>
      <c r="F97" s="90">
        <f>F89+F96</f>
        <v>7484.0300000000016</v>
      </c>
      <c r="G97" s="90">
        <f>G89+G96</f>
        <v>1250.120000000001</v>
      </c>
      <c r="H97" s="90">
        <f>H89+H96</f>
        <v>9710.7700000000041</v>
      </c>
      <c r="I97" s="89"/>
    </row>
    <row r="98" spans="1:9" ht="15" customHeight="1">
      <c r="A98" s="397" t="s">
        <v>166</v>
      </c>
      <c r="B98" s="397"/>
      <c r="C98" s="397"/>
      <c r="D98" s="397"/>
      <c r="E98" s="397"/>
      <c r="F98" s="397"/>
      <c r="G98" s="397"/>
      <c r="H98" s="397"/>
      <c r="I98" s="143"/>
    </row>
    <row r="99" spans="1:9" ht="16" customHeight="1">
      <c r="C99" s="1"/>
      <c r="D99" s="2"/>
      <c r="E99" s="3"/>
      <c r="G99" t="s">
        <v>381</v>
      </c>
      <c r="H99" s="163" t="s">
        <v>440</v>
      </c>
      <c r="I99" s="164">
        <v>44277</v>
      </c>
    </row>
    <row r="100" spans="1:9">
      <c r="G100" s="12"/>
      <c r="H100" s="12"/>
      <c r="I100" t="s">
        <v>489</v>
      </c>
    </row>
    <row r="103" spans="1:9">
      <c r="B103" s="137"/>
      <c r="C103" s="137"/>
    </row>
  </sheetData>
  <autoFilter ref="A4:I86" xr:uid="{AC91E4FB-51F2-A54D-A087-8F2CC9694FD4}"/>
  <mergeCells count="8">
    <mergeCell ref="A97:E97"/>
    <mergeCell ref="A98:H98"/>
    <mergeCell ref="D88:E88"/>
    <mergeCell ref="A89:E89"/>
    <mergeCell ref="A90:E90"/>
    <mergeCell ref="A91:E91"/>
    <mergeCell ref="A93:E93"/>
    <mergeCell ref="A96:E96"/>
  </mergeCells>
  <conditionalFormatting sqref="B97 B1:B90 B99:B1048576">
    <cfRule type="duplicateValues" dxfId="377" priority="9"/>
  </conditionalFormatting>
  <conditionalFormatting sqref="B45:C45">
    <cfRule type="duplicateValues" dxfId="376" priority="35"/>
    <cfRule type="duplicateValues" dxfId="375" priority="36"/>
  </conditionalFormatting>
  <conditionalFormatting sqref="B84:C84">
    <cfRule type="duplicateValues" dxfId="374" priority="38"/>
    <cfRule type="duplicateValues" dxfId="373" priority="39"/>
  </conditionalFormatting>
  <conditionalFormatting sqref="B97:C97 B85:C88 B46:C83 B90:C90 B1:C44 B99:C1048576">
    <cfRule type="duplicateValues" dxfId="372" priority="41"/>
  </conditionalFormatting>
  <conditionalFormatting sqref="B101:C1048576">
    <cfRule type="duplicateValues" dxfId="371" priority="48"/>
  </conditionalFormatting>
  <conditionalFormatting sqref="C12">
    <cfRule type="duplicateValues" dxfId="370" priority="46"/>
  </conditionalFormatting>
  <conditionalFormatting sqref="C37">
    <cfRule type="duplicateValues" dxfId="369" priority="44"/>
  </conditionalFormatting>
  <conditionalFormatting sqref="C39">
    <cfRule type="duplicateValues" dxfId="368" priority="43"/>
  </conditionalFormatting>
  <conditionalFormatting sqref="C97 C1:C90 C99:C1048576">
    <cfRule type="duplicateValues" dxfId="367" priority="10"/>
  </conditionalFormatting>
  <conditionalFormatting sqref="D5:E83">
    <cfRule type="notContainsBlanks" dxfId="366" priority="37">
      <formula>LEN(TRIM(D5))&gt;0</formula>
    </cfRule>
  </conditionalFormatting>
  <conditionalFormatting sqref="D85:E87">
    <cfRule type="notContainsBlanks" dxfId="365" priority="47">
      <formula>LEN(TRIM(D85))&gt;0</formula>
    </cfRule>
  </conditionalFormatting>
  <conditionalFormatting sqref="F5:F83 F85">
    <cfRule type="cellIs" dxfId="364" priority="34" operator="notEqual">
      <formula>53.41</formula>
    </cfRule>
  </conditionalFormatting>
  <conditionalFormatting sqref="F91:F95">
    <cfRule type="cellIs" dxfId="363" priority="3" operator="notEqual">
      <formula>53.41</formula>
    </cfRule>
  </conditionalFormatting>
  <conditionalFormatting sqref="G5:G83">
    <cfRule type="cellIs" dxfId="362" priority="6" operator="notEqual">
      <formula>10.47</formula>
    </cfRule>
  </conditionalFormatting>
  <conditionalFormatting sqref="G91:G95">
    <cfRule type="cellIs" dxfId="361" priority="2" operator="notEqual">
      <formula>10.47</formula>
    </cfRule>
  </conditionalFormatting>
  <conditionalFormatting sqref="H5:H83">
    <cfRule type="cellIs" dxfId="360" priority="5" operator="notEqual">
      <formula>63.88</formula>
    </cfRule>
  </conditionalFormatting>
  <conditionalFormatting sqref="H91:H95">
    <cfRule type="cellIs" dxfId="359" priority="32" operator="notEqual">
      <formula>63.88</formula>
    </cfRule>
  </conditionalFormatting>
  <conditionalFormatting sqref="I5:I98">
    <cfRule type="notContainsBlanks" dxfId="358" priority="1">
      <formula>LEN(TRIM(I5))&gt;0</formula>
    </cfRule>
  </conditionalFormatting>
  <conditionalFormatting sqref="J66">
    <cfRule type="notContainsBlanks" dxfId="357" priority="42">
      <formula>LEN(TRIM(J66))&gt;0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FDD8-DF98-5B4C-B95E-E081C1AEF737}">
  <sheetPr codeName="Sheet64">
    <tabColor rgb="FF92D050"/>
    <pageSetUpPr fitToPage="1"/>
  </sheetPr>
  <dimension ref="A1:M102"/>
  <sheetViews>
    <sheetView topLeftCell="A73" zoomScale="125" zoomScaleNormal="125" zoomScalePageLayoutView="150" workbookViewId="0">
      <selection activeCell="I102" sqref="I102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44256</v>
      </c>
      <c r="I2" s="157">
        <v>44286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7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0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168.03</v>
      </c>
      <c r="G11" s="76">
        <v>29.32</v>
      </c>
      <c r="H11" s="75">
        <f t="shared" si="0"/>
        <v>197.35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64.63</v>
      </c>
      <c r="G12" s="76">
        <v>10.47</v>
      </c>
      <c r="H12" s="75">
        <f t="shared" si="0"/>
        <v>75.099999999999994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55"/>
      <c r="F13" s="76">
        <v>64.63</v>
      </c>
      <c r="G13" s="75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6">
        <v>64.63</v>
      </c>
      <c r="G14" s="75">
        <v>10.47</v>
      </c>
      <c r="H14" s="75">
        <f t="shared" si="0"/>
        <v>75.099999999999994</v>
      </c>
      <c r="I14" s="53"/>
    </row>
    <row r="15" spans="1:9">
      <c r="A15" s="43">
        <f t="shared" si="1"/>
        <v>11</v>
      </c>
      <c r="B15" s="114">
        <v>1657</v>
      </c>
      <c r="C15" s="51" t="s">
        <v>335</v>
      </c>
      <c r="D15" s="52"/>
      <c r="E15" s="52"/>
      <c r="F15" s="76">
        <v>64.63</v>
      </c>
      <c r="G15" s="76">
        <v>10.47</v>
      </c>
      <c r="H15" s="76">
        <f>SUM(F15:G15)</f>
        <v>75.099999999999994</v>
      </c>
      <c r="I15" s="53"/>
    </row>
    <row r="16" spans="1:9">
      <c r="A16" s="43">
        <f t="shared" si="1"/>
        <v>12</v>
      </c>
      <c r="B16" s="114">
        <v>1794</v>
      </c>
      <c r="C16" s="51" t="s">
        <v>91</v>
      </c>
      <c r="D16" s="52">
        <v>3</v>
      </c>
      <c r="E16" s="52">
        <v>1</v>
      </c>
      <c r="F16" s="77">
        <v>168.03</v>
      </c>
      <c r="G16" s="76">
        <v>29.32</v>
      </c>
      <c r="H16" s="75">
        <f t="shared" si="0"/>
        <v>197.35</v>
      </c>
      <c r="I16" s="53"/>
    </row>
    <row r="17" spans="1:13">
      <c r="A17" s="43">
        <f t="shared" si="1"/>
        <v>13</v>
      </c>
      <c r="B17" s="114">
        <v>2201</v>
      </c>
      <c r="C17" s="51" t="s">
        <v>420</v>
      </c>
      <c r="D17" s="52"/>
      <c r="E17" s="52"/>
      <c r="F17" s="76">
        <v>64.63</v>
      </c>
      <c r="G17" s="76">
        <v>10.47</v>
      </c>
      <c r="H17" s="75">
        <f t="shared" si="0"/>
        <v>75.099999999999994</v>
      </c>
      <c r="I17" s="53"/>
    </row>
    <row r="18" spans="1:13">
      <c r="A18" s="43">
        <f t="shared" si="1"/>
        <v>14</v>
      </c>
      <c r="B18" s="114">
        <v>2194</v>
      </c>
      <c r="C18" s="51" t="s">
        <v>405</v>
      </c>
      <c r="D18" s="52"/>
      <c r="E18" s="52"/>
      <c r="F18" s="76">
        <v>64.63</v>
      </c>
      <c r="G18" s="76">
        <v>10.47</v>
      </c>
      <c r="H18" s="76">
        <f t="shared" si="0"/>
        <v>75.099999999999994</v>
      </c>
      <c r="I18" s="53"/>
    </row>
    <row r="19" spans="1:13">
      <c r="A19" s="43">
        <f t="shared" si="1"/>
        <v>15</v>
      </c>
      <c r="B19" s="114">
        <v>2182</v>
      </c>
      <c r="C19" s="51" t="s">
        <v>387</v>
      </c>
      <c r="D19" s="52">
        <v>1</v>
      </c>
      <c r="E19" s="52"/>
      <c r="F19" s="76">
        <v>109.87</v>
      </c>
      <c r="G19" s="76">
        <v>18.32</v>
      </c>
      <c r="H19" s="75">
        <f t="shared" si="0"/>
        <v>128.19</v>
      </c>
      <c r="I19" s="53"/>
    </row>
    <row r="20" spans="1:13">
      <c r="A20" s="43">
        <f t="shared" si="1"/>
        <v>16</v>
      </c>
      <c r="B20" s="114">
        <v>1040</v>
      </c>
      <c r="C20" s="51" t="s">
        <v>42</v>
      </c>
      <c r="D20" s="52"/>
      <c r="E20" s="52">
        <v>1</v>
      </c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1730</v>
      </c>
      <c r="C21" s="51" t="s">
        <v>92</v>
      </c>
      <c r="D21" s="52">
        <v>1</v>
      </c>
      <c r="E21" s="52"/>
      <c r="F21" s="76">
        <v>168.03</v>
      </c>
      <c r="G21" s="76">
        <v>29.32</v>
      </c>
      <c r="H21" s="75">
        <f t="shared" si="0"/>
        <v>197.35</v>
      </c>
      <c r="I21" s="53"/>
    </row>
    <row r="22" spans="1:13">
      <c r="A22" s="43">
        <f t="shared" si="1"/>
        <v>18</v>
      </c>
      <c r="B22" s="114">
        <v>1708</v>
      </c>
      <c r="C22" s="51" t="s">
        <v>15</v>
      </c>
      <c r="D22" s="52"/>
      <c r="E22" s="52"/>
      <c r="F22" s="76">
        <v>64.63</v>
      </c>
      <c r="G22" s="75">
        <v>10.47</v>
      </c>
      <c r="H22" s="75">
        <f t="shared" si="0"/>
        <v>75.099999999999994</v>
      </c>
      <c r="I22" s="53"/>
    </row>
    <row r="23" spans="1:13">
      <c r="A23" s="43">
        <f t="shared" si="1"/>
        <v>19</v>
      </c>
      <c r="B23" s="114">
        <v>1985</v>
      </c>
      <c r="C23" s="54" t="s">
        <v>120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  <c r="M23" t="s">
        <v>318</v>
      </c>
    </row>
    <row r="24" spans="1:13">
      <c r="A24" s="43">
        <f t="shared" si="1"/>
        <v>20</v>
      </c>
      <c r="B24" s="114">
        <v>1350</v>
      </c>
      <c r="C24" s="54" t="s">
        <v>332</v>
      </c>
      <c r="D24" s="52"/>
      <c r="E24" s="52">
        <v>1</v>
      </c>
      <c r="F24" s="76">
        <v>109.87</v>
      </c>
      <c r="G24" s="75">
        <v>18.32</v>
      </c>
      <c r="H24" s="75">
        <f t="shared" si="0"/>
        <v>128.19</v>
      </c>
      <c r="I24" s="53"/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1</v>
      </c>
      <c r="E25" s="66"/>
      <c r="F25" s="76">
        <v>109.87</v>
      </c>
      <c r="G25" s="78">
        <v>18.32</v>
      </c>
      <c r="H25" s="75">
        <f t="shared" si="0"/>
        <v>128.19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64.63</v>
      </c>
      <c r="G26" s="76">
        <v>10.47</v>
      </c>
      <c r="H26" s="76">
        <f t="shared" si="0"/>
        <v>75.099999999999994</v>
      </c>
      <c r="I26" s="53"/>
    </row>
    <row r="27" spans="1:13">
      <c r="A27" s="43">
        <f t="shared" si="1"/>
        <v>23</v>
      </c>
      <c r="B27" s="114">
        <v>2210</v>
      </c>
      <c r="C27" s="51" t="s">
        <v>448</v>
      </c>
      <c r="D27" s="66">
        <v>1</v>
      </c>
      <c r="E27" s="66"/>
      <c r="F27" s="76"/>
      <c r="G27" s="76"/>
      <c r="H27" s="76"/>
      <c r="I27" s="53" t="s">
        <v>491</v>
      </c>
    </row>
    <row r="28" spans="1:13">
      <c r="A28" s="43">
        <f t="shared" si="1"/>
        <v>24</v>
      </c>
      <c r="B28" s="114">
        <v>640</v>
      </c>
      <c r="C28" s="51" t="s">
        <v>43</v>
      </c>
      <c r="D28" s="52"/>
      <c r="E28" s="52"/>
      <c r="F28" s="76">
        <v>64.63</v>
      </c>
      <c r="G28" s="75">
        <v>10.47</v>
      </c>
      <c r="H28" s="75">
        <f t="shared" si="0"/>
        <v>75.099999999999994</v>
      </c>
      <c r="I28" s="53"/>
    </row>
    <row r="29" spans="1:13">
      <c r="A29" s="43">
        <f t="shared" si="1"/>
        <v>25</v>
      </c>
      <c r="B29" s="114">
        <v>901</v>
      </c>
      <c r="C29" s="51" t="s">
        <v>21</v>
      </c>
      <c r="D29" s="52"/>
      <c r="E29" s="52">
        <v>1</v>
      </c>
      <c r="F29" s="76">
        <v>109.87</v>
      </c>
      <c r="G29" s="75">
        <v>18.32</v>
      </c>
      <c r="H29" s="75">
        <f t="shared" si="0"/>
        <v>128.19</v>
      </c>
      <c r="I29" s="53" t="s">
        <v>490</v>
      </c>
    </row>
    <row r="30" spans="1:13">
      <c r="A30" s="43">
        <f t="shared" si="1"/>
        <v>26</v>
      </c>
      <c r="B30" s="114">
        <v>1978</v>
      </c>
      <c r="C30" s="51" t="s">
        <v>358</v>
      </c>
      <c r="D30" s="52">
        <v>2</v>
      </c>
      <c r="E30" s="52">
        <v>1</v>
      </c>
      <c r="F30" s="77">
        <v>168.03</v>
      </c>
      <c r="G30" s="76">
        <v>29.32</v>
      </c>
      <c r="H30" s="76">
        <f t="shared" si="0"/>
        <v>197.35</v>
      </c>
      <c r="I30" s="53"/>
    </row>
    <row r="31" spans="1:13" ht="16">
      <c r="A31" s="43">
        <f t="shared" si="1"/>
        <v>27</v>
      </c>
      <c r="B31" s="114">
        <v>1741</v>
      </c>
      <c r="C31" s="51" t="s">
        <v>23</v>
      </c>
      <c r="D31" s="52"/>
      <c r="E31" s="52"/>
      <c r="F31" s="76">
        <v>64.63</v>
      </c>
      <c r="G31" s="75">
        <v>10.47</v>
      </c>
      <c r="H31" s="75">
        <f t="shared" si="0"/>
        <v>75.099999999999994</v>
      </c>
      <c r="I31" s="53"/>
      <c r="J31" s="180"/>
    </row>
    <row r="32" spans="1:13">
      <c r="A32" s="43">
        <f t="shared" si="1"/>
        <v>28</v>
      </c>
      <c r="B32" s="114">
        <v>1757</v>
      </c>
      <c r="C32" s="51" t="s">
        <v>93</v>
      </c>
      <c r="D32" s="52">
        <v>1</v>
      </c>
      <c r="E32" s="52">
        <v>1</v>
      </c>
      <c r="F32" s="76">
        <v>168.03</v>
      </c>
      <c r="G32" s="75">
        <v>29.32</v>
      </c>
      <c r="H32" s="75">
        <f t="shared" si="0"/>
        <v>197.35</v>
      </c>
      <c r="I32" s="53"/>
    </row>
    <row r="33" spans="1:9">
      <c r="A33" s="43">
        <f t="shared" si="1"/>
        <v>29</v>
      </c>
      <c r="B33" s="114">
        <v>2057</v>
      </c>
      <c r="C33" s="51" t="s">
        <v>183</v>
      </c>
      <c r="D33" s="52"/>
      <c r="E33" s="52"/>
      <c r="F33" s="76">
        <v>64.63</v>
      </c>
      <c r="G33" s="75">
        <v>10.47</v>
      </c>
      <c r="H33" s="75">
        <f t="shared" si="0"/>
        <v>75.099999999999994</v>
      </c>
      <c r="I33" s="53"/>
    </row>
    <row r="34" spans="1:9">
      <c r="A34" s="43">
        <f t="shared" si="1"/>
        <v>30</v>
      </c>
      <c r="B34" s="114">
        <v>1210</v>
      </c>
      <c r="C34" s="54" t="s">
        <v>24</v>
      </c>
      <c r="D34" s="52">
        <v>1</v>
      </c>
      <c r="E34" s="52">
        <v>1</v>
      </c>
      <c r="F34" s="76">
        <v>168.03</v>
      </c>
      <c r="G34" s="76">
        <v>29.32</v>
      </c>
      <c r="H34" s="76">
        <f t="shared" si="0"/>
        <v>197.35</v>
      </c>
      <c r="I34" s="53"/>
    </row>
    <row r="35" spans="1:9">
      <c r="A35" s="43">
        <f t="shared" si="1"/>
        <v>31</v>
      </c>
      <c r="B35" s="114">
        <v>2031</v>
      </c>
      <c r="C35" s="54" t="s">
        <v>134</v>
      </c>
      <c r="D35" s="52"/>
      <c r="E35" s="52"/>
      <c r="F35" s="76">
        <v>64.63</v>
      </c>
      <c r="G35" s="75">
        <v>10.47</v>
      </c>
      <c r="H35" s="75">
        <f t="shared" si="0"/>
        <v>75.099999999999994</v>
      </c>
      <c r="I35" s="53"/>
    </row>
    <row r="36" spans="1:9">
      <c r="A36" s="43">
        <f t="shared" si="1"/>
        <v>32</v>
      </c>
      <c r="B36" s="114">
        <v>1460</v>
      </c>
      <c r="C36" s="54" t="s">
        <v>59</v>
      </c>
      <c r="D36" s="55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9">
      <c r="A37" s="43">
        <f t="shared" si="1"/>
        <v>33</v>
      </c>
      <c r="B37" s="114">
        <v>1300</v>
      </c>
      <c r="C37" s="138" t="s">
        <v>330</v>
      </c>
      <c r="D37" s="55"/>
      <c r="E37" s="52"/>
      <c r="F37" s="76">
        <v>64.63</v>
      </c>
      <c r="G37" s="76">
        <v>10.47</v>
      </c>
      <c r="H37" s="75">
        <f t="shared" si="0"/>
        <v>75.099999999999994</v>
      </c>
      <c r="I37" s="53"/>
    </row>
    <row r="38" spans="1:9" ht="16" customHeight="1">
      <c r="A38" s="43">
        <f t="shared" si="1"/>
        <v>34</v>
      </c>
      <c r="B38" s="166">
        <v>2036</v>
      </c>
      <c r="C38" s="119" t="s">
        <v>306</v>
      </c>
      <c r="D38" s="55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>
      <c r="A39" s="43">
        <f t="shared" si="1"/>
        <v>35</v>
      </c>
      <c r="B39" s="114">
        <v>2062</v>
      </c>
      <c r="C39" s="54" t="s">
        <v>203</v>
      </c>
      <c r="D39" s="52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36</v>
      </c>
      <c r="B40" s="167">
        <v>2121</v>
      </c>
      <c r="C40" s="119" t="s">
        <v>308</v>
      </c>
      <c r="D40" s="52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9">
      <c r="A41" s="43">
        <f t="shared" si="1"/>
        <v>37</v>
      </c>
      <c r="B41" s="114">
        <v>1704</v>
      </c>
      <c r="C41" s="54" t="s">
        <v>27</v>
      </c>
      <c r="D41" s="56">
        <v>2</v>
      </c>
      <c r="E41" s="52">
        <v>1</v>
      </c>
      <c r="F41" s="77">
        <v>168.03</v>
      </c>
      <c r="G41" s="76">
        <v>29.32</v>
      </c>
      <c r="H41" s="75">
        <f t="shared" si="0"/>
        <v>197.35</v>
      </c>
      <c r="I41" s="53"/>
    </row>
    <row r="42" spans="1:9">
      <c r="A42" s="43">
        <f t="shared" si="1"/>
        <v>38</v>
      </c>
      <c r="B42" s="114">
        <v>2030</v>
      </c>
      <c r="C42" s="54" t="s">
        <v>123</v>
      </c>
      <c r="D42" s="56"/>
      <c r="E42" s="52">
        <v>1</v>
      </c>
      <c r="F42" s="76">
        <v>109.87</v>
      </c>
      <c r="G42" s="76">
        <v>18.32</v>
      </c>
      <c r="H42" s="75">
        <f t="shared" si="0"/>
        <v>128.19</v>
      </c>
      <c r="I42" s="53"/>
    </row>
    <row r="43" spans="1:9">
      <c r="A43" s="43">
        <f t="shared" si="1"/>
        <v>39</v>
      </c>
      <c r="B43" s="114">
        <v>2074</v>
      </c>
      <c r="C43" s="54" t="s">
        <v>214</v>
      </c>
      <c r="D43" s="56"/>
      <c r="E43" s="52"/>
      <c r="F43" s="76">
        <v>64.63</v>
      </c>
      <c r="G43" s="75">
        <v>10.47</v>
      </c>
      <c r="H43" s="75">
        <f t="shared" si="0"/>
        <v>75.099999999999994</v>
      </c>
      <c r="I43" s="53"/>
    </row>
    <row r="44" spans="1:9">
      <c r="A44" s="43">
        <f t="shared" si="1"/>
        <v>40</v>
      </c>
      <c r="B44" s="114">
        <v>1734</v>
      </c>
      <c r="C44" s="54" t="s">
        <v>143</v>
      </c>
      <c r="D44" s="52">
        <v>1</v>
      </c>
      <c r="E44" s="52"/>
      <c r="F44" s="76">
        <v>109.87</v>
      </c>
      <c r="G44" s="75">
        <v>18.32</v>
      </c>
      <c r="H44" s="75">
        <f t="shared" si="0"/>
        <v>128.19</v>
      </c>
      <c r="I44" s="53"/>
    </row>
    <row r="45" spans="1:9">
      <c r="A45" s="43">
        <f t="shared" si="1"/>
        <v>41</v>
      </c>
      <c r="B45" s="114">
        <v>2069</v>
      </c>
      <c r="C45" s="54" t="s">
        <v>209</v>
      </c>
      <c r="D45" s="52"/>
      <c r="E45" s="52"/>
      <c r="F45" s="76">
        <v>64.63</v>
      </c>
      <c r="G45" s="75">
        <v>10.47</v>
      </c>
      <c r="H45" s="75">
        <f t="shared" si="0"/>
        <v>75.099999999999994</v>
      </c>
      <c r="I45" s="53"/>
    </row>
    <row r="46" spans="1:9">
      <c r="A46" s="43">
        <f t="shared" si="1"/>
        <v>42</v>
      </c>
      <c r="B46" s="114">
        <v>2003</v>
      </c>
      <c r="C46" s="51" t="s">
        <v>133</v>
      </c>
      <c r="D46" s="52"/>
      <c r="E46" s="52">
        <v>1</v>
      </c>
      <c r="F46" s="76">
        <v>109.87</v>
      </c>
      <c r="G46" s="76">
        <v>18.32</v>
      </c>
      <c r="H46" s="76">
        <f t="shared" si="0"/>
        <v>128.19</v>
      </c>
      <c r="I46" s="53"/>
    </row>
    <row r="47" spans="1:9" s="42" customFormat="1">
      <c r="A47" s="43">
        <f t="shared" si="1"/>
        <v>43</v>
      </c>
      <c r="B47" s="114">
        <v>2019</v>
      </c>
      <c r="C47" s="54" t="s">
        <v>124</v>
      </c>
      <c r="D47" s="52">
        <v>1</v>
      </c>
      <c r="E47" s="52">
        <v>1</v>
      </c>
      <c r="F47" s="77">
        <v>168.03</v>
      </c>
      <c r="G47" s="76">
        <v>29.32</v>
      </c>
      <c r="H47" s="76">
        <f t="shared" si="0"/>
        <v>197.35</v>
      </c>
      <c r="I47" s="53"/>
    </row>
    <row r="48" spans="1:9" s="42" customFormat="1">
      <c r="A48" s="43">
        <f t="shared" si="1"/>
        <v>44</v>
      </c>
      <c r="B48" s="114">
        <v>2184</v>
      </c>
      <c r="C48" s="54" t="s">
        <v>393</v>
      </c>
      <c r="D48" s="52"/>
      <c r="E48" s="52"/>
      <c r="F48" s="76">
        <v>64.63</v>
      </c>
      <c r="G48" s="76">
        <v>10.47</v>
      </c>
      <c r="H48" s="75">
        <f t="shared" si="0"/>
        <v>75.099999999999994</v>
      </c>
      <c r="I48" s="53"/>
    </row>
    <row r="49" spans="1:9" s="42" customFormat="1">
      <c r="A49" s="43">
        <f t="shared" si="1"/>
        <v>45</v>
      </c>
      <c r="B49" s="114">
        <v>2172</v>
      </c>
      <c r="C49" s="54" t="s">
        <v>378</v>
      </c>
      <c r="D49" s="52"/>
      <c r="E49" s="52"/>
      <c r="F49" s="76">
        <v>64.63</v>
      </c>
      <c r="G49" s="75">
        <v>10.47</v>
      </c>
      <c r="H49" s="75">
        <f t="shared" si="0"/>
        <v>75.099999999999994</v>
      </c>
      <c r="I49" s="53"/>
    </row>
    <row r="50" spans="1:9">
      <c r="A50" s="43">
        <f t="shared" si="1"/>
        <v>46</v>
      </c>
      <c r="B50" s="114">
        <v>2119</v>
      </c>
      <c r="C50" s="51" t="s">
        <v>215</v>
      </c>
      <c r="D50" s="66"/>
      <c r="E50" s="66"/>
      <c r="F50" s="76">
        <v>64.63</v>
      </c>
      <c r="G50" s="78">
        <v>10.47</v>
      </c>
      <c r="H50" s="75">
        <f t="shared" si="0"/>
        <v>75.099999999999994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6">
        <v>64.63</v>
      </c>
      <c r="G51" s="75">
        <v>10.47</v>
      </c>
      <c r="H51" s="75">
        <f t="shared" si="0"/>
        <v>75.099999999999994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6">
        <v>64.63</v>
      </c>
      <c r="G52" s="203">
        <v>10.47</v>
      </c>
      <c r="H52" s="76">
        <f t="shared" si="0"/>
        <v>75.099999999999994</v>
      </c>
      <c r="I52" s="53"/>
    </row>
    <row r="53" spans="1:9">
      <c r="A53" s="43">
        <f t="shared" si="1"/>
        <v>49</v>
      </c>
      <c r="B53" s="114">
        <v>2203</v>
      </c>
      <c r="C53" s="54" t="s">
        <v>428</v>
      </c>
      <c r="D53" s="52"/>
      <c r="E53" s="52"/>
      <c r="F53" s="76">
        <v>64.63</v>
      </c>
      <c r="G53" s="76">
        <v>10.47</v>
      </c>
      <c r="H53" s="76">
        <f>SUM(F53:G53)</f>
        <v>75.099999999999994</v>
      </c>
      <c r="I53" s="53"/>
    </row>
    <row r="54" spans="1:9">
      <c r="A54" s="43">
        <f t="shared" si="1"/>
        <v>50</v>
      </c>
      <c r="B54" s="114">
        <v>1595</v>
      </c>
      <c r="C54" s="54" t="s">
        <v>31</v>
      </c>
      <c r="D54" s="52"/>
      <c r="E54" s="52"/>
      <c r="F54" s="76">
        <v>64.63</v>
      </c>
      <c r="G54" s="75">
        <v>10.47</v>
      </c>
      <c r="H54" s="75">
        <f t="shared" si="0"/>
        <v>75.099999999999994</v>
      </c>
      <c r="I54" s="53"/>
    </row>
    <row r="55" spans="1:9">
      <c r="A55" s="43">
        <f t="shared" si="1"/>
        <v>51</v>
      </c>
      <c r="B55" s="114">
        <v>2001</v>
      </c>
      <c r="C55" s="54" t="s">
        <v>360</v>
      </c>
      <c r="D55" s="52"/>
      <c r="E55" s="52"/>
      <c r="F55" s="76">
        <v>64.63</v>
      </c>
      <c r="G55" s="76">
        <v>10.47</v>
      </c>
      <c r="H55" s="75">
        <f t="shared" si="0"/>
        <v>75.099999999999994</v>
      </c>
      <c r="I55" s="53"/>
    </row>
    <row r="56" spans="1:9">
      <c r="A56" s="43">
        <f t="shared" si="1"/>
        <v>52</v>
      </c>
      <c r="B56" s="114">
        <v>2109</v>
      </c>
      <c r="C56" s="54" t="s">
        <v>210</v>
      </c>
      <c r="D56" s="52">
        <v>1</v>
      </c>
      <c r="E56" s="52">
        <v>1</v>
      </c>
      <c r="F56" s="77">
        <v>168.03</v>
      </c>
      <c r="G56" s="76">
        <v>29.32</v>
      </c>
      <c r="H56" s="75">
        <f t="shared" si="0"/>
        <v>197.35</v>
      </c>
      <c r="I56" s="53"/>
    </row>
    <row r="57" spans="1:9">
      <c r="A57" s="43">
        <f t="shared" si="1"/>
        <v>53</v>
      </c>
      <c r="B57" s="114">
        <v>2160</v>
      </c>
      <c r="C57" s="54" t="s">
        <v>369</v>
      </c>
      <c r="D57" s="52">
        <v>1</v>
      </c>
      <c r="E57" s="52"/>
      <c r="F57" s="76">
        <v>109.87</v>
      </c>
      <c r="G57" s="76">
        <v>18.32</v>
      </c>
      <c r="H57" s="75">
        <f t="shared" si="0"/>
        <v>128.19</v>
      </c>
      <c r="I57" s="53"/>
    </row>
    <row r="58" spans="1:9">
      <c r="A58" s="43">
        <f t="shared" si="1"/>
        <v>54</v>
      </c>
      <c r="B58" s="114">
        <v>2209</v>
      </c>
      <c r="C58" s="54" t="s">
        <v>427</v>
      </c>
      <c r="D58" s="52"/>
      <c r="E58" s="52"/>
      <c r="F58" s="76">
        <v>64.63</v>
      </c>
      <c r="G58" s="76">
        <v>10.47</v>
      </c>
      <c r="H58" s="76">
        <f>SUM(F58:G58)</f>
        <v>75.099999999999994</v>
      </c>
      <c r="I58" s="53"/>
    </row>
    <row r="59" spans="1:9">
      <c r="A59" s="43">
        <f t="shared" si="1"/>
        <v>55</v>
      </c>
      <c r="B59" s="114">
        <v>2018</v>
      </c>
      <c r="C59" s="54" t="s">
        <v>112</v>
      </c>
      <c r="D59" s="52"/>
      <c r="E59" s="52"/>
      <c r="F59" s="76">
        <v>64.63</v>
      </c>
      <c r="G59" s="75">
        <v>10.47</v>
      </c>
      <c r="H59" s="75">
        <f t="shared" si="0"/>
        <v>75.099999999999994</v>
      </c>
      <c r="I59" s="53"/>
    </row>
    <row r="60" spans="1:9">
      <c r="A60" s="43">
        <f t="shared" si="1"/>
        <v>56</v>
      </c>
      <c r="B60" s="114">
        <v>1692</v>
      </c>
      <c r="C60" s="54" t="s">
        <v>32</v>
      </c>
      <c r="D60" s="56">
        <v>2</v>
      </c>
      <c r="E60" s="52"/>
      <c r="F60" s="76">
        <v>168.03</v>
      </c>
      <c r="G60" s="75">
        <v>29.32</v>
      </c>
      <c r="H60" s="75">
        <f t="shared" si="0"/>
        <v>197.35</v>
      </c>
      <c r="I60" s="53"/>
    </row>
    <row r="61" spans="1:9">
      <c r="A61" s="43">
        <f t="shared" si="1"/>
        <v>57</v>
      </c>
      <c r="B61" s="114">
        <v>2027</v>
      </c>
      <c r="C61" s="54" t="s">
        <v>137</v>
      </c>
      <c r="D61" s="56"/>
      <c r="E61" s="52"/>
      <c r="F61" s="76">
        <v>64.63</v>
      </c>
      <c r="G61" s="75">
        <v>10.47</v>
      </c>
      <c r="H61" s="75">
        <f t="shared" si="0"/>
        <v>75.099999999999994</v>
      </c>
      <c r="I61" s="53"/>
    </row>
    <row r="62" spans="1:9">
      <c r="A62" s="43">
        <f t="shared" si="1"/>
        <v>58</v>
      </c>
      <c r="B62" s="114">
        <v>2060</v>
      </c>
      <c r="C62" s="54" t="s">
        <v>179</v>
      </c>
      <c r="D62" s="52"/>
      <c r="E62" s="52">
        <v>1</v>
      </c>
      <c r="F62" s="76">
        <v>109.87</v>
      </c>
      <c r="G62" s="75">
        <v>18.32</v>
      </c>
      <c r="H62" s="75">
        <f t="shared" si="0"/>
        <v>128.19</v>
      </c>
      <c r="I62" s="53"/>
    </row>
    <row r="63" spans="1:9">
      <c r="A63" s="43">
        <f t="shared" si="1"/>
        <v>59</v>
      </c>
      <c r="B63" s="114">
        <v>1649</v>
      </c>
      <c r="C63" s="54" t="s">
        <v>34</v>
      </c>
      <c r="D63" s="52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60</v>
      </c>
      <c r="B64" s="114">
        <v>2090</v>
      </c>
      <c r="C64" s="54" t="s">
        <v>380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61</v>
      </c>
      <c r="B65" s="114">
        <v>1705</v>
      </c>
      <c r="C65" s="54" t="s">
        <v>126</v>
      </c>
      <c r="D65" s="52"/>
      <c r="E65" s="52">
        <v>1</v>
      </c>
      <c r="F65" s="76">
        <v>109.87</v>
      </c>
      <c r="G65" s="75">
        <v>18.32</v>
      </c>
      <c r="H65" s="75">
        <f t="shared" si="0"/>
        <v>128.19</v>
      </c>
      <c r="I65" s="53"/>
    </row>
    <row r="66" spans="1:10" ht="17" customHeight="1">
      <c r="A66" s="43">
        <f t="shared" si="1"/>
        <v>62</v>
      </c>
      <c r="B66" s="114">
        <v>1050</v>
      </c>
      <c r="C66" s="115" t="s">
        <v>35</v>
      </c>
      <c r="D66" s="74"/>
      <c r="E66" s="116"/>
      <c r="F66" s="76">
        <v>64.63</v>
      </c>
      <c r="G66" s="75">
        <v>10.47</v>
      </c>
      <c r="H66" s="75">
        <f t="shared" si="0"/>
        <v>75.099999999999994</v>
      </c>
      <c r="I66" s="91"/>
      <c r="J66" s="91"/>
    </row>
    <row r="67" spans="1:10">
      <c r="A67" s="43">
        <f t="shared" si="1"/>
        <v>63</v>
      </c>
      <c r="B67" s="114">
        <v>2094</v>
      </c>
      <c r="C67" s="51" t="s">
        <v>433</v>
      </c>
      <c r="D67" s="71"/>
      <c r="E67" s="72"/>
      <c r="F67" s="76">
        <v>64.63</v>
      </c>
      <c r="G67" s="75">
        <v>10.47</v>
      </c>
      <c r="H67" s="75">
        <f t="shared" si="0"/>
        <v>75.099999999999994</v>
      </c>
      <c r="I67" s="53"/>
    </row>
    <row r="68" spans="1:10">
      <c r="A68" s="43">
        <f t="shared" si="1"/>
        <v>64</v>
      </c>
      <c r="B68" s="114">
        <v>1964</v>
      </c>
      <c r="C68" s="54" t="s">
        <v>50</v>
      </c>
      <c r="D68" s="73"/>
      <c r="E68" s="73"/>
      <c r="F68" s="76">
        <v>64.63</v>
      </c>
      <c r="G68" s="75">
        <v>10.47</v>
      </c>
      <c r="H68" s="75">
        <f t="shared" si="0"/>
        <v>75.099999999999994</v>
      </c>
      <c r="I68" s="53"/>
    </row>
    <row r="69" spans="1:10">
      <c r="A69" s="43">
        <f t="shared" si="1"/>
        <v>65</v>
      </c>
      <c r="B69" s="114">
        <v>2022</v>
      </c>
      <c r="C69" s="54" t="s">
        <v>128</v>
      </c>
      <c r="D69" s="71"/>
      <c r="E69" s="72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66</v>
      </c>
      <c r="B70" s="114">
        <v>1662</v>
      </c>
      <c r="C70" s="54" t="s">
        <v>138</v>
      </c>
      <c r="D70" s="71"/>
      <c r="E70" s="72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ref="A71:A82" si="2">A70+1</f>
        <v>67</v>
      </c>
      <c r="B71" s="114">
        <v>1630</v>
      </c>
      <c r="C71" s="54" t="s">
        <v>37</v>
      </c>
      <c r="D71" s="56">
        <v>1</v>
      </c>
      <c r="E71" s="72"/>
      <c r="F71" s="76">
        <v>109.87</v>
      </c>
      <c r="G71" s="75">
        <v>18.32</v>
      </c>
      <c r="H71" s="75">
        <f t="shared" si="0"/>
        <v>128.19</v>
      </c>
      <c r="I71" s="53"/>
    </row>
    <row r="72" spans="1:10">
      <c r="A72" s="43">
        <f t="shared" si="2"/>
        <v>68</v>
      </c>
      <c r="B72" s="114">
        <v>1714</v>
      </c>
      <c r="C72" s="51" t="s">
        <v>46</v>
      </c>
      <c r="D72" s="74">
        <v>2</v>
      </c>
      <c r="E72" s="66">
        <v>1</v>
      </c>
      <c r="F72" s="77">
        <v>168.03</v>
      </c>
      <c r="G72" s="77">
        <v>29.32</v>
      </c>
      <c r="H72" s="75">
        <f t="shared" si="0"/>
        <v>197.35</v>
      </c>
      <c r="I72" s="53"/>
    </row>
    <row r="73" spans="1:10">
      <c r="A73" s="43">
        <f t="shared" si="2"/>
        <v>69</v>
      </c>
      <c r="B73" s="114">
        <v>2024</v>
      </c>
      <c r="C73" s="51" t="s">
        <v>165</v>
      </c>
      <c r="D73" s="56"/>
      <c r="E73" s="66">
        <v>1</v>
      </c>
      <c r="F73" s="76">
        <v>109.87</v>
      </c>
      <c r="G73" s="80">
        <v>18.32</v>
      </c>
      <c r="H73" s="76">
        <f t="shared" si="0"/>
        <v>128.19</v>
      </c>
      <c r="I73" s="53"/>
    </row>
    <row r="74" spans="1:10">
      <c r="A74" s="43">
        <f t="shared" si="2"/>
        <v>70</v>
      </c>
      <c r="B74" s="114">
        <v>1955</v>
      </c>
      <c r="C74" s="51" t="s">
        <v>200</v>
      </c>
      <c r="D74" s="56"/>
      <c r="E74" s="66">
        <v>1</v>
      </c>
      <c r="F74" s="76">
        <v>109.87</v>
      </c>
      <c r="G74" s="76">
        <v>18.32</v>
      </c>
      <c r="H74" s="76">
        <f t="shared" si="0"/>
        <v>128.19</v>
      </c>
      <c r="I74" s="53"/>
    </row>
    <row r="75" spans="1:10">
      <c r="A75" s="43">
        <f t="shared" si="2"/>
        <v>71</v>
      </c>
      <c r="B75" s="114">
        <v>2006</v>
      </c>
      <c r="C75" s="54" t="s">
        <v>98</v>
      </c>
      <c r="D75" s="56"/>
      <c r="E75" s="66"/>
      <c r="F75" s="76">
        <v>64.63</v>
      </c>
      <c r="G75" s="75">
        <v>10.47</v>
      </c>
      <c r="H75" s="75">
        <f t="shared" si="0"/>
        <v>75.099999999999994</v>
      </c>
      <c r="I75" s="53"/>
    </row>
    <row r="76" spans="1:10">
      <c r="A76" s="43">
        <f t="shared" si="2"/>
        <v>72</v>
      </c>
      <c r="B76" s="114">
        <v>2212</v>
      </c>
      <c r="C76" s="54" t="s">
        <v>434</v>
      </c>
      <c r="D76" s="56"/>
      <c r="E76" s="52"/>
      <c r="F76" s="76">
        <v>64.63</v>
      </c>
      <c r="G76" s="75">
        <v>10.47</v>
      </c>
      <c r="H76" s="75">
        <f t="shared" si="0"/>
        <v>75.099999999999994</v>
      </c>
      <c r="I76" s="53"/>
    </row>
    <row r="77" spans="1:10">
      <c r="A77" s="43">
        <f t="shared" si="2"/>
        <v>73</v>
      </c>
      <c r="B77" s="114">
        <v>2021</v>
      </c>
      <c r="C77" s="54" t="s">
        <v>201</v>
      </c>
      <c r="D77" s="66"/>
      <c r="E77" s="66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74</v>
      </c>
      <c r="B78" s="114">
        <v>1750</v>
      </c>
      <c r="C78" s="54" t="s">
        <v>202</v>
      </c>
      <c r="D78" s="66"/>
      <c r="E78" s="66">
        <v>1</v>
      </c>
      <c r="F78" s="76">
        <v>109.87</v>
      </c>
      <c r="G78" s="78">
        <v>18.32</v>
      </c>
      <c r="H78" s="75">
        <f>SUM(F78:G78)</f>
        <v>128.19</v>
      </c>
      <c r="I78" s="53"/>
    </row>
    <row r="79" spans="1:10">
      <c r="A79" s="43">
        <f t="shared" si="2"/>
        <v>75</v>
      </c>
      <c r="B79" s="114">
        <v>2095</v>
      </c>
      <c r="C79" s="54" t="s">
        <v>473</v>
      </c>
      <c r="D79" s="66"/>
      <c r="E79" s="66"/>
      <c r="F79" s="76">
        <v>64.63</v>
      </c>
      <c r="G79" s="78">
        <v>10.47</v>
      </c>
      <c r="H79" s="75">
        <f>SUM(F79:G79)</f>
        <v>75.099999999999994</v>
      </c>
      <c r="I79" s="53"/>
    </row>
    <row r="80" spans="1:10">
      <c r="A80" s="43">
        <f t="shared" si="2"/>
        <v>76</v>
      </c>
      <c r="B80" s="114">
        <v>1732</v>
      </c>
      <c r="C80" s="54" t="s">
        <v>51</v>
      </c>
      <c r="D80" s="66"/>
      <c r="E80" s="66"/>
      <c r="F80" s="76">
        <v>64.63</v>
      </c>
      <c r="G80" s="75">
        <v>10.47</v>
      </c>
      <c r="H80" s="75">
        <f>SUM(F80:G80)</f>
        <v>75.099999999999994</v>
      </c>
      <c r="I80" s="53"/>
    </row>
    <row r="81" spans="1:11">
      <c r="A81" s="43">
        <f t="shared" si="2"/>
        <v>77</v>
      </c>
      <c r="B81" s="114">
        <v>2052</v>
      </c>
      <c r="C81" s="54" t="s">
        <v>161</v>
      </c>
      <c r="D81" s="66"/>
      <c r="E81" s="66"/>
      <c r="F81" s="76">
        <v>64.63</v>
      </c>
      <c r="G81" s="75">
        <v>10.47</v>
      </c>
      <c r="H81" s="75">
        <f>SUM(F81:G81)</f>
        <v>75.099999999999994</v>
      </c>
      <c r="I81" s="53"/>
      <c r="K81" s="12"/>
    </row>
    <row r="82" spans="1:11">
      <c r="A82" s="43">
        <f t="shared" si="2"/>
        <v>78</v>
      </c>
      <c r="B82" s="168">
        <v>1769</v>
      </c>
      <c r="C82" s="146" t="s">
        <v>86</v>
      </c>
      <c r="D82" s="147"/>
      <c r="E82" s="147">
        <v>1</v>
      </c>
      <c r="F82" s="76">
        <v>109.87</v>
      </c>
      <c r="G82" s="77">
        <v>18.32</v>
      </c>
      <c r="H82" s="75">
        <f>SUM(F82:G82)</f>
        <v>128.19</v>
      </c>
      <c r="I82" s="53"/>
      <c r="K82" s="12"/>
    </row>
    <row r="83" spans="1:11" ht="16">
      <c r="A83" s="152"/>
      <c r="B83" s="153"/>
      <c r="C83" s="153"/>
      <c r="D83" s="153"/>
      <c r="E83" s="154" t="s">
        <v>403</v>
      </c>
      <c r="F83" s="144">
        <f>SUM(F5:F82)</f>
        <v>7031.6300000000019</v>
      </c>
      <c r="G83" s="88">
        <f>SUM(G5:G82)</f>
        <v>1173.6900000000012</v>
      </c>
      <c r="H83" s="88">
        <f>SUM(H5:H82)</f>
        <v>8205.3200000000052</v>
      </c>
      <c r="I83" s="89"/>
      <c r="K83" s="12"/>
    </row>
    <row r="84" spans="1:11">
      <c r="A84" s="148" t="s">
        <v>383</v>
      </c>
      <c r="B84" s="149" t="s">
        <v>413</v>
      </c>
      <c r="C84" s="150" t="s">
        <v>196</v>
      </c>
      <c r="D84" s="151"/>
      <c r="E84" s="151"/>
      <c r="F84" s="76">
        <v>64.63</v>
      </c>
      <c r="G84" s="75">
        <v>10.47</v>
      </c>
      <c r="H84" s="75">
        <f>SUM(F84:G84)</f>
        <v>75.099999999999994</v>
      </c>
      <c r="I84" s="53"/>
    </row>
    <row r="85" spans="1:11">
      <c r="A85" s="43" t="s">
        <v>383</v>
      </c>
      <c r="B85" s="50" t="s">
        <v>414</v>
      </c>
      <c r="C85" s="54" t="s">
        <v>320</v>
      </c>
      <c r="D85" s="52"/>
      <c r="E85" s="52">
        <v>1</v>
      </c>
      <c r="F85" s="76">
        <v>109.87</v>
      </c>
      <c r="G85" s="76">
        <v>18.32</v>
      </c>
      <c r="H85" s="76">
        <f>SUM(F85:G85)</f>
        <v>128.19</v>
      </c>
      <c r="I85" s="53"/>
    </row>
    <row r="86" spans="1:11">
      <c r="A86" s="43"/>
      <c r="B86" s="50"/>
      <c r="C86" s="54"/>
      <c r="D86" s="52"/>
      <c r="E86" s="52"/>
      <c r="F86" s="76"/>
      <c r="G86" s="76"/>
      <c r="H86" s="76"/>
      <c r="I86" s="53"/>
    </row>
    <row r="87" spans="1:11" ht="16">
      <c r="A87" s="143"/>
      <c r="B87" s="155">
        <f>COUNTA(B5:B85)</f>
        <v>80</v>
      </c>
      <c r="C87" s="142"/>
      <c r="D87" s="398" t="s">
        <v>404</v>
      </c>
      <c r="E87" s="400"/>
      <c r="F87" s="88">
        <f>SUM(F84:F86)</f>
        <v>174.5</v>
      </c>
      <c r="G87" s="88">
        <f>SUM(G84:G86)</f>
        <v>28.79</v>
      </c>
      <c r="H87" s="88">
        <f>SUM(H84:H86)</f>
        <v>203.29</v>
      </c>
      <c r="I87" s="89"/>
      <c r="K87" s="12"/>
    </row>
    <row r="88" spans="1:11" ht="16">
      <c r="A88" s="394" t="s">
        <v>171</v>
      </c>
      <c r="B88" s="395"/>
      <c r="C88" s="395"/>
      <c r="D88" s="395"/>
      <c r="E88" s="396"/>
      <c r="F88" s="88">
        <f>F83+F87</f>
        <v>7206.1300000000019</v>
      </c>
      <c r="G88" s="88">
        <f>G83+G87</f>
        <v>1202.4800000000012</v>
      </c>
      <c r="H88" s="88">
        <f>H83+H87</f>
        <v>8408.610000000006</v>
      </c>
      <c r="I88" s="89"/>
      <c r="K88" s="12"/>
    </row>
    <row r="89" spans="1:11" ht="16">
      <c r="A89" s="401" t="s">
        <v>317</v>
      </c>
      <c r="B89" s="401"/>
      <c r="C89" s="401"/>
      <c r="D89" s="401"/>
      <c r="E89" s="401"/>
      <c r="F89" s="90"/>
      <c r="G89" s="93"/>
      <c r="H89" s="93"/>
      <c r="I89" s="89"/>
    </row>
    <row r="90" spans="1:11" ht="16" customHeight="1">
      <c r="A90" s="405" t="s">
        <v>417</v>
      </c>
      <c r="B90" s="402"/>
      <c r="C90" s="402"/>
      <c r="D90" s="402"/>
      <c r="E90" s="403"/>
      <c r="F90" s="75"/>
      <c r="G90" s="75"/>
      <c r="H90" s="75"/>
      <c r="I90" s="100"/>
    </row>
    <row r="91" spans="1:11" ht="16" customHeight="1">
      <c r="A91" s="189"/>
      <c r="B91" s="190"/>
      <c r="C91" s="189"/>
      <c r="D91" s="196"/>
      <c r="E91" s="195"/>
      <c r="F91" s="75"/>
      <c r="G91" s="75"/>
      <c r="H91" s="75"/>
      <c r="I91" s="100"/>
    </row>
    <row r="92" spans="1:11" ht="16" customHeight="1">
      <c r="A92" s="405" t="s">
        <v>418</v>
      </c>
      <c r="B92" s="402"/>
      <c r="C92" s="402"/>
      <c r="D92" s="402"/>
      <c r="E92" s="403"/>
      <c r="F92" s="207"/>
      <c r="G92" s="75"/>
      <c r="H92" s="75"/>
      <c r="I92" s="100"/>
    </row>
    <row r="93" spans="1:11" ht="16" customHeight="1">
      <c r="A93" s="189"/>
      <c r="B93" s="190"/>
      <c r="C93" s="189" t="s">
        <v>448</v>
      </c>
      <c r="D93" s="190"/>
      <c r="E93" s="191"/>
      <c r="F93" s="207">
        <v>-109.87</v>
      </c>
      <c r="G93" s="75">
        <v>-18.32</v>
      </c>
      <c r="H93" s="75">
        <f>SUM(F93:G93)</f>
        <v>-128.19</v>
      </c>
      <c r="I93" s="100" t="s">
        <v>492</v>
      </c>
    </row>
    <row r="94" spans="1:11" ht="16" customHeight="1">
      <c r="A94" s="189"/>
      <c r="B94" s="190"/>
      <c r="C94" s="189" t="s">
        <v>327</v>
      </c>
      <c r="D94" s="196"/>
      <c r="E94" s="195"/>
      <c r="F94" s="75">
        <v>90.48</v>
      </c>
      <c r="G94" s="75">
        <v>15.7</v>
      </c>
      <c r="H94" s="75">
        <f>SUM(F94:G94)</f>
        <v>106.18</v>
      </c>
      <c r="I94" s="100" t="s">
        <v>493</v>
      </c>
    </row>
    <row r="95" spans="1:11" ht="16">
      <c r="A95" s="409" t="s">
        <v>415</v>
      </c>
      <c r="B95" s="410"/>
      <c r="C95" s="410"/>
      <c r="D95" s="410"/>
      <c r="E95" s="411"/>
      <c r="F95" s="98">
        <f>SUM(F91:F92)</f>
        <v>0</v>
      </c>
      <c r="G95" s="98">
        <f>SUM(G91:G92)</f>
        <v>0</v>
      </c>
      <c r="H95" s="98">
        <f>SUM(H91:H94)</f>
        <v>-22.009999999999991</v>
      </c>
      <c r="I95" s="100"/>
    </row>
    <row r="96" spans="1:11" ht="16">
      <c r="A96" s="393" t="s">
        <v>171</v>
      </c>
      <c r="B96" s="393"/>
      <c r="C96" s="393"/>
      <c r="D96" s="393"/>
      <c r="E96" s="393"/>
      <c r="F96" s="90">
        <f>F88+F95</f>
        <v>7206.1300000000019</v>
      </c>
      <c r="G96" s="90">
        <f>G88+G95</f>
        <v>1202.4800000000012</v>
      </c>
      <c r="H96" s="90">
        <f>H88+H95</f>
        <v>8386.6000000000058</v>
      </c>
      <c r="I96" s="89"/>
    </row>
    <row r="97" spans="1:9" ht="15" customHeight="1">
      <c r="A97" s="397" t="s">
        <v>166</v>
      </c>
      <c r="B97" s="397"/>
      <c r="C97" s="397"/>
      <c r="D97" s="397"/>
      <c r="E97" s="397"/>
      <c r="F97" s="397"/>
      <c r="G97" s="397"/>
      <c r="H97" s="397"/>
      <c r="I97" s="143"/>
    </row>
    <row r="98" spans="1:9" ht="16" customHeight="1">
      <c r="C98" s="1"/>
      <c r="D98" s="2"/>
      <c r="E98" s="3"/>
      <c r="G98" t="s">
        <v>381</v>
      </c>
      <c r="H98" s="163" t="s">
        <v>440</v>
      </c>
      <c r="I98" s="164">
        <v>44249</v>
      </c>
    </row>
    <row r="99" spans="1:9">
      <c r="G99" s="12"/>
      <c r="H99" s="12"/>
      <c r="I99" t="s">
        <v>489</v>
      </c>
    </row>
    <row r="102" spans="1:9">
      <c r="B102" s="137"/>
      <c r="C102" s="137"/>
    </row>
  </sheetData>
  <autoFilter ref="A4:I85" xr:uid="{AC91E4FB-51F2-A54D-A087-8F2CC9694FD4}"/>
  <mergeCells count="8">
    <mergeCell ref="A96:E96"/>
    <mergeCell ref="A97:H97"/>
    <mergeCell ref="D87:E87"/>
    <mergeCell ref="A88:E88"/>
    <mergeCell ref="A89:E89"/>
    <mergeCell ref="A90:E90"/>
    <mergeCell ref="A92:E92"/>
    <mergeCell ref="A95:E95"/>
  </mergeCells>
  <conditionalFormatting sqref="B96 B1:B89 B98:B1048576">
    <cfRule type="duplicateValues" dxfId="356" priority="9"/>
  </conditionalFormatting>
  <conditionalFormatting sqref="B46:C46">
    <cfRule type="duplicateValues" dxfId="355" priority="35"/>
    <cfRule type="duplicateValues" dxfId="354" priority="36"/>
  </conditionalFormatting>
  <conditionalFormatting sqref="B83:C83">
    <cfRule type="duplicateValues" dxfId="353" priority="38"/>
    <cfRule type="duplicateValues" dxfId="352" priority="39"/>
  </conditionalFormatting>
  <conditionalFormatting sqref="B96:C96 B84:C87 B47:C82 B89:C89 B1:C45 B98:C1048576">
    <cfRule type="duplicateValues" dxfId="351" priority="41"/>
  </conditionalFormatting>
  <conditionalFormatting sqref="B100:C1048576">
    <cfRule type="duplicateValues" dxfId="350" priority="48"/>
  </conditionalFormatting>
  <conditionalFormatting sqref="C12">
    <cfRule type="duplicateValues" dxfId="349" priority="46"/>
  </conditionalFormatting>
  <conditionalFormatting sqref="C38">
    <cfRule type="duplicateValues" dxfId="348" priority="44"/>
  </conditionalFormatting>
  <conditionalFormatting sqref="C40">
    <cfRule type="duplicateValues" dxfId="347" priority="43"/>
  </conditionalFormatting>
  <conditionalFormatting sqref="C96 C1:C89 C98:C1048576">
    <cfRule type="duplicateValues" dxfId="346" priority="10"/>
  </conditionalFormatting>
  <conditionalFormatting sqref="D5:E82">
    <cfRule type="notContainsBlanks" dxfId="345" priority="37">
      <formula>LEN(TRIM(D5))&gt;0</formula>
    </cfRule>
  </conditionalFormatting>
  <conditionalFormatting sqref="D84:E86">
    <cfRule type="notContainsBlanks" dxfId="344" priority="47">
      <formula>LEN(TRIM(D84))&gt;0</formula>
    </cfRule>
  </conditionalFormatting>
  <conditionalFormatting sqref="F5:F82 F84">
    <cfRule type="cellIs" dxfId="343" priority="34" operator="notEqual">
      <formula>53.41</formula>
    </cfRule>
  </conditionalFormatting>
  <conditionalFormatting sqref="F90:F94">
    <cfRule type="cellIs" dxfId="342" priority="3" operator="notEqual">
      <formula>53.41</formula>
    </cfRule>
  </conditionalFormatting>
  <conditionalFormatting sqref="G5:G82">
    <cfRule type="cellIs" dxfId="341" priority="6" operator="notEqual">
      <formula>10.47</formula>
    </cfRule>
  </conditionalFormatting>
  <conditionalFormatting sqref="G90:G94">
    <cfRule type="cellIs" dxfId="340" priority="2" operator="notEqual">
      <formula>10.47</formula>
    </cfRule>
  </conditionalFormatting>
  <conditionalFormatting sqref="H5:H82">
    <cfRule type="cellIs" dxfId="339" priority="5" operator="notEqual">
      <formula>63.88</formula>
    </cfRule>
  </conditionalFormatting>
  <conditionalFormatting sqref="H90:H94">
    <cfRule type="cellIs" dxfId="338" priority="32" operator="notEqual">
      <formula>63.88</formula>
    </cfRule>
  </conditionalFormatting>
  <conditionalFormatting sqref="I5:I97">
    <cfRule type="notContainsBlanks" dxfId="337" priority="1">
      <formula>LEN(TRIM(I5))&gt;0</formula>
    </cfRule>
  </conditionalFormatting>
  <conditionalFormatting sqref="J66">
    <cfRule type="notContainsBlanks" dxfId="336" priority="42">
      <formula>LEN(TRIM(J66))&gt;0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147A-C42A-D64D-93E4-717897E2BF02}">
  <sheetPr codeName="Sheet65">
    <tabColor rgb="FF92D050"/>
    <pageSetUpPr fitToPage="1"/>
  </sheetPr>
  <dimension ref="A1:M104"/>
  <sheetViews>
    <sheetView zoomScale="125" zoomScaleNormal="125" zoomScalePageLayoutView="150" workbookViewId="0">
      <selection activeCell="I20" sqref="I2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44228</v>
      </c>
      <c r="I2" s="157">
        <v>44255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9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0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168.03</v>
      </c>
      <c r="G11" s="76">
        <v>29.32</v>
      </c>
      <c r="H11" s="75">
        <f t="shared" si="0"/>
        <v>197.35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64.63</v>
      </c>
      <c r="G12" s="76">
        <v>10.47</v>
      </c>
      <c r="H12" s="75">
        <f t="shared" si="0"/>
        <v>75.099999999999994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55"/>
      <c r="F13" s="76">
        <v>64.63</v>
      </c>
      <c r="G13" s="75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6">
        <v>64.63</v>
      </c>
      <c r="G14" s="75">
        <v>10.47</v>
      </c>
      <c r="H14" s="75">
        <f t="shared" si="0"/>
        <v>75.099999999999994</v>
      </c>
      <c r="I14" s="53"/>
    </row>
    <row r="15" spans="1:9">
      <c r="A15" s="43">
        <f t="shared" si="1"/>
        <v>11</v>
      </c>
      <c r="B15" s="114">
        <v>2211</v>
      </c>
      <c r="C15" s="51" t="s">
        <v>445</v>
      </c>
      <c r="D15" s="52">
        <v>1</v>
      </c>
      <c r="E15" s="52"/>
      <c r="F15" s="76"/>
      <c r="G15" s="76"/>
      <c r="H15" s="75">
        <f t="shared" si="0"/>
        <v>0</v>
      </c>
      <c r="I15" s="53" t="s">
        <v>488</v>
      </c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/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109.87</v>
      </c>
      <c r="G21" s="76">
        <v>18.32</v>
      </c>
      <c r="H21" s="75">
        <f t="shared" si="0"/>
        <v>128.19</v>
      </c>
      <c r="I21" s="53"/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/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>
      <c r="A24" s="43">
        <f t="shared" si="1"/>
        <v>20</v>
      </c>
      <c r="B24" s="114">
        <v>1985</v>
      </c>
      <c r="C24" s="54" t="s">
        <v>120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  <c r="M24" t="s">
        <v>318</v>
      </c>
    </row>
    <row r="25" spans="1:13">
      <c r="A25" s="43">
        <v>21</v>
      </c>
      <c r="B25" s="114">
        <v>1350</v>
      </c>
      <c r="C25" s="54" t="s">
        <v>332</v>
      </c>
      <c r="D25" s="52"/>
      <c r="E25" s="52">
        <v>1</v>
      </c>
      <c r="F25" s="76">
        <v>109.87</v>
      </c>
      <c r="G25" s="75">
        <v>18.32</v>
      </c>
      <c r="H25" s="75">
        <f t="shared" si="0"/>
        <v>128.19</v>
      </c>
      <c r="I25" s="53"/>
    </row>
    <row r="26" spans="1:13">
      <c r="A26" s="43">
        <f>A24+1</f>
        <v>21</v>
      </c>
      <c r="B26" s="114">
        <v>2120</v>
      </c>
      <c r="C26" s="51" t="s">
        <v>213</v>
      </c>
      <c r="D26" s="66">
        <v>1</v>
      </c>
      <c r="E26" s="66"/>
      <c r="F26" s="76">
        <v>109.87</v>
      </c>
      <c r="G26" s="78">
        <v>18.32</v>
      </c>
      <c r="H26" s="75">
        <f t="shared" si="0"/>
        <v>128.19</v>
      </c>
      <c r="I26" s="53"/>
    </row>
    <row r="27" spans="1:13">
      <c r="A27" s="43">
        <f t="shared" si="1"/>
        <v>22</v>
      </c>
      <c r="B27" s="114">
        <v>2193</v>
      </c>
      <c r="C27" s="51" t="s">
        <v>407</v>
      </c>
      <c r="D27" s="66"/>
      <c r="E27" s="66"/>
      <c r="F27" s="76">
        <v>64.63</v>
      </c>
      <c r="G27" s="76">
        <v>10.47</v>
      </c>
      <c r="H27" s="76">
        <f t="shared" si="0"/>
        <v>75.099999999999994</v>
      </c>
      <c r="I27" s="53"/>
    </row>
    <row r="28" spans="1:13">
      <c r="A28" s="43">
        <f t="shared" si="1"/>
        <v>23</v>
      </c>
      <c r="B28" s="114">
        <v>2210</v>
      </c>
      <c r="C28" s="51" t="s">
        <v>448</v>
      </c>
      <c r="D28" s="66">
        <v>1</v>
      </c>
      <c r="E28" s="66"/>
      <c r="F28" s="76">
        <v>109.87</v>
      </c>
      <c r="G28" s="76">
        <v>18.32</v>
      </c>
      <c r="H28" s="76">
        <f t="shared" si="0"/>
        <v>128.19</v>
      </c>
      <c r="I28" s="53"/>
    </row>
    <row r="29" spans="1:13">
      <c r="A29" s="43">
        <f t="shared" si="1"/>
        <v>24</v>
      </c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/>
    </row>
    <row r="30" spans="1:13">
      <c r="A30" s="43">
        <f t="shared" si="1"/>
        <v>25</v>
      </c>
      <c r="B30" s="114">
        <v>901</v>
      </c>
      <c r="C30" s="51" t="s">
        <v>21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</row>
    <row r="31" spans="1:13">
      <c r="A31" s="43">
        <f t="shared" si="1"/>
        <v>26</v>
      </c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/>
    </row>
    <row r="32" spans="1:13" ht="16">
      <c r="A32" s="43">
        <f t="shared" si="1"/>
        <v>27</v>
      </c>
      <c r="B32" s="114">
        <v>1741</v>
      </c>
      <c r="C32" s="51" t="s">
        <v>23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  <c r="J32" s="180"/>
    </row>
    <row r="33" spans="1:9">
      <c r="A33" s="43">
        <f t="shared" si="1"/>
        <v>28</v>
      </c>
      <c r="B33" s="114">
        <v>1757</v>
      </c>
      <c r="C33" s="51" t="s">
        <v>93</v>
      </c>
      <c r="D33" s="52">
        <v>1</v>
      </c>
      <c r="E33" s="52">
        <v>1</v>
      </c>
      <c r="F33" s="76">
        <v>168.03</v>
      </c>
      <c r="G33" s="75">
        <v>29.32</v>
      </c>
      <c r="H33" s="75">
        <f t="shared" si="0"/>
        <v>197.35</v>
      </c>
      <c r="I33" s="53"/>
    </row>
    <row r="34" spans="1:9">
      <c r="A34" s="43">
        <f t="shared" si="1"/>
        <v>29</v>
      </c>
      <c r="B34" s="114">
        <v>2057</v>
      </c>
      <c r="C34" s="51" t="s">
        <v>183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30</v>
      </c>
      <c r="B35" s="114">
        <v>1210</v>
      </c>
      <c r="C35" s="54" t="s">
        <v>24</v>
      </c>
      <c r="D35" s="52">
        <v>1</v>
      </c>
      <c r="E35" s="52">
        <v>1</v>
      </c>
      <c r="F35" s="76">
        <v>168.03</v>
      </c>
      <c r="G35" s="76">
        <v>29.32</v>
      </c>
      <c r="H35" s="76">
        <f t="shared" si="0"/>
        <v>197.35</v>
      </c>
      <c r="I35" s="53"/>
    </row>
    <row r="36" spans="1:9">
      <c r="A36" s="43">
        <f t="shared" si="1"/>
        <v>31</v>
      </c>
      <c r="B36" s="114">
        <v>2031</v>
      </c>
      <c r="C36" s="54" t="s">
        <v>134</v>
      </c>
      <c r="D36" s="52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9">
      <c r="A37" s="43">
        <f t="shared" si="1"/>
        <v>32</v>
      </c>
      <c r="B37" s="114">
        <v>1460</v>
      </c>
      <c r="C37" s="54" t="s">
        <v>59</v>
      </c>
      <c r="D37" s="55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9">
      <c r="A38" s="43">
        <f t="shared" si="1"/>
        <v>33</v>
      </c>
      <c r="B38" s="114">
        <v>1300</v>
      </c>
      <c r="C38" s="138" t="s">
        <v>330</v>
      </c>
      <c r="D38" s="55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 ht="16" customHeight="1">
      <c r="A39" s="43">
        <f t="shared" si="1"/>
        <v>34</v>
      </c>
      <c r="B39" s="166">
        <v>2036</v>
      </c>
      <c r="C39" s="119" t="s">
        <v>306</v>
      </c>
      <c r="D39" s="55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35</v>
      </c>
      <c r="B40" s="114">
        <v>2062</v>
      </c>
      <c r="C40" s="54" t="s">
        <v>203</v>
      </c>
      <c r="D40" s="52"/>
      <c r="E40" s="52"/>
      <c r="F40" s="76">
        <v>64.63</v>
      </c>
      <c r="G40" s="76">
        <v>10.47</v>
      </c>
      <c r="H40" s="75">
        <f t="shared" si="0"/>
        <v>75.099999999999994</v>
      </c>
      <c r="I40" s="53"/>
    </row>
    <row r="41" spans="1:9">
      <c r="A41" s="43">
        <f t="shared" si="1"/>
        <v>36</v>
      </c>
      <c r="B41" s="167">
        <v>2121</v>
      </c>
      <c r="C41" s="119" t="s">
        <v>308</v>
      </c>
      <c r="D41" s="52"/>
      <c r="E41" s="52"/>
      <c r="F41" s="76">
        <v>64.63</v>
      </c>
      <c r="G41" s="76">
        <v>10.47</v>
      </c>
      <c r="H41" s="75">
        <f t="shared" si="0"/>
        <v>75.099999999999994</v>
      </c>
      <c r="I41" s="53"/>
    </row>
    <row r="42" spans="1:9">
      <c r="A42" s="43">
        <f t="shared" si="1"/>
        <v>37</v>
      </c>
      <c r="B42" s="114">
        <v>1704</v>
      </c>
      <c r="C42" s="54" t="s">
        <v>27</v>
      </c>
      <c r="D42" s="56">
        <v>2</v>
      </c>
      <c r="E42" s="52">
        <v>1</v>
      </c>
      <c r="F42" s="77">
        <v>168.03</v>
      </c>
      <c r="G42" s="76">
        <v>29.32</v>
      </c>
      <c r="H42" s="75">
        <f t="shared" si="0"/>
        <v>197.35</v>
      </c>
      <c r="I42" s="53"/>
    </row>
    <row r="43" spans="1:9">
      <c r="A43" s="43">
        <f t="shared" si="1"/>
        <v>38</v>
      </c>
      <c r="B43" s="114">
        <v>2030</v>
      </c>
      <c r="C43" s="54" t="s">
        <v>123</v>
      </c>
      <c r="D43" s="56"/>
      <c r="E43" s="52">
        <v>1</v>
      </c>
      <c r="F43" s="76">
        <v>109.87</v>
      </c>
      <c r="G43" s="76">
        <v>18.32</v>
      </c>
      <c r="H43" s="75">
        <f t="shared" si="0"/>
        <v>128.19</v>
      </c>
      <c r="I43" s="53"/>
    </row>
    <row r="44" spans="1:9">
      <c r="A44" s="43">
        <f t="shared" si="1"/>
        <v>39</v>
      </c>
      <c r="B44" s="114">
        <v>2074</v>
      </c>
      <c r="C44" s="54" t="s">
        <v>214</v>
      </c>
      <c r="D44" s="56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40</v>
      </c>
      <c r="B45" s="114">
        <v>1734</v>
      </c>
      <c r="C45" s="54" t="s">
        <v>143</v>
      </c>
      <c r="D45" s="52">
        <v>1</v>
      </c>
      <c r="E45" s="52"/>
      <c r="F45" s="76">
        <v>109.87</v>
      </c>
      <c r="G45" s="75">
        <v>18.32</v>
      </c>
      <c r="H45" s="75">
        <f t="shared" si="0"/>
        <v>128.19</v>
      </c>
      <c r="I45" s="53"/>
    </row>
    <row r="46" spans="1:9">
      <c r="A46" s="43">
        <f t="shared" si="1"/>
        <v>41</v>
      </c>
      <c r="B46" s="114">
        <v>2069</v>
      </c>
      <c r="C46" s="54" t="s">
        <v>209</v>
      </c>
      <c r="D46" s="52"/>
      <c r="E46" s="52"/>
      <c r="F46" s="76">
        <v>64.63</v>
      </c>
      <c r="G46" s="75">
        <v>10.47</v>
      </c>
      <c r="H46" s="75">
        <f t="shared" si="0"/>
        <v>75.099999999999994</v>
      </c>
      <c r="I46" s="53"/>
    </row>
    <row r="47" spans="1:9">
      <c r="A47" s="43">
        <f t="shared" si="1"/>
        <v>42</v>
      </c>
      <c r="B47" s="114">
        <v>2003</v>
      </c>
      <c r="C47" s="51" t="s">
        <v>133</v>
      </c>
      <c r="D47" s="52"/>
      <c r="E47" s="52">
        <v>1</v>
      </c>
      <c r="F47" s="76">
        <v>109.87</v>
      </c>
      <c r="G47" s="76">
        <v>18.32</v>
      </c>
      <c r="H47" s="76">
        <f t="shared" si="0"/>
        <v>128.19</v>
      </c>
      <c r="I47" s="53"/>
    </row>
    <row r="48" spans="1:9" s="42" customFormat="1">
      <c r="A48" s="43">
        <f t="shared" si="1"/>
        <v>43</v>
      </c>
      <c r="B48" s="114">
        <v>2019</v>
      </c>
      <c r="C48" s="54" t="s">
        <v>124</v>
      </c>
      <c r="D48" s="52">
        <v>1</v>
      </c>
      <c r="E48" s="52">
        <v>1</v>
      </c>
      <c r="F48" s="77">
        <v>168.03</v>
      </c>
      <c r="G48" s="76">
        <v>29.32</v>
      </c>
      <c r="H48" s="76">
        <f t="shared" si="0"/>
        <v>197.35</v>
      </c>
      <c r="I48" s="53"/>
    </row>
    <row r="49" spans="1:9" s="42" customFormat="1">
      <c r="A49" s="43">
        <f t="shared" si="1"/>
        <v>44</v>
      </c>
      <c r="B49" s="114">
        <v>2184</v>
      </c>
      <c r="C49" s="54" t="s">
        <v>393</v>
      </c>
      <c r="D49" s="52"/>
      <c r="E49" s="52"/>
      <c r="F49" s="76">
        <v>64.63</v>
      </c>
      <c r="G49" s="76">
        <v>10.47</v>
      </c>
      <c r="H49" s="75">
        <f t="shared" si="0"/>
        <v>75.099999999999994</v>
      </c>
      <c r="I49" s="53"/>
    </row>
    <row r="50" spans="1:9" s="42" customFormat="1">
      <c r="A50" s="43">
        <f t="shared" si="1"/>
        <v>45</v>
      </c>
      <c r="B50" s="114">
        <v>2172</v>
      </c>
      <c r="C50" s="54" t="s">
        <v>378</v>
      </c>
      <c r="D50" s="52"/>
      <c r="E50" s="52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>
        <f t="shared" si="1"/>
        <v>46</v>
      </c>
      <c r="B51" s="114">
        <v>2119</v>
      </c>
      <c r="C51" s="51" t="s">
        <v>215</v>
      </c>
      <c r="D51" s="66"/>
      <c r="E51" s="66"/>
      <c r="F51" s="76">
        <v>64.63</v>
      </c>
      <c r="G51" s="78">
        <v>10.47</v>
      </c>
      <c r="H51" s="75">
        <f t="shared" si="0"/>
        <v>75.099999999999994</v>
      </c>
      <c r="I51" s="57"/>
    </row>
    <row r="52" spans="1:9">
      <c r="A52" s="43">
        <f t="shared" si="1"/>
        <v>47</v>
      </c>
      <c r="B52" s="114">
        <v>1975</v>
      </c>
      <c r="C52" s="54" t="s">
        <v>83</v>
      </c>
      <c r="D52" s="55"/>
      <c r="E52" s="55"/>
      <c r="F52" s="76">
        <v>64.63</v>
      </c>
      <c r="G52" s="75">
        <v>10.47</v>
      </c>
      <c r="H52" s="75">
        <f t="shared" si="0"/>
        <v>75.099999999999994</v>
      </c>
      <c r="I52" s="53"/>
    </row>
    <row r="53" spans="1:9">
      <c r="A53" s="43">
        <f t="shared" si="1"/>
        <v>48</v>
      </c>
      <c r="B53" s="114">
        <v>330</v>
      </c>
      <c r="C53" s="54" t="s">
        <v>30</v>
      </c>
      <c r="D53" s="52"/>
      <c r="E53" s="52"/>
      <c r="F53" s="76">
        <v>64.63</v>
      </c>
      <c r="G53" s="203">
        <v>10.47</v>
      </c>
      <c r="H53" s="76">
        <f t="shared" si="0"/>
        <v>75.099999999999994</v>
      </c>
      <c r="I53" s="53"/>
    </row>
    <row r="54" spans="1:9">
      <c r="A54" s="43">
        <f t="shared" si="1"/>
        <v>49</v>
      </c>
      <c r="B54" s="114">
        <v>2203</v>
      </c>
      <c r="C54" s="54" t="s">
        <v>428</v>
      </c>
      <c r="D54" s="52"/>
      <c r="E54" s="52"/>
      <c r="F54" s="76">
        <v>64.63</v>
      </c>
      <c r="G54" s="76">
        <v>10.47</v>
      </c>
      <c r="H54" s="76">
        <f>SUM(F54:G54)</f>
        <v>75.099999999999994</v>
      </c>
      <c r="I54" s="53"/>
    </row>
    <row r="55" spans="1:9">
      <c r="A55" s="43">
        <f t="shared" si="1"/>
        <v>50</v>
      </c>
      <c r="B55" s="114">
        <v>1595</v>
      </c>
      <c r="C55" s="54" t="s">
        <v>31</v>
      </c>
      <c r="D55" s="52"/>
      <c r="E55" s="52"/>
      <c r="F55" s="76">
        <v>64.63</v>
      </c>
      <c r="G55" s="75">
        <v>10.47</v>
      </c>
      <c r="H55" s="75">
        <f t="shared" si="0"/>
        <v>75.099999999999994</v>
      </c>
      <c r="I55" s="53"/>
    </row>
    <row r="56" spans="1:9">
      <c r="A56" s="43">
        <f t="shared" si="1"/>
        <v>51</v>
      </c>
      <c r="B56" s="114">
        <v>2001</v>
      </c>
      <c r="C56" s="54" t="s">
        <v>360</v>
      </c>
      <c r="D56" s="52"/>
      <c r="E56" s="52"/>
      <c r="F56" s="76">
        <v>64.63</v>
      </c>
      <c r="G56" s="76">
        <v>10.47</v>
      </c>
      <c r="H56" s="75">
        <f t="shared" si="0"/>
        <v>75.099999999999994</v>
      </c>
      <c r="I56" s="53"/>
    </row>
    <row r="57" spans="1:9">
      <c r="A57" s="43">
        <f t="shared" si="1"/>
        <v>52</v>
      </c>
      <c r="B57" s="114">
        <v>2109</v>
      </c>
      <c r="C57" s="54" t="s">
        <v>210</v>
      </c>
      <c r="D57" s="52">
        <v>1</v>
      </c>
      <c r="E57" s="52">
        <v>1</v>
      </c>
      <c r="F57" s="77">
        <v>168.03</v>
      </c>
      <c r="G57" s="76">
        <v>29.32</v>
      </c>
      <c r="H57" s="75">
        <f t="shared" si="0"/>
        <v>197.35</v>
      </c>
      <c r="I57" s="53"/>
    </row>
    <row r="58" spans="1:9">
      <c r="A58" s="43">
        <f t="shared" si="1"/>
        <v>53</v>
      </c>
      <c r="B58" s="114">
        <v>2160</v>
      </c>
      <c r="C58" s="54" t="s">
        <v>369</v>
      </c>
      <c r="D58" s="52">
        <v>1</v>
      </c>
      <c r="E58" s="52"/>
      <c r="F58" s="76">
        <v>109.87</v>
      </c>
      <c r="G58" s="76">
        <v>18.32</v>
      </c>
      <c r="H58" s="75">
        <f t="shared" si="0"/>
        <v>128.19</v>
      </c>
      <c r="I58" s="53"/>
    </row>
    <row r="59" spans="1:9">
      <c r="A59" s="43">
        <f t="shared" si="1"/>
        <v>54</v>
      </c>
      <c r="B59" s="114">
        <v>2209</v>
      </c>
      <c r="C59" s="54" t="s">
        <v>427</v>
      </c>
      <c r="D59" s="52"/>
      <c r="E59" s="52"/>
      <c r="F59" s="76">
        <v>64.63</v>
      </c>
      <c r="G59" s="76">
        <v>10.47</v>
      </c>
      <c r="H59" s="76">
        <f>SUM(F59:G59)</f>
        <v>75.099999999999994</v>
      </c>
      <c r="I59" s="53"/>
    </row>
    <row r="60" spans="1:9">
      <c r="A60" s="43">
        <f t="shared" si="1"/>
        <v>55</v>
      </c>
      <c r="B60" s="114">
        <v>2018</v>
      </c>
      <c r="C60" s="54" t="s">
        <v>112</v>
      </c>
      <c r="D60" s="52"/>
      <c r="E60" s="52"/>
      <c r="F60" s="76">
        <v>64.63</v>
      </c>
      <c r="G60" s="75">
        <v>10.47</v>
      </c>
      <c r="H60" s="75">
        <f t="shared" si="0"/>
        <v>75.099999999999994</v>
      </c>
      <c r="I60" s="53"/>
    </row>
    <row r="61" spans="1:9">
      <c r="A61" s="43">
        <f t="shared" si="1"/>
        <v>56</v>
      </c>
      <c r="B61" s="114">
        <v>2171</v>
      </c>
      <c r="C61" s="54" t="s">
        <v>441</v>
      </c>
      <c r="D61" s="52"/>
      <c r="E61" s="52"/>
      <c r="F61" s="76"/>
      <c r="G61" s="76"/>
      <c r="H61" s="76">
        <f t="shared" si="0"/>
        <v>0</v>
      </c>
      <c r="I61" s="53" t="s">
        <v>488</v>
      </c>
    </row>
    <row r="62" spans="1:9">
      <c r="A62" s="43">
        <f t="shared" si="1"/>
        <v>57</v>
      </c>
      <c r="B62" s="114">
        <v>1692</v>
      </c>
      <c r="C62" s="54" t="s">
        <v>32</v>
      </c>
      <c r="D62" s="56">
        <v>2</v>
      </c>
      <c r="E62" s="52"/>
      <c r="F62" s="76">
        <v>168.03</v>
      </c>
      <c r="G62" s="75">
        <v>29.32</v>
      </c>
      <c r="H62" s="75">
        <f t="shared" si="0"/>
        <v>197.35</v>
      </c>
      <c r="I62" s="53"/>
    </row>
    <row r="63" spans="1:9">
      <c r="A63" s="43">
        <f t="shared" si="1"/>
        <v>58</v>
      </c>
      <c r="B63" s="114">
        <v>2027</v>
      </c>
      <c r="C63" s="54" t="s">
        <v>137</v>
      </c>
      <c r="D63" s="56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59</v>
      </c>
      <c r="B64" s="114">
        <v>2060</v>
      </c>
      <c r="C64" s="54" t="s">
        <v>179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60</v>
      </c>
      <c r="B65" s="114">
        <v>1649</v>
      </c>
      <c r="C65" s="54" t="s">
        <v>34</v>
      </c>
      <c r="D65" s="52"/>
      <c r="E65" s="52"/>
      <c r="F65" s="76">
        <v>64.63</v>
      </c>
      <c r="G65" s="75">
        <v>10.47</v>
      </c>
      <c r="H65" s="75">
        <f t="shared" si="0"/>
        <v>75.099999999999994</v>
      </c>
      <c r="I65" s="53"/>
    </row>
    <row r="66" spans="1:10">
      <c r="A66" s="43">
        <f t="shared" si="1"/>
        <v>61</v>
      </c>
      <c r="B66" s="114">
        <v>2090</v>
      </c>
      <c r="C66" s="54" t="s">
        <v>380</v>
      </c>
      <c r="D66" s="52"/>
      <c r="E66" s="52">
        <v>1</v>
      </c>
      <c r="F66" s="76">
        <v>109.87</v>
      </c>
      <c r="G66" s="75">
        <v>18.32</v>
      </c>
      <c r="H66" s="75">
        <f t="shared" si="0"/>
        <v>128.19</v>
      </c>
      <c r="I66" s="53"/>
    </row>
    <row r="67" spans="1:10">
      <c r="A67" s="43">
        <f t="shared" si="1"/>
        <v>62</v>
      </c>
      <c r="B67" s="114">
        <v>1705</v>
      </c>
      <c r="C67" s="54" t="s">
        <v>126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 ht="17" customHeight="1">
      <c r="A68" s="43">
        <f t="shared" si="1"/>
        <v>63</v>
      </c>
      <c r="B68" s="114">
        <v>1050</v>
      </c>
      <c r="C68" s="115" t="s">
        <v>35</v>
      </c>
      <c r="D68" s="74"/>
      <c r="E68" s="116"/>
      <c r="F68" s="76">
        <v>64.63</v>
      </c>
      <c r="G68" s="75">
        <v>10.47</v>
      </c>
      <c r="H68" s="75">
        <f t="shared" si="0"/>
        <v>75.099999999999994</v>
      </c>
      <c r="I68" s="91"/>
      <c r="J68" s="91"/>
    </row>
    <row r="69" spans="1:10">
      <c r="A69" s="43">
        <f t="shared" si="1"/>
        <v>64</v>
      </c>
      <c r="B69" s="114">
        <v>2094</v>
      </c>
      <c r="C69" s="51" t="s">
        <v>433</v>
      </c>
      <c r="D69" s="71"/>
      <c r="E69" s="72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65</v>
      </c>
      <c r="B70" s="114">
        <v>1964</v>
      </c>
      <c r="C70" s="54" t="s">
        <v>50</v>
      </c>
      <c r="D70" s="73"/>
      <c r="E70" s="73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ref="A71:A84" si="2">A70+1</f>
        <v>66</v>
      </c>
      <c r="B71" s="114">
        <v>2022</v>
      </c>
      <c r="C71" s="54" t="s">
        <v>128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>
        <f t="shared" si="2"/>
        <v>67</v>
      </c>
      <c r="B72" s="114">
        <v>1662</v>
      </c>
      <c r="C72" s="54" t="s">
        <v>138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si="2"/>
        <v>68</v>
      </c>
      <c r="B73" s="114">
        <v>1630</v>
      </c>
      <c r="C73" s="54" t="s">
        <v>37</v>
      </c>
      <c r="D73" s="56">
        <v>1</v>
      </c>
      <c r="E73" s="72"/>
      <c r="F73" s="76">
        <v>109.87</v>
      </c>
      <c r="G73" s="75">
        <v>18.32</v>
      </c>
      <c r="H73" s="75">
        <f t="shared" si="0"/>
        <v>128.19</v>
      </c>
      <c r="I73" s="53"/>
    </row>
    <row r="74" spans="1:10">
      <c r="A74" s="43">
        <f t="shared" si="2"/>
        <v>69</v>
      </c>
      <c r="B74" s="114">
        <v>1714</v>
      </c>
      <c r="C74" s="51" t="s">
        <v>46</v>
      </c>
      <c r="D74" s="74">
        <v>2</v>
      </c>
      <c r="E74" s="66">
        <v>1</v>
      </c>
      <c r="F74" s="77">
        <v>168.03</v>
      </c>
      <c r="G74" s="77">
        <v>29.32</v>
      </c>
      <c r="H74" s="75">
        <f t="shared" si="0"/>
        <v>197.35</v>
      </c>
      <c r="I74" s="53"/>
    </row>
    <row r="75" spans="1:10">
      <c r="A75" s="43">
        <f t="shared" si="2"/>
        <v>70</v>
      </c>
      <c r="B75" s="114">
        <v>2024</v>
      </c>
      <c r="C75" s="51" t="s">
        <v>165</v>
      </c>
      <c r="D75" s="56"/>
      <c r="E75" s="66">
        <v>1</v>
      </c>
      <c r="F75" s="76">
        <v>109.87</v>
      </c>
      <c r="G75" s="80">
        <v>18.32</v>
      </c>
      <c r="H75" s="76">
        <f t="shared" si="0"/>
        <v>128.19</v>
      </c>
      <c r="I75" s="53"/>
    </row>
    <row r="76" spans="1:10">
      <c r="A76" s="43">
        <f t="shared" si="2"/>
        <v>71</v>
      </c>
      <c r="B76" s="114">
        <v>1955</v>
      </c>
      <c r="C76" s="51" t="s">
        <v>200</v>
      </c>
      <c r="D76" s="56"/>
      <c r="E76" s="66">
        <v>1</v>
      </c>
      <c r="F76" s="76">
        <v>109.87</v>
      </c>
      <c r="G76" s="76">
        <v>18.32</v>
      </c>
      <c r="H76" s="76">
        <f t="shared" si="0"/>
        <v>128.19</v>
      </c>
      <c r="I76" s="53"/>
    </row>
    <row r="77" spans="1:10">
      <c r="A77" s="43">
        <f t="shared" si="2"/>
        <v>72</v>
      </c>
      <c r="B77" s="114">
        <v>2006</v>
      </c>
      <c r="C77" s="54" t="s">
        <v>98</v>
      </c>
      <c r="D77" s="56"/>
      <c r="E77" s="66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73</v>
      </c>
      <c r="B78" s="114">
        <v>2212</v>
      </c>
      <c r="C78" s="54" t="s">
        <v>434</v>
      </c>
      <c r="D78" s="56"/>
      <c r="E78" s="52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>
        <f t="shared" si="2"/>
        <v>74</v>
      </c>
      <c r="B79" s="114">
        <v>2021</v>
      </c>
      <c r="C79" s="54" t="s">
        <v>201</v>
      </c>
      <c r="D79" s="66"/>
      <c r="E79" s="66"/>
      <c r="F79" s="76">
        <v>64.63</v>
      </c>
      <c r="G79" s="75">
        <v>10.47</v>
      </c>
      <c r="H79" s="75">
        <f t="shared" si="0"/>
        <v>75.099999999999994</v>
      </c>
      <c r="I79" s="53"/>
    </row>
    <row r="80" spans="1:10">
      <c r="A80" s="43">
        <f t="shared" si="2"/>
        <v>75</v>
      </c>
      <c r="B80" s="114">
        <v>1750</v>
      </c>
      <c r="C80" s="54" t="s">
        <v>202</v>
      </c>
      <c r="D80" s="66"/>
      <c r="E80" s="66">
        <v>1</v>
      </c>
      <c r="F80" s="76">
        <v>109.87</v>
      </c>
      <c r="G80" s="78">
        <v>18.32</v>
      </c>
      <c r="H80" s="75">
        <f>SUM(F80:G80)</f>
        <v>128.19</v>
      </c>
      <c r="I80" s="53"/>
    </row>
    <row r="81" spans="1:11">
      <c r="A81" s="43">
        <f t="shared" si="2"/>
        <v>76</v>
      </c>
      <c r="B81" s="114">
        <v>2095</v>
      </c>
      <c r="C81" s="54" t="s">
        <v>473</v>
      </c>
      <c r="D81" s="66"/>
      <c r="E81" s="66"/>
      <c r="F81" s="76">
        <v>64.63</v>
      </c>
      <c r="G81" s="78">
        <v>10.47</v>
      </c>
      <c r="H81" s="75">
        <f>SUM(F81:G81)</f>
        <v>75.099999999999994</v>
      </c>
      <c r="I81" s="53"/>
    </row>
    <row r="82" spans="1:11">
      <c r="A82" s="43">
        <f t="shared" si="2"/>
        <v>77</v>
      </c>
      <c r="B82" s="114">
        <v>1732</v>
      </c>
      <c r="C82" s="54" t="s">
        <v>51</v>
      </c>
      <c r="D82" s="66"/>
      <c r="E82" s="66"/>
      <c r="F82" s="76">
        <v>64.63</v>
      </c>
      <c r="G82" s="75">
        <v>10.47</v>
      </c>
      <c r="H82" s="75">
        <f>SUM(F82:G82)</f>
        <v>75.099999999999994</v>
      </c>
      <c r="I82" s="53"/>
    </row>
    <row r="83" spans="1:11">
      <c r="A83" s="43">
        <f t="shared" si="2"/>
        <v>78</v>
      </c>
      <c r="B83" s="114">
        <v>2052</v>
      </c>
      <c r="C83" s="54" t="s">
        <v>161</v>
      </c>
      <c r="D83" s="66"/>
      <c r="E83" s="66"/>
      <c r="F83" s="76">
        <v>64.63</v>
      </c>
      <c r="G83" s="75">
        <v>10.47</v>
      </c>
      <c r="H83" s="75">
        <f>SUM(F83:G83)</f>
        <v>75.099999999999994</v>
      </c>
      <c r="I83" s="53"/>
      <c r="K83" s="12"/>
    </row>
    <row r="84" spans="1:11">
      <c r="A84" s="43">
        <f t="shared" si="2"/>
        <v>79</v>
      </c>
      <c r="B84" s="168">
        <v>1769</v>
      </c>
      <c r="C84" s="146" t="s">
        <v>86</v>
      </c>
      <c r="D84" s="147"/>
      <c r="E84" s="147">
        <v>1</v>
      </c>
      <c r="F84" s="76">
        <v>109.87</v>
      </c>
      <c r="G84" s="77">
        <v>18.32</v>
      </c>
      <c r="H84" s="75">
        <f>SUM(F84:G84)</f>
        <v>128.19</v>
      </c>
      <c r="I84" s="53"/>
      <c r="K84" s="12"/>
    </row>
    <row r="85" spans="1:11" ht="16">
      <c r="A85" s="152"/>
      <c r="B85" s="153"/>
      <c r="C85" s="153"/>
      <c r="D85" s="153"/>
      <c r="E85" s="154" t="s">
        <v>403</v>
      </c>
      <c r="F85" s="144">
        <f>SUM(F5:F84)</f>
        <v>7096.260000000002</v>
      </c>
      <c r="G85" s="88">
        <f>SUM(G5:G84)</f>
        <v>1184.1600000000012</v>
      </c>
      <c r="H85" s="88">
        <f>SUM(H5:H84)</f>
        <v>8280.4200000000055</v>
      </c>
      <c r="I85" s="89"/>
      <c r="K85" s="12"/>
    </row>
    <row r="86" spans="1:11">
      <c r="A86" s="148" t="s">
        <v>383</v>
      </c>
      <c r="B86" s="149" t="s">
        <v>413</v>
      </c>
      <c r="C86" s="150" t="s">
        <v>196</v>
      </c>
      <c r="D86" s="151"/>
      <c r="E86" s="151"/>
      <c r="F86" s="76">
        <v>64.63</v>
      </c>
      <c r="G86" s="75">
        <v>10.47</v>
      </c>
      <c r="H86" s="75">
        <f>SUM(F86:G86)</f>
        <v>75.099999999999994</v>
      </c>
      <c r="I86" s="53"/>
    </row>
    <row r="87" spans="1:11">
      <c r="A87" s="43" t="s">
        <v>383</v>
      </c>
      <c r="B87" s="50" t="s">
        <v>414</v>
      </c>
      <c r="C87" s="54" t="s">
        <v>320</v>
      </c>
      <c r="D87" s="52"/>
      <c r="E87" s="52">
        <v>1</v>
      </c>
      <c r="F87" s="76">
        <v>109.87</v>
      </c>
      <c r="G87" s="76">
        <v>18.32</v>
      </c>
      <c r="H87" s="76">
        <f>SUM(F87:G87)</f>
        <v>128.19</v>
      </c>
      <c r="I87" s="53"/>
    </row>
    <row r="88" spans="1:11">
      <c r="A88" s="43"/>
      <c r="B88" s="50"/>
      <c r="C88" s="54"/>
      <c r="D88" s="52"/>
      <c r="E88" s="52"/>
      <c r="F88" s="76"/>
      <c r="G88" s="76"/>
      <c r="H88" s="76"/>
      <c r="I88" s="53"/>
    </row>
    <row r="89" spans="1:11" ht="16">
      <c r="A89" s="143"/>
      <c r="B89" s="155">
        <f>COUNTA(B5:B87)</f>
        <v>82</v>
      </c>
      <c r="C89" s="142"/>
      <c r="D89" s="398" t="s">
        <v>404</v>
      </c>
      <c r="E89" s="400"/>
      <c r="F89" s="88">
        <f>SUM(F86:F88)</f>
        <v>174.5</v>
      </c>
      <c r="G89" s="88">
        <f>SUM(G86:G88)</f>
        <v>28.79</v>
      </c>
      <c r="H89" s="88">
        <f>SUM(H86:H88)</f>
        <v>203.29</v>
      </c>
      <c r="I89" s="89"/>
      <c r="K89" s="12"/>
    </row>
    <row r="90" spans="1:11" ht="16">
      <c r="A90" s="394" t="s">
        <v>171</v>
      </c>
      <c r="B90" s="395"/>
      <c r="C90" s="395"/>
      <c r="D90" s="395"/>
      <c r="E90" s="396"/>
      <c r="F90" s="88">
        <f>F85+F89</f>
        <v>7270.760000000002</v>
      </c>
      <c r="G90" s="88">
        <f>G85+G89</f>
        <v>1212.9500000000012</v>
      </c>
      <c r="H90" s="88">
        <f>H85+H89</f>
        <v>8483.7100000000064</v>
      </c>
      <c r="I90" s="89"/>
      <c r="K90" s="12"/>
    </row>
    <row r="91" spans="1:11" ht="16">
      <c r="A91" s="401" t="s">
        <v>317</v>
      </c>
      <c r="B91" s="401"/>
      <c r="C91" s="401"/>
      <c r="D91" s="401"/>
      <c r="E91" s="401"/>
      <c r="F91" s="90"/>
      <c r="G91" s="93"/>
      <c r="H91" s="93"/>
      <c r="I91" s="89"/>
    </row>
    <row r="92" spans="1:11" ht="16" customHeight="1">
      <c r="A92" s="405" t="s">
        <v>417</v>
      </c>
      <c r="B92" s="402"/>
      <c r="C92" s="402"/>
      <c r="D92" s="402"/>
      <c r="E92" s="403"/>
      <c r="F92" s="75"/>
      <c r="G92" s="75"/>
      <c r="H92" s="75"/>
      <c r="I92" s="100"/>
    </row>
    <row r="93" spans="1:11" ht="16" customHeight="1">
      <c r="A93" s="189"/>
      <c r="B93" s="190"/>
      <c r="C93" s="189"/>
      <c r="D93" s="196"/>
      <c r="E93" s="195"/>
      <c r="F93" s="75"/>
      <c r="G93" s="75"/>
      <c r="H93" s="75"/>
      <c r="I93" s="100"/>
    </row>
    <row r="94" spans="1:11" ht="16" customHeight="1">
      <c r="A94" s="405" t="s">
        <v>418</v>
      </c>
      <c r="B94" s="402"/>
      <c r="C94" s="402"/>
      <c r="D94" s="402"/>
      <c r="E94" s="403"/>
      <c r="F94" s="207"/>
      <c r="G94" s="75"/>
      <c r="H94" s="75"/>
      <c r="I94" s="100"/>
    </row>
    <row r="95" spans="1:11" ht="16" customHeight="1">
      <c r="A95" s="189"/>
      <c r="B95" s="190"/>
      <c r="C95" s="189" t="s">
        <v>445</v>
      </c>
      <c r="D95" s="190"/>
      <c r="E95" s="191"/>
      <c r="F95" s="207">
        <v>-109.87</v>
      </c>
      <c r="G95" s="75">
        <v>-18.32</v>
      </c>
      <c r="H95" s="75">
        <f>SUM(F95:G95)</f>
        <v>-128.19</v>
      </c>
      <c r="I95" s="100"/>
    </row>
    <row r="96" spans="1:11" ht="16" customHeight="1">
      <c r="A96" s="189"/>
      <c r="B96" s="190"/>
      <c r="C96" s="189" t="s">
        <v>441</v>
      </c>
      <c r="D96" s="196"/>
      <c r="E96" s="195"/>
      <c r="F96" s="75">
        <v>-64.63</v>
      </c>
      <c r="G96" s="75">
        <v>-10.47</v>
      </c>
      <c r="H96" s="75">
        <f>SUM(F96:G96)</f>
        <v>-75.099999999999994</v>
      </c>
      <c r="I96" s="100"/>
    </row>
    <row r="97" spans="1:9" ht="16">
      <c r="A97" s="409" t="s">
        <v>415</v>
      </c>
      <c r="B97" s="410"/>
      <c r="C97" s="410"/>
      <c r="D97" s="410"/>
      <c r="E97" s="411"/>
      <c r="F97" s="98">
        <f>SUM(F93:F94)</f>
        <v>0</v>
      </c>
      <c r="G97" s="98">
        <f>SUM(G93:G94)</f>
        <v>0</v>
      </c>
      <c r="H97" s="98">
        <f>SUM(H93:H96)</f>
        <v>-203.29</v>
      </c>
      <c r="I97" s="100"/>
    </row>
    <row r="98" spans="1:9" ht="16">
      <c r="A98" s="393" t="s">
        <v>171</v>
      </c>
      <c r="B98" s="393"/>
      <c r="C98" s="393"/>
      <c r="D98" s="393"/>
      <c r="E98" s="393"/>
      <c r="F98" s="90">
        <f>F90+F97</f>
        <v>7270.760000000002</v>
      </c>
      <c r="G98" s="90">
        <f>G90+G97</f>
        <v>1212.9500000000012</v>
      </c>
      <c r="H98" s="90">
        <f>H90+H97</f>
        <v>8280.4200000000055</v>
      </c>
      <c r="I98" s="89"/>
    </row>
    <row r="99" spans="1:9" ht="15" customHeight="1">
      <c r="A99" s="397" t="s">
        <v>166</v>
      </c>
      <c r="B99" s="397"/>
      <c r="C99" s="397"/>
      <c r="D99" s="397"/>
      <c r="E99" s="397"/>
      <c r="F99" s="397"/>
      <c r="G99" s="397"/>
      <c r="H99" s="397"/>
      <c r="I99" s="143"/>
    </row>
    <row r="100" spans="1:9" ht="16" customHeight="1">
      <c r="C100" s="1"/>
      <c r="D100" s="2"/>
      <c r="E100" s="3"/>
      <c r="G100" t="s">
        <v>381</v>
      </c>
      <c r="H100" s="163" t="s">
        <v>440</v>
      </c>
      <c r="I100" s="164">
        <v>44218</v>
      </c>
    </row>
    <row r="101" spans="1:9">
      <c r="G101" s="12"/>
      <c r="H101" s="12"/>
      <c r="I101" t="s">
        <v>489</v>
      </c>
    </row>
    <row r="104" spans="1:9">
      <c r="B104" s="137"/>
      <c r="C104" s="137"/>
    </row>
  </sheetData>
  <autoFilter ref="A4:I87" xr:uid="{AC91E4FB-51F2-A54D-A087-8F2CC9694FD4}"/>
  <mergeCells count="8">
    <mergeCell ref="A98:E98"/>
    <mergeCell ref="A99:H99"/>
    <mergeCell ref="D89:E89"/>
    <mergeCell ref="A90:E90"/>
    <mergeCell ref="A91:E91"/>
    <mergeCell ref="A92:E92"/>
    <mergeCell ref="A94:E94"/>
    <mergeCell ref="A97:E97"/>
  </mergeCells>
  <conditionalFormatting sqref="B98 B1:B91 B100:B1048576">
    <cfRule type="duplicateValues" dxfId="335" priority="9"/>
  </conditionalFormatting>
  <conditionalFormatting sqref="B47:C47">
    <cfRule type="duplicateValues" dxfId="334" priority="35"/>
    <cfRule type="duplicateValues" dxfId="333" priority="36"/>
  </conditionalFormatting>
  <conditionalFormatting sqref="B85:C85">
    <cfRule type="duplicateValues" dxfId="332" priority="38"/>
    <cfRule type="duplicateValues" dxfId="331" priority="39"/>
  </conditionalFormatting>
  <conditionalFormatting sqref="B98:C98 B86:C89 B48:C84 B91:C91 B1:C46 B100:C1048576">
    <cfRule type="duplicateValues" dxfId="330" priority="41"/>
  </conditionalFormatting>
  <conditionalFormatting sqref="B102:C1048576">
    <cfRule type="duplicateValues" dxfId="329" priority="48"/>
  </conditionalFormatting>
  <conditionalFormatting sqref="C12">
    <cfRule type="duplicateValues" dxfId="328" priority="46"/>
  </conditionalFormatting>
  <conditionalFormatting sqref="C39">
    <cfRule type="duplicateValues" dxfId="327" priority="44"/>
  </conditionalFormatting>
  <conditionalFormatting sqref="C41">
    <cfRule type="duplicateValues" dxfId="326" priority="43"/>
  </conditionalFormatting>
  <conditionalFormatting sqref="C98 C1:C91 C100:C1048576">
    <cfRule type="duplicateValues" dxfId="325" priority="10"/>
  </conditionalFormatting>
  <conditionalFormatting sqref="D5:E84">
    <cfRule type="notContainsBlanks" dxfId="324" priority="37">
      <formula>LEN(TRIM(D5))&gt;0</formula>
    </cfRule>
  </conditionalFormatting>
  <conditionalFormatting sqref="D86:E88">
    <cfRule type="notContainsBlanks" dxfId="323" priority="47">
      <formula>LEN(TRIM(D86))&gt;0</formula>
    </cfRule>
  </conditionalFormatting>
  <conditionalFormatting sqref="F5:F84 F86">
    <cfRule type="cellIs" dxfId="322" priority="34" operator="notEqual">
      <formula>53.41</formula>
    </cfRule>
  </conditionalFormatting>
  <conditionalFormatting sqref="F92:F96">
    <cfRule type="cellIs" dxfId="321" priority="3" operator="notEqual">
      <formula>53.41</formula>
    </cfRule>
  </conditionalFormatting>
  <conditionalFormatting sqref="G5:G84">
    <cfRule type="cellIs" dxfId="320" priority="6" operator="notEqual">
      <formula>10.47</formula>
    </cfRule>
  </conditionalFormatting>
  <conditionalFormatting sqref="G92:G96">
    <cfRule type="cellIs" dxfId="319" priority="2" operator="notEqual">
      <formula>10.47</formula>
    </cfRule>
  </conditionalFormatting>
  <conditionalFormatting sqref="H5:H84">
    <cfRule type="cellIs" dxfId="318" priority="5" operator="notEqual">
      <formula>63.88</formula>
    </cfRule>
  </conditionalFormatting>
  <conditionalFormatting sqref="H92:H96">
    <cfRule type="cellIs" dxfId="317" priority="32" operator="notEqual">
      <formula>63.88</formula>
    </cfRule>
  </conditionalFormatting>
  <conditionalFormatting sqref="I5:I99">
    <cfRule type="notContainsBlanks" dxfId="316" priority="1">
      <formula>LEN(TRIM(I5))&gt;0</formula>
    </cfRule>
  </conditionalFormatting>
  <conditionalFormatting sqref="J68">
    <cfRule type="notContainsBlanks" dxfId="315" priority="42">
      <formula>LEN(TRIM(J68))&gt;0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4594-B175-F24C-B0B3-58B437178F18}">
  <sheetPr codeName="Sheet66">
    <tabColor rgb="FF92D050"/>
    <pageSetUpPr fitToPage="1"/>
  </sheetPr>
  <dimension ref="A1:M104"/>
  <sheetViews>
    <sheetView topLeftCell="A67" zoomScale="125" zoomScaleNormal="125" zoomScalePageLayoutView="150" workbookViewId="0">
      <selection activeCell="C15" sqref="C1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479</v>
      </c>
      <c r="E2" s="3"/>
      <c r="G2" s="59"/>
      <c r="H2" s="157">
        <v>44197</v>
      </c>
      <c r="I2" s="157">
        <v>44227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6">
        <v>64.63</v>
      </c>
      <c r="G5" s="75">
        <v>10.47</v>
      </c>
      <c r="H5" s="75">
        <f t="shared" ref="H5:H79" si="0">SUM(F5:G5)</f>
        <v>75.099999999999994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64.63</v>
      </c>
      <c r="G6" s="75">
        <v>10.47</v>
      </c>
      <c r="H6" s="75">
        <f t="shared" si="0"/>
        <v>75.099999999999994</v>
      </c>
      <c r="I6" s="53"/>
    </row>
    <row r="7" spans="1:9">
      <c r="A7" s="43">
        <f t="shared" ref="A7:A71" si="1">A6+1</f>
        <v>3</v>
      </c>
      <c r="B7" s="114">
        <v>1593</v>
      </c>
      <c r="C7" s="54" t="s">
        <v>89</v>
      </c>
      <c r="D7" s="52"/>
      <c r="E7" s="52"/>
      <c r="F7" s="75">
        <v>64.63</v>
      </c>
      <c r="G7" s="75">
        <v>10.47</v>
      </c>
      <c r="H7" s="75">
        <f t="shared" si="0"/>
        <v>75.099999999999994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64.63</v>
      </c>
      <c r="G8" s="75">
        <v>10.47</v>
      </c>
      <c r="H8" s="75">
        <f t="shared" si="0"/>
        <v>75.099999999999994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>
        <v>1</v>
      </c>
      <c r="F9" s="75">
        <v>109.87</v>
      </c>
      <c r="G9" s="76">
        <v>18.32</v>
      </c>
      <c r="H9" s="75">
        <f t="shared" si="0"/>
        <v>128.19</v>
      </c>
      <c r="I9" s="53" t="s">
        <v>480</v>
      </c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168.03</v>
      </c>
      <c r="G10" s="77">
        <v>29.32</v>
      </c>
      <c r="H10" s="75">
        <f t="shared" si="0"/>
        <v>197.35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168.03</v>
      </c>
      <c r="G11" s="76">
        <v>29.32</v>
      </c>
      <c r="H11" s="75">
        <f t="shared" si="0"/>
        <v>197.35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64.63</v>
      </c>
      <c r="G12" s="76">
        <v>10.47</v>
      </c>
      <c r="H12" s="75">
        <f t="shared" si="0"/>
        <v>75.099999999999994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55"/>
      <c r="F13" s="76">
        <v>64.63</v>
      </c>
      <c r="G13" s="75">
        <v>10.47</v>
      </c>
      <c r="H13" s="75">
        <f t="shared" si="0"/>
        <v>75.099999999999994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6">
        <v>64.63</v>
      </c>
      <c r="G14" s="75">
        <v>10.47</v>
      </c>
      <c r="H14" s="75">
        <f t="shared" si="0"/>
        <v>75.099999999999994</v>
      </c>
      <c r="I14" s="53"/>
    </row>
    <row r="15" spans="1:9">
      <c r="A15" s="43">
        <f t="shared" si="1"/>
        <v>11</v>
      </c>
      <c r="B15" s="114">
        <v>2211</v>
      </c>
      <c r="C15" s="51" t="s">
        <v>445</v>
      </c>
      <c r="D15" s="52">
        <v>1</v>
      </c>
      <c r="E15" s="52"/>
      <c r="F15" s="76">
        <v>109.87</v>
      </c>
      <c r="G15" s="76">
        <v>18.32</v>
      </c>
      <c r="H15" s="76">
        <f t="shared" si="0"/>
        <v>128.19</v>
      </c>
      <c r="I15" s="53"/>
    </row>
    <row r="16" spans="1:9">
      <c r="A16" s="43">
        <f t="shared" si="1"/>
        <v>12</v>
      </c>
      <c r="B16" s="114">
        <v>1657</v>
      </c>
      <c r="C16" s="51" t="s">
        <v>335</v>
      </c>
      <c r="D16" s="52"/>
      <c r="E16" s="52"/>
      <c r="F16" s="76">
        <v>64.63</v>
      </c>
      <c r="G16" s="76">
        <v>10.47</v>
      </c>
      <c r="H16" s="76">
        <f>SUM(F16:G16)</f>
        <v>75.099999999999994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>
        <v>1</v>
      </c>
      <c r="F17" s="77">
        <v>168.03</v>
      </c>
      <c r="G17" s="76">
        <v>29.32</v>
      </c>
      <c r="H17" s="75">
        <f t="shared" si="0"/>
        <v>197.35</v>
      </c>
      <c r="I17" s="53" t="s">
        <v>480</v>
      </c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6">
        <v>64.63</v>
      </c>
      <c r="G18" s="76">
        <v>10.47</v>
      </c>
      <c r="H18" s="75">
        <f t="shared" si="0"/>
        <v>75.099999999999994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64.63</v>
      </c>
      <c r="G19" s="76">
        <v>10.47</v>
      </c>
      <c r="H19" s="76">
        <f t="shared" si="0"/>
        <v>75.099999999999994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109.87</v>
      </c>
      <c r="G20" s="76">
        <v>18.32</v>
      </c>
      <c r="H20" s="75">
        <f t="shared" si="0"/>
        <v>128.19</v>
      </c>
      <c r="I20" s="53"/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109.87</v>
      </c>
      <c r="G21" s="76">
        <v>18.32</v>
      </c>
      <c r="H21" s="75">
        <f t="shared" si="0"/>
        <v>128.19</v>
      </c>
      <c r="I21" s="53"/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168.03</v>
      </c>
      <c r="G22" s="76">
        <v>29.32</v>
      </c>
      <c r="H22" s="75">
        <f t="shared" si="0"/>
        <v>197.35</v>
      </c>
      <c r="I22" s="53" t="s">
        <v>481</v>
      </c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6">
        <v>64.63</v>
      </c>
      <c r="G23" s="75">
        <v>10.47</v>
      </c>
      <c r="H23" s="75">
        <f t="shared" si="0"/>
        <v>75.099999999999994</v>
      </c>
      <c r="I23" s="53"/>
    </row>
    <row r="24" spans="1:13">
      <c r="A24" s="43">
        <f t="shared" si="1"/>
        <v>20</v>
      </c>
      <c r="B24" s="114">
        <v>1985</v>
      </c>
      <c r="C24" s="54" t="s">
        <v>120</v>
      </c>
      <c r="D24" s="52"/>
      <c r="E24" s="52"/>
      <c r="F24" s="76">
        <v>64.63</v>
      </c>
      <c r="G24" s="75">
        <v>10.47</v>
      </c>
      <c r="H24" s="75">
        <f t="shared" si="0"/>
        <v>75.099999999999994</v>
      </c>
      <c r="I24" s="53"/>
      <c r="M24" t="s">
        <v>318</v>
      </c>
    </row>
    <row r="25" spans="1:13">
      <c r="A25" s="43">
        <v>21</v>
      </c>
      <c r="B25" s="114">
        <v>1350</v>
      </c>
      <c r="C25" s="54" t="s">
        <v>332</v>
      </c>
      <c r="D25" s="52"/>
      <c r="E25" s="52">
        <v>1</v>
      </c>
      <c r="F25" s="76">
        <v>109.87</v>
      </c>
      <c r="G25" s="75">
        <v>18.32</v>
      </c>
      <c r="H25" s="75">
        <f t="shared" si="0"/>
        <v>128.19</v>
      </c>
      <c r="I25" s="53" t="s">
        <v>482</v>
      </c>
    </row>
    <row r="26" spans="1:13">
      <c r="A26" s="43">
        <f>A24+1</f>
        <v>21</v>
      </c>
      <c r="B26" s="114">
        <v>2120</v>
      </c>
      <c r="C26" s="51" t="s">
        <v>213</v>
      </c>
      <c r="D26" s="66">
        <v>1</v>
      </c>
      <c r="E26" s="66"/>
      <c r="F26" s="76">
        <v>109.87</v>
      </c>
      <c r="G26" s="78">
        <v>18.32</v>
      </c>
      <c r="H26" s="75">
        <f t="shared" si="0"/>
        <v>128.19</v>
      </c>
      <c r="I26" s="53"/>
    </row>
    <row r="27" spans="1:13">
      <c r="A27" s="43">
        <f t="shared" si="1"/>
        <v>22</v>
      </c>
      <c r="B27" s="114">
        <v>2193</v>
      </c>
      <c r="C27" s="51" t="s">
        <v>407</v>
      </c>
      <c r="D27" s="66"/>
      <c r="E27" s="66"/>
      <c r="F27" s="76">
        <v>64.63</v>
      </c>
      <c r="G27" s="76">
        <v>10.47</v>
      </c>
      <c r="H27" s="76">
        <f t="shared" si="0"/>
        <v>75.099999999999994</v>
      </c>
      <c r="I27" s="53"/>
    </row>
    <row r="28" spans="1:13">
      <c r="A28" s="43">
        <f t="shared" si="1"/>
        <v>23</v>
      </c>
      <c r="B28" s="114">
        <v>2210</v>
      </c>
      <c r="C28" s="51" t="s">
        <v>448</v>
      </c>
      <c r="D28" s="66">
        <v>1</v>
      </c>
      <c r="E28" s="66"/>
      <c r="F28" s="76">
        <v>109.87</v>
      </c>
      <c r="G28" s="76">
        <v>18.32</v>
      </c>
      <c r="H28" s="76">
        <f t="shared" si="0"/>
        <v>128.19</v>
      </c>
      <c r="I28" s="53"/>
    </row>
    <row r="29" spans="1:13">
      <c r="A29" s="43">
        <f t="shared" si="1"/>
        <v>24</v>
      </c>
      <c r="B29" s="114">
        <v>640</v>
      </c>
      <c r="C29" s="51" t="s">
        <v>43</v>
      </c>
      <c r="D29" s="52"/>
      <c r="E29" s="52"/>
      <c r="F29" s="76">
        <v>64.63</v>
      </c>
      <c r="G29" s="75">
        <v>10.47</v>
      </c>
      <c r="H29" s="75">
        <f t="shared" si="0"/>
        <v>75.099999999999994</v>
      </c>
      <c r="I29" s="53" t="s">
        <v>483</v>
      </c>
    </row>
    <row r="30" spans="1:13">
      <c r="A30" s="43">
        <f t="shared" si="1"/>
        <v>25</v>
      </c>
      <c r="B30" s="114">
        <v>901</v>
      </c>
      <c r="C30" s="51" t="s">
        <v>21</v>
      </c>
      <c r="D30" s="52"/>
      <c r="E30" s="52"/>
      <c r="F30" s="76">
        <v>64.63</v>
      </c>
      <c r="G30" s="75">
        <v>10.47</v>
      </c>
      <c r="H30" s="75">
        <f t="shared" si="0"/>
        <v>75.099999999999994</v>
      </c>
      <c r="I30" s="53"/>
    </row>
    <row r="31" spans="1:13">
      <c r="A31" s="43">
        <f t="shared" si="1"/>
        <v>26</v>
      </c>
      <c r="B31" s="114">
        <v>1978</v>
      </c>
      <c r="C31" s="51" t="s">
        <v>358</v>
      </c>
      <c r="D31" s="52">
        <v>2</v>
      </c>
      <c r="E31" s="52">
        <v>1</v>
      </c>
      <c r="F31" s="77">
        <v>168.03</v>
      </c>
      <c r="G31" s="76">
        <v>29.32</v>
      </c>
      <c r="H31" s="76">
        <f t="shared" si="0"/>
        <v>197.35</v>
      </c>
      <c r="I31" s="53" t="s">
        <v>480</v>
      </c>
    </row>
    <row r="32" spans="1:13" ht="16">
      <c r="A32" s="43">
        <f t="shared" si="1"/>
        <v>27</v>
      </c>
      <c r="B32" s="114">
        <v>1741</v>
      </c>
      <c r="C32" s="51" t="s">
        <v>23</v>
      </c>
      <c r="D32" s="52"/>
      <c r="E32" s="52"/>
      <c r="F32" s="76">
        <v>64.63</v>
      </c>
      <c r="G32" s="75">
        <v>10.47</v>
      </c>
      <c r="H32" s="75">
        <f t="shared" si="0"/>
        <v>75.099999999999994</v>
      </c>
      <c r="I32" s="53"/>
      <c r="J32" s="180"/>
    </row>
    <row r="33" spans="1:9">
      <c r="A33" s="43">
        <f t="shared" si="1"/>
        <v>28</v>
      </c>
      <c r="B33" s="114">
        <v>1757</v>
      </c>
      <c r="C33" s="51" t="s">
        <v>93</v>
      </c>
      <c r="D33" s="52">
        <v>1</v>
      </c>
      <c r="E33" s="52">
        <v>1</v>
      </c>
      <c r="F33" s="76">
        <v>168.03</v>
      </c>
      <c r="G33" s="75">
        <v>29.32</v>
      </c>
      <c r="H33" s="75">
        <f t="shared" si="0"/>
        <v>197.35</v>
      </c>
      <c r="I33" s="53" t="s">
        <v>484</v>
      </c>
    </row>
    <row r="34" spans="1:9">
      <c r="A34" s="43">
        <f t="shared" si="1"/>
        <v>29</v>
      </c>
      <c r="B34" s="114">
        <v>2057</v>
      </c>
      <c r="C34" s="51" t="s">
        <v>183</v>
      </c>
      <c r="D34" s="52"/>
      <c r="E34" s="52"/>
      <c r="F34" s="76">
        <v>64.63</v>
      </c>
      <c r="G34" s="75">
        <v>10.47</v>
      </c>
      <c r="H34" s="75">
        <f t="shared" si="0"/>
        <v>75.099999999999994</v>
      </c>
      <c r="I34" s="53"/>
    </row>
    <row r="35" spans="1:9">
      <c r="A35" s="43">
        <f t="shared" si="1"/>
        <v>30</v>
      </c>
      <c r="B35" s="114">
        <v>1210</v>
      </c>
      <c r="C35" s="54" t="s">
        <v>24</v>
      </c>
      <c r="D35" s="52">
        <v>1</v>
      </c>
      <c r="E35" s="52">
        <v>1</v>
      </c>
      <c r="F35" s="76">
        <v>168.03</v>
      </c>
      <c r="G35" s="76">
        <v>29.32</v>
      </c>
      <c r="H35" s="76">
        <f t="shared" si="0"/>
        <v>197.35</v>
      </c>
      <c r="I35" s="53" t="s">
        <v>485</v>
      </c>
    </row>
    <row r="36" spans="1:9">
      <c r="A36" s="43">
        <f t="shared" si="1"/>
        <v>31</v>
      </c>
      <c r="B36" s="114">
        <v>2031</v>
      </c>
      <c r="C36" s="54" t="s">
        <v>134</v>
      </c>
      <c r="D36" s="52"/>
      <c r="E36" s="52"/>
      <c r="F36" s="76">
        <v>64.63</v>
      </c>
      <c r="G36" s="75">
        <v>10.47</v>
      </c>
      <c r="H36" s="75">
        <f t="shared" si="0"/>
        <v>75.099999999999994</v>
      </c>
      <c r="I36" s="53"/>
    </row>
    <row r="37" spans="1:9">
      <c r="A37" s="43">
        <f t="shared" si="1"/>
        <v>32</v>
      </c>
      <c r="B37" s="114">
        <v>1460</v>
      </c>
      <c r="C37" s="54" t="s">
        <v>59</v>
      </c>
      <c r="D37" s="55"/>
      <c r="E37" s="52"/>
      <c r="F37" s="76">
        <v>64.63</v>
      </c>
      <c r="G37" s="75">
        <v>10.47</v>
      </c>
      <c r="H37" s="75">
        <f t="shared" si="0"/>
        <v>75.099999999999994</v>
      </c>
      <c r="I37" s="53"/>
    </row>
    <row r="38" spans="1:9">
      <c r="A38" s="43">
        <f t="shared" si="1"/>
        <v>33</v>
      </c>
      <c r="B38" s="114">
        <v>1300</v>
      </c>
      <c r="C38" s="138" t="s">
        <v>330</v>
      </c>
      <c r="D38" s="55"/>
      <c r="E38" s="52"/>
      <c r="F38" s="76">
        <v>64.63</v>
      </c>
      <c r="G38" s="76">
        <v>10.47</v>
      </c>
      <c r="H38" s="75">
        <f t="shared" si="0"/>
        <v>75.099999999999994</v>
      </c>
      <c r="I38" s="53"/>
    </row>
    <row r="39" spans="1:9" ht="16" customHeight="1">
      <c r="A39" s="43">
        <f t="shared" si="1"/>
        <v>34</v>
      </c>
      <c r="B39" s="166">
        <v>2036</v>
      </c>
      <c r="C39" s="119" t="s">
        <v>306</v>
      </c>
      <c r="D39" s="55"/>
      <c r="E39" s="52"/>
      <c r="F39" s="76">
        <v>64.63</v>
      </c>
      <c r="G39" s="76">
        <v>10.47</v>
      </c>
      <c r="H39" s="75">
        <f t="shared" si="0"/>
        <v>75.099999999999994</v>
      </c>
      <c r="I39" s="53"/>
    </row>
    <row r="40" spans="1:9">
      <c r="A40" s="43">
        <f t="shared" si="1"/>
        <v>35</v>
      </c>
      <c r="B40" s="114">
        <v>2062</v>
      </c>
      <c r="C40" s="54" t="s">
        <v>203</v>
      </c>
      <c r="D40" s="52"/>
      <c r="E40" s="52"/>
      <c r="F40" s="76">
        <v>64.63</v>
      </c>
      <c r="G40" s="76">
        <v>10.47</v>
      </c>
      <c r="H40" s="75">
        <f t="shared" si="0"/>
        <v>75.099999999999994</v>
      </c>
      <c r="I40" s="53" t="s">
        <v>483</v>
      </c>
    </row>
    <row r="41" spans="1:9">
      <c r="A41" s="43">
        <f t="shared" si="1"/>
        <v>36</v>
      </c>
      <c r="B41" s="167">
        <v>2121</v>
      </c>
      <c r="C41" s="119" t="s">
        <v>308</v>
      </c>
      <c r="D41" s="52"/>
      <c r="E41" s="52"/>
      <c r="F41" s="76">
        <v>64.63</v>
      </c>
      <c r="G41" s="76">
        <v>10.47</v>
      </c>
      <c r="H41" s="75">
        <f t="shared" si="0"/>
        <v>75.099999999999994</v>
      </c>
      <c r="I41" s="53"/>
    </row>
    <row r="42" spans="1:9">
      <c r="A42" s="43">
        <f t="shared" si="1"/>
        <v>37</v>
      </c>
      <c r="B42" s="114">
        <v>1704</v>
      </c>
      <c r="C42" s="54" t="s">
        <v>27</v>
      </c>
      <c r="D42" s="56">
        <v>2</v>
      </c>
      <c r="E42" s="52">
        <v>1</v>
      </c>
      <c r="F42" s="77">
        <v>168.03</v>
      </c>
      <c r="G42" s="76">
        <v>29.32</v>
      </c>
      <c r="H42" s="75">
        <f t="shared" si="0"/>
        <v>197.35</v>
      </c>
      <c r="I42" s="53" t="s">
        <v>486</v>
      </c>
    </row>
    <row r="43" spans="1:9">
      <c r="A43" s="43">
        <f t="shared" si="1"/>
        <v>38</v>
      </c>
      <c r="B43" s="114">
        <v>2030</v>
      </c>
      <c r="C43" s="54" t="s">
        <v>123</v>
      </c>
      <c r="D43" s="56"/>
      <c r="E43" s="52">
        <v>1</v>
      </c>
      <c r="F43" s="76">
        <v>109.87</v>
      </c>
      <c r="G43" s="76">
        <v>18.32</v>
      </c>
      <c r="H43" s="75">
        <f t="shared" si="0"/>
        <v>128.19</v>
      </c>
      <c r="I43" s="53" t="s">
        <v>480</v>
      </c>
    </row>
    <row r="44" spans="1:9">
      <c r="A44" s="43">
        <f t="shared" si="1"/>
        <v>39</v>
      </c>
      <c r="B44" s="114">
        <v>2074</v>
      </c>
      <c r="C44" s="54" t="s">
        <v>214</v>
      </c>
      <c r="D44" s="56"/>
      <c r="E44" s="52"/>
      <c r="F44" s="76">
        <v>64.63</v>
      </c>
      <c r="G44" s="75">
        <v>10.47</v>
      </c>
      <c r="H44" s="75">
        <f t="shared" si="0"/>
        <v>75.099999999999994</v>
      </c>
      <c r="I44" s="53"/>
    </row>
    <row r="45" spans="1:9">
      <c r="A45" s="43">
        <f t="shared" si="1"/>
        <v>40</v>
      </c>
      <c r="B45" s="114">
        <v>1734</v>
      </c>
      <c r="C45" s="54" t="s">
        <v>143</v>
      </c>
      <c r="D45" s="52">
        <v>1</v>
      </c>
      <c r="E45" s="52"/>
      <c r="F45" s="76">
        <v>109.87</v>
      </c>
      <c r="G45" s="75">
        <v>18.32</v>
      </c>
      <c r="H45" s="75">
        <f t="shared" si="0"/>
        <v>128.19</v>
      </c>
      <c r="I45" s="53" t="s">
        <v>487</v>
      </c>
    </row>
    <row r="46" spans="1:9">
      <c r="A46" s="43">
        <f t="shared" si="1"/>
        <v>41</v>
      </c>
      <c r="B46" s="114">
        <v>2069</v>
      </c>
      <c r="C46" s="54" t="s">
        <v>209</v>
      </c>
      <c r="D46" s="52"/>
      <c r="E46" s="52"/>
      <c r="F46" s="76">
        <v>64.63</v>
      </c>
      <c r="G46" s="75">
        <v>10.47</v>
      </c>
      <c r="H46" s="75">
        <f t="shared" si="0"/>
        <v>75.099999999999994</v>
      </c>
      <c r="I46" s="53"/>
    </row>
    <row r="47" spans="1:9">
      <c r="A47" s="43">
        <f t="shared" si="1"/>
        <v>42</v>
      </c>
      <c r="B47" s="114">
        <v>2003</v>
      </c>
      <c r="C47" s="51" t="s">
        <v>133</v>
      </c>
      <c r="D47" s="52"/>
      <c r="E47" s="52">
        <v>1</v>
      </c>
      <c r="F47" s="76">
        <v>109.87</v>
      </c>
      <c r="G47" s="76">
        <v>18.32</v>
      </c>
      <c r="H47" s="76">
        <f t="shared" si="0"/>
        <v>128.19</v>
      </c>
      <c r="I47" s="53"/>
    </row>
    <row r="48" spans="1:9" s="42" customFormat="1">
      <c r="A48" s="43">
        <f t="shared" si="1"/>
        <v>43</v>
      </c>
      <c r="B48" s="114">
        <v>2019</v>
      </c>
      <c r="C48" s="54" t="s">
        <v>124</v>
      </c>
      <c r="D48" s="52">
        <v>1</v>
      </c>
      <c r="E48" s="52">
        <v>1</v>
      </c>
      <c r="F48" s="77">
        <v>168.03</v>
      </c>
      <c r="G48" s="76">
        <v>29.32</v>
      </c>
      <c r="H48" s="76">
        <f t="shared" si="0"/>
        <v>197.35</v>
      </c>
      <c r="I48" s="53"/>
    </row>
    <row r="49" spans="1:9" s="42" customFormat="1">
      <c r="A49" s="43">
        <f t="shared" si="1"/>
        <v>44</v>
      </c>
      <c r="B49" s="114">
        <v>2184</v>
      </c>
      <c r="C49" s="54" t="s">
        <v>393</v>
      </c>
      <c r="D49" s="52"/>
      <c r="E49" s="52"/>
      <c r="F49" s="76">
        <v>64.63</v>
      </c>
      <c r="G49" s="76">
        <v>10.47</v>
      </c>
      <c r="H49" s="75">
        <f t="shared" si="0"/>
        <v>75.099999999999994</v>
      </c>
      <c r="I49" s="53"/>
    </row>
    <row r="50" spans="1:9" s="42" customFormat="1">
      <c r="A50" s="43">
        <f t="shared" si="1"/>
        <v>45</v>
      </c>
      <c r="B50" s="114">
        <v>2172</v>
      </c>
      <c r="C50" s="54" t="s">
        <v>378</v>
      </c>
      <c r="D50" s="52"/>
      <c r="E50" s="52"/>
      <c r="F50" s="76">
        <v>64.63</v>
      </c>
      <c r="G50" s="75">
        <v>10.47</v>
      </c>
      <c r="H50" s="75">
        <f t="shared" si="0"/>
        <v>75.099999999999994</v>
      </c>
      <c r="I50" s="53"/>
    </row>
    <row r="51" spans="1:9">
      <c r="A51" s="43">
        <f t="shared" si="1"/>
        <v>46</v>
      </c>
      <c r="B51" s="114">
        <v>2119</v>
      </c>
      <c r="C51" s="51" t="s">
        <v>215</v>
      </c>
      <c r="D51" s="66"/>
      <c r="E51" s="66"/>
      <c r="F51" s="76">
        <v>64.63</v>
      </c>
      <c r="G51" s="78">
        <v>10.47</v>
      </c>
      <c r="H51" s="75">
        <f t="shared" si="0"/>
        <v>75.099999999999994</v>
      </c>
      <c r="I51" s="57"/>
    </row>
    <row r="52" spans="1:9">
      <c r="A52" s="43">
        <f t="shared" si="1"/>
        <v>47</v>
      </c>
      <c r="B52" s="114">
        <v>1975</v>
      </c>
      <c r="C52" s="54" t="s">
        <v>83</v>
      </c>
      <c r="D52" s="55"/>
      <c r="E52" s="55"/>
      <c r="F52" s="76">
        <v>64.63</v>
      </c>
      <c r="G52" s="75">
        <v>10.47</v>
      </c>
      <c r="H52" s="75">
        <f t="shared" si="0"/>
        <v>75.099999999999994</v>
      </c>
      <c r="I52" s="53"/>
    </row>
    <row r="53" spans="1:9">
      <c r="A53" s="43">
        <f t="shared" si="1"/>
        <v>48</v>
      </c>
      <c r="B53" s="114">
        <v>330</v>
      </c>
      <c r="C53" s="54" t="s">
        <v>30</v>
      </c>
      <c r="D53" s="52"/>
      <c r="E53" s="52"/>
      <c r="F53" s="76">
        <v>64.63</v>
      </c>
      <c r="G53" s="203">
        <v>10.47</v>
      </c>
      <c r="H53" s="76">
        <f t="shared" si="0"/>
        <v>75.099999999999994</v>
      </c>
      <c r="I53" s="53"/>
    </row>
    <row r="54" spans="1:9">
      <c r="A54" s="43">
        <f t="shared" si="1"/>
        <v>49</v>
      </c>
      <c r="B54" s="114">
        <v>2203</v>
      </c>
      <c r="C54" s="54" t="s">
        <v>428</v>
      </c>
      <c r="D54" s="52"/>
      <c r="E54" s="52"/>
      <c r="F54" s="76">
        <v>64.63</v>
      </c>
      <c r="G54" s="76">
        <v>10.47</v>
      </c>
      <c r="H54" s="76">
        <f>SUM(F54:G54)</f>
        <v>75.099999999999994</v>
      </c>
      <c r="I54" s="53"/>
    </row>
    <row r="55" spans="1:9">
      <c r="A55" s="43">
        <f t="shared" si="1"/>
        <v>50</v>
      </c>
      <c r="B55" s="114">
        <v>1595</v>
      </c>
      <c r="C55" s="54" t="s">
        <v>31</v>
      </c>
      <c r="D55" s="52"/>
      <c r="E55" s="52"/>
      <c r="F55" s="76">
        <v>64.63</v>
      </c>
      <c r="G55" s="75">
        <v>10.47</v>
      </c>
      <c r="H55" s="75">
        <f t="shared" si="0"/>
        <v>75.099999999999994</v>
      </c>
      <c r="I55" s="53"/>
    </row>
    <row r="56" spans="1:9">
      <c r="A56" s="43">
        <f t="shared" si="1"/>
        <v>51</v>
      </c>
      <c r="B56" s="114">
        <v>2001</v>
      </c>
      <c r="C56" s="54" t="s">
        <v>360</v>
      </c>
      <c r="D56" s="52"/>
      <c r="E56" s="52"/>
      <c r="F56" s="76">
        <v>64.63</v>
      </c>
      <c r="G56" s="76">
        <v>10.47</v>
      </c>
      <c r="H56" s="75">
        <f t="shared" si="0"/>
        <v>75.099999999999994</v>
      </c>
      <c r="I56" s="53"/>
    </row>
    <row r="57" spans="1:9">
      <c r="A57" s="43">
        <f t="shared" si="1"/>
        <v>52</v>
      </c>
      <c r="B57" s="114">
        <v>2109</v>
      </c>
      <c r="C57" s="54" t="s">
        <v>210</v>
      </c>
      <c r="D57" s="52">
        <v>1</v>
      </c>
      <c r="E57" s="52">
        <v>1</v>
      </c>
      <c r="F57" s="77">
        <v>168.03</v>
      </c>
      <c r="G57" s="76">
        <v>29.32</v>
      </c>
      <c r="H57" s="75">
        <f t="shared" si="0"/>
        <v>197.35</v>
      </c>
      <c r="I57" s="53"/>
    </row>
    <row r="58" spans="1:9">
      <c r="A58" s="43">
        <f t="shared" si="1"/>
        <v>53</v>
      </c>
      <c r="B58" s="114">
        <v>2160</v>
      </c>
      <c r="C58" s="54" t="s">
        <v>369</v>
      </c>
      <c r="D58" s="52">
        <v>1</v>
      </c>
      <c r="E58" s="52"/>
      <c r="F58" s="76">
        <v>109.87</v>
      </c>
      <c r="G58" s="76">
        <v>18.32</v>
      </c>
      <c r="H58" s="75">
        <f t="shared" si="0"/>
        <v>128.19</v>
      </c>
      <c r="I58" s="53"/>
    </row>
    <row r="59" spans="1:9">
      <c r="A59" s="43">
        <f t="shared" si="1"/>
        <v>54</v>
      </c>
      <c r="B59" s="114">
        <v>2209</v>
      </c>
      <c r="C59" s="54" t="s">
        <v>427</v>
      </c>
      <c r="D59" s="52"/>
      <c r="E59" s="52"/>
      <c r="F59" s="76">
        <v>64.63</v>
      </c>
      <c r="G59" s="76">
        <v>10.47</v>
      </c>
      <c r="H59" s="76">
        <f>SUM(F59:G59)</f>
        <v>75.099999999999994</v>
      </c>
      <c r="I59" s="53"/>
    </row>
    <row r="60" spans="1:9">
      <c r="A60" s="43">
        <f t="shared" si="1"/>
        <v>55</v>
      </c>
      <c r="B60" s="114">
        <v>2018</v>
      </c>
      <c r="C60" s="54" t="s">
        <v>112</v>
      </c>
      <c r="D60" s="52"/>
      <c r="E60" s="52"/>
      <c r="F60" s="76">
        <v>64.63</v>
      </c>
      <c r="G60" s="75">
        <v>10.47</v>
      </c>
      <c r="H60" s="75">
        <f t="shared" si="0"/>
        <v>75.099999999999994</v>
      </c>
      <c r="I60" s="53"/>
    </row>
    <row r="61" spans="1:9">
      <c r="A61" s="43">
        <f t="shared" si="1"/>
        <v>56</v>
      </c>
      <c r="B61" s="114">
        <v>2171</v>
      </c>
      <c r="C61" s="54" t="s">
        <v>441</v>
      </c>
      <c r="D61" s="52"/>
      <c r="E61" s="52"/>
      <c r="F61" s="76">
        <v>64.63</v>
      </c>
      <c r="G61" s="76">
        <v>10.47</v>
      </c>
      <c r="H61" s="76">
        <f t="shared" si="0"/>
        <v>75.099999999999994</v>
      </c>
      <c r="I61" s="53"/>
    </row>
    <row r="62" spans="1:9">
      <c r="A62" s="43">
        <f t="shared" si="1"/>
        <v>57</v>
      </c>
      <c r="B62" s="114">
        <v>1692</v>
      </c>
      <c r="C62" s="54" t="s">
        <v>32</v>
      </c>
      <c r="D62" s="56">
        <v>2</v>
      </c>
      <c r="E62" s="52"/>
      <c r="F62" s="76">
        <v>168.03</v>
      </c>
      <c r="G62" s="75">
        <v>29.32</v>
      </c>
      <c r="H62" s="75">
        <f t="shared" si="0"/>
        <v>197.35</v>
      </c>
      <c r="I62" s="53" t="s">
        <v>481</v>
      </c>
    </row>
    <row r="63" spans="1:9">
      <c r="A63" s="43">
        <f t="shared" si="1"/>
        <v>58</v>
      </c>
      <c r="B63" s="114">
        <v>2027</v>
      </c>
      <c r="C63" s="54" t="s">
        <v>137</v>
      </c>
      <c r="D63" s="56"/>
      <c r="E63" s="52"/>
      <c r="F63" s="76">
        <v>64.63</v>
      </c>
      <c r="G63" s="75">
        <v>10.47</v>
      </c>
      <c r="H63" s="75">
        <f t="shared" si="0"/>
        <v>75.099999999999994</v>
      </c>
      <c r="I63" s="53"/>
    </row>
    <row r="64" spans="1:9">
      <c r="A64" s="43">
        <f t="shared" si="1"/>
        <v>59</v>
      </c>
      <c r="B64" s="114">
        <v>2060</v>
      </c>
      <c r="C64" s="54" t="s">
        <v>179</v>
      </c>
      <c r="D64" s="52"/>
      <c r="E64" s="52">
        <v>1</v>
      </c>
      <c r="F64" s="76">
        <v>109.87</v>
      </c>
      <c r="G64" s="75">
        <v>18.32</v>
      </c>
      <c r="H64" s="75">
        <f t="shared" si="0"/>
        <v>128.19</v>
      </c>
      <c r="I64" s="53"/>
    </row>
    <row r="65" spans="1:10">
      <c r="A65" s="43">
        <f t="shared" si="1"/>
        <v>60</v>
      </c>
      <c r="B65" s="114">
        <v>1649</v>
      </c>
      <c r="C65" s="54" t="s">
        <v>34</v>
      </c>
      <c r="D65" s="52"/>
      <c r="E65" s="52"/>
      <c r="F65" s="76">
        <v>64.63</v>
      </c>
      <c r="G65" s="75">
        <v>10.47</v>
      </c>
      <c r="H65" s="75">
        <f t="shared" si="0"/>
        <v>75.099999999999994</v>
      </c>
      <c r="I65" s="53"/>
    </row>
    <row r="66" spans="1:10">
      <c r="A66" s="43">
        <f t="shared" si="1"/>
        <v>61</v>
      </c>
      <c r="B66" s="114">
        <v>2090</v>
      </c>
      <c r="C66" s="54" t="s">
        <v>380</v>
      </c>
      <c r="D66" s="52"/>
      <c r="E66" s="52">
        <v>1</v>
      </c>
      <c r="F66" s="76">
        <v>109.87</v>
      </c>
      <c r="G66" s="75">
        <v>18.32</v>
      </c>
      <c r="H66" s="75">
        <f t="shared" si="0"/>
        <v>128.19</v>
      </c>
      <c r="I66" s="53"/>
    </row>
    <row r="67" spans="1:10">
      <c r="A67" s="43">
        <f t="shared" si="1"/>
        <v>62</v>
      </c>
      <c r="B67" s="114">
        <v>1705</v>
      </c>
      <c r="C67" s="54" t="s">
        <v>126</v>
      </c>
      <c r="D67" s="52"/>
      <c r="E67" s="52">
        <v>1</v>
      </c>
      <c r="F67" s="76">
        <v>109.87</v>
      </c>
      <c r="G67" s="75">
        <v>18.32</v>
      </c>
      <c r="H67" s="75">
        <f t="shared" si="0"/>
        <v>128.19</v>
      </c>
      <c r="I67" s="53"/>
    </row>
    <row r="68" spans="1:10" ht="17" customHeight="1">
      <c r="A68" s="43">
        <f t="shared" si="1"/>
        <v>63</v>
      </c>
      <c r="B68" s="114">
        <v>1050</v>
      </c>
      <c r="C68" s="115" t="s">
        <v>35</v>
      </c>
      <c r="D68" s="74"/>
      <c r="E68" s="116"/>
      <c r="F68" s="76">
        <v>64.63</v>
      </c>
      <c r="G68" s="75">
        <v>10.47</v>
      </c>
      <c r="H68" s="75">
        <f t="shared" si="0"/>
        <v>75.099999999999994</v>
      </c>
      <c r="I68" s="91"/>
      <c r="J68" s="91"/>
    </row>
    <row r="69" spans="1:10">
      <c r="A69" s="43">
        <f t="shared" si="1"/>
        <v>64</v>
      </c>
      <c r="B69" s="114">
        <v>2094</v>
      </c>
      <c r="C69" s="51" t="s">
        <v>433</v>
      </c>
      <c r="D69" s="71"/>
      <c r="E69" s="72"/>
      <c r="F69" s="76">
        <v>64.63</v>
      </c>
      <c r="G69" s="75">
        <v>10.47</v>
      </c>
      <c r="H69" s="75">
        <f t="shared" si="0"/>
        <v>75.099999999999994</v>
      </c>
      <c r="I69" s="53"/>
    </row>
    <row r="70" spans="1:10">
      <c r="A70" s="43">
        <f t="shared" si="1"/>
        <v>65</v>
      </c>
      <c r="B70" s="114">
        <v>1964</v>
      </c>
      <c r="C70" s="54" t="s">
        <v>50</v>
      </c>
      <c r="D70" s="73"/>
      <c r="E70" s="73"/>
      <c r="F70" s="76">
        <v>64.63</v>
      </c>
      <c r="G70" s="75">
        <v>10.47</v>
      </c>
      <c r="H70" s="75">
        <f t="shared" si="0"/>
        <v>75.099999999999994</v>
      </c>
      <c r="I70" s="53"/>
    </row>
    <row r="71" spans="1:10">
      <c r="A71" s="43">
        <f t="shared" si="1"/>
        <v>66</v>
      </c>
      <c r="B71" s="114">
        <v>2022</v>
      </c>
      <c r="C71" s="54" t="s">
        <v>128</v>
      </c>
      <c r="D71" s="71"/>
      <c r="E71" s="72"/>
      <c r="F71" s="76">
        <v>64.63</v>
      </c>
      <c r="G71" s="75">
        <v>10.47</v>
      </c>
      <c r="H71" s="75">
        <f t="shared" si="0"/>
        <v>75.099999999999994</v>
      </c>
      <c r="I71" s="53"/>
    </row>
    <row r="72" spans="1:10">
      <c r="A72" s="43">
        <f t="shared" ref="A72:A84" si="2">A71+1</f>
        <v>67</v>
      </c>
      <c r="B72" s="114">
        <v>1662</v>
      </c>
      <c r="C72" s="54" t="s">
        <v>138</v>
      </c>
      <c r="D72" s="71"/>
      <c r="E72" s="72"/>
      <c r="F72" s="76">
        <v>64.63</v>
      </c>
      <c r="G72" s="75">
        <v>10.47</v>
      </c>
      <c r="H72" s="75">
        <f t="shared" si="0"/>
        <v>75.099999999999994</v>
      </c>
      <c r="I72" s="53"/>
    </row>
    <row r="73" spans="1:10">
      <c r="A73" s="43">
        <f t="shared" si="2"/>
        <v>68</v>
      </c>
      <c r="B73" s="114">
        <v>1630</v>
      </c>
      <c r="C73" s="54" t="s">
        <v>37</v>
      </c>
      <c r="D73" s="56">
        <v>1</v>
      </c>
      <c r="E73" s="72"/>
      <c r="F73" s="76">
        <v>109.87</v>
      </c>
      <c r="G73" s="75">
        <v>18.32</v>
      </c>
      <c r="H73" s="75">
        <f t="shared" si="0"/>
        <v>128.19</v>
      </c>
      <c r="I73" s="53"/>
    </row>
    <row r="74" spans="1:10">
      <c r="A74" s="43">
        <f t="shared" si="2"/>
        <v>69</v>
      </c>
      <c r="B74" s="114">
        <v>1714</v>
      </c>
      <c r="C74" s="51" t="s">
        <v>46</v>
      </c>
      <c r="D74" s="74">
        <v>2</v>
      </c>
      <c r="E74" s="66">
        <v>1</v>
      </c>
      <c r="F74" s="77">
        <v>168.03</v>
      </c>
      <c r="G74" s="77">
        <v>29.32</v>
      </c>
      <c r="H74" s="75">
        <f t="shared" si="0"/>
        <v>197.35</v>
      </c>
      <c r="I74" s="53"/>
    </row>
    <row r="75" spans="1:10">
      <c r="A75" s="43">
        <f t="shared" si="2"/>
        <v>70</v>
      </c>
      <c r="B75" s="114">
        <v>2024</v>
      </c>
      <c r="C75" s="51" t="s">
        <v>165</v>
      </c>
      <c r="D75" s="56"/>
      <c r="E75" s="66">
        <v>1</v>
      </c>
      <c r="F75" s="76">
        <v>109.87</v>
      </c>
      <c r="G75" s="80">
        <v>18.32</v>
      </c>
      <c r="H75" s="76">
        <f t="shared" si="0"/>
        <v>128.19</v>
      </c>
      <c r="I75" s="53"/>
    </row>
    <row r="76" spans="1:10">
      <c r="A76" s="43">
        <f t="shared" si="2"/>
        <v>71</v>
      </c>
      <c r="B76" s="114">
        <v>1955</v>
      </c>
      <c r="C76" s="51" t="s">
        <v>200</v>
      </c>
      <c r="D76" s="56"/>
      <c r="E76" s="66">
        <v>1</v>
      </c>
      <c r="F76" s="76">
        <v>109.87</v>
      </c>
      <c r="G76" s="76">
        <v>18.32</v>
      </c>
      <c r="H76" s="76">
        <f t="shared" si="0"/>
        <v>128.19</v>
      </c>
      <c r="I76" s="53"/>
    </row>
    <row r="77" spans="1:10">
      <c r="A77" s="43">
        <f t="shared" si="2"/>
        <v>72</v>
      </c>
      <c r="B77" s="114">
        <v>2006</v>
      </c>
      <c r="C77" s="54" t="s">
        <v>98</v>
      </c>
      <c r="D77" s="56"/>
      <c r="E77" s="66"/>
      <c r="F77" s="76">
        <v>64.63</v>
      </c>
      <c r="G77" s="75">
        <v>10.47</v>
      </c>
      <c r="H77" s="75">
        <f t="shared" si="0"/>
        <v>75.099999999999994</v>
      </c>
      <c r="I77" s="53"/>
    </row>
    <row r="78" spans="1:10">
      <c r="A78" s="43">
        <f t="shared" si="2"/>
        <v>73</v>
      </c>
      <c r="B78" s="114">
        <v>2212</v>
      </c>
      <c r="C78" s="54" t="s">
        <v>434</v>
      </c>
      <c r="D78" s="56"/>
      <c r="E78" s="52"/>
      <c r="F78" s="76">
        <v>64.63</v>
      </c>
      <c r="G78" s="75">
        <v>10.47</v>
      </c>
      <c r="H78" s="75">
        <f t="shared" si="0"/>
        <v>75.099999999999994</v>
      </c>
      <c r="I78" s="53"/>
    </row>
    <row r="79" spans="1:10">
      <c r="A79" s="43">
        <f t="shared" si="2"/>
        <v>74</v>
      </c>
      <c r="B79" s="114">
        <v>2021</v>
      </c>
      <c r="C79" s="54" t="s">
        <v>201</v>
      </c>
      <c r="D79" s="66"/>
      <c r="E79" s="66"/>
      <c r="F79" s="76">
        <v>64.63</v>
      </c>
      <c r="G79" s="75">
        <v>10.47</v>
      </c>
      <c r="H79" s="75">
        <f t="shared" si="0"/>
        <v>75.099999999999994</v>
      </c>
      <c r="I79" s="53"/>
    </row>
    <row r="80" spans="1:10">
      <c r="A80" s="43">
        <f t="shared" si="2"/>
        <v>75</v>
      </c>
      <c r="B80" s="114">
        <v>1750</v>
      </c>
      <c r="C80" s="54" t="s">
        <v>202</v>
      </c>
      <c r="D80" s="66"/>
      <c r="E80" s="66">
        <v>1</v>
      </c>
      <c r="F80" s="76">
        <v>109.87</v>
      </c>
      <c r="G80" s="78">
        <v>18.32</v>
      </c>
      <c r="H80" s="75">
        <f>SUM(F80:G80)</f>
        <v>128.19</v>
      </c>
      <c r="I80" s="53"/>
    </row>
    <row r="81" spans="1:11">
      <c r="A81" s="43">
        <f t="shared" si="2"/>
        <v>76</v>
      </c>
      <c r="B81" s="114">
        <v>2095</v>
      </c>
      <c r="C81" s="54" t="s">
        <v>473</v>
      </c>
      <c r="D81" s="66"/>
      <c r="E81" s="66"/>
      <c r="F81" s="76">
        <v>64.63</v>
      </c>
      <c r="G81" s="78">
        <v>10.47</v>
      </c>
      <c r="H81" s="75">
        <f>SUM(F81:G81)</f>
        <v>75.099999999999994</v>
      </c>
      <c r="I81" s="53"/>
    </row>
    <row r="82" spans="1:11">
      <c r="A82" s="43">
        <f t="shared" si="2"/>
        <v>77</v>
      </c>
      <c r="B82" s="114">
        <v>1732</v>
      </c>
      <c r="C82" s="54" t="s">
        <v>51</v>
      </c>
      <c r="D82" s="66"/>
      <c r="E82" s="66"/>
      <c r="F82" s="76">
        <v>64.63</v>
      </c>
      <c r="G82" s="75">
        <v>10.47</v>
      </c>
      <c r="H82" s="75">
        <f>SUM(F82:G82)</f>
        <v>75.099999999999994</v>
      </c>
      <c r="I82" s="53"/>
    </row>
    <row r="83" spans="1:11">
      <c r="A83" s="43">
        <f t="shared" si="2"/>
        <v>78</v>
      </c>
      <c r="B83" s="114">
        <v>2052</v>
      </c>
      <c r="C83" s="54" t="s">
        <v>161</v>
      </c>
      <c r="D83" s="66"/>
      <c r="E83" s="66"/>
      <c r="F83" s="76">
        <v>64.63</v>
      </c>
      <c r="G83" s="75">
        <v>10.47</v>
      </c>
      <c r="H83" s="75">
        <f>SUM(F83:G83)</f>
        <v>75.099999999999994</v>
      </c>
      <c r="I83" s="53"/>
      <c r="K83" s="12"/>
    </row>
    <row r="84" spans="1:11">
      <c r="A84" s="43">
        <f t="shared" si="2"/>
        <v>79</v>
      </c>
      <c r="B84" s="168">
        <v>1769</v>
      </c>
      <c r="C84" s="146" t="s">
        <v>86</v>
      </c>
      <c r="D84" s="147"/>
      <c r="E84" s="147">
        <v>1</v>
      </c>
      <c r="F84" s="76">
        <v>109.87</v>
      </c>
      <c r="G84" s="77">
        <v>18.32</v>
      </c>
      <c r="H84" s="75">
        <f>SUM(F84:G84)</f>
        <v>128.19</v>
      </c>
      <c r="I84" s="53" t="s">
        <v>480</v>
      </c>
      <c r="K84" s="12"/>
    </row>
    <row r="85" spans="1:11" ht="16">
      <c r="A85" s="152"/>
      <c r="B85" s="153"/>
      <c r="C85" s="153"/>
      <c r="D85" s="153"/>
      <c r="E85" s="154" t="s">
        <v>403</v>
      </c>
      <c r="F85" s="144">
        <f>SUM(F5:F84)</f>
        <v>7270.760000000002</v>
      </c>
      <c r="G85" s="88">
        <f>SUM(G5:G84)</f>
        <v>1212.9500000000012</v>
      </c>
      <c r="H85" s="88">
        <f>SUM(H5:H84)</f>
        <v>8483.7100000000046</v>
      </c>
      <c r="I85" s="89"/>
      <c r="K85" s="12"/>
    </row>
    <row r="86" spans="1:11">
      <c r="A86" s="148" t="s">
        <v>383</v>
      </c>
      <c r="B86" s="149" t="s">
        <v>413</v>
      </c>
      <c r="C86" s="150" t="s">
        <v>196</v>
      </c>
      <c r="D86" s="151"/>
      <c r="E86" s="151"/>
      <c r="F86" s="76">
        <v>64.63</v>
      </c>
      <c r="G86" s="75">
        <v>10.47</v>
      </c>
      <c r="H86" s="75">
        <f>SUM(F86:G86)</f>
        <v>75.099999999999994</v>
      </c>
      <c r="I86" s="53"/>
    </row>
    <row r="87" spans="1:11">
      <c r="A87" s="43" t="s">
        <v>383</v>
      </c>
      <c r="B87" s="50" t="s">
        <v>414</v>
      </c>
      <c r="C87" s="54" t="s">
        <v>320</v>
      </c>
      <c r="D87" s="52"/>
      <c r="E87" s="52">
        <v>1</v>
      </c>
      <c r="F87" s="76">
        <v>109.87</v>
      </c>
      <c r="G87" s="76">
        <v>18.32</v>
      </c>
      <c r="H87" s="76">
        <f>SUM(F87:G87)</f>
        <v>128.19</v>
      </c>
      <c r="I87" s="53"/>
    </row>
    <row r="88" spans="1:11">
      <c r="A88" s="43"/>
      <c r="B88" s="50"/>
      <c r="C88" s="54"/>
      <c r="D88" s="52"/>
      <c r="E88" s="52"/>
      <c r="F88" s="76"/>
      <c r="G88" s="76"/>
      <c r="H88" s="76"/>
      <c r="I88" s="53"/>
    </row>
    <row r="89" spans="1:11" ht="16">
      <c r="A89" s="143"/>
      <c r="B89" s="155">
        <f>COUNTA(B5:B87)</f>
        <v>82</v>
      </c>
      <c r="C89" s="142"/>
      <c r="D89" s="398" t="s">
        <v>404</v>
      </c>
      <c r="E89" s="400"/>
      <c r="F89" s="88">
        <f>SUM(F86:F88)</f>
        <v>174.5</v>
      </c>
      <c r="G89" s="88">
        <f>SUM(G86:G88)</f>
        <v>28.79</v>
      </c>
      <c r="H89" s="88">
        <f>SUM(H86:H88)</f>
        <v>203.29</v>
      </c>
      <c r="I89" s="89"/>
      <c r="K89" s="12"/>
    </row>
    <row r="90" spans="1:11" ht="16">
      <c r="A90" s="394" t="s">
        <v>171</v>
      </c>
      <c r="B90" s="395"/>
      <c r="C90" s="395"/>
      <c r="D90" s="395"/>
      <c r="E90" s="396"/>
      <c r="F90" s="88">
        <f>F85+F89</f>
        <v>7445.260000000002</v>
      </c>
      <c r="G90" s="88">
        <f>G85+G89</f>
        <v>1241.7400000000011</v>
      </c>
      <c r="H90" s="88">
        <f>H85+H89</f>
        <v>8687.0000000000055</v>
      </c>
      <c r="I90" s="89"/>
      <c r="K90" s="12"/>
    </row>
    <row r="91" spans="1:11" ht="16">
      <c r="A91" s="401" t="s">
        <v>317</v>
      </c>
      <c r="B91" s="401"/>
      <c r="C91" s="401"/>
      <c r="D91" s="401"/>
      <c r="E91" s="401"/>
      <c r="F91" s="90"/>
      <c r="G91" s="93"/>
      <c r="H91" s="93"/>
      <c r="I91" s="89"/>
    </row>
    <row r="92" spans="1:11" ht="16" customHeight="1">
      <c r="A92" s="405" t="s">
        <v>417</v>
      </c>
      <c r="B92" s="402"/>
      <c r="C92" s="402"/>
      <c r="D92" s="402"/>
      <c r="E92" s="403"/>
      <c r="F92" s="75"/>
      <c r="G92" s="75"/>
      <c r="H92" s="75"/>
      <c r="I92" s="100"/>
    </row>
    <row r="93" spans="1:11" ht="16" customHeight="1">
      <c r="A93" s="189"/>
      <c r="B93" s="190"/>
      <c r="C93" s="189"/>
      <c r="D93" s="196"/>
      <c r="E93" s="195"/>
      <c r="F93" s="75"/>
      <c r="G93" s="75"/>
      <c r="H93" s="75"/>
      <c r="I93" s="100"/>
    </row>
    <row r="94" spans="1:11" ht="16" customHeight="1">
      <c r="A94" s="405" t="s">
        <v>418</v>
      </c>
      <c r="B94" s="402"/>
      <c r="C94" s="402"/>
      <c r="D94" s="402"/>
      <c r="E94" s="403"/>
      <c r="F94" s="207"/>
      <c r="G94" s="75"/>
      <c r="H94" s="75"/>
      <c r="I94" s="100"/>
    </row>
    <row r="95" spans="1:11" ht="16" customHeight="1">
      <c r="A95" s="189"/>
      <c r="B95" s="190"/>
      <c r="C95" s="189"/>
      <c r="D95" s="190"/>
      <c r="E95" s="191"/>
      <c r="F95" s="207"/>
      <c r="G95" s="75"/>
      <c r="H95" s="75"/>
      <c r="I95" s="100"/>
    </row>
    <row r="96" spans="1:11" ht="16" customHeight="1">
      <c r="A96" s="189"/>
      <c r="B96" s="190"/>
      <c r="C96" s="189"/>
      <c r="D96" s="196"/>
      <c r="E96" s="195"/>
      <c r="F96" s="75"/>
      <c r="G96" s="75"/>
      <c r="H96" s="75"/>
      <c r="I96" s="100"/>
    </row>
    <row r="97" spans="1:9" ht="16">
      <c r="A97" s="409" t="s">
        <v>415</v>
      </c>
      <c r="B97" s="410"/>
      <c r="C97" s="410"/>
      <c r="D97" s="410"/>
      <c r="E97" s="411"/>
      <c r="F97" s="98">
        <f>SUM(F93:F94)</f>
        <v>0</v>
      </c>
      <c r="G97" s="98">
        <f>SUM(G93:G94)</f>
        <v>0</v>
      </c>
      <c r="H97" s="98">
        <f>SUM(H93:H96)</f>
        <v>0</v>
      </c>
      <c r="I97" s="100"/>
    </row>
    <row r="98" spans="1:9" ht="16">
      <c r="A98" s="393" t="s">
        <v>171</v>
      </c>
      <c r="B98" s="393"/>
      <c r="C98" s="393"/>
      <c r="D98" s="393"/>
      <c r="E98" s="393"/>
      <c r="F98" s="90">
        <f>F90+F97</f>
        <v>7445.260000000002</v>
      </c>
      <c r="G98" s="90">
        <f>G90+G97</f>
        <v>1241.7400000000011</v>
      </c>
      <c r="H98" s="90">
        <f>H90+H97</f>
        <v>8687.0000000000055</v>
      </c>
      <c r="I98" s="89"/>
    </row>
    <row r="99" spans="1:9" ht="15" customHeight="1">
      <c r="A99" s="397" t="s">
        <v>166</v>
      </c>
      <c r="B99" s="397"/>
      <c r="C99" s="397"/>
      <c r="D99" s="397"/>
      <c r="E99" s="397"/>
      <c r="F99" s="397"/>
      <c r="G99" s="397"/>
      <c r="H99" s="397"/>
      <c r="I99" s="143"/>
    </row>
    <row r="100" spans="1:9" ht="16" customHeight="1">
      <c r="C100" s="1"/>
      <c r="D100" s="2"/>
      <c r="E100" s="3"/>
      <c r="G100" t="s">
        <v>381</v>
      </c>
      <c r="H100" s="163" t="s">
        <v>440</v>
      </c>
      <c r="I100" s="164">
        <v>44188</v>
      </c>
    </row>
    <row r="101" spans="1:9">
      <c r="G101" s="12"/>
      <c r="H101" s="12"/>
    </row>
    <row r="104" spans="1:9">
      <c r="B104" s="137"/>
      <c r="C104" s="137"/>
    </row>
  </sheetData>
  <autoFilter ref="A4:I87" xr:uid="{AC91E4FB-51F2-A54D-A087-8F2CC9694FD4}"/>
  <mergeCells count="8">
    <mergeCell ref="A98:E98"/>
    <mergeCell ref="A99:H99"/>
    <mergeCell ref="D89:E89"/>
    <mergeCell ref="A90:E90"/>
    <mergeCell ref="A91:E91"/>
    <mergeCell ref="A92:E92"/>
    <mergeCell ref="A94:E94"/>
    <mergeCell ref="A97:E97"/>
  </mergeCells>
  <conditionalFormatting sqref="B98 B1:B91 B100:B1048576">
    <cfRule type="duplicateValues" dxfId="314" priority="12"/>
  </conditionalFormatting>
  <conditionalFormatting sqref="B47:C47">
    <cfRule type="duplicateValues" dxfId="313" priority="48"/>
    <cfRule type="duplicateValues" dxfId="312" priority="49"/>
  </conditionalFormatting>
  <conditionalFormatting sqref="B85:C85">
    <cfRule type="duplicateValues" dxfId="311" priority="51"/>
    <cfRule type="duplicateValues" dxfId="310" priority="52"/>
  </conditionalFormatting>
  <conditionalFormatting sqref="B98:C98 B86:C89 B48:C84 B91:C91 B1:C46 B100:C1048576">
    <cfRule type="duplicateValues" dxfId="309" priority="54"/>
  </conditionalFormatting>
  <conditionalFormatting sqref="B102:C1048576">
    <cfRule type="duplicateValues" dxfId="308" priority="61"/>
  </conditionalFormatting>
  <conditionalFormatting sqref="C12">
    <cfRule type="duplicateValues" dxfId="307" priority="59"/>
  </conditionalFormatting>
  <conditionalFormatting sqref="C39">
    <cfRule type="duplicateValues" dxfId="306" priority="57"/>
  </conditionalFormatting>
  <conditionalFormatting sqref="C41">
    <cfRule type="duplicateValues" dxfId="305" priority="56"/>
  </conditionalFormatting>
  <conditionalFormatting sqref="C98 C1:C91 C100:C1048576">
    <cfRule type="duplicateValues" dxfId="304" priority="13"/>
  </conditionalFormatting>
  <conditionalFormatting sqref="D5:E84">
    <cfRule type="notContainsBlanks" dxfId="303" priority="50">
      <formula>LEN(TRIM(D5))&gt;0</formula>
    </cfRule>
  </conditionalFormatting>
  <conditionalFormatting sqref="D86:E88">
    <cfRule type="notContainsBlanks" dxfId="302" priority="60">
      <formula>LEN(TRIM(D86))&gt;0</formula>
    </cfRule>
  </conditionalFormatting>
  <conditionalFormatting sqref="F5:F84 F86">
    <cfRule type="cellIs" dxfId="301" priority="47" operator="notEqual">
      <formula>53.41</formula>
    </cfRule>
  </conditionalFormatting>
  <conditionalFormatting sqref="F92:F96">
    <cfRule type="cellIs" dxfId="300" priority="4" operator="notEqual">
      <formula>53.41</formula>
    </cfRule>
  </conditionalFormatting>
  <conditionalFormatting sqref="G5:G84">
    <cfRule type="cellIs" dxfId="299" priority="7" operator="notEqual">
      <formula>10.47</formula>
    </cfRule>
  </conditionalFormatting>
  <conditionalFormatting sqref="G92:G96">
    <cfRule type="cellIs" dxfId="298" priority="3" operator="notEqual">
      <formula>10.47</formula>
    </cfRule>
  </conditionalFormatting>
  <conditionalFormatting sqref="H5:H84">
    <cfRule type="cellIs" dxfId="297" priority="6" operator="notEqual">
      <formula>63.88</formula>
    </cfRule>
  </conditionalFormatting>
  <conditionalFormatting sqref="H92:H96">
    <cfRule type="cellIs" dxfId="296" priority="45" operator="notEqual">
      <formula>63.88</formula>
    </cfRule>
  </conditionalFormatting>
  <conditionalFormatting sqref="I5:I99">
    <cfRule type="notContainsBlanks" dxfId="295" priority="2">
      <formula>LEN(TRIM(I5))&gt;0</formula>
    </cfRule>
  </conditionalFormatting>
  <conditionalFormatting sqref="J68">
    <cfRule type="notContainsBlanks" dxfId="294" priority="55">
      <formula>LEN(TRIM(J68))&gt;0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DF65-BC7C-FB48-8D0B-D1FE4D526614}">
  <sheetPr codeName="Sheet67">
    <tabColor rgb="FF92D050"/>
    <pageSetUpPr fitToPage="1"/>
  </sheetPr>
  <dimension ref="A1:M104"/>
  <sheetViews>
    <sheetView topLeftCell="A72" zoomScale="125" zoomScaleNormal="125" zoomScalePageLayoutView="150" workbookViewId="0">
      <selection activeCell="I3" sqref="I3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44166</v>
      </c>
      <c r="I2" s="157">
        <v>44196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78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15" si="1">A6+1</f>
        <v>3</v>
      </c>
      <c r="B7" s="114">
        <v>1593</v>
      </c>
      <c r="C7" s="54" t="s">
        <v>89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f t="shared" si="1"/>
        <v>4</v>
      </c>
      <c r="B8" s="114">
        <v>1751</v>
      </c>
      <c r="C8" s="54" t="s">
        <v>139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114">
        <v>2023</v>
      </c>
      <c r="C9" s="54" t="s">
        <v>170</v>
      </c>
      <c r="D9" s="52"/>
      <c r="E9" s="52"/>
      <c r="F9" s="76">
        <v>53.41</v>
      </c>
      <c r="G9" s="76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1999</v>
      </c>
      <c r="C10" s="54" t="s">
        <v>97</v>
      </c>
      <c r="D10" s="52">
        <v>1</v>
      </c>
      <c r="E10" s="52">
        <v>1</v>
      </c>
      <c r="F10" s="77">
        <v>141.72</v>
      </c>
      <c r="G10" s="77">
        <v>29.32</v>
      </c>
      <c r="H10" s="75">
        <f t="shared" si="0"/>
        <v>171.04</v>
      </c>
      <c r="I10" s="53"/>
    </row>
    <row r="11" spans="1:9">
      <c r="A11" s="43">
        <f t="shared" si="1"/>
        <v>7</v>
      </c>
      <c r="B11" s="114">
        <v>1721</v>
      </c>
      <c r="C11" s="51" t="s">
        <v>11</v>
      </c>
      <c r="D11" s="52">
        <v>1</v>
      </c>
      <c r="E11" s="52">
        <v>1</v>
      </c>
      <c r="F11" s="77">
        <v>141.72</v>
      </c>
      <c r="G11" s="76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165">
        <v>2123</v>
      </c>
      <c r="C12" s="112" t="s">
        <v>300</v>
      </c>
      <c r="D12" s="52"/>
      <c r="E12" s="52"/>
      <c r="F12" s="76">
        <v>53.41</v>
      </c>
      <c r="G12" s="76">
        <v>10.47</v>
      </c>
      <c r="H12" s="75">
        <f t="shared" si="0"/>
        <v>63.879999999999995</v>
      </c>
      <c r="I12" s="53"/>
    </row>
    <row r="13" spans="1:9">
      <c r="A13" s="43">
        <f t="shared" si="1"/>
        <v>9</v>
      </c>
      <c r="B13" s="114">
        <v>1970</v>
      </c>
      <c r="C13" s="54" t="s">
        <v>65</v>
      </c>
      <c r="D13" s="55"/>
      <c r="E13" s="55"/>
      <c r="F13" s="75">
        <v>53.41</v>
      </c>
      <c r="G13" s="75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114">
        <v>1984</v>
      </c>
      <c r="C14" s="51" t="s">
        <v>80</v>
      </c>
      <c r="D14" s="52"/>
      <c r="E14" s="52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2211</v>
      </c>
      <c r="C15" s="51" t="s">
        <v>445</v>
      </c>
      <c r="D15" s="52">
        <v>1</v>
      </c>
      <c r="E15" s="52"/>
      <c r="F15" s="76">
        <v>92.66</v>
      </c>
      <c r="G15" s="76">
        <v>18.32</v>
      </c>
      <c r="H15" s="76">
        <f t="shared" si="0"/>
        <v>110.97999999999999</v>
      </c>
      <c r="I15" s="53"/>
    </row>
    <row r="16" spans="1:9">
      <c r="A16" s="43">
        <f t="shared" ref="A16:A70" si="2">A15+1</f>
        <v>12</v>
      </c>
      <c r="B16" s="114">
        <v>1657</v>
      </c>
      <c r="C16" s="51" t="s">
        <v>335</v>
      </c>
      <c r="D16" s="52"/>
      <c r="E16" s="52"/>
      <c r="F16" s="120">
        <v>53.41</v>
      </c>
      <c r="G16" s="76">
        <v>10.47</v>
      </c>
      <c r="H16" s="76">
        <f>SUM(F16:G16)</f>
        <v>63.879999999999995</v>
      </c>
      <c r="I16" s="53"/>
    </row>
    <row r="17" spans="1:13">
      <c r="A17" s="43">
        <f t="shared" si="2"/>
        <v>13</v>
      </c>
      <c r="B17" s="114">
        <v>1794</v>
      </c>
      <c r="C17" s="51" t="s">
        <v>91</v>
      </c>
      <c r="D17" s="52">
        <v>3</v>
      </c>
      <c r="E17" s="52"/>
      <c r="F17" s="77">
        <v>141.72</v>
      </c>
      <c r="G17" s="76">
        <v>29.32</v>
      </c>
      <c r="H17" s="75">
        <f t="shared" si="0"/>
        <v>171.04</v>
      </c>
      <c r="I17" s="53"/>
    </row>
    <row r="18" spans="1:13">
      <c r="A18" s="43">
        <f t="shared" si="2"/>
        <v>14</v>
      </c>
      <c r="B18" s="114">
        <v>2201</v>
      </c>
      <c r="C18" s="51" t="s">
        <v>420</v>
      </c>
      <c r="D18" s="52"/>
      <c r="E18" s="52"/>
      <c r="F18" s="77">
        <v>53.41</v>
      </c>
      <c r="G18" s="76">
        <v>10.47</v>
      </c>
      <c r="H18" s="75">
        <f t="shared" si="0"/>
        <v>63.879999999999995</v>
      </c>
      <c r="I18" s="53"/>
    </row>
    <row r="19" spans="1:13">
      <c r="A19" s="43">
        <f t="shared" si="2"/>
        <v>15</v>
      </c>
      <c r="B19" s="114">
        <v>2194</v>
      </c>
      <c r="C19" s="51" t="s">
        <v>405</v>
      </c>
      <c r="D19" s="52"/>
      <c r="E19" s="52"/>
      <c r="F19" s="76">
        <v>53.41</v>
      </c>
      <c r="G19" s="76">
        <v>10.47</v>
      </c>
      <c r="H19" s="76">
        <f t="shared" si="0"/>
        <v>63.879999999999995</v>
      </c>
      <c r="I19" s="53"/>
    </row>
    <row r="20" spans="1:13">
      <c r="A20" s="43">
        <f t="shared" si="2"/>
        <v>16</v>
      </c>
      <c r="B20" s="114">
        <v>2182</v>
      </c>
      <c r="C20" s="51" t="s">
        <v>387</v>
      </c>
      <c r="D20" s="52">
        <v>1</v>
      </c>
      <c r="E20" s="52"/>
      <c r="F20" s="76">
        <v>92.66</v>
      </c>
      <c r="G20" s="76">
        <v>18.32</v>
      </c>
      <c r="H20" s="75">
        <f t="shared" si="0"/>
        <v>110.97999999999999</v>
      </c>
      <c r="I20" s="53"/>
    </row>
    <row r="21" spans="1:13">
      <c r="A21" s="43">
        <f t="shared" si="2"/>
        <v>17</v>
      </c>
      <c r="B21" s="114">
        <v>1040</v>
      </c>
      <c r="C21" s="51" t="s">
        <v>42</v>
      </c>
      <c r="D21" s="52"/>
      <c r="E21" s="52">
        <v>1</v>
      </c>
      <c r="F21" s="76">
        <v>92.66</v>
      </c>
      <c r="G21" s="76">
        <v>18.32</v>
      </c>
      <c r="H21" s="75">
        <f t="shared" si="0"/>
        <v>110.97999999999999</v>
      </c>
      <c r="I21" s="53"/>
    </row>
    <row r="22" spans="1:13">
      <c r="A22" s="43">
        <f t="shared" si="2"/>
        <v>18</v>
      </c>
      <c r="B22" s="114">
        <v>1730</v>
      </c>
      <c r="C22" s="51" t="s">
        <v>92</v>
      </c>
      <c r="D22" s="52">
        <v>1</v>
      </c>
      <c r="E22" s="52"/>
      <c r="F22" s="76">
        <v>92.66</v>
      </c>
      <c r="G22" s="76">
        <v>18.32</v>
      </c>
      <c r="H22" s="75">
        <f t="shared" si="0"/>
        <v>110.97999999999999</v>
      </c>
      <c r="I22" s="53"/>
    </row>
    <row r="23" spans="1:13">
      <c r="A23" s="43">
        <f t="shared" si="2"/>
        <v>19</v>
      </c>
      <c r="B23" s="114">
        <v>1708</v>
      </c>
      <c r="C23" s="51" t="s">
        <v>15</v>
      </c>
      <c r="D23" s="52"/>
      <c r="E23" s="52"/>
      <c r="F23" s="75">
        <v>53.41</v>
      </c>
      <c r="G23" s="75">
        <v>10.47</v>
      </c>
      <c r="H23" s="75">
        <f t="shared" si="0"/>
        <v>63.879999999999995</v>
      </c>
      <c r="I23" s="53"/>
    </row>
    <row r="24" spans="1:13">
      <c r="A24" s="43">
        <f t="shared" si="2"/>
        <v>20</v>
      </c>
      <c r="B24" s="114">
        <v>1985</v>
      </c>
      <c r="C24" s="54" t="s">
        <v>120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  <c r="M24" t="s">
        <v>318</v>
      </c>
    </row>
    <row r="25" spans="1:13">
      <c r="A25" s="43">
        <f t="shared" si="2"/>
        <v>21</v>
      </c>
      <c r="B25" s="114">
        <v>2120</v>
      </c>
      <c r="C25" s="51" t="s">
        <v>213</v>
      </c>
      <c r="D25" s="66">
        <v>1</v>
      </c>
      <c r="E25" s="66"/>
      <c r="F25" s="78">
        <v>92.66</v>
      </c>
      <c r="G25" s="78">
        <v>18.32</v>
      </c>
      <c r="H25" s="75">
        <f t="shared" si="0"/>
        <v>110.97999999999999</v>
      </c>
      <c r="I25" s="53"/>
    </row>
    <row r="26" spans="1:13">
      <c r="A26" s="43">
        <f t="shared" si="2"/>
        <v>22</v>
      </c>
      <c r="B26" s="114">
        <v>2193</v>
      </c>
      <c r="C26" s="51" t="s">
        <v>407</v>
      </c>
      <c r="D26" s="66"/>
      <c r="E26" s="66"/>
      <c r="F26" s="76">
        <v>53.41</v>
      </c>
      <c r="G26" s="76">
        <v>10.47</v>
      </c>
      <c r="H26" s="76">
        <f t="shared" si="0"/>
        <v>63.879999999999995</v>
      </c>
      <c r="I26" s="53"/>
    </row>
    <row r="27" spans="1:13">
      <c r="A27" s="43">
        <f t="shared" si="2"/>
        <v>23</v>
      </c>
      <c r="B27" s="114">
        <v>2210</v>
      </c>
      <c r="C27" s="51" t="s">
        <v>448</v>
      </c>
      <c r="D27" s="66">
        <v>1</v>
      </c>
      <c r="E27" s="66"/>
      <c r="F27" s="76">
        <v>92.66</v>
      </c>
      <c r="G27" s="76">
        <v>18.32</v>
      </c>
      <c r="H27" s="76">
        <f t="shared" si="0"/>
        <v>110.97999999999999</v>
      </c>
      <c r="I27" s="53"/>
    </row>
    <row r="28" spans="1:13">
      <c r="A28" s="43">
        <f t="shared" si="2"/>
        <v>24</v>
      </c>
      <c r="B28" s="114">
        <v>640</v>
      </c>
      <c r="C28" s="51" t="s">
        <v>43</v>
      </c>
      <c r="D28" s="52">
        <v>1</v>
      </c>
      <c r="E28" s="52"/>
      <c r="F28" s="75">
        <v>92.66</v>
      </c>
      <c r="G28" s="75">
        <v>18.32</v>
      </c>
      <c r="H28" s="75">
        <f t="shared" si="0"/>
        <v>110.97999999999999</v>
      </c>
      <c r="I28" s="53"/>
    </row>
    <row r="29" spans="1:13">
      <c r="A29" s="43">
        <f t="shared" si="2"/>
        <v>25</v>
      </c>
      <c r="B29" s="114">
        <v>901</v>
      </c>
      <c r="C29" s="51" t="s">
        <v>21</v>
      </c>
      <c r="D29" s="52"/>
      <c r="E29" s="52"/>
      <c r="F29" s="75">
        <v>53.41</v>
      </c>
      <c r="G29" s="75">
        <v>10.47</v>
      </c>
      <c r="H29" s="75">
        <f t="shared" si="0"/>
        <v>63.879999999999995</v>
      </c>
      <c r="I29" s="53"/>
    </row>
    <row r="30" spans="1:13">
      <c r="A30" s="43">
        <f t="shared" si="2"/>
        <v>26</v>
      </c>
      <c r="B30" s="114">
        <v>1978</v>
      </c>
      <c r="C30" s="51" t="s">
        <v>358</v>
      </c>
      <c r="D30" s="52">
        <v>1</v>
      </c>
      <c r="E30" s="52">
        <v>1</v>
      </c>
      <c r="F30" s="76">
        <v>141.72</v>
      </c>
      <c r="G30" s="76">
        <v>29.32</v>
      </c>
      <c r="H30" s="76">
        <f t="shared" si="0"/>
        <v>171.04</v>
      </c>
      <c r="I30" s="53"/>
    </row>
    <row r="31" spans="1:13" ht="16">
      <c r="A31" s="43">
        <f t="shared" si="2"/>
        <v>27</v>
      </c>
      <c r="B31" s="114">
        <v>1741</v>
      </c>
      <c r="C31" s="51" t="s">
        <v>23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  <c r="J31" s="180"/>
    </row>
    <row r="32" spans="1:13">
      <c r="A32" s="43">
        <f t="shared" si="2"/>
        <v>28</v>
      </c>
      <c r="B32" s="114">
        <v>1757</v>
      </c>
      <c r="C32" s="51" t="s">
        <v>93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9">
      <c r="A33" s="43">
        <f t="shared" si="2"/>
        <v>29</v>
      </c>
      <c r="B33" s="114">
        <v>2057</v>
      </c>
      <c r="C33" s="51" t="s">
        <v>183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2"/>
        <v>30</v>
      </c>
      <c r="B34" s="114">
        <v>1210</v>
      </c>
      <c r="C34" s="54" t="s">
        <v>24</v>
      </c>
      <c r="D34" s="52"/>
      <c r="E34" s="52">
        <v>1</v>
      </c>
      <c r="F34" s="76">
        <v>92.66</v>
      </c>
      <c r="G34" s="76">
        <v>18.32</v>
      </c>
      <c r="H34" s="76">
        <f t="shared" si="0"/>
        <v>110.97999999999999</v>
      </c>
      <c r="I34" s="53"/>
    </row>
    <row r="35" spans="1:9">
      <c r="A35" s="43">
        <f t="shared" si="2"/>
        <v>31</v>
      </c>
      <c r="B35" s="114">
        <v>2031</v>
      </c>
      <c r="C35" s="54" t="s">
        <v>134</v>
      </c>
      <c r="D35" s="52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9">
      <c r="A36" s="43">
        <f t="shared" si="2"/>
        <v>32</v>
      </c>
      <c r="B36" s="114">
        <v>1460</v>
      </c>
      <c r="C36" s="54" t="s">
        <v>59</v>
      </c>
      <c r="D36" s="55"/>
      <c r="E36" s="52"/>
      <c r="F36" s="75">
        <v>53.41</v>
      </c>
      <c r="G36" s="75">
        <v>10.47</v>
      </c>
      <c r="H36" s="75">
        <f t="shared" si="0"/>
        <v>63.879999999999995</v>
      </c>
      <c r="I36" s="53"/>
    </row>
    <row r="37" spans="1:9">
      <c r="A37" s="43">
        <f t="shared" si="2"/>
        <v>33</v>
      </c>
      <c r="B37" s="114">
        <v>1300</v>
      </c>
      <c r="C37" s="138" t="s">
        <v>330</v>
      </c>
      <c r="D37" s="55"/>
      <c r="E37" s="52"/>
      <c r="F37" s="76">
        <v>53.41</v>
      </c>
      <c r="G37" s="76">
        <v>10.47</v>
      </c>
      <c r="H37" s="75">
        <f t="shared" si="0"/>
        <v>63.879999999999995</v>
      </c>
      <c r="I37" s="53"/>
    </row>
    <row r="38" spans="1:9" ht="16" customHeight="1">
      <c r="A38" s="43">
        <f t="shared" si="2"/>
        <v>34</v>
      </c>
      <c r="B38" s="166">
        <v>2036</v>
      </c>
      <c r="C38" s="119" t="s">
        <v>306</v>
      </c>
      <c r="D38" s="55"/>
      <c r="E38" s="52"/>
      <c r="F38" s="76">
        <v>53.41</v>
      </c>
      <c r="G38" s="76">
        <v>10.47</v>
      </c>
      <c r="H38" s="75">
        <f t="shared" si="0"/>
        <v>63.879999999999995</v>
      </c>
      <c r="I38" s="53"/>
    </row>
    <row r="39" spans="1:9">
      <c r="A39" s="43">
        <f t="shared" si="2"/>
        <v>35</v>
      </c>
      <c r="B39" s="114">
        <v>2062</v>
      </c>
      <c r="C39" s="54" t="s">
        <v>203</v>
      </c>
      <c r="D39" s="52">
        <v>1</v>
      </c>
      <c r="E39" s="52"/>
      <c r="F39" s="76">
        <v>92.66</v>
      </c>
      <c r="G39" s="76">
        <v>18.32</v>
      </c>
      <c r="H39" s="75">
        <f t="shared" si="0"/>
        <v>110.97999999999999</v>
      </c>
      <c r="I39" s="53"/>
    </row>
    <row r="40" spans="1:9">
      <c r="A40" s="43">
        <f t="shared" si="2"/>
        <v>36</v>
      </c>
      <c r="B40" s="167">
        <v>2121</v>
      </c>
      <c r="C40" s="119" t="s">
        <v>308</v>
      </c>
      <c r="D40" s="52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9">
      <c r="A41" s="43">
        <f t="shared" si="2"/>
        <v>37</v>
      </c>
      <c r="B41" s="114">
        <v>1704</v>
      </c>
      <c r="C41" s="54" t="s">
        <v>27</v>
      </c>
      <c r="D41" s="56">
        <v>1</v>
      </c>
      <c r="E41" s="52">
        <v>1</v>
      </c>
      <c r="F41" s="77">
        <v>141.72</v>
      </c>
      <c r="G41" s="76">
        <v>29.32</v>
      </c>
      <c r="H41" s="75">
        <f t="shared" si="0"/>
        <v>171.04</v>
      </c>
      <c r="I41" s="53"/>
    </row>
    <row r="42" spans="1:9">
      <c r="A42" s="43">
        <f t="shared" si="2"/>
        <v>38</v>
      </c>
      <c r="B42" s="114">
        <v>2030</v>
      </c>
      <c r="C42" s="54" t="s">
        <v>123</v>
      </c>
      <c r="D42" s="56"/>
      <c r="E42" s="52"/>
      <c r="F42" s="76">
        <v>53.41</v>
      </c>
      <c r="G42" s="76">
        <v>10.47</v>
      </c>
      <c r="H42" s="75">
        <f t="shared" si="0"/>
        <v>63.879999999999995</v>
      </c>
      <c r="I42" s="53"/>
    </row>
    <row r="43" spans="1:9">
      <c r="A43" s="43">
        <f t="shared" si="2"/>
        <v>39</v>
      </c>
      <c r="B43" s="114">
        <v>2074</v>
      </c>
      <c r="C43" s="54" t="s">
        <v>214</v>
      </c>
      <c r="D43" s="56"/>
      <c r="E43" s="52"/>
      <c r="F43" s="75">
        <v>53.41</v>
      </c>
      <c r="G43" s="75">
        <v>10.47</v>
      </c>
      <c r="H43" s="75">
        <f t="shared" si="0"/>
        <v>63.879999999999995</v>
      </c>
      <c r="I43" s="53"/>
    </row>
    <row r="44" spans="1:9">
      <c r="A44" s="43">
        <f t="shared" si="2"/>
        <v>40</v>
      </c>
      <c r="B44" s="114">
        <v>1734</v>
      </c>
      <c r="C44" s="54" t="s">
        <v>143</v>
      </c>
      <c r="D44" s="52"/>
      <c r="E44" s="52"/>
      <c r="F44" s="75">
        <v>53.41</v>
      </c>
      <c r="G44" s="75">
        <v>10.47</v>
      </c>
      <c r="H44" s="75">
        <f t="shared" si="0"/>
        <v>63.879999999999995</v>
      </c>
      <c r="I44" s="53"/>
    </row>
    <row r="45" spans="1:9">
      <c r="A45" s="43">
        <f t="shared" si="2"/>
        <v>41</v>
      </c>
      <c r="B45" s="114">
        <v>2069</v>
      </c>
      <c r="C45" s="54" t="s">
        <v>209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>
      <c r="A46" s="43">
        <f t="shared" si="2"/>
        <v>42</v>
      </c>
      <c r="B46" s="114">
        <v>2003</v>
      </c>
      <c r="C46" s="51" t="s">
        <v>133</v>
      </c>
      <c r="D46" s="52"/>
      <c r="E46" s="52">
        <v>1</v>
      </c>
      <c r="F46" s="76">
        <v>92.66</v>
      </c>
      <c r="G46" s="76">
        <v>18.32</v>
      </c>
      <c r="H46" s="76">
        <f t="shared" si="0"/>
        <v>110.97999999999999</v>
      </c>
      <c r="I46" s="53"/>
    </row>
    <row r="47" spans="1:9" s="42" customFormat="1">
      <c r="A47" s="43">
        <f t="shared" si="2"/>
        <v>43</v>
      </c>
      <c r="B47" s="114">
        <v>2019</v>
      </c>
      <c r="C47" s="54" t="s">
        <v>124</v>
      </c>
      <c r="D47" s="52">
        <v>1</v>
      </c>
      <c r="E47" s="52">
        <v>1</v>
      </c>
      <c r="F47" s="76">
        <v>141.72</v>
      </c>
      <c r="G47" s="76">
        <v>29.32</v>
      </c>
      <c r="H47" s="76">
        <f t="shared" si="0"/>
        <v>171.04</v>
      </c>
      <c r="I47" s="53"/>
    </row>
    <row r="48" spans="1:9" s="42" customFormat="1">
      <c r="A48" s="43">
        <f t="shared" si="2"/>
        <v>44</v>
      </c>
      <c r="B48" s="114">
        <v>2184</v>
      </c>
      <c r="C48" s="54" t="s">
        <v>393</v>
      </c>
      <c r="D48" s="52"/>
      <c r="E48" s="52"/>
      <c r="F48" s="76">
        <v>53.41</v>
      </c>
      <c r="G48" s="76">
        <v>10.47</v>
      </c>
      <c r="H48" s="75">
        <f t="shared" si="0"/>
        <v>63.879999999999995</v>
      </c>
      <c r="I48" s="53"/>
    </row>
    <row r="49" spans="1:9" s="42" customFormat="1">
      <c r="A49" s="43">
        <f t="shared" si="2"/>
        <v>45</v>
      </c>
      <c r="B49" s="114">
        <v>2172</v>
      </c>
      <c r="C49" s="54" t="s">
        <v>378</v>
      </c>
      <c r="D49" s="52"/>
      <c r="E49" s="52"/>
      <c r="F49" s="75">
        <v>53.41</v>
      </c>
      <c r="G49" s="75">
        <v>10.47</v>
      </c>
      <c r="H49" s="75">
        <f t="shared" si="0"/>
        <v>63.879999999999995</v>
      </c>
      <c r="I49" s="53"/>
    </row>
    <row r="50" spans="1:9">
      <c r="A50" s="43">
        <f t="shared" si="2"/>
        <v>46</v>
      </c>
      <c r="B50" s="114">
        <v>2119</v>
      </c>
      <c r="C50" s="51" t="s">
        <v>215</v>
      </c>
      <c r="D50" s="66"/>
      <c r="E50" s="66"/>
      <c r="F50" s="78">
        <v>53.41</v>
      </c>
      <c r="G50" s="78">
        <v>10.47</v>
      </c>
      <c r="H50" s="75">
        <f t="shared" si="0"/>
        <v>63.879999999999995</v>
      </c>
      <c r="I50" s="57"/>
    </row>
    <row r="51" spans="1:9">
      <c r="A51" s="43">
        <f t="shared" si="2"/>
        <v>47</v>
      </c>
      <c r="B51" s="114">
        <v>1975</v>
      </c>
      <c r="C51" s="54" t="s">
        <v>83</v>
      </c>
      <c r="D51" s="55"/>
      <c r="E51" s="55"/>
      <c r="F51" s="75">
        <v>53.41</v>
      </c>
      <c r="G51" s="75">
        <v>10.47</v>
      </c>
      <c r="H51" s="75">
        <f t="shared" si="0"/>
        <v>63.879999999999995</v>
      </c>
      <c r="I51" s="53"/>
    </row>
    <row r="52" spans="1:9">
      <c r="A52" s="43">
        <f t="shared" si="2"/>
        <v>48</v>
      </c>
      <c r="B52" s="114">
        <v>330</v>
      </c>
      <c r="C52" s="54" t="s">
        <v>30</v>
      </c>
      <c r="D52" s="52"/>
      <c r="E52" s="52"/>
      <c r="F52" s="76">
        <v>53.41</v>
      </c>
      <c r="G52" s="203">
        <v>10.47</v>
      </c>
      <c r="H52" s="76">
        <f t="shared" si="0"/>
        <v>63.879999999999995</v>
      </c>
      <c r="I52" s="53"/>
    </row>
    <row r="53" spans="1:9">
      <c r="A53" s="43">
        <f t="shared" si="2"/>
        <v>49</v>
      </c>
      <c r="B53" s="114">
        <v>2203</v>
      </c>
      <c r="C53" s="54" t="s">
        <v>428</v>
      </c>
      <c r="D53" s="52"/>
      <c r="E53" s="52"/>
      <c r="F53" s="76">
        <v>53.41</v>
      </c>
      <c r="G53" s="76">
        <v>10.47</v>
      </c>
      <c r="H53" s="76">
        <f>SUM(F53:G53)</f>
        <v>63.879999999999995</v>
      </c>
      <c r="I53" s="53"/>
    </row>
    <row r="54" spans="1:9">
      <c r="A54" s="43">
        <f t="shared" si="2"/>
        <v>50</v>
      </c>
      <c r="B54" s="114">
        <v>1595</v>
      </c>
      <c r="C54" s="54" t="s">
        <v>31</v>
      </c>
      <c r="D54" s="52"/>
      <c r="E54" s="52"/>
      <c r="F54" s="75">
        <v>53.41</v>
      </c>
      <c r="G54" s="75">
        <v>10.47</v>
      </c>
      <c r="H54" s="75">
        <f t="shared" si="0"/>
        <v>63.879999999999995</v>
      </c>
      <c r="I54" s="53"/>
    </row>
    <row r="55" spans="1:9">
      <c r="A55" s="43">
        <f t="shared" si="2"/>
        <v>51</v>
      </c>
      <c r="B55" s="114">
        <v>2001</v>
      </c>
      <c r="C55" s="54" t="s">
        <v>360</v>
      </c>
      <c r="D55" s="52"/>
      <c r="E55" s="52"/>
      <c r="F55" s="76">
        <v>53.41</v>
      </c>
      <c r="G55" s="76">
        <v>10.47</v>
      </c>
      <c r="H55" s="75">
        <f t="shared" si="0"/>
        <v>63.879999999999995</v>
      </c>
      <c r="I55" s="53"/>
    </row>
    <row r="56" spans="1:9">
      <c r="A56" s="43">
        <f t="shared" si="2"/>
        <v>52</v>
      </c>
      <c r="B56" s="114">
        <v>2109</v>
      </c>
      <c r="C56" s="54" t="s">
        <v>210</v>
      </c>
      <c r="D56" s="52">
        <v>1</v>
      </c>
      <c r="E56" s="52">
        <v>1</v>
      </c>
      <c r="F56" s="76">
        <v>141.72</v>
      </c>
      <c r="G56" s="76">
        <v>29.32</v>
      </c>
      <c r="H56" s="75">
        <f t="shared" si="0"/>
        <v>171.04</v>
      </c>
      <c r="I56" s="53"/>
    </row>
    <row r="57" spans="1:9">
      <c r="A57" s="43">
        <f t="shared" si="2"/>
        <v>53</v>
      </c>
      <c r="B57" s="114">
        <v>2160</v>
      </c>
      <c r="C57" s="54" t="s">
        <v>369</v>
      </c>
      <c r="D57" s="52">
        <v>1</v>
      </c>
      <c r="E57" s="52"/>
      <c r="F57" s="76">
        <v>92.66</v>
      </c>
      <c r="G57" s="76">
        <v>18.32</v>
      </c>
      <c r="H57" s="75">
        <f t="shared" si="0"/>
        <v>110.97999999999999</v>
      </c>
      <c r="I57" s="53"/>
    </row>
    <row r="58" spans="1:9">
      <c r="A58" s="43">
        <f t="shared" si="2"/>
        <v>54</v>
      </c>
      <c r="B58" s="114">
        <v>2209</v>
      </c>
      <c r="C58" s="54" t="s">
        <v>427</v>
      </c>
      <c r="D58" s="52"/>
      <c r="E58" s="52"/>
      <c r="F58" s="76">
        <v>53.41</v>
      </c>
      <c r="G58" s="76">
        <v>10.47</v>
      </c>
      <c r="H58" s="76">
        <f>SUM(F58:G58)</f>
        <v>63.879999999999995</v>
      </c>
      <c r="I58" s="53"/>
    </row>
    <row r="59" spans="1:9">
      <c r="A59" s="43">
        <f t="shared" si="2"/>
        <v>55</v>
      </c>
      <c r="B59" s="114">
        <v>2018</v>
      </c>
      <c r="C59" s="54" t="s">
        <v>112</v>
      </c>
      <c r="D59" s="52"/>
      <c r="E59" s="52"/>
      <c r="F59" s="75">
        <v>53.41</v>
      </c>
      <c r="G59" s="75">
        <v>10.47</v>
      </c>
      <c r="H59" s="75">
        <f t="shared" si="0"/>
        <v>63.879999999999995</v>
      </c>
      <c r="I59" s="53"/>
    </row>
    <row r="60" spans="1:9">
      <c r="A60" s="43">
        <f t="shared" si="2"/>
        <v>56</v>
      </c>
      <c r="B60" s="114">
        <v>2171</v>
      </c>
      <c r="C60" s="54" t="s">
        <v>441</v>
      </c>
      <c r="D60" s="52"/>
      <c r="E60" s="52"/>
      <c r="F60" s="76">
        <v>53.41</v>
      </c>
      <c r="G60" s="76">
        <v>10.47</v>
      </c>
      <c r="H60" s="76">
        <f t="shared" si="0"/>
        <v>63.879999999999995</v>
      </c>
      <c r="I60" s="53"/>
    </row>
    <row r="61" spans="1:9">
      <c r="A61" s="43">
        <f t="shared" si="2"/>
        <v>57</v>
      </c>
      <c r="B61" s="114">
        <v>1692</v>
      </c>
      <c r="C61" s="54" t="s">
        <v>32</v>
      </c>
      <c r="D61" s="56"/>
      <c r="E61" s="52"/>
      <c r="F61" s="75">
        <v>53.41</v>
      </c>
      <c r="G61" s="75">
        <v>10.47</v>
      </c>
      <c r="H61" s="75">
        <f t="shared" si="0"/>
        <v>63.879999999999995</v>
      </c>
      <c r="I61" s="53"/>
    </row>
    <row r="62" spans="1:9">
      <c r="A62" s="43">
        <f t="shared" si="2"/>
        <v>58</v>
      </c>
      <c r="B62" s="114">
        <v>2027</v>
      </c>
      <c r="C62" s="54" t="s">
        <v>137</v>
      </c>
      <c r="D62" s="56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2"/>
        <v>59</v>
      </c>
      <c r="B63" s="114">
        <v>2060</v>
      </c>
      <c r="C63" s="54" t="s">
        <v>179</v>
      </c>
      <c r="D63" s="52"/>
      <c r="E63" s="52">
        <v>1</v>
      </c>
      <c r="F63" s="75">
        <v>92.66</v>
      </c>
      <c r="G63" s="75">
        <v>18.32</v>
      </c>
      <c r="H63" s="75">
        <f t="shared" si="0"/>
        <v>110.97999999999999</v>
      </c>
      <c r="I63" s="53"/>
    </row>
    <row r="64" spans="1:9">
      <c r="A64" s="43">
        <f t="shared" si="2"/>
        <v>60</v>
      </c>
      <c r="B64" s="114">
        <v>1649</v>
      </c>
      <c r="C64" s="54" t="s">
        <v>34</v>
      </c>
      <c r="D64" s="52"/>
      <c r="E64" s="52"/>
      <c r="F64" s="75">
        <v>53.41</v>
      </c>
      <c r="G64" s="75">
        <v>10.47</v>
      </c>
      <c r="H64" s="75">
        <f t="shared" si="0"/>
        <v>63.879999999999995</v>
      </c>
      <c r="I64" s="53"/>
    </row>
    <row r="65" spans="1:10">
      <c r="A65" s="43">
        <f t="shared" si="2"/>
        <v>61</v>
      </c>
      <c r="B65" s="114">
        <v>2090</v>
      </c>
      <c r="C65" s="54" t="s">
        <v>380</v>
      </c>
      <c r="D65" s="52"/>
      <c r="E65" s="52">
        <v>1</v>
      </c>
      <c r="F65" s="75">
        <v>92.66</v>
      </c>
      <c r="G65" s="75">
        <v>18.32</v>
      </c>
      <c r="H65" s="75">
        <f t="shared" si="0"/>
        <v>110.97999999999999</v>
      </c>
      <c r="I65" s="53"/>
    </row>
    <row r="66" spans="1:10">
      <c r="A66" s="43">
        <f t="shared" si="2"/>
        <v>62</v>
      </c>
      <c r="B66" s="114">
        <v>1705</v>
      </c>
      <c r="C66" s="54" t="s">
        <v>126</v>
      </c>
      <c r="D66" s="52"/>
      <c r="E66" s="52">
        <v>1</v>
      </c>
      <c r="F66" s="75">
        <v>92.66</v>
      </c>
      <c r="G66" s="75">
        <v>18.32</v>
      </c>
      <c r="H66" s="75">
        <f t="shared" si="0"/>
        <v>110.97999999999999</v>
      </c>
      <c r="I66" s="53"/>
    </row>
    <row r="67" spans="1:10" ht="17" customHeight="1">
      <c r="A67" s="43">
        <f t="shared" si="2"/>
        <v>63</v>
      </c>
      <c r="B67" s="114">
        <v>1050</v>
      </c>
      <c r="C67" s="115" t="s">
        <v>35</v>
      </c>
      <c r="D67" s="74"/>
      <c r="E67" s="116"/>
      <c r="F67" s="75">
        <v>53.41</v>
      </c>
      <c r="G67" s="75">
        <v>10.47</v>
      </c>
      <c r="H67" s="75">
        <f t="shared" si="0"/>
        <v>63.879999999999995</v>
      </c>
      <c r="I67" s="91"/>
      <c r="J67" s="91"/>
    </row>
    <row r="68" spans="1:10">
      <c r="A68" s="43">
        <f t="shared" si="2"/>
        <v>64</v>
      </c>
      <c r="B68" s="114">
        <v>2094</v>
      </c>
      <c r="C68" s="51" t="s">
        <v>433</v>
      </c>
      <c r="D68" s="71"/>
      <c r="E68" s="7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0">
      <c r="A69" s="43">
        <f t="shared" si="2"/>
        <v>65</v>
      </c>
      <c r="B69" s="114">
        <v>1964</v>
      </c>
      <c r="C69" s="54" t="s">
        <v>50</v>
      </c>
      <c r="D69" s="73"/>
      <c r="E69" s="73"/>
      <c r="F69" s="75">
        <v>53.41</v>
      </c>
      <c r="G69" s="75">
        <v>10.47</v>
      </c>
      <c r="H69" s="75">
        <f t="shared" si="0"/>
        <v>63.879999999999995</v>
      </c>
      <c r="I69" s="53"/>
    </row>
    <row r="70" spans="1:10">
      <c r="A70" s="43">
        <f t="shared" si="2"/>
        <v>66</v>
      </c>
      <c r="B70" s="114">
        <v>2022</v>
      </c>
      <c r="C70" s="54" t="s">
        <v>128</v>
      </c>
      <c r="D70" s="71"/>
      <c r="E70" s="72"/>
      <c r="F70" s="75">
        <v>53.41</v>
      </c>
      <c r="G70" s="75">
        <v>10.47</v>
      </c>
      <c r="H70" s="75">
        <f t="shared" si="0"/>
        <v>63.879999999999995</v>
      </c>
      <c r="I70" s="53"/>
    </row>
    <row r="71" spans="1:10">
      <c r="A71" s="43">
        <f t="shared" ref="A71:A83" si="3">A70+1</f>
        <v>67</v>
      </c>
      <c r="B71" s="114">
        <v>1662</v>
      </c>
      <c r="C71" s="54" t="s">
        <v>138</v>
      </c>
      <c r="D71" s="71"/>
      <c r="E71" s="72"/>
      <c r="F71" s="75">
        <v>53.41</v>
      </c>
      <c r="G71" s="75">
        <v>10.47</v>
      </c>
      <c r="H71" s="75">
        <f t="shared" si="0"/>
        <v>63.879999999999995</v>
      </c>
      <c r="I71" s="53"/>
    </row>
    <row r="72" spans="1:10">
      <c r="A72" s="43">
        <f t="shared" si="3"/>
        <v>68</v>
      </c>
      <c r="B72" s="114">
        <v>1630</v>
      </c>
      <c r="C72" s="54" t="s">
        <v>37</v>
      </c>
      <c r="D72" s="56">
        <v>1</v>
      </c>
      <c r="E72" s="72"/>
      <c r="F72" s="75">
        <v>92.66</v>
      </c>
      <c r="G72" s="75">
        <v>18.32</v>
      </c>
      <c r="H72" s="75">
        <f t="shared" si="0"/>
        <v>110.97999999999999</v>
      </c>
      <c r="I72" s="53"/>
    </row>
    <row r="73" spans="1:10">
      <c r="A73" s="43">
        <f t="shared" si="3"/>
        <v>69</v>
      </c>
      <c r="B73" s="114">
        <v>1714</v>
      </c>
      <c r="C73" s="51" t="s">
        <v>46</v>
      </c>
      <c r="D73" s="74">
        <v>2</v>
      </c>
      <c r="E73" s="66">
        <v>1</v>
      </c>
      <c r="F73" s="75">
        <v>141.72</v>
      </c>
      <c r="G73" s="77">
        <v>29.32</v>
      </c>
      <c r="H73" s="75">
        <f t="shared" si="0"/>
        <v>171.04</v>
      </c>
      <c r="I73" s="53"/>
    </row>
    <row r="74" spans="1:10">
      <c r="A74" s="43">
        <f t="shared" si="3"/>
        <v>70</v>
      </c>
      <c r="B74" s="114">
        <v>2024</v>
      </c>
      <c r="C74" s="51" t="s">
        <v>165</v>
      </c>
      <c r="D74" s="56"/>
      <c r="E74" s="66">
        <v>1</v>
      </c>
      <c r="F74" s="80">
        <v>92.66</v>
      </c>
      <c r="G74" s="80">
        <v>18.32</v>
      </c>
      <c r="H74" s="76">
        <f t="shared" si="0"/>
        <v>110.97999999999999</v>
      </c>
      <c r="I74" s="53"/>
    </row>
    <row r="75" spans="1:10">
      <c r="A75" s="43">
        <f t="shared" si="3"/>
        <v>71</v>
      </c>
      <c r="B75" s="114">
        <v>1955</v>
      </c>
      <c r="C75" s="51" t="s">
        <v>200</v>
      </c>
      <c r="D75" s="56"/>
      <c r="E75" s="66">
        <v>1</v>
      </c>
      <c r="F75" s="76">
        <v>92.66</v>
      </c>
      <c r="G75" s="76">
        <v>18.32</v>
      </c>
      <c r="H75" s="76">
        <f t="shared" si="0"/>
        <v>110.97999999999999</v>
      </c>
      <c r="I75" s="53"/>
    </row>
    <row r="76" spans="1:10">
      <c r="A76" s="43">
        <f t="shared" si="3"/>
        <v>72</v>
      </c>
      <c r="B76" s="114">
        <v>2006</v>
      </c>
      <c r="C76" s="54" t="s">
        <v>98</v>
      </c>
      <c r="D76" s="56"/>
      <c r="E76" s="66"/>
      <c r="F76" s="75">
        <v>53.41</v>
      </c>
      <c r="G76" s="75">
        <v>10.47</v>
      </c>
      <c r="H76" s="75">
        <f t="shared" si="0"/>
        <v>63.879999999999995</v>
      </c>
      <c r="I76" s="53"/>
    </row>
    <row r="77" spans="1:10">
      <c r="A77" s="43">
        <f t="shared" si="3"/>
        <v>73</v>
      </c>
      <c r="B77" s="114">
        <v>2212</v>
      </c>
      <c r="C77" s="54" t="s">
        <v>434</v>
      </c>
      <c r="D77" s="56"/>
      <c r="E77" s="52"/>
      <c r="F77" s="75">
        <v>53.41</v>
      </c>
      <c r="G77" s="75">
        <v>10.47</v>
      </c>
      <c r="H77" s="75">
        <f t="shared" si="0"/>
        <v>63.879999999999995</v>
      </c>
      <c r="I77" s="53"/>
    </row>
    <row r="78" spans="1:10">
      <c r="A78" s="43">
        <f t="shared" si="3"/>
        <v>74</v>
      </c>
      <c r="B78" s="114">
        <v>2021</v>
      </c>
      <c r="C78" s="54" t="s">
        <v>201</v>
      </c>
      <c r="D78" s="66"/>
      <c r="E78" s="66"/>
      <c r="F78" s="75">
        <v>53.41</v>
      </c>
      <c r="G78" s="75">
        <v>10.47</v>
      </c>
      <c r="H78" s="75">
        <f t="shared" si="0"/>
        <v>63.879999999999995</v>
      </c>
      <c r="I78" s="53"/>
    </row>
    <row r="79" spans="1:10">
      <c r="A79" s="43">
        <f t="shared" si="3"/>
        <v>75</v>
      </c>
      <c r="B79" s="114">
        <v>1750</v>
      </c>
      <c r="C79" s="54" t="s">
        <v>202</v>
      </c>
      <c r="D79" s="66"/>
      <c r="E79" s="66">
        <v>1</v>
      </c>
      <c r="F79" s="78">
        <v>92.66</v>
      </c>
      <c r="G79" s="78">
        <v>18.32</v>
      </c>
      <c r="H79" s="75">
        <f>SUM(F79:G79)</f>
        <v>110.97999999999999</v>
      </c>
      <c r="I79" s="53"/>
    </row>
    <row r="80" spans="1:10">
      <c r="A80" s="43">
        <f t="shared" si="3"/>
        <v>76</v>
      </c>
      <c r="B80" s="114">
        <v>2095</v>
      </c>
      <c r="C80" s="54" t="s">
        <v>473</v>
      </c>
      <c r="D80" s="66"/>
      <c r="E80" s="66"/>
      <c r="F80" s="78">
        <v>53.41</v>
      </c>
      <c r="G80" s="78">
        <v>10.47</v>
      </c>
      <c r="H80" s="75">
        <f>SUM(F80:G80)</f>
        <v>63.879999999999995</v>
      </c>
      <c r="I80" s="53"/>
    </row>
    <row r="81" spans="1:11">
      <c r="A81" s="43">
        <f t="shared" si="3"/>
        <v>77</v>
      </c>
      <c r="B81" s="114">
        <v>1732</v>
      </c>
      <c r="C81" s="54" t="s">
        <v>51</v>
      </c>
      <c r="D81" s="66"/>
      <c r="E81" s="66"/>
      <c r="F81" s="75">
        <v>53.41</v>
      </c>
      <c r="G81" s="75">
        <v>10.47</v>
      </c>
      <c r="H81" s="75">
        <f>SUM(F81:G81)</f>
        <v>63.879999999999995</v>
      </c>
      <c r="I81" s="53"/>
    </row>
    <row r="82" spans="1:11">
      <c r="A82" s="43">
        <f t="shared" si="3"/>
        <v>78</v>
      </c>
      <c r="B82" s="114">
        <v>2052</v>
      </c>
      <c r="C82" s="54" t="s">
        <v>161</v>
      </c>
      <c r="D82" s="66"/>
      <c r="E82" s="66"/>
      <c r="F82" s="75">
        <v>53.41</v>
      </c>
      <c r="G82" s="75">
        <v>10.47</v>
      </c>
      <c r="H82" s="75">
        <f>SUM(F82:G82)</f>
        <v>63.879999999999995</v>
      </c>
      <c r="I82" s="53"/>
      <c r="K82" s="12"/>
    </row>
    <row r="83" spans="1:11">
      <c r="A83" s="43">
        <f t="shared" si="3"/>
        <v>79</v>
      </c>
      <c r="B83" s="168">
        <v>1769</v>
      </c>
      <c r="C83" s="146" t="s">
        <v>86</v>
      </c>
      <c r="D83" s="147"/>
      <c r="E83" s="147"/>
      <c r="F83" s="77">
        <v>53.41</v>
      </c>
      <c r="G83" s="77">
        <v>10.47</v>
      </c>
      <c r="H83" s="75">
        <f>SUM(F83:G83)</f>
        <v>63.879999999999995</v>
      </c>
      <c r="I83" s="53"/>
      <c r="K83" s="12"/>
    </row>
    <row r="84" spans="1:11" ht="16">
      <c r="A84" s="152"/>
      <c r="B84" s="153"/>
      <c r="C84" s="153"/>
      <c r="D84" s="153"/>
      <c r="E84" s="154" t="s">
        <v>403</v>
      </c>
      <c r="F84" s="144">
        <f>SUM(F5:F83)</f>
        <v>5632.3699999999935</v>
      </c>
      <c r="G84" s="88">
        <f>SUM(G5:G83)</f>
        <v>1119.2300000000016</v>
      </c>
      <c r="H84" s="88">
        <f>SUM(H5:H83)</f>
        <v>6751.6000000000013</v>
      </c>
      <c r="I84" s="89"/>
      <c r="K84" s="12"/>
    </row>
    <row r="85" spans="1:11">
      <c r="A85" s="148" t="s">
        <v>383</v>
      </c>
      <c r="B85" s="149" t="s">
        <v>413</v>
      </c>
      <c r="C85" s="150" t="s">
        <v>196</v>
      </c>
      <c r="D85" s="151"/>
      <c r="E85" s="151"/>
      <c r="F85" s="75">
        <v>53.41</v>
      </c>
      <c r="G85" s="75">
        <v>10.47</v>
      </c>
      <c r="H85" s="75">
        <f>SUM(F85:G85)</f>
        <v>63.879999999999995</v>
      </c>
      <c r="I85" s="53"/>
    </row>
    <row r="86" spans="1:11">
      <c r="A86" s="43" t="s">
        <v>383</v>
      </c>
      <c r="B86" s="50" t="s">
        <v>414</v>
      </c>
      <c r="C86" s="54" t="s">
        <v>320</v>
      </c>
      <c r="D86" s="52"/>
      <c r="E86" s="52">
        <v>1</v>
      </c>
      <c r="F86" s="76">
        <v>92.66</v>
      </c>
      <c r="G86" s="76">
        <v>18.32</v>
      </c>
      <c r="H86" s="76">
        <f>SUM(F86:G86)</f>
        <v>110.97999999999999</v>
      </c>
      <c r="I86" s="53"/>
    </row>
    <row r="87" spans="1:11">
      <c r="A87" s="43"/>
      <c r="B87" s="50"/>
      <c r="C87" s="54"/>
      <c r="D87" s="52"/>
      <c r="E87" s="52"/>
      <c r="F87" s="76"/>
      <c r="G87" s="76"/>
      <c r="H87" s="76"/>
      <c r="I87" s="53"/>
    </row>
    <row r="88" spans="1:11" ht="16">
      <c r="A88" s="143"/>
      <c r="B88" s="155">
        <f>COUNTA(B5:B86)</f>
        <v>81</v>
      </c>
      <c r="C88" s="142"/>
      <c r="D88" s="398" t="s">
        <v>404</v>
      </c>
      <c r="E88" s="400"/>
      <c r="F88" s="88">
        <f>SUM(F85:F87)</f>
        <v>146.07</v>
      </c>
      <c r="G88" s="88">
        <f>SUM(G85:G87)</f>
        <v>28.79</v>
      </c>
      <c r="H88" s="88">
        <f>SUM(H85:H87)</f>
        <v>174.85999999999999</v>
      </c>
      <c r="I88" s="89"/>
      <c r="K88" s="12"/>
    </row>
    <row r="89" spans="1:11" ht="16">
      <c r="A89" s="394" t="s">
        <v>171</v>
      </c>
      <c r="B89" s="395"/>
      <c r="C89" s="395"/>
      <c r="D89" s="395"/>
      <c r="E89" s="396"/>
      <c r="F89" s="88">
        <f>F84+F88</f>
        <v>5778.4399999999932</v>
      </c>
      <c r="G89" s="88">
        <f>G84+G88</f>
        <v>1148.0200000000016</v>
      </c>
      <c r="H89" s="88">
        <f>H84+H88</f>
        <v>6926.4600000000009</v>
      </c>
      <c r="I89" s="89"/>
      <c r="K89" s="12"/>
    </row>
    <row r="90" spans="1:11" ht="16">
      <c r="A90" s="401" t="s">
        <v>317</v>
      </c>
      <c r="B90" s="401"/>
      <c r="C90" s="401"/>
      <c r="D90" s="401"/>
      <c r="E90" s="401"/>
      <c r="F90" s="90"/>
      <c r="G90" s="93"/>
      <c r="H90" s="93"/>
      <c r="I90" s="89"/>
    </row>
    <row r="91" spans="1:11" ht="16" customHeight="1">
      <c r="A91" s="405" t="s">
        <v>417</v>
      </c>
      <c r="B91" s="402"/>
      <c r="C91" s="402"/>
      <c r="D91" s="402"/>
      <c r="E91" s="403"/>
      <c r="F91" s="75"/>
      <c r="G91" s="75"/>
      <c r="H91" s="75"/>
      <c r="I91" s="100"/>
    </row>
    <row r="92" spans="1:11" ht="16" customHeight="1">
      <c r="A92" s="189"/>
      <c r="B92" s="190"/>
      <c r="C92" s="189"/>
      <c r="D92" s="196"/>
      <c r="E92" s="195"/>
      <c r="F92" s="75"/>
      <c r="G92" s="75"/>
      <c r="H92" s="75"/>
      <c r="I92" s="100"/>
    </row>
    <row r="93" spans="1:11" ht="16" customHeight="1">
      <c r="A93" s="405" t="s">
        <v>418</v>
      </c>
      <c r="B93" s="402"/>
      <c r="C93" s="402"/>
      <c r="D93" s="402"/>
      <c r="E93" s="403"/>
      <c r="F93" s="207"/>
      <c r="G93" s="75"/>
      <c r="H93" s="75"/>
      <c r="I93" s="100"/>
    </row>
    <row r="94" spans="1:11" ht="16" customHeight="1">
      <c r="A94" s="189"/>
      <c r="B94" s="190"/>
      <c r="C94" s="189" t="s">
        <v>95</v>
      </c>
      <c r="D94" s="190"/>
      <c r="E94" s="191"/>
      <c r="F94" s="207">
        <v>-53.41</v>
      </c>
      <c r="G94" s="75">
        <v>-10.47</v>
      </c>
      <c r="H94" s="75">
        <f>SUM(F94:G94)</f>
        <v>-63.879999999999995</v>
      </c>
      <c r="I94" s="100" t="s">
        <v>478</v>
      </c>
    </row>
    <row r="95" spans="1:11" ht="16" customHeight="1">
      <c r="A95" s="189"/>
      <c r="B95" s="190"/>
      <c r="C95" s="189" t="s">
        <v>198</v>
      </c>
      <c r="D95" s="190"/>
      <c r="E95" s="191"/>
      <c r="F95" s="207">
        <v>-53.41</v>
      </c>
      <c r="G95" s="75">
        <v>-10.47</v>
      </c>
      <c r="H95" s="75">
        <f>SUM(F95:G95)</f>
        <v>-63.879999999999995</v>
      </c>
      <c r="I95" s="100" t="s">
        <v>478</v>
      </c>
    </row>
    <row r="96" spans="1:11" ht="16" customHeight="1">
      <c r="A96" s="189"/>
      <c r="B96" s="190"/>
      <c r="C96" s="189" t="s">
        <v>469</v>
      </c>
      <c r="D96" s="196"/>
      <c r="E96" s="195"/>
      <c r="F96" s="75">
        <v>-53.41</v>
      </c>
      <c r="G96" s="75">
        <v>-10.47</v>
      </c>
      <c r="H96" s="75">
        <f>SUM(F96:G96)</f>
        <v>-63.879999999999995</v>
      </c>
      <c r="I96" s="100" t="s">
        <v>478</v>
      </c>
    </row>
    <row r="97" spans="1:9" ht="16">
      <c r="A97" s="409" t="s">
        <v>415</v>
      </c>
      <c r="B97" s="410"/>
      <c r="C97" s="410"/>
      <c r="D97" s="410"/>
      <c r="E97" s="411"/>
      <c r="F97" s="98">
        <f>SUM(F92:F93)</f>
        <v>0</v>
      </c>
      <c r="G97" s="98">
        <f>SUM(G92:G93)</f>
        <v>0</v>
      </c>
      <c r="H97" s="98">
        <f>SUM(H92:H96)</f>
        <v>-191.64</v>
      </c>
      <c r="I97" s="100"/>
    </row>
    <row r="98" spans="1:9" ht="16">
      <c r="A98" s="393" t="s">
        <v>171</v>
      </c>
      <c r="B98" s="393"/>
      <c r="C98" s="393"/>
      <c r="D98" s="393"/>
      <c r="E98" s="393"/>
      <c r="F98" s="90">
        <f>F89+F97</f>
        <v>5778.4399999999932</v>
      </c>
      <c r="G98" s="90">
        <f>G89+G97</f>
        <v>1148.0200000000016</v>
      </c>
      <c r="H98" s="90">
        <f>H89+H97</f>
        <v>6734.8200000000006</v>
      </c>
      <c r="I98" s="89"/>
    </row>
    <row r="99" spans="1:9" ht="15" customHeight="1">
      <c r="A99" s="397" t="s">
        <v>166</v>
      </c>
      <c r="B99" s="397"/>
      <c r="C99" s="397"/>
      <c r="D99" s="397"/>
      <c r="E99" s="397"/>
      <c r="F99" s="397"/>
      <c r="G99" s="397"/>
      <c r="H99" s="397"/>
      <c r="I99" s="143"/>
    </row>
    <row r="100" spans="1:9" ht="16" customHeight="1">
      <c r="C100" s="1"/>
      <c r="D100" s="2"/>
      <c r="E100" s="3"/>
      <c r="G100" t="s">
        <v>381</v>
      </c>
      <c r="H100" s="163" t="s">
        <v>440</v>
      </c>
      <c r="I100" s="164">
        <v>44158</v>
      </c>
    </row>
    <row r="101" spans="1:9">
      <c r="G101" s="12"/>
      <c r="H101" s="12"/>
    </row>
    <row r="104" spans="1:9">
      <c r="B104" s="137"/>
      <c r="C104" s="137"/>
    </row>
  </sheetData>
  <mergeCells count="8">
    <mergeCell ref="A98:E98"/>
    <mergeCell ref="A99:H99"/>
    <mergeCell ref="D88:E88"/>
    <mergeCell ref="A89:E89"/>
    <mergeCell ref="A90:E90"/>
    <mergeCell ref="A91:E91"/>
    <mergeCell ref="A93:E93"/>
    <mergeCell ref="A97:E97"/>
  </mergeCells>
  <conditionalFormatting sqref="B98 B1:B90 B100:B1048576">
    <cfRule type="duplicateValues" dxfId="293" priority="13"/>
  </conditionalFormatting>
  <conditionalFormatting sqref="B46:C46">
    <cfRule type="duplicateValues" dxfId="292" priority="49"/>
    <cfRule type="duplicateValues" dxfId="291" priority="50"/>
  </conditionalFormatting>
  <conditionalFormatting sqref="B84:C84">
    <cfRule type="duplicateValues" dxfId="290" priority="52"/>
    <cfRule type="duplicateValues" dxfId="289" priority="53"/>
  </conditionalFormatting>
  <conditionalFormatting sqref="B98:C98 B85:C88 B47:C83 B90:C90 B1:C45 B100:C1048576">
    <cfRule type="duplicateValues" dxfId="288" priority="55"/>
  </conditionalFormatting>
  <conditionalFormatting sqref="B102:C1048576">
    <cfRule type="duplicateValues" dxfId="287" priority="62"/>
  </conditionalFormatting>
  <conditionalFormatting sqref="C12">
    <cfRule type="duplicateValues" dxfId="286" priority="60"/>
  </conditionalFormatting>
  <conditionalFormatting sqref="C38">
    <cfRule type="duplicateValues" dxfId="285" priority="58"/>
  </conditionalFormatting>
  <conditionalFormatting sqref="C40">
    <cfRule type="duplicateValues" dxfId="284" priority="57"/>
  </conditionalFormatting>
  <conditionalFormatting sqref="C98 C1:C90 C100:C1048576">
    <cfRule type="duplicateValues" dxfId="283" priority="14"/>
  </conditionalFormatting>
  <conditionalFormatting sqref="D5:E83">
    <cfRule type="notContainsBlanks" dxfId="282" priority="51">
      <formula>LEN(TRIM(D5))&gt;0</formula>
    </cfRule>
  </conditionalFormatting>
  <conditionalFormatting sqref="D85:E87">
    <cfRule type="notContainsBlanks" dxfId="281" priority="61">
      <formula>LEN(TRIM(D85))&gt;0</formula>
    </cfRule>
  </conditionalFormatting>
  <conditionalFormatting sqref="F5:F83">
    <cfRule type="cellIs" dxfId="280" priority="9" operator="notEqual">
      <formula>53.41</formula>
    </cfRule>
  </conditionalFormatting>
  <conditionalFormatting sqref="F91:F96">
    <cfRule type="cellIs" dxfId="279" priority="4" operator="notEqual">
      <formula>53.41</formula>
    </cfRule>
  </conditionalFormatting>
  <conditionalFormatting sqref="G5:G83">
    <cfRule type="cellIs" dxfId="278" priority="8" operator="notEqual">
      <formula>10.47</formula>
    </cfRule>
  </conditionalFormatting>
  <conditionalFormatting sqref="G91:G96">
    <cfRule type="cellIs" dxfId="277" priority="3" operator="notEqual">
      <formula>10.47</formula>
    </cfRule>
  </conditionalFormatting>
  <conditionalFormatting sqref="H5:H83">
    <cfRule type="cellIs" dxfId="276" priority="7" operator="notEqual">
      <formula>63.88</formula>
    </cfRule>
  </conditionalFormatting>
  <conditionalFormatting sqref="H91:H96">
    <cfRule type="cellIs" dxfId="275" priority="46" operator="notEqual">
      <formula>63.88</formula>
    </cfRule>
  </conditionalFormatting>
  <conditionalFormatting sqref="I5:I99">
    <cfRule type="notContainsBlanks" dxfId="274" priority="1">
      <formula>LEN(TRIM(I5))&gt;0</formula>
    </cfRule>
  </conditionalFormatting>
  <conditionalFormatting sqref="J67">
    <cfRule type="notContainsBlanks" dxfId="273" priority="56">
      <formula>LEN(TRIM(J67))&gt;0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EB22-070A-BC4F-83EA-5ED92058960C}">
  <sheetPr codeName="Sheet68">
    <tabColor rgb="FF92D050"/>
    <pageSetUpPr fitToPage="1"/>
  </sheetPr>
  <dimension ref="A1:M105"/>
  <sheetViews>
    <sheetView zoomScale="125" zoomScaleNormal="125" zoomScalePageLayoutView="150" workbookViewId="0">
      <selection activeCell="E45" sqref="E4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44136</v>
      </c>
      <c r="I2" s="157">
        <v>44165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81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0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 t="s">
        <v>477</v>
      </c>
    </row>
    <row r="8" spans="1:9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141.72</v>
      </c>
      <c r="G12" s="76">
        <v>29.32</v>
      </c>
      <c r="H12" s="75">
        <f t="shared" si="0"/>
        <v>171.04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2211</v>
      </c>
      <c r="C16" s="51" t="s">
        <v>445</v>
      </c>
      <c r="D16" s="52">
        <v>1</v>
      </c>
      <c r="E16" s="52"/>
      <c r="F16" s="76">
        <v>92.66</v>
      </c>
      <c r="G16" s="76">
        <v>18.32</v>
      </c>
      <c r="H16" s="76">
        <f t="shared" si="0"/>
        <v>110.97999999999999</v>
      </c>
      <c r="I16" s="53"/>
    </row>
    <row r="17" spans="1:13">
      <c r="A17" s="43">
        <f t="shared" si="1"/>
        <v>13</v>
      </c>
      <c r="B17" s="114">
        <v>1657</v>
      </c>
      <c r="C17" s="51" t="s">
        <v>335</v>
      </c>
      <c r="D17" s="52"/>
      <c r="E17" s="52"/>
      <c r="F17" s="120">
        <v>53.41</v>
      </c>
      <c r="G17" s="76">
        <v>10.47</v>
      </c>
      <c r="H17" s="76">
        <f>SUM(F17:G17)</f>
        <v>63.879999999999995</v>
      </c>
      <c r="I17" s="53"/>
    </row>
    <row r="18" spans="1:13">
      <c r="A18" s="43">
        <f t="shared" si="1"/>
        <v>14</v>
      </c>
      <c r="B18" s="114">
        <v>1794</v>
      </c>
      <c r="C18" s="51" t="s">
        <v>91</v>
      </c>
      <c r="D18" s="52">
        <v>3</v>
      </c>
      <c r="E18" s="52"/>
      <c r="F18" s="77">
        <v>141.72</v>
      </c>
      <c r="G18" s="76">
        <v>29.32</v>
      </c>
      <c r="H18" s="75">
        <f t="shared" si="0"/>
        <v>171.04</v>
      </c>
      <c r="I18" s="53"/>
    </row>
    <row r="19" spans="1:13">
      <c r="A19" s="43">
        <f t="shared" si="1"/>
        <v>15</v>
      </c>
      <c r="B19" s="114">
        <v>2201</v>
      </c>
      <c r="C19" s="51" t="s">
        <v>420</v>
      </c>
      <c r="D19" s="52"/>
      <c r="E19" s="52"/>
      <c r="F19" s="77">
        <v>53.41</v>
      </c>
      <c r="G19" s="76">
        <v>10.47</v>
      </c>
      <c r="H19" s="75">
        <f t="shared" si="0"/>
        <v>63.879999999999995</v>
      </c>
      <c r="I19" s="53"/>
    </row>
    <row r="20" spans="1:13">
      <c r="A20" s="43">
        <f t="shared" si="1"/>
        <v>16</v>
      </c>
      <c r="B20" s="114">
        <v>2194</v>
      </c>
      <c r="C20" s="51" t="s">
        <v>405</v>
      </c>
      <c r="D20" s="52"/>
      <c r="E20" s="52"/>
      <c r="F20" s="76">
        <v>53.41</v>
      </c>
      <c r="G20" s="76">
        <v>10.47</v>
      </c>
      <c r="H20" s="76">
        <f t="shared" si="0"/>
        <v>63.879999999999995</v>
      </c>
      <c r="I20" s="53"/>
    </row>
    <row r="21" spans="1:13">
      <c r="A21" s="43">
        <f t="shared" si="1"/>
        <v>17</v>
      </c>
      <c r="B21" s="114">
        <v>2182</v>
      </c>
      <c r="C21" s="51" t="s">
        <v>387</v>
      </c>
      <c r="D21" s="52">
        <v>1</v>
      </c>
      <c r="E21" s="52"/>
      <c r="F21" s="76">
        <v>92.66</v>
      </c>
      <c r="G21" s="76">
        <v>18.32</v>
      </c>
      <c r="H21" s="75">
        <f t="shared" si="0"/>
        <v>110.97999999999999</v>
      </c>
      <c r="I21" s="53"/>
    </row>
    <row r="22" spans="1:13">
      <c r="A22" s="43">
        <f t="shared" si="1"/>
        <v>18</v>
      </c>
      <c r="B22" s="114">
        <v>1040</v>
      </c>
      <c r="C22" s="51" t="s">
        <v>42</v>
      </c>
      <c r="D22" s="52"/>
      <c r="E22" s="52">
        <v>1</v>
      </c>
      <c r="F22" s="76">
        <v>92.66</v>
      </c>
      <c r="G22" s="76">
        <v>18.32</v>
      </c>
      <c r="H22" s="75">
        <f t="shared" si="0"/>
        <v>110.97999999999999</v>
      </c>
      <c r="I22" s="53"/>
    </row>
    <row r="23" spans="1:13">
      <c r="A23" s="43">
        <f t="shared" si="1"/>
        <v>19</v>
      </c>
      <c r="B23" s="114">
        <v>1730</v>
      </c>
      <c r="C23" s="51" t="s">
        <v>92</v>
      </c>
      <c r="D23" s="52">
        <v>1</v>
      </c>
      <c r="E23" s="52"/>
      <c r="F23" s="76">
        <v>92.66</v>
      </c>
      <c r="G23" s="76">
        <v>18.32</v>
      </c>
      <c r="H23" s="75">
        <f t="shared" si="0"/>
        <v>110.97999999999999</v>
      </c>
      <c r="I23" s="53"/>
    </row>
    <row r="24" spans="1:13">
      <c r="A24" s="43">
        <f t="shared" si="1"/>
        <v>20</v>
      </c>
      <c r="B24" s="114">
        <v>1708</v>
      </c>
      <c r="C24" s="51" t="s">
        <v>15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</row>
    <row r="25" spans="1:13">
      <c r="A25" s="43">
        <f t="shared" si="1"/>
        <v>21</v>
      </c>
      <c r="B25" s="114">
        <v>1985</v>
      </c>
      <c r="C25" s="54" t="s">
        <v>120</v>
      </c>
      <c r="D25" s="52"/>
      <c r="E25" s="52"/>
      <c r="F25" s="75">
        <v>53.41</v>
      </c>
      <c r="G25" s="75">
        <v>10.47</v>
      </c>
      <c r="H25" s="75">
        <f t="shared" si="0"/>
        <v>63.879999999999995</v>
      </c>
      <c r="I25" s="53"/>
      <c r="M25" t="s">
        <v>318</v>
      </c>
    </row>
    <row r="26" spans="1:13">
      <c r="A26" s="43">
        <f t="shared" si="1"/>
        <v>22</v>
      </c>
      <c r="B26" s="114">
        <v>2120</v>
      </c>
      <c r="C26" s="51" t="s">
        <v>213</v>
      </c>
      <c r="D26" s="66">
        <v>1</v>
      </c>
      <c r="E26" s="66"/>
      <c r="F26" s="78">
        <v>92.66</v>
      </c>
      <c r="G26" s="78">
        <v>18.32</v>
      </c>
      <c r="H26" s="75">
        <f t="shared" si="0"/>
        <v>110.97999999999999</v>
      </c>
      <c r="I26" s="53"/>
    </row>
    <row r="27" spans="1:13">
      <c r="A27" s="43">
        <f t="shared" si="1"/>
        <v>23</v>
      </c>
      <c r="B27" s="114">
        <v>2193</v>
      </c>
      <c r="C27" s="51" t="s">
        <v>407</v>
      </c>
      <c r="D27" s="66"/>
      <c r="E27" s="66"/>
      <c r="F27" s="76">
        <v>53.41</v>
      </c>
      <c r="G27" s="76">
        <v>10.47</v>
      </c>
      <c r="H27" s="76">
        <f t="shared" si="0"/>
        <v>63.879999999999995</v>
      </c>
      <c r="I27" s="53"/>
    </row>
    <row r="28" spans="1:13">
      <c r="A28" s="43">
        <f t="shared" si="1"/>
        <v>24</v>
      </c>
      <c r="B28" s="114">
        <v>2210</v>
      </c>
      <c r="C28" s="51" t="s">
        <v>448</v>
      </c>
      <c r="D28" s="66">
        <v>1</v>
      </c>
      <c r="E28" s="66"/>
      <c r="F28" s="76">
        <v>92.66</v>
      </c>
      <c r="G28" s="76">
        <v>18.32</v>
      </c>
      <c r="H28" s="76">
        <f t="shared" si="0"/>
        <v>110.97999999999999</v>
      </c>
      <c r="I28" s="53"/>
    </row>
    <row r="29" spans="1:13">
      <c r="A29" s="43">
        <f t="shared" si="1"/>
        <v>25</v>
      </c>
      <c r="B29" s="114">
        <v>640</v>
      </c>
      <c r="C29" s="51" t="s">
        <v>43</v>
      </c>
      <c r="D29" s="52">
        <v>1</v>
      </c>
      <c r="E29" s="52"/>
      <c r="F29" s="75">
        <v>92.66</v>
      </c>
      <c r="G29" s="75">
        <v>18.32</v>
      </c>
      <c r="H29" s="75">
        <f t="shared" si="0"/>
        <v>110.97999999999999</v>
      </c>
      <c r="I29" s="53"/>
    </row>
    <row r="30" spans="1:13">
      <c r="A30" s="43">
        <f t="shared" si="1"/>
        <v>26</v>
      </c>
      <c r="B30" s="114">
        <v>901</v>
      </c>
      <c r="C30" s="51" t="s">
        <v>21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</row>
    <row r="31" spans="1:13">
      <c r="A31" s="43">
        <f t="shared" si="1"/>
        <v>27</v>
      </c>
      <c r="B31" s="114">
        <v>1978</v>
      </c>
      <c r="C31" s="51" t="s">
        <v>358</v>
      </c>
      <c r="D31" s="52">
        <v>1</v>
      </c>
      <c r="E31" s="52">
        <v>1</v>
      </c>
      <c r="F31" s="76">
        <v>141.72</v>
      </c>
      <c r="G31" s="76">
        <v>29.32</v>
      </c>
      <c r="H31" s="76">
        <f t="shared" si="0"/>
        <v>171.04</v>
      </c>
      <c r="I31" s="53"/>
    </row>
    <row r="32" spans="1:13" ht="16">
      <c r="A32" s="43">
        <f t="shared" si="1"/>
        <v>28</v>
      </c>
      <c r="B32" s="114">
        <v>1741</v>
      </c>
      <c r="C32" s="51" t="s">
        <v>23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  <c r="J32" s="180"/>
    </row>
    <row r="33" spans="1:9">
      <c r="A33" s="43">
        <f t="shared" si="1"/>
        <v>29</v>
      </c>
      <c r="B33" s="114">
        <v>1757</v>
      </c>
      <c r="C33" s="51" t="s">
        <v>93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1"/>
        <v>30</v>
      </c>
      <c r="B34" s="114">
        <v>2057</v>
      </c>
      <c r="C34" s="51" t="s">
        <v>183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9">
      <c r="A35" s="43">
        <f t="shared" si="1"/>
        <v>31</v>
      </c>
      <c r="B35" s="114">
        <v>1210</v>
      </c>
      <c r="C35" s="54" t="s">
        <v>24</v>
      </c>
      <c r="D35" s="52"/>
      <c r="E35" s="52">
        <v>1</v>
      </c>
      <c r="F35" s="76">
        <v>92.66</v>
      </c>
      <c r="G35" s="76">
        <v>18.32</v>
      </c>
      <c r="H35" s="76">
        <f t="shared" si="0"/>
        <v>110.97999999999999</v>
      </c>
      <c r="I35" s="53"/>
    </row>
    <row r="36" spans="1:9">
      <c r="A36" s="43">
        <f t="shared" si="1"/>
        <v>32</v>
      </c>
      <c r="B36" s="114">
        <v>2031</v>
      </c>
      <c r="C36" s="54" t="s">
        <v>134</v>
      </c>
      <c r="D36" s="52"/>
      <c r="E36" s="52"/>
      <c r="F36" s="75">
        <v>53.41</v>
      </c>
      <c r="G36" s="75">
        <v>10.47</v>
      </c>
      <c r="H36" s="75">
        <f t="shared" si="0"/>
        <v>63.879999999999995</v>
      </c>
      <c r="I36" s="53"/>
    </row>
    <row r="37" spans="1:9">
      <c r="A37" s="43">
        <f t="shared" si="1"/>
        <v>33</v>
      </c>
      <c r="B37" s="114">
        <v>1460</v>
      </c>
      <c r="C37" s="54" t="s">
        <v>59</v>
      </c>
      <c r="D37" s="55"/>
      <c r="E37" s="52"/>
      <c r="F37" s="75">
        <v>53.41</v>
      </c>
      <c r="G37" s="75">
        <v>10.47</v>
      </c>
      <c r="H37" s="75">
        <f t="shared" si="0"/>
        <v>63.879999999999995</v>
      </c>
      <c r="I37" s="53"/>
    </row>
    <row r="38" spans="1:9">
      <c r="A38" s="43">
        <f t="shared" si="1"/>
        <v>34</v>
      </c>
      <c r="B38" s="114">
        <v>1300</v>
      </c>
      <c r="C38" s="138" t="s">
        <v>330</v>
      </c>
      <c r="D38" s="55"/>
      <c r="E38" s="52"/>
      <c r="F38" s="76">
        <v>53.41</v>
      </c>
      <c r="G38" s="76">
        <v>10.47</v>
      </c>
      <c r="H38" s="75">
        <f t="shared" si="0"/>
        <v>63.879999999999995</v>
      </c>
      <c r="I38" s="53"/>
    </row>
    <row r="39" spans="1:9" ht="16" customHeight="1">
      <c r="A39" s="43">
        <f t="shared" si="1"/>
        <v>35</v>
      </c>
      <c r="B39" s="166">
        <v>2036</v>
      </c>
      <c r="C39" s="119" t="s">
        <v>306</v>
      </c>
      <c r="D39" s="55"/>
      <c r="E39" s="52"/>
      <c r="F39" s="76">
        <v>53.41</v>
      </c>
      <c r="G39" s="76">
        <v>10.47</v>
      </c>
      <c r="H39" s="75">
        <f t="shared" si="0"/>
        <v>63.879999999999995</v>
      </c>
      <c r="I39" s="53"/>
    </row>
    <row r="40" spans="1:9">
      <c r="A40" s="43">
        <f t="shared" si="1"/>
        <v>36</v>
      </c>
      <c r="B40" s="114">
        <v>2062</v>
      </c>
      <c r="C40" s="54" t="s">
        <v>203</v>
      </c>
      <c r="D40" s="52">
        <v>1</v>
      </c>
      <c r="E40" s="52"/>
      <c r="F40" s="76">
        <v>92.66</v>
      </c>
      <c r="G40" s="76">
        <v>18.32</v>
      </c>
      <c r="H40" s="75">
        <f t="shared" si="0"/>
        <v>110.97999999999999</v>
      </c>
      <c r="I40" s="53"/>
    </row>
    <row r="41" spans="1:9">
      <c r="A41" s="43">
        <f t="shared" si="1"/>
        <v>37</v>
      </c>
      <c r="B41" s="167">
        <v>2121</v>
      </c>
      <c r="C41" s="119" t="s">
        <v>308</v>
      </c>
      <c r="D41" s="52"/>
      <c r="E41" s="52"/>
      <c r="F41" s="76">
        <v>53.41</v>
      </c>
      <c r="G41" s="76">
        <v>10.47</v>
      </c>
      <c r="H41" s="75">
        <f t="shared" si="0"/>
        <v>63.879999999999995</v>
      </c>
      <c r="I41" s="53"/>
    </row>
    <row r="42" spans="1:9">
      <c r="A42" s="43">
        <f t="shared" si="1"/>
        <v>38</v>
      </c>
      <c r="B42" s="114">
        <v>1704</v>
      </c>
      <c r="C42" s="54" t="s">
        <v>27</v>
      </c>
      <c r="D42" s="56">
        <v>1</v>
      </c>
      <c r="E42" s="52">
        <v>1</v>
      </c>
      <c r="F42" s="77">
        <v>141.72</v>
      </c>
      <c r="G42" s="76">
        <v>29.32</v>
      </c>
      <c r="H42" s="75">
        <f t="shared" si="0"/>
        <v>171.04</v>
      </c>
      <c r="I42" s="53"/>
    </row>
    <row r="43" spans="1:9">
      <c r="A43" s="43">
        <f t="shared" si="1"/>
        <v>39</v>
      </c>
      <c r="B43" s="114">
        <v>2030</v>
      </c>
      <c r="C43" s="54" t="s">
        <v>123</v>
      </c>
      <c r="D43" s="56"/>
      <c r="E43" s="52"/>
      <c r="F43" s="76">
        <v>53.41</v>
      </c>
      <c r="G43" s="76">
        <v>10.47</v>
      </c>
      <c r="H43" s="75">
        <f t="shared" si="0"/>
        <v>63.879999999999995</v>
      </c>
      <c r="I43" s="53"/>
    </row>
    <row r="44" spans="1:9">
      <c r="A44" s="43">
        <f t="shared" si="1"/>
        <v>40</v>
      </c>
      <c r="B44" s="114">
        <v>2074</v>
      </c>
      <c r="C44" s="54" t="s">
        <v>214</v>
      </c>
      <c r="D44" s="56"/>
      <c r="E44" s="52"/>
      <c r="F44" s="75">
        <v>53.41</v>
      </c>
      <c r="G44" s="75">
        <v>10.47</v>
      </c>
      <c r="H44" s="75">
        <f t="shared" si="0"/>
        <v>63.879999999999995</v>
      </c>
      <c r="I44" s="53"/>
    </row>
    <row r="45" spans="1:9">
      <c r="A45" s="43">
        <f t="shared" si="1"/>
        <v>41</v>
      </c>
      <c r="B45" s="114">
        <v>1734</v>
      </c>
      <c r="C45" s="54" t="s">
        <v>143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>
      <c r="A46" s="43">
        <f t="shared" si="1"/>
        <v>42</v>
      </c>
      <c r="B46" s="114">
        <v>2069</v>
      </c>
      <c r="C46" s="54" t="s">
        <v>209</v>
      </c>
      <c r="D46" s="52"/>
      <c r="E46" s="52"/>
      <c r="F46" s="75">
        <v>53.41</v>
      </c>
      <c r="G46" s="75">
        <v>10.47</v>
      </c>
      <c r="H46" s="75">
        <f t="shared" si="0"/>
        <v>63.879999999999995</v>
      </c>
      <c r="I46" s="53"/>
    </row>
    <row r="47" spans="1:9">
      <c r="A47" s="43">
        <f t="shared" si="1"/>
        <v>43</v>
      </c>
      <c r="B47" s="114">
        <v>2003</v>
      </c>
      <c r="C47" s="51" t="s">
        <v>133</v>
      </c>
      <c r="D47" s="52"/>
      <c r="E47" s="52">
        <v>1</v>
      </c>
      <c r="F47" s="76">
        <v>92.66</v>
      </c>
      <c r="G47" s="76">
        <v>18.32</v>
      </c>
      <c r="H47" s="76">
        <f t="shared" si="0"/>
        <v>110.97999999999999</v>
      </c>
      <c r="I47" s="53"/>
    </row>
    <row r="48" spans="1:9" s="42" customFormat="1">
      <c r="A48" s="43">
        <f t="shared" si="1"/>
        <v>44</v>
      </c>
      <c r="B48" s="114">
        <v>2019</v>
      </c>
      <c r="C48" s="54" t="s">
        <v>124</v>
      </c>
      <c r="D48" s="52">
        <v>1</v>
      </c>
      <c r="E48" s="52">
        <v>1</v>
      </c>
      <c r="F48" s="76">
        <v>141.72</v>
      </c>
      <c r="G48" s="76">
        <v>29.32</v>
      </c>
      <c r="H48" s="76">
        <f t="shared" si="0"/>
        <v>171.04</v>
      </c>
      <c r="I48" s="53"/>
    </row>
    <row r="49" spans="1:9" s="42" customFormat="1">
      <c r="A49" s="43">
        <f t="shared" si="1"/>
        <v>45</v>
      </c>
      <c r="B49" s="114">
        <v>2184</v>
      </c>
      <c r="C49" s="54" t="s">
        <v>393</v>
      </c>
      <c r="D49" s="52"/>
      <c r="E49" s="52"/>
      <c r="F49" s="76">
        <v>53.41</v>
      </c>
      <c r="G49" s="76">
        <v>10.47</v>
      </c>
      <c r="H49" s="75">
        <f t="shared" si="0"/>
        <v>63.879999999999995</v>
      </c>
      <c r="I49" s="53"/>
    </row>
    <row r="50" spans="1:9" s="42" customFormat="1">
      <c r="A50" s="43">
        <f t="shared" si="1"/>
        <v>46</v>
      </c>
      <c r="B50" s="114">
        <v>2172</v>
      </c>
      <c r="C50" s="54" t="s">
        <v>378</v>
      </c>
      <c r="D50" s="52"/>
      <c r="E50" s="52"/>
      <c r="F50" s="75">
        <v>53.41</v>
      </c>
      <c r="G50" s="75">
        <v>10.47</v>
      </c>
      <c r="H50" s="75">
        <f t="shared" si="0"/>
        <v>63.879999999999995</v>
      </c>
      <c r="I50" s="53"/>
    </row>
    <row r="51" spans="1:9">
      <c r="A51" s="43">
        <f t="shared" si="1"/>
        <v>47</v>
      </c>
      <c r="B51" s="114">
        <v>2119</v>
      </c>
      <c r="C51" s="51" t="s">
        <v>215</v>
      </c>
      <c r="D51" s="66"/>
      <c r="E51" s="66"/>
      <c r="F51" s="78">
        <v>53.41</v>
      </c>
      <c r="G51" s="78">
        <v>10.47</v>
      </c>
      <c r="H51" s="75">
        <f t="shared" si="0"/>
        <v>63.879999999999995</v>
      </c>
      <c r="I51" s="57"/>
    </row>
    <row r="52" spans="1:9">
      <c r="A52" s="43">
        <f t="shared" si="1"/>
        <v>48</v>
      </c>
      <c r="B52" s="114">
        <v>1975</v>
      </c>
      <c r="C52" s="54" t="s">
        <v>83</v>
      </c>
      <c r="D52" s="55"/>
      <c r="E52" s="55"/>
      <c r="F52" s="75">
        <v>53.41</v>
      </c>
      <c r="G52" s="75">
        <v>10.47</v>
      </c>
      <c r="H52" s="75">
        <f t="shared" si="0"/>
        <v>63.879999999999995</v>
      </c>
      <c r="I52" s="53"/>
    </row>
    <row r="53" spans="1:9">
      <c r="A53" s="43">
        <f t="shared" si="1"/>
        <v>49</v>
      </c>
      <c r="B53" s="114">
        <v>330</v>
      </c>
      <c r="C53" s="54" t="s">
        <v>30</v>
      </c>
      <c r="D53" s="52"/>
      <c r="E53" s="52"/>
      <c r="F53" s="76">
        <v>53.41</v>
      </c>
      <c r="G53" s="203">
        <v>10.47</v>
      </c>
      <c r="H53" s="76">
        <f t="shared" si="0"/>
        <v>63.879999999999995</v>
      </c>
      <c r="I53" s="53"/>
    </row>
    <row r="54" spans="1:9">
      <c r="A54" s="43">
        <f t="shared" si="1"/>
        <v>50</v>
      </c>
      <c r="B54" s="114">
        <v>2203</v>
      </c>
      <c r="C54" s="54" t="s">
        <v>428</v>
      </c>
      <c r="D54" s="52"/>
      <c r="E54" s="52"/>
      <c r="F54" s="76">
        <v>53.41</v>
      </c>
      <c r="G54" s="76">
        <v>10.47</v>
      </c>
      <c r="H54" s="76">
        <f>SUM(F54:G54)</f>
        <v>63.879999999999995</v>
      </c>
      <c r="I54" s="53"/>
    </row>
    <row r="55" spans="1:9">
      <c r="A55" s="43">
        <f t="shared" si="1"/>
        <v>51</v>
      </c>
      <c r="B55" s="114">
        <v>1595</v>
      </c>
      <c r="C55" s="54" t="s">
        <v>31</v>
      </c>
      <c r="D55" s="52"/>
      <c r="E55" s="52"/>
      <c r="F55" s="75">
        <v>53.41</v>
      </c>
      <c r="G55" s="75">
        <v>10.47</v>
      </c>
      <c r="H55" s="75">
        <f t="shared" si="0"/>
        <v>63.879999999999995</v>
      </c>
      <c r="I55" s="53"/>
    </row>
    <row r="56" spans="1:9">
      <c r="A56" s="43">
        <f t="shared" si="1"/>
        <v>52</v>
      </c>
      <c r="B56" s="114">
        <v>2001</v>
      </c>
      <c r="C56" s="54" t="s">
        <v>360</v>
      </c>
      <c r="D56" s="52"/>
      <c r="E56" s="52"/>
      <c r="F56" s="76">
        <v>53.41</v>
      </c>
      <c r="G56" s="76">
        <v>10.47</v>
      </c>
      <c r="H56" s="75">
        <f t="shared" si="0"/>
        <v>63.879999999999995</v>
      </c>
      <c r="I56" s="53"/>
    </row>
    <row r="57" spans="1:9">
      <c r="A57" s="43">
        <f t="shared" si="1"/>
        <v>53</v>
      </c>
      <c r="B57" s="114">
        <v>2109</v>
      </c>
      <c r="C57" s="54" t="s">
        <v>210</v>
      </c>
      <c r="D57" s="52">
        <v>1</v>
      </c>
      <c r="E57" s="52">
        <v>1</v>
      </c>
      <c r="F57" s="76">
        <v>141.72</v>
      </c>
      <c r="G57" s="76">
        <v>29.32</v>
      </c>
      <c r="H57" s="75">
        <f t="shared" si="0"/>
        <v>171.04</v>
      </c>
      <c r="I57" s="53"/>
    </row>
    <row r="58" spans="1:9">
      <c r="A58" s="43">
        <f t="shared" si="1"/>
        <v>54</v>
      </c>
      <c r="B58" s="114">
        <v>2160</v>
      </c>
      <c r="C58" s="54" t="s">
        <v>369</v>
      </c>
      <c r="D58" s="52">
        <v>1</v>
      </c>
      <c r="E58" s="52"/>
      <c r="F58" s="76">
        <v>92.66</v>
      </c>
      <c r="G58" s="76">
        <v>18.32</v>
      </c>
      <c r="H58" s="75">
        <f t="shared" si="0"/>
        <v>110.97999999999999</v>
      </c>
      <c r="I58" s="53"/>
    </row>
    <row r="59" spans="1:9">
      <c r="A59" s="43">
        <f t="shared" si="1"/>
        <v>55</v>
      </c>
      <c r="B59" s="114">
        <v>2209</v>
      </c>
      <c r="C59" s="54" t="s">
        <v>427</v>
      </c>
      <c r="D59" s="52"/>
      <c r="E59" s="52"/>
      <c r="F59" s="76">
        <v>53.41</v>
      </c>
      <c r="G59" s="76">
        <v>10.47</v>
      </c>
      <c r="H59" s="76">
        <f>SUM(F59:G59)</f>
        <v>63.879999999999995</v>
      </c>
      <c r="I59" s="53"/>
    </row>
    <row r="60" spans="1:9">
      <c r="A60" s="43">
        <f t="shared" si="1"/>
        <v>56</v>
      </c>
      <c r="B60" s="114">
        <v>2018</v>
      </c>
      <c r="C60" s="54" t="s">
        <v>112</v>
      </c>
      <c r="D60" s="52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9">
      <c r="A61" s="43">
        <f t="shared" si="1"/>
        <v>57</v>
      </c>
      <c r="B61" s="114">
        <v>2080</v>
      </c>
      <c r="C61" s="54" t="s">
        <v>198</v>
      </c>
      <c r="D61" s="52"/>
      <c r="E61" s="52"/>
      <c r="F61" s="75">
        <v>53.41</v>
      </c>
      <c r="G61" s="75">
        <v>10.47</v>
      </c>
      <c r="H61" s="75">
        <f t="shared" si="0"/>
        <v>63.879999999999995</v>
      </c>
      <c r="I61" s="53" t="s">
        <v>477</v>
      </c>
    </row>
    <row r="62" spans="1:9">
      <c r="A62" s="43">
        <f t="shared" si="1"/>
        <v>58</v>
      </c>
      <c r="B62" s="114">
        <v>2171</v>
      </c>
      <c r="C62" s="54" t="s">
        <v>441</v>
      </c>
      <c r="D62" s="52"/>
      <c r="E62" s="52"/>
      <c r="F62" s="76">
        <v>53.41</v>
      </c>
      <c r="G62" s="76">
        <v>10.47</v>
      </c>
      <c r="H62" s="76">
        <f t="shared" si="0"/>
        <v>63.879999999999995</v>
      </c>
      <c r="I62" s="53"/>
    </row>
    <row r="63" spans="1:9">
      <c r="A63" s="43">
        <f t="shared" si="1"/>
        <v>59</v>
      </c>
      <c r="B63" s="114">
        <v>1692</v>
      </c>
      <c r="C63" s="54" t="s">
        <v>32</v>
      </c>
      <c r="D63" s="56"/>
      <c r="E63" s="52"/>
      <c r="F63" s="75">
        <v>53.41</v>
      </c>
      <c r="G63" s="75">
        <v>10.47</v>
      </c>
      <c r="H63" s="75">
        <f t="shared" si="0"/>
        <v>63.879999999999995</v>
      </c>
      <c r="I63" s="53"/>
    </row>
    <row r="64" spans="1:9">
      <c r="A64" s="43">
        <f t="shared" si="1"/>
        <v>60</v>
      </c>
      <c r="B64" s="114">
        <v>2027</v>
      </c>
      <c r="C64" s="54" t="s">
        <v>137</v>
      </c>
      <c r="D64" s="56"/>
      <c r="E64" s="52"/>
      <c r="F64" s="75">
        <v>53.41</v>
      </c>
      <c r="G64" s="75">
        <v>10.47</v>
      </c>
      <c r="H64" s="75">
        <f t="shared" si="0"/>
        <v>63.879999999999995</v>
      </c>
      <c r="I64" s="53"/>
    </row>
    <row r="65" spans="1:10">
      <c r="A65" s="43">
        <f t="shared" si="1"/>
        <v>61</v>
      </c>
      <c r="B65" s="114">
        <v>2183</v>
      </c>
      <c r="C65" s="54" t="s">
        <v>469</v>
      </c>
      <c r="D65" s="56"/>
      <c r="E65" s="52"/>
      <c r="F65" s="76">
        <v>53.41</v>
      </c>
      <c r="G65" s="76">
        <v>10.47</v>
      </c>
      <c r="H65" s="76">
        <f t="shared" si="0"/>
        <v>63.879999999999995</v>
      </c>
      <c r="I65" s="53" t="s">
        <v>477</v>
      </c>
    </row>
    <row r="66" spans="1:10">
      <c r="A66" s="43">
        <f t="shared" si="1"/>
        <v>62</v>
      </c>
      <c r="B66" s="114">
        <v>2060</v>
      </c>
      <c r="C66" s="54" t="s">
        <v>179</v>
      </c>
      <c r="D66" s="52"/>
      <c r="E66" s="52">
        <v>1</v>
      </c>
      <c r="F66" s="75">
        <v>92.66</v>
      </c>
      <c r="G66" s="75">
        <v>18.32</v>
      </c>
      <c r="H66" s="75">
        <f t="shared" si="0"/>
        <v>110.97999999999999</v>
      </c>
      <c r="I66" s="53"/>
    </row>
    <row r="67" spans="1:10">
      <c r="A67" s="43">
        <f t="shared" si="1"/>
        <v>63</v>
      </c>
      <c r="B67" s="114">
        <v>1649</v>
      </c>
      <c r="C67" s="54" t="s">
        <v>34</v>
      </c>
      <c r="D67" s="52"/>
      <c r="E67" s="52"/>
      <c r="F67" s="75">
        <v>53.41</v>
      </c>
      <c r="G67" s="75">
        <v>10.47</v>
      </c>
      <c r="H67" s="75">
        <f t="shared" si="0"/>
        <v>63.879999999999995</v>
      </c>
      <c r="I67" s="53"/>
    </row>
    <row r="68" spans="1:10">
      <c r="A68" s="43">
        <f t="shared" si="1"/>
        <v>64</v>
      </c>
      <c r="B68" s="114">
        <v>2090</v>
      </c>
      <c r="C68" s="54" t="s">
        <v>380</v>
      </c>
      <c r="D68" s="52"/>
      <c r="E68" s="52">
        <v>1</v>
      </c>
      <c r="F68" s="75">
        <v>92.66</v>
      </c>
      <c r="G68" s="75">
        <v>18.32</v>
      </c>
      <c r="H68" s="75">
        <f t="shared" si="0"/>
        <v>110.97999999999999</v>
      </c>
      <c r="I68" s="53"/>
    </row>
    <row r="69" spans="1:10">
      <c r="A69" s="43">
        <f t="shared" si="1"/>
        <v>65</v>
      </c>
      <c r="B69" s="114">
        <v>1705</v>
      </c>
      <c r="C69" s="54" t="s">
        <v>126</v>
      </c>
      <c r="D69" s="52"/>
      <c r="E69" s="52">
        <v>1</v>
      </c>
      <c r="F69" s="75">
        <v>92.66</v>
      </c>
      <c r="G69" s="75">
        <v>18.32</v>
      </c>
      <c r="H69" s="75">
        <f t="shared" si="0"/>
        <v>110.97999999999999</v>
      </c>
      <c r="I69" s="53"/>
    </row>
    <row r="70" spans="1:10" ht="17" customHeight="1">
      <c r="A70" s="43">
        <f t="shared" si="1"/>
        <v>66</v>
      </c>
      <c r="B70" s="114">
        <v>1050</v>
      </c>
      <c r="C70" s="115" t="s">
        <v>35</v>
      </c>
      <c r="D70" s="74"/>
      <c r="E70" s="116"/>
      <c r="F70" s="75">
        <v>53.41</v>
      </c>
      <c r="G70" s="75">
        <v>10.47</v>
      </c>
      <c r="H70" s="75">
        <f t="shared" si="0"/>
        <v>63.879999999999995</v>
      </c>
      <c r="I70" s="91"/>
      <c r="J70" s="91"/>
    </row>
    <row r="71" spans="1:10">
      <c r="A71" s="43">
        <f t="shared" ref="A71:A86" si="2">A70+1</f>
        <v>67</v>
      </c>
      <c r="B71" s="114">
        <v>2094</v>
      </c>
      <c r="C71" s="51" t="s">
        <v>433</v>
      </c>
      <c r="D71" s="71"/>
      <c r="E71" s="72"/>
      <c r="F71" s="75">
        <v>53.41</v>
      </c>
      <c r="G71" s="75">
        <v>10.47</v>
      </c>
      <c r="H71" s="75">
        <f t="shared" si="0"/>
        <v>63.879999999999995</v>
      </c>
      <c r="I71" s="53"/>
    </row>
    <row r="72" spans="1:10">
      <c r="A72" s="43">
        <f t="shared" si="2"/>
        <v>68</v>
      </c>
      <c r="B72" s="114">
        <v>1964</v>
      </c>
      <c r="C72" s="54" t="s">
        <v>50</v>
      </c>
      <c r="D72" s="73"/>
      <c r="E72" s="73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0">
      <c r="A73" s="43">
        <f t="shared" si="2"/>
        <v>69</v>
      </c>
      <c r="B73" s="114">
        <v>2022</v>
      </c>
      <c r="C73" s="54" t="s">
        <v>128</v>
      </c>
      <c r="D73" s="71"/>
      <c r="E73" s="72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0">
      <c r="A74" s="43">
        <f t="shared" si="2"/>
        <v>70</v>
      </c>
      <c r="B74" s="114">
        <v>1662</v>
      </c>
      <c r="C74" s="54" t="s">
        <v>138</v>
      </c>
      <c r="D74" s="71"/>
      <c r="E74" s="72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0">
      <c r="A75" s="43">
        <f t="shared" si="2"/>
        <v>71</v>
      </c>
      <c r="B75" s="114">
        <v>1630</v>
      </c>
      <c r="C75" s="54" t="s">
        <v>37</v>
      </c>
      <c r="D75" s="56">
        <v>1</v>
      </c>
      <c r="E75" s="72"/>
      <c r="F75" s="75">
        <v>92.66</v>
      </c>
      <c r="G75" s="75">
        <v>18.32</v>
      </c>
      <c r="H75" s="75">
        <f t="shared" si="0"/>
        <v>110.97999999999999</v>
      </c>
      <c r="I75" s="53"/>
    </row>
    <row r="76" spans="1:10">
      <c r="A76" s="43">
        <f t="shared" si="2"/>
        <v>72</v>
      </c>
      <c r="B76" s="114">
        <v>1714</v>
      </c>
      <c r="C76" s="51" t="s">
        <v>46</v>
      </c>
      <c r="D76" s="74">
        <v>2</v>
      </c>
      <c r="E76" s="66">
        <v>1</v>
      </c>
      <c r="F76" s="75">
        <v>141.72</v>
      </c>
      <c r="G76" s="77">
        <v>29.32</v>
      </c>
      <c r="H76" s="75">
        <f t="shared" si="0"/>
        <v>171.04</v>
      </c>
      <c r="I76" s="53"/>
    </row>
    <row r="77" spans="1:10">
      <c r="A77" s="43">
        <f t="shared" si="2"/>
        <v>73</v>
      </c>
      <c r="B77" s="114">
        <v>2024</v>
      </c>
      <c r="C77" s="51" t="s">
        <v>165</v>
      </c>
      <c r="D77" s="56"/>
      <c r="E77" s="66">
        <v>1</v>
      </c>
      <c r="F77" s="80">
        <v>92.66</v>
      </c>
      <c r="G77" s="80">
        <v>18.32</v>
      </c>
      <c r="H77" s="76">
        <f t="shared" si="0"/>
        <v>110.97999999999999</v>
      </c>
      <c r="I77" s="53"/>
    </row>
    <row r="78" spans="1:10">
      <c r="A78" s="43">
        <f t="shared" si="2"/>
        <v>74</v>
      </c>
      <c r="B78" s="114">
        <v>1955</v>
      </c>
      <c r="C78" s="51" t="s">
        <v>200</v>
      </c>
      <c r="D78" s="56"/>
      <c r="E78" s="66">
        <v>1</v>
      </c>
      <c r="F78" s="76">
        <v>92.66</v>
      </c>
      <c r="G78" s="76">
        <v>18.32</v>
      </c>
      <c r="H78" s="76">
        <f t="shared" si="0"/>
        <v>110.97999999999999</v>
      </c>
      <c r="I78" s="53"/>
    </row>
    <row r="79" spans="1:10">
      <c r="A79" s="43">
        <f t="shared" si="2"/>
        <v>75</v>
      </c>
      <c r="B79" s="114">
        <v>2006</v>
      </c>
      <c r="C79" s="54" t="s">
        <v>98</v>
      </c>
      <c r="D79" s="56"/>
      <c r="E79" s="66"/>
      <c r="F79" s="75">
        <v>53.41</v>
      </c>
      <c r="G79" s="75">
        <v>10.47</v>
      </c>
      <c r="H79" s="75">
        <f t="shared" si="0"/>
        <v>63.879999999999995</v>
      </c>
      <c r="I79" s="53"/>
    </row>
    <row r="80" spans="1:10">
      <c r="A80" s="43">
        <f t="shared" si="2"/>
        <v>76</v>
      </c>
      <c r="B80" s="114">
        <v>2212</v>
      </c>
      <c r="C80" s="54" t="s">
        <v>434</v>
      </c>
      <c r="D80" s="56"/>
      <c r="E80" s="52"/>
      <c r="F80" s="75">
        <v>53.41</v>
      </c>
      <c r="G80" s="75">
        <v>10.47</v>
      </c>
      <c r="H80" s="75">
        <f t="shared" si="0"/>
        <v>63.879999999999995</v>
      </c>
      <c r="I80" s="53"/>
    </row>
    <row r="81" spans="1:11">
      <c r="A81" s="43">
        <f t="shared" si="2"/>
        <v>77</v>
      </c>
      <c r="B81" s="114">
        <v>2021</v>
      </c>
      <c r="C81" s="54" t="s">
        <v>201</v>
      </c>
      <c r="D81" s="66"/>
      <c r="E81" s="66"/>
      <c r="F81" s="75">
        <v>53.41</v>
      </c>
      <c r="G81" s="75">
        <v>10.47</v>
      </c>
      <c r="H81" s="75">
        <f t="shared" si="0"/>
        <v>63.879999999999995</v>
      </c>
      <c r="I81" s="53"/>
    </row>
    <row r="82" spans="1:11">
      <c r="A82" s="43">
        <f t="shared" si="2"/>
        <v>78</v>
      </c>
      <c r="B82" s="114">
        <v>1750</v>
      </c>
      <c r="C82" s="54" t="s">
        <v>202</v>
      </c>
      <c r="D82" s="66"/>
      <c r="E82" s="66">
        <v>1</v>
      </c>
      <c r="F82" s="78">
        <v>92.66</v>
      </c>
      <c r="G82" s="78">
        <v>18.32</v>
      </c>
      <c r="H82" s="75">
        <f>SUM(F82:G82)</f>
        <v>110.97999999999999</v>
      </c>
      <c r="I82" s="53"/>
    </row>
    <row r="83" spans="1:11">
      <c r="A83" s="43">
        <f t="shared" si="2"/>
        <v>79</v>
      </c>
      <c r="B83" s="114">
        <v>2095</v>
      </c>
      <c r="C83" s="54" t="s">
        <v>473</v>
      </c>
      <c r="D83" s="66"/>
      <c r="E83" s="66"/>
      <c r="F83" s="78">
        <v>53.41</v>
      </c>
      <c r="G83" s="78">
        <v>10.47</v>
      </c>
      <c r="H83" s="75">
        <f>SUM(F83:G83)</f>
        <v>63.879999999999995</v>
      </c>
      <c r="I83" s="53"/>
    </row>
    <row r="84" spans="1:11">
      <c r="A84" s="43">
        <f t="shared" si="2"/>
        <v>80</v>
      </c>
      <c r="B84" s="114">
        <v>1732</v>
      </c>
      <c r="C84" s="54" t="s">
        <v>51</v>
      </c>
      <c r="D84" s="66"/>
      <c r="E84" s="66"/>
      <c r="F84" s="75">
        <v>53.41</v>
      </c>
      <c r="G84" s="75">
        <v>10.47</v>
      </c>
      <c r="H84" s="75">
        <f>SUM(F84:G84)</f>
        <v>63.879999999999995</v>
      </c>
      <c r="I84" s="53"/>
    </row>
    <row r="85" spans="1:11">
      <c r="A85" s="43">
        <f t="shared" si="2"/>
        <v>81</v>
      </c>
      <c r="B85" s="114">
        <v>2052</v>
      </c>
      <c r="C85" s="54" t="s">
        <v>161</v>
      </c>
      <c r="D85" s="66"/>
      <c r="E85" s="66"/>
      <c r="F85" s="75">
        <v>53.41</v>
      </c>
      <c r="G85" s="75">
        <v>10.47</v>
      </c>
      <c r="H85" s="75">
        <f>SUM(F85:G85)</f>
        <v>63.879999999999995</v>
      </c>
      <c r="I85" s="53"/>
      <c r="K85" s="12"/>
    </row>
    <row r="86" spans="1:11">
      <c r="A86" s="43">
        <f t="shared" si="2"/>
        <v>82</v>
      </c>
      <c r="B86" s="168">
        <v>1769</v>
      </c>
      <c r="C86" s="146" t="s">
        <v>86</v>
      </c>
      <c r="D86" s="147"/>
      <c r="E86" s="147"/>
      <c r="F86" s="77">
        <v>53.41</v>
      </c>
      <c r="G86" s="77">
        <v>10.47</v>
      </c>
      <c r="H86" s="75">
        <f>SUM(F86:G86)</f>
        <v>63.879999999999995</v>
      </c>
      <c r="I86" s="53"/>
      <c r="K86" s="12"/>
    </row>
    <row r="87" spans="1:11" ht="16">
      <c r="A87" s="152"/>
      <c r="B87" s="153"/>
      <c r="C87" s="153"/>
      <c r="D87" s="153"/>
      <c r="E87" s="154" t="s">
        <v>403</v>
      </c>
      <c r="F87" s="144">
        <f>SUM(F5:F86)</f>
        <v>5792.5999999999931</v>
      </c>
      <c r="G87" s="88">
        <f>SUM(G5:G86)</f>
        <v>1150.6400000000015</v>
      </c>
      <c r="H87" s="88">
        <f>SUM(H5:H86)</f>
        <v>6943.2400000000007</v>
      </c>
      <c r="I87" s="89"/>
      <c r="K87" s="12"/>
    </row>
    <row r="88" spans="1:11">
      <c r="A88" s="148" t="s">
        <v>383</v>
      </c>
      <c r="B88" s="149" t="s">
        <v>413</v>
      </c>
      <c r="C88" s="150" t="s">
        <v>196</v>
      </c>
      <c r="D88" s="151"/>
      <c r="E88" s="151"/>
      <c r="F88" s="75">
        <v>53.41</v>
      </c>
      <c r="G88" s="75">
        <v>10.47</v>
      </c>
      <c r="H88" s="75">
        <f>SUM(F88:G88)</f>
        <v>63.879999999999995</v>
      </c>
      <c r="I88" s="53"/>
    </row>
    <row r="89" spans="1:11">
      <c r="A89" s="43" t="s">
        <v>383</v>
      </c>
      <c r="B89" s="50" t="s">
        <v>414</v>
      </c>
      <c r="C89" s="54" t="s">
        <v>320</v>
      </c>
      <c r="D89" s="52"/>
      <c r="E89" s="52">
        <v>1</v>
      </c>
      <c r="F89" s="76">
        <v>92.66</v>
      </c>
      <c r="G89" s="76">
        <v>18.32</v>
      </c>
      <c r="H89" s="76">
        <f>SUM(F89:G89)</f>
        <v>110.97999999999999</v>
      </c>
      <c r="I89" s="53"/>
    </row>
    <row r="90" spans="1:11">
      <c r="A90" s="43"/>
      <c r="B90" s="50"/>
      <c r="C90" s="54"/>
      <c r="D90" s="52"/>
      <c r="E90" s="52"/>
      <c r="F90" s="76"/>
      <c r="G90" s="76"/>
      <c r="H90" s="76"/>
      <c r="I90" s="53"/>
    </row>
    <row r="91" spans="1:11" ht="16">
      <c r="A91" s="143"/>
      <c r="B91" s="155">
        <f>COUNTA(B5:B89)</f>
        <v>84</v>
      </c>
      <c r="C91" s="142"/>
      <c r="D91" s="398" t="s">
        <v>404</v>
      </c>
      <c r="E91" s="400"/>
      <c r="F91" s="88">
        <f>SUM(F88:F90)</f>
        <v>146.07</v>
      </c>
      <c r="G91" s="88">
        <f>SUM(G88:G90)</f>
        <v>28.79</v>
      </c>
      <c r="H91" s="88">
        <f>SUM(H88:H90)</f>
        <v>174.85999999999999</v>
      </c>
      <c r="I91" s="89"/>
      <c r="K91" s="12"/>
    </row>
    <row r="92" spans="1:11" ht="16">
      <c r="A92" s="394" t="s">
        <v>171</v>
      </c>
      <c r="B92" s="395"/>
      <c r="C92" s="395"/>
      <c r="D92" s="395"/>
      <c r="E92" s="396"/>
      <c r="F92" s="88">
        <f>F87+F91</f>
        <v>5938.6699999999928</v>
      </c>
      <c r="G92" s="88">
        <f>G87+G91</f>
        <v>1179.4300000000014</v>
      </c>
      <c r="H92" s="88">
        <f>H87+H91</f>
        <v>7118.1</v>
      </c>
      <c r="I92" s="89"/>
      <c r="K92" s="12"/>
    </row>
    <row r="93" spans="1:11" ht="16">
      <c r="A93" s="401" t="s">
        <v>317</v>
      </c>
      <c r="B93" s="401"/>
      <c r="C93" s="401"/>
      <c r="D93" s="401"/>
      <c r="E93" s="401"/>
      <c r="F93" s="90"/>
      <c r="G93" s="93"/>
      <c r="H93" s="93"/>
      <c r="I93" s="89"/>
    </row>
    <row r="94" spans="1:11" ht="16" customHeight="1">
      <c r="A94" s="405" t="s">
        <v>417</v>
      </c>
      <c r="B94" s="402"/>
      <c r="C94" s="402"/>
      <c r="D94" s="402"/>
      <c r="E94" s="403"/>
      <c r="F94" s="75"/>
      <c r="G94" s="75"/>
      <c r="H94" s="75"/>
      <c r="I94" s="100"/>
    </row>
    <row r="95" spans="1:11" ht="16" customHeight="1">
      <c r="A95" s="189"/>
      <c r="B95" s="190"/>
      <c r="C95" s="189"/>
      <c r="D95" s="196"/>
      <c r="E95" s="195"/>
      <c r="F95" s="75"/>
      <c r="G95" s="75"/>
      <c r="H95" s="75"/>
      <c r="I95" s="100"/>
    </row>
    <row r="96" spans="1:11" ht="16" customHeight="1">
      <c r="A96" s="405" t="s">
        <v>418</v>
      </c>
      <c r="B96" s="402"/>
      <c r="C96" s="402"/>
      <c r="D96" s="402"/>
      <c r="E96" s="403"/>
      <c r="F96" s="207"/>
      <c r="G96" s="75"/>
      <c r="H96" s="75"/>
      <c r="I96" s="100"/>
    </row>
    <row r="98" spans="1:9" ht="16">
      <c r="A98" s="409" t="s">
        <v>415</v>
      </c>
      <c r="B98" s="410"/>
      <c r="C98" s="410"/>
      <c r="D98" s="410"/>
      <c r="E98" s="411"/>
      <c r="F98" s="98">
        <f>SUM(F95:F96)</f>
        <v>0</v>
      </c>
      <c r="G98" s="98">
        <f>SUM(G95:G96)</f>
        <v>0</v>
      </c>
      <c r="H98" s="98">
        <f>SUM(H95:H97)</f>
        <v>0</v>
      </c>
      <c r="I98" s="100"/>
    </row>
    <row r="99" spans="1:9" ht="16">
      <c r="A99" s="393" t="s">
        <v>171</v>
      </c>
      <c r="B99" s="393"/>
      <c r="C99" s="393"/>
      <c r="D99" s="393"/>
      <c r="E99" s="393"/>
      <c r="F99" s="90">
        <f>F92+F98</f>
        <v>5938.6699999999928</v>
      </c>
      <c r="G99" s="90">
        <f>G92+G98</f>
        <v>1179.4300000000014</v>
      </c>
      <c r="H99" s="90">
        <f>H92+H98</f>
        <v>7118.1</v>
      </c>
      <c r="I99" s="89"/>
    </row>
    <row r="100" spans="1:9" ht="15" customHeight="1">
      <c r="A100" s="397" t="s">
        <v>166</v>
      </c>
      <c r="B100" s="397"/>
      <c r="C100" s="397"/>
      <c r="D100" s="397"/>
      <c r="E100" s="397"/>
      <c r="F100" s="397"/>
      <c r="G100" s="397"/>
      <c r="H100" s="397"/>
      <c r="I100" s="143"/>
    </row>
    <row r="101" spans="1:9" ht="16" customHeight="1">
      <c r="C101" s="1"/>
      <c r="D101" s="2"/>
      <c r="E101" s="3"/>
      <c r="G101" t="s">
        <v>381</v>
      </c>
      <c r="H101" s="163" t="s">
        <v>440</v>
      </c>
      <c r="I101" s="164">
        <v>44125</v>
      </c>
    </row>
    <row r="102" spans="1:9">
      <c r="G102" s="12"/>
      <c r="H102" s="12"/>
    </row>
    <row r="105" spans="1:9">
      <c r="B105" s="137"/>
      <c r="C105" s="137"/>
    </row>
  </sheetData>
  <mergeCells count="8">
    <mergeCell ref="A99:E99"/>
    <mergeCell ref="A100:H100"/>
    <mergeCell ref="D91:E91"/>
    <mergeCell ref="A92:E92"/>
    <mergeCell ref="A93:E93"/>
    <mergeCell ref="A94:E94"/>
    <mergeCell ref="A96:E96"/>
    <mergeCell ref="A98:E98"/>
  </mergeCells>
  <conditionalFormatting sqref="B99 B1:B93 B101:B1048576">
    <cfRule type="duplicateValues" dxfId="272" priority="8"/>
  </conditionalFormatting>
  <conditionalFormatting sqref="B47:C47">
    <cfRule type="duplicateValues" dxfId="271" priority="44"/>
    <cfRule type="duplicateValues" dxfId="270" priority="45"/>
  </conditionalFormatting>
  <conditionalFormatting sqref="B87:C87">
    <cfRule type="duplicateValues" dxfId="269" priority="47"/>
    <cfRule type="duplicateValues" dxfId="268" priority="48"/>
  </conditionalFormatting>
  <conditionalFormatting sqref="B99:C99 B88:C91 B48:C86 B93:C93 B1:C46 B101:C1048576">
    <cfRule type="duplicateValues" dxfId="267" priority="50"/>
  </conditionalFormatting>
  <conditionalFormatting sqref="B103:C1048576">
    <cfRule type="duplicateValues" dxfId="266" priority="57"/>
  </conditionalFormatting>
  <conditionalFormatting sqref="C13">
    <cfRule type="duplicateValues" dxfId="265" priority="55"/>
  </conditionalFormatting>
  <conditionalFormatting sqref="C39">
    <cfRule type="duplicateValues" dxfId="264" priority="53"/>
  </conditionalFormatting>
  <conditionalFormatting sqref="C41">
    <cfRule type="duplicateValues" dxfId="263" priority="52"/>
  </conditionalFormatting>
  <conditionalFormatting sqref="C99 C1:C93 C101:C1048576">
    <cfRule type="duplicateValues" dxfId="262" priority="9"/>
  </conditionalFormatting>
  <conditionalFormatting sqref="D5:E86">
    <cfRule type="notContainsBlanks" dxfId="261" priority="46">
      <formula>LEN(TRIM(D5))&gt;0</formula>
    </cfRule>
  </conditionalFormatting>
  <conditionalFormatting sqref="D88:E90">
    <cfRule type="notContainsBlanks" dxfId="260" priority="56">
      <formula>LEN(TRIM(D88))&gt;0</formula>
    </cfRule>
  </conditionalFormatting>
  <conditionalFormatting sqref="F5:F86">
    <cfRule type="cellIs" dxfId="259" priority="4" operator="notEqual">
      <formula>53.41</formula>
    </cfRule>
  </conditionalFormatting>
  <conditionalFormatting sqref="F94:F96">
    <cfRule type="cellIs" dxfId="258" priority="43" operator="notEqual">
      <formula>53.41</formula>
    </cfRule>
  </conditionalFormatting>
  <conditionalFormatting sqref="G5:G86">
    <cfRule type="cellIs" dxfId="257" priority="3" operator="notEqual">
      <formula>10.47</formula>
    </cfRule>
  </conditionalFormatting>
  <conditionalFormatting sqref="G94:G96">
    <cfRule type="cellIs" dxfId="256" priority="42" operator="notEqual">
      <formula>10.47</formula>
    </cfRule>
  </conditionalFormatting>
  <conditionalFormatting sqref="H5:H86">
    <cfRule type="cellIs" dxfId="255" priority="2" operator="notEqual">
      <formula>63.88</formula>
    </cfRule>
  </conditionalFormatting>
  <conditionalFormatting sqref="H94:H96">
    <cfRule type="cellIs" dxfId="254" priority="41" operator="notEqual">
      <formula>63.88</formula>
    </cfRule>
  </conditionalFormatting>
  <conditionalFormatting sqref="I5:I96">
    <cfRule type="notContainsBlanks" dxfId="253" priority="1">
      <formula>LEN(TRIM(I5))&gt;0</formula>
    </cfRule>
  </conditionalFormatting>
  <conditionalFormatting sqref="I98:I100">
    <cfRule type="notContainsBlanks" dxfId="252" priority="34">
      <formula>LEN(TRIM(I98))&gt;0</formula>
    </cfRule>
  </conditionalFormatting>
  <conditionalFormatting sqref="J70">
    <cfRule type="notContainsBlanks" dxfId="251" priority="51">
      <formula>LEN(TRIM(J70))&gt;0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93B9-C9FB-734E-8908-85E876BA6E64}">
  <sheetPr codeName="Sheet69">
    <tabColor rgb="FF92D050"/>
    <pageSetUpPr fitToPage="1"/>
  </sheetPr>
  <dimension ref="A1:M106"/>
  <sheetViews>
    <sheetView topLeftCell="A17" zoomScale="125" zoomScaleNormal="125" zoomScalePageLayoutView="150" workbookViewId="0">
      <selection activeCell="D43" sqref="D43:E43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42.66406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44105</v>
      </c>
      <c r="I2" s="157">
        <v>44135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81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69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141.72</v>
      </c>
      <c r="G12" s="76">
        <v>29.32</v>
      </c>
      <c r="H12" s="75">
        <f t="shared" si="0"/>
        <v>171.04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2211</v>
      </c>
      <c r="C16" s="51" t="s">
        <v>445</v>
      </c>
      <c r="D16" s="52">
        <v>1</v>
      </c>
      <c r="E16" s="52"/>
      <c r="F16" s="76">
        <v>92.66</v>
      </c>
      <c r="G16" s="76">
        <v>18.32</v>
      </c>
      <c r="H16" s="76">
        <f t="shared" si="0"/>
        <v>110.97999999999999</v>
      </c>
      <c r="I16" s="53"/>
    </row>
    <row r="17" spans="1:13">
      <c r="A17" s="43">
        <f t="shared" si="1"/>
        <v>13</v>
      </c>
      <c r="B17" s="114">
        <v>1657</v>
      </c>
      <c r="C17" s="51" t="s">
        <v>335</v>
      </c>
      <c r="D17" s="52"/>
      <c r="E17" s="52"/>
      <c r="F17" s="120">
        <v>53.41</v>
      </c>
      <c r="G17" s="76">
        <v>10.47</v>
      </c>
      <c r="H17" s="76">
        <f>SUM(F17:G17)</f>
        <v>63.879999999999995</v>
      </c>
      <c r="I17" s="53"/>
    </row>
    <row r="18" spans="1:13">
      <c r="A18" s="43">
        <f t="shared" si="1"/>
        <v>14</v>
      </c>
      <c r="B18" s="114">
        <v>1794</v>
      </c>
      <c r="C18" s="51" t="s">
        <v>91</v>
      </c>
      <c r="D18" s="52">
        <v>3</v>
      </c>
      <c r="E18" s="52"/>
      <c r="F18" s="77">
        <v>141.72</v>
      </c>
      <c r="G18" s="76">
        <v>29.32</v>
      </c>
      <c r="H18" s="75">
        <f t="shared" si="0"/>
        <v>171.04</v>
      </c>
      <c r="I18" s="53"/>
    </row>
    <row r="19" spans="1:13">
      <c r="A19" s="43">
        <f t="shared" si="1"/>
        <v>15</v>
      </c>
      <c r="B19" s="114">
        <v>2201</v>
      </c>
      <c r="C19" s="51" t="s">
        <v>420</v>
      </c>
      <c r="D19" s="52"/>
      <c r="E19" s="52"/>
      <c r="F19" s="77">
        <v>53.41</v>
      </c>
      <c r="G19" s="76">
        <v>10.47</v>
      </c>
      <c r="H19" s="75">
        <f t="shared" si="0"/>
        <v>63.879999999999995</v>
      </c>
      <c r="I19" s="53"/>
    </row>
    <row r="20" spans="1:13">
      <c r="A20" s="43">
        <f t="shared" si="1"/>
        <v>16</v>
      </c>
      <c r="B20" s="114">
        <v>2194</v>
      </c>
      <c r="C20" s="51" t="s">
        <v>405</v>
      </c>
      <c r="D20" s="52"/>
      <c r="E20" s="52"/>
      <c r="F20" s="76">
        <v>53.41</v>
      </c>
      <c r="G20" s="76">
        <v>10.47</v>
      </c>
      <c r="H20" s="76">
        <f t="shared" si="0"/>
        <v>63.879999999999995</v>
      </c>
      <c r="I20" s="53"/>
    </row>
    <row r="21" spans="1:13">
      <c r="A21" s="43">
        <f t="shared" si="1"/>
        <v>17</v>
      </c>
      <c r="B21" s="114">
        <v>2182</v>
      </c>
      <c r="C21" s="51" t="s">
        <v>387</v>
      </c>
      <c r="D21" s="52">
        <v>1</v>
      </c>
      <c r="E21" s="52"/>
      <c r="F21" s="76">
        <v>92.66</v>
      </c>
      <c r="G21" s="76">
        <v>18.32</v>
      </c>
      <c r="H21" s="75">
        <f t="shared" si="0"/>
        <v>110.97999999999999</v>
      </c>
      <c r="I21" s="53"/>
    </row>
    <row r="22" spans="1:13">
      <c r="A22" s="43">
        <f t="shared" si="1"/>
        <v>18</v>
      </c>
      <c r="B22" s="114">
        <v>1040</v>
      </c>
      <c r="C22" s="51" t="s">
        <v>42</v>
      </c>
      <c r="D22" s="52"/>
      <c r="E22" s="52">
        <v>1</v>
      </c>
      <c r="F22" s="76">
        <v>92.66</v>
      </c>
      <c r="G22" s="76">
        <v>18.32</v>
      </c>
      <c r="H22" s="75">
        <f t="shared" si="0"/>
        <v>110.97999999999999</v>
      </c>
      <c r="I22" s="53"/>
    </row>
    <row r="23" spans="1:13">
      <c r="A23" s="43">
        <f t="shared" si="1"/>
        <v>19</v>
      </c>
      <c r="B23" s="114">
        <v>1730</v>
      </c>
      <c r="C23" s="51" t="s">
        <v>92</v>
      </c>
      <c r="D23" s="52">
        <v>1</v>
      </c>
      <c r="E23" s="52"/>
      <c r="F23" s="76">
        <v>92.66</v>
      </c>
      <c r="G23" s="76">
        <v>18.32</v>
      </c>
      <c r="H23" s="75">
        <f t="shared" si="0"/>
        <v>110.97999999999999</v>
      </c>
      <c r="I23" s="53"/>
    </row>
    <row r="24" spans="1:13">
      <c r="A24" s="43">
        <f t="shared" si="1"/>
        <v>20</v>
      </c>
      <c r="B24" s="114">
        <v>1708</v>
      </c>
      <c r="C24" s="51" t="s">
        <v>15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</row>
    <row r="25" spans="1:13">
      <c r="A25" s="43">
        <f t="shared" si="1"/>
        <v>21</v>
      </c>
      <c r="B25" s="114">
        <v>1985</v>
      </c>
      <c r="C25" s="54" t="s">
        <v>120</v>
      </c>
      <c r="D25" s="52"/>
      <c r="E25" s="52"/>
      <c r="F25" s="75">
        <v>53.41</v>
      </c>
      <c r="G25" s="75">
        <v>10.47</v>
      </c>
      <c r="H25" s="75">
        <f t="shared" si="0"/>
        <v>63.879999999999995</v>
      </c>
      <c r="I25" s="53"/>
      <c r="M25" t="s">
        <v>318</v>
      </c>
    </row>
    <row r="26" spans="1:13">
      <c r="A26" s="43">
        <f t="shared" si="1"/>
        <v>22</v>
      </c>
      <c r="B26" s="114">
        <v>2120</v>
      </c>
      <c r="C26" s="51" t="s">
        <v>213</v>
      </c>
      <c r="D26" s="66">
        <v>1</v>
      </c>
      <c r="E26" s="66"/>
      <c r="F26" s="78">
        <v>92.66</v>
      </c>
      <c r="G26" s="78">
        <v>18.32</v>
      </c>
      <c r="H26" s="75">
        <f t="shared" si="0"/>
        <v>110.97999999999999</v>
      </c>
      <c r="I26" s="53"/>
    </row>
    <row r="27" spans="1:13">
      <c r="A27" s="43">
        <f t="shared" si="1"/>
        <v>23</v>
      </c>
      <c r="B27" s="114">
        <v>2193</v>
      </c>
      <c r="C27" s="51" t="s">
        <v>407</v>
      </c>
      <c r="D27" s="66"/>
      <c r="E27" s="66"/>
      <c r="F27" s="76">
        <v>53.41</v>
      </c>
      <c r="G27" s="76">
        <v>10.47</v>
      </c>
      <c r="H27" s="76">
        <f t="shared" si="0"/>
        <v>63.879999999999995</v>
      </c>
      <c r="I27" s="53"/>
    </row>
    <row r="28" spans="1:13">
      <c r="A28" s="43">
        <f t="shared" si="1"/>
        <v>24</v>
      </c>
      <c r="B28" s="114">
        <v>2210</v>
      </c>
      <c r="C28" s="51" t="s">
        <v>448</v>
      </c>
      <c r="D28" s="66">
        <v>1</v>
      </c>
      <c r="E28" s="66"/>
      <c r="F28" s="76">
        <v>92.66</v>
      </c>
      <c r="G28" s="76">
        <v>18.32</v>
      </c>
      <c r="H28" s="76">
        <f t="shared" si="0"/>
        <v>110.97999999999999</v>
      </c>
      <c r="I28" s="53"/>
    </row>
    <row r="29" spans="1:13">
      <c r="A29" s="43">
        <f t="shared" si="1"/>
        <v>25</v>
      </c>
      <c r="B29" s="114">
        <v>640</v>
      </c>
      <c r="C29" s="51" t="s">
        <v>43</v>
      </c>
      <c r="D29" s="52">
        <v>1</v>
      </c>
      <c r="E29" s="52"/>
      <c r="F29" s="75">
        <v>92.66</v>
      </c>
      <c r="G29" s="75">
        <v>18.32</v>
      </c>
      <c r="H29" s="75">
        <f t="shared" si="0"/>
        <v>110.97999999999999</v>
      </c>
      <c r="I29" s="53"/>
    </row>
    <row r="30" spans="1:13">
      <c r="A30" s="43">
        <f t="shared" si="1"/>
        <v>26</v>
      </c>
      <c r="B30" s="114">
        <v>901</v>
      </c>
      <c r="C30" s="51" t="s">
        <v>21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</row>
    <row r="31" spans="1:13">
      <c r="A31" s="43">
        <f t="shared" si="1"/>
        <v>27</v>
      </c>
      <c r="B31" s="114">
        <v>1978</v>
      </c>
      <c r="C31" s="51" t="s">
        <v>358</v>
      </c>
      <c r="D31" s="52">
        <v>1</v>
      </c>
      <c r="E31" s="52">
        <v>1</v>
      </c>
      <c r="F31" s="76">
        <v>141.72</v>
      </c>
      <c r="G31" s="76">
        <v>29.32</v>
      </c>
      <c r="H31" s="76">
        <f t="shared" si="0"/>
        <v>171.04</v>
      </c>
      <c r="I31" s="53"/>
    </row>
    <row r="32" spans="1:13" ht="16">
      <c r="A32" s="43">
        <f t="shared" si="1"/>
        <v>28</v>
      </c>
      <c r="B32" s="114">
        <v>1741</v>
      </c>
      <c r="C32" s="51" t="s">
        <v>23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  <c r="J32" s="180"/>
    </row>
    <row r="33" spans="1:9">
      <c r="A33" s="43">
        <f t="shared" si="1"/>
        <v>29</v>
      </c>
      <c r="B33" s="114">
        <v>1757</v>
      </c>
      <c r="C33" s="51" t="s">
        <v>93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1"/>
        <v>30</v>
      </c>
      <c r="B34" s="114">
        <v>2057</v>
      </c>
      <c r="C34" s="51" t="s">
        <v>183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9">
      <c r="A35" s="43">
        <f t="shared" si="1"/>
        <v>31</v>
      </c>
      <c r="B35" s="114">
        <v>1210</v>
      </c>
      <c r="C35" s="54" t="s">
        <v>24</v>
      </c>
      <c r="D35" s="52"/>
      <c r="E35" s="52">
        <v>1</v>
      </c>
      <c r="F35" s="76">
        <v>92.66</v>
      </c>
      <c r="G35" s="76">
        <v>18.32</v>
      </c>
      <c r="H35" s="76">
        <f t="shared" si="0"/>
        <v>110.97999999999999</v>
      </c>
      <c r="I35" s="53"/>
    </row>
    <row r="36" spans="1:9">
      <c r="A36" s="43">
        <f t="shared" si="1"/>
        <v>32</v>
      </c>
      <c r="B36" s="114">
        <v>2031</v>
      </c>
      <c r="C36" s="54" t="s">
        <v>134</v>
      </c>
      <c r="D36" s="52"/>
      <c r="E36" s="52"/>
      <c r="F36" s="75">
        <v>53.41</v>
      </c>
      <c r="G36" s="75">
        <v>10.47</v>
      </c>
      <c r="H36" s="75">
        <f t="shared" si="0"/>
        <v>63.879999999999995</v>
      </c>
      <c r="I36" s="53"/>
    </row>
    <row r="37" spans="1:9">
      <c r="A37" s="43">
        <f t="shared" si="1"/>
        <v>33</v>
      </c>
      <c r="B37" s="114">
        <v>1460</v>
      </c>
      <c r="C37" s="54" t="s">
        <v>59</v>
      </c>
      <c r="D37" s="55"/>
      <c r="E37" s="52"/>
      <c r="F37" s="75">
        <v>53.41</v>
      </c>
      <c r="G37" s="75">
        <v>10.47</v>
      </c>
      <c r="H37" s="75">
        <f t="shared" si="0"/>
        <v>63.879999999999995</v>
      </c>
      <c r="I37" s="53"/>
    </row>
    <row r="38" spans="1:9">
      <c r="A38" s="43">
        <f t="shared" si="1"/>
        <v>34</v>
      </c>
      <c r="B38" s="114">
        <v>1300</v>
      </c>
      <c r="C38" s="138" t="s">
        <v>330</v>
      </c>
      <c r="D38" s="55"/>
      <c r="E38" s="52"/>
      <c r="F38" s="76">
        <v>53.41</v>
      </c>
      <c r="G38" s="76">
        <v>10.47</v>
      </c>
      <c r="H38" s="75">
        <f t="shared" si="0"/>
        <v>63.879999999999995</v>
      </c>
      <c r="I38" s="53"/>
    </row>
    <row r="39" spans="1:9" ht="16" customHeight="1">
      <c r="A39" s="43">
        <f t="shared" si="1"/>
        <v>35</v>
      </c>
      <c r="B39" s="166">
        <v>2036</v>
      </c>
      <c r="C39" s="119" t="s">
        <v>306</v>
      </c>
      <c r="D39" s="55"/>
      <c r="E39" s="52"/>
      <c r="F39" s="76">
        <v>53.41</v>
      </c>
      <c r="G39" s="76">
        <v>10.47</v>
      </c>
      <c r="H39" s="75">
        <f t="shared" si="0"/>
        <v>63.879999999999995</v>
      </c>
      <c r="I39" s="53"/>
    </row>
    <row r="40" spans="1:9">
      <c r="A40" s="43">
        <f t="shared" si="1"/>
        <v>36</v>
      </c>
      <c r="B40" s="114">
        <v>2062</v>
      </c>
      <c r="C40" s="54" t="s">
        <v>203</v>
      </c>
      <c r="D40" s="52">
        <v>1</v>
      </c>
      <c r="E40" s="52"/>
      <c r="F40" s="76">
        <v>92.66</v>
      </c>
      <c r="G40" s="76">
        <v>18.32</v>
      </c>
      <c r="H40" s="75">
        <f t="shared" si="0"/>
        <v>110.97999999999999</v>
      </c>
      <c r="I40" s="53"/>
    </row>
    <row r="41" spans="1:9">
      <c r="A41" s="43">
        <f t="shared" si="1"/>
        <v>37</v>
      </c>
      <c r="B41" s="167">
        <v>2121</v>
      </c>
      <c r="C41" s="119" t="s">
        <v>308</v>
      </c>
      <c r="D41" s="52"/>
      <c r="E41" s="52"/>
      <c r="F41" s="76">
        <v>53.41</v>
      </c>
      <c r="G41" s="76">
        <v>10.47</v>
      </c>
      <c r="H41" s="75">
        <f t="shared" si="0"/>
        <v>63.879999999999995</v>
      </c>
      <c r="I41" s="53"/>
    </row>
    <row r="42" spans="1:9">
      <c r="A42" s="43">
        <f t="shared" si="1"/>
        <v>38</v>
      </c>
      <c r="B42" s="114">
        <v>1704</v>
      </c>
      <c r="C42" s="54" t="s">
        <v>27</v>
      </c>
      <c r="D42" s="56">
        <v>1</v>
      </c>
      <c r="E42" s="52">
        <v>1</v>
      </c>
      <c r="F42" s="77">
        <v>141.72</v>
      </c>
      <c r="G42" s="76">
        <v>29.32</v>
      </c>
      <c r="H42" s="75">
        <f t="shared" si="0"/>
        <v>171.04</v>
      </c>
      <c r="I42" s="53"/>
    </row>
    <row r="43" spans="1:9">
      <c r="A43" s="43">
        <f t="shared" si="1"/>
        <v>39</v>
      </c>
      <c r="B43" s="114">
        <v>2030</v>
      </c>
      <c r="C43" s="54" t="s">
        <v>123</v>
      </c>
      <c r="D43" s="56"/>
      <c r="E43" s="52"/>
      <c r="F43" s="76">
        <v>53.41</v>
      </c>
      <c r="G43" s="76">
        <v>10.47</v>
      </c>
      <c r="H43" s="75">
        <f t="shared" si="0"/>
        <v>63.879999999999995</v>
      </c>
      <c r="I43" s="53"/>
    </row>
    <row r="44" spans="1:9">
      <c r="A44" s="43">
        <f t="shared" si="1"/>
        <v>40</v>
      </c>
      <c r="B44" s="114">
        <v>2074</v>
      </c>
      <c r="C44" s="54" t="s">
        <v>214</v>
      </c>
      <c r="D44" s="56"/>
      <c r="E44" s="52"/>
      <c r="F44" s="75">
        <v>53.41</v>
      </c>
      <c r="G44" s="75">
        <v>10.47</v>
      </c>
      <c r="H44" s="75">
        <f t="shared" si="0"/>
        <v>63.879999999999995</v>
      </c>
      <c r="I44" s="53"/>
    </row>
    <row r="45" spans="1:9">
      <c r="A45" s="43">
        <f t="shared" si="1"/>
        <v>41</v>
      </c>
      <c r="B45" s="114">
        <v>1734</v>
      </c>
      <c r="C45" s="54" t="s">
        <v>143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>
      <c r="A46" s="43">
        <f t="shared" si="1"/>
        <v>42</v>
      </c>
      <c r="B46" s="114">
        <v>2069</v>
      </c>
      <c r="C46" s="54" t="s">
        <v>209</v>
      </c>
      <c r="D46" s="52"/>
      <c r="E46" s="52"/>
      <c r="F46" s="75">
        <v>53.41</v>
      </c>
      <c r="G46" s="75">
        <v>10.47</v>
      </c>
      <c r="H46" s="75">
        <f t="shared" si="0"/>
        <v>63.879999999999995</v>
      </c>
      <c r="I46" s="53"/>
    </row>
    <row r="47" spans="1:9">
      <c r="A47" s="43">
        <f t="shared" si="1"/>
        <v>43</v>
      </c>
      <c r="B47" s="114">
        <v>2003</v>
      </c>
      <c r="C47" s="51" t="s">
        <v>133</v>
      </c>
      <c r="D47" s="52"/>
      <c r="E47" s="52">
        <v>1</v>
      </c>
      <c r="F47" s="76">
        <v>92.66</v>
      </c>
      <c r="G47" s="76">
        <v>18.32</v>
      </c>
      <c r="H47" s="76">
        <f t="shared" si="0"/>
        <v>110.97999999999999</v>
      </c>
      <c r="I47" s="53"/>
    </row>
    <row r="48" spans="1:9" s="42" customFormat="1">
      <c r="A48" s="43">
        <f t="shared" si="1"/>
        <v>44</v>
      </c>
      <c r="B48" s="114">
        <v>2019</v>
      </c>
      <c r="C48" s="54" t="s">
        <v>124</v>
      </c>
      <c r="D48" s="52">
        <v>1</v>
      </c>
      <c r="E48" s="52">
        <v>1</v>
      </c>
      <c r="F48" s="76">
        <v>141.72</v>
      </c>
      <c r="G48" s="76">
        <v>29.32</v>
      </c>
      <c r="H48" s="76">
        <f t="shared" si="0"/>
        <v>171.04</v>
      </c>
      <c r="I48" s="53"/>
    </row>
    <row r="49" spans="1:9" s="42" customFormat="1">
      <c r="A49" s="43">
        <f t="shared" si="1"/>
        <v>45</v>
      </c>
      <c r="B49" s="114">
        <v>2184</v>
      </c>
      <c r="C49" s="54" t="s">
        <v>393</v>
      </c>
      <c r="D49" s="52"/>
      <c r="E49" s="52"/>
      <c r="F49" s="76">
        <v>53.41</v>
      </c>
      <c r="G49" s="76">
        <v>10.47</v>
      </c>
      <c r="H49" s="75">
        <f t="shared" si="0"/>
        <v>63.879999999999995</v>
      </c>
      <c r="I49" s="53"/>
    </row>
    <row r="50" spans="1:9" s="42" customFormat="1">
      <c r="A50" s="43">
        <f t="shared" si="1"/>
        <v>46</v>
      </c>
      <c r="B50" s="114">
        <v>2172</v>
      </c>
      <c r="C50" s="54" t="s">
        <v>378</v>
      </c>
      <c r="D50" s="52"/>
      <c r="E50" s="52"/>
      <c r="F50" s="75">
        <v>53.41</v>
      </c>
      <c r="G50" s="75">
        <v>10.47</v>
      </c>
      <c r="H50" s="75">
        <f t="shared" si="0"/>
        <v>63.879999999999995</v>
      </c>
      <c r="I50" s="53"/>
    </row>
    <row r="51" spans="1:9">
      <c r="A51" s="43">
        <f t="shared" si="1"/>
        <v>47</v>
      </c>
      <c r="B51" s="114">
        <v>2119</v>
      </c>
      <c r="C51" s="51" t="s">
        <v>215</v>
      </c>
      <c r="D51" s="66"/>
      <c r="E51" s="66"/>
      <c r="F51" s="78">
        <v>53.41</v>
      </c>
      <c r="G51" s="78">
        <v>10.47</v>
      </c>
      <c r="H51" s="75">
        <f t="shared" si="0"/>
        <v>63.879999999999995</v>
      </c>
      <c r="I51" s="57"/>
    </row>
    <row r="52" spans="1:9">
      <c r="A52" s="43">
        <f t="shared" si="1"/>
        <v>48</v>
      </c>
      <c r="B52" s="114">
        <v>1975</v>
      </c>
      <c r="C52" s="54" t="s">
        <v>83</v>
      </c>
      <c r="D52" s="55"/>
      <c r="E52" s="55"/>
      <c r="F52" s="75">
        <v>53.41</v>
      </c>
      <c r="G52" s="75">
        <v>10.47</v>
      </c>
      <c r="H52" s="75">
        <f t="shared" si="0"/>
        <v>63.879999999999995</v>
      </c>
      <c r="I52" s="53"/>
    </row>
    <row r="53" spans="1:9">
      <c r="A53" s="43">
        <f t="shared" si="1"/>
        <v>49</v>
      </c>
      <c r="B53" s="114">
        <v>330</v>
      </c>
      <c r="C53" s="54" t="s">
        <v>30</v>
      </c>
      <c r="D53" s="52"/>
      <c r="E53" s="52"/>
      <c r="F53" s="76">
        <v>53.41</v>
      </c>
      <c r="G53" s="203">
        <v>10.47</v>
      </c>
      <c r="H53" s="76">
        <f t="shared" si="0"/>
        <v>63.879999999999995</v>
      </c>
      <c r="I53" s="53"/>
    </row>
    <row r="54" spans="1:9">
      <c r="A54" s="43">
        <f t="shared" si="1"/>
        <v>50</v>
      </c>
      <c r="B54" s="114">
        <v>2203</v>
      </c>
      <c r="C54" s="54" t="s">
        <v>428</v>
      </c>
      <c r="D54" s="52"/>
      <c r="E54" s="52"/>
      <c r="F54" s="76">
        <v>53.41</v>
      </c>
      <c r="G54" s="76">
        <v>10.47</v>
      </c>
      <c r="H54" s="76">
        <f>SUM(F54:G54)</f>
        <v>63.879999999999995</v>
      </c>
      <c r="I54" s="53"/>
    </row>
    <row r="55" spans="1:9">
      <c r="A55" s="43">
        <f t="shared" si="1"/>
        <v>51</v>
      </c>
      <c r="B55" s="114">
        <v>1595</v>
      </c>
      <c r="C55" s="54" t="s">
        <v>31</v>
      </c>
      <c r="D55" s="52"/>
      <c r="E55" s="52"/>
      <c r="F55" s="75">
        <v>53.41</v>
      </c>
      <c r="G55" s="75">
        <v>10.47</v>
      </c>
      <c r="H55" s="75">
        <f t="shared" si="0"/>
        <v>63.879999999999995</v>
      </c>
      <c r="I55" s="53"/>
    </row>
    <row r="56" spans="1:9">
      <c r="A56" s="43">
        <f t="shared" si="1"/>
        <v>52</v>
      </c>
      <c r="B56" s="114">
        <v>2001</v>
      </c>
      <c r="C56" s="54" t="s">
        <v>360</v>
      </c>
      <c r="D56" s="52"/>
      <c r="E56" s="52"/>
      <c r="F56" s="76">
        <v>53.41</v>
      </c>
      <c r="G56" s="76">
        <v>10.47</v>
      </c>
      <c r="H56" s="75">
        <f t="shared" si="0"/>
        <v>63.879999999999995</v>
      </c>
      <c r="I56" s="53"/>
    </row>
    <row r="57" spans="1:9">
      <c r="A57" s="43">
        <f t="shared" si="1"/>
        <v>53</v>
      </c>
      <c r="B57" s="114">
        <v>2109</v>
      </c>
      <c r="C57" s="54" t="s">
        <v>210</v>
      </c>
      <c r="D57" s="52">
        <v>1</v>
      </c>
      <c r="E57" s="52">
        <v>1</v>
      </c>
      <c r="F57" s="76">
        <v>141.72</v>
      </c>
      <c r="G57" s="76">
        <v>29.32</v>
      </c>
      <c r="H57" s="75">
        <f t="shared" si="0"/>
        <v>171.04</v>
      </c>
      <c r="I57" s="53"/>
    </row>
    <row r="58" spans="1:9">
      <c r="A58" s="43">
        <f t="shared" si="1"/>
        <v>54</v>
      </c>
      <c r="B58" s="114">
        <v>2160</v>
      </c>
      <c r="C58" s="54" t="s">
        <v>369</v>
      </c>
      <c r="D58" s="52">
        <v>1</v>
      </c>
      <c r="E58" s="52"/>
      <c r="F58" s="76">
        <v>92.66</v>
      </c>
      <c r="G58" s="76">
        <v>18.32</v>
      </c>
      <c r="H58" s="75">
        <f t="shared" si="0"/>
        <v>110.97999999999999</v>
      </c>
      <c r="I58" s="53"/>
    </row>
    <row r="59" spans="1:9">
      <c r="A59" s="43">
        <f t="shared" si="1"/>
        <v>55</v>
      </c>
      <c r="B59" s="114">
        <v>2209</v>
      </c>
      <c r="C59" s="54" t="s">
        <v>427</v>
      </c>
      <c r="D59" s="52"/>
      <c r="E59" s="52"/>
      <c r="F59" s="76">
        <v>53.41</v>
      </c>
      <c r="G59" s="76">
        <v>10.47</v>
      </c>
      <c r="H59" s="76">
        <f>SUM(F59:G59)</f>
        <v>63.879999999999995</v>
      </c>
      <c r="I59" s="53"/>
    </row>
    <row r="60" spans="1:9">
      <c r="A60" s="43">
        <f t="shared" si="1"/>
        <v>56</v>
      </c>
      <c r="B60" s="114">
        <v>2018</v>
      </c>
      <c r="C60" s="54" t="s">
        <v>112</v>
      </c>
      <c r="D60" s="52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9">
      <c r="A61" s="43">
        <f t="shared" si="1"/>
        <v>57</v>
      </c>
      <c r="B61" s="114">
        <v>2080</v>
      </c>
      <c r="C61" s="54" t="s">
        <v>198</v>
      </c>
      <c r="D61" s="52"/>
      <c r="E61" s="52"/>
      <c r="F61" s="75">
        <v>53.41</v>
      </c>
      <c r="G61" s="75">
        <v>10.47</v>
      </c>
      <c r="H61" s="75">
        <f t="shared" si="0"/>
        <v>63.879999999999995</v>
      </c>
      <c r="I61" s="53"/>
    </row>
    <row r="62" spans="1:9">
      <c r="A62" s="43">
        <f t="shared" si="1"/>
        <v>58</v>
      </c>
      <c r="B62" s="114">
        <v>2171</v>
      </c>
      <c r="C62" s="54" t="s">
        <v>441</v>
      </c>
      <c r="D62" s="52"/>
      <c r="E62" s="52"/>
      <c r="F62" s="76">
        <v>53.41</v>
      </c>
      <c r="G62" s="76">
        <v>10.47</v>
      </c>
      <c r="H62" s="76">
        <f t="shared" si="0"/>
        <v>63.879999999999995</v>
      </c>
      <c r="I62" s="53"/>
    </row>
    <row r="63" spans="1:9">
      <c r="A63" s="43">
        <f t="shared" si="1"/>
        <v>59</v>
      </c>
      <c r="B63" s="114">
        <v>1692</v>
      </c>
      <c r="C63" s="54" t="s">
        <v>32</v>
      </c>
      <c r="D63" s="56"/>
      <c r="E63" s="52"/>
      <c r="F63" s="75">
        <v>53.41</v>
      </c>
      <c r="G63" s="75">
        <v>10.47</v>
      </c>
      <c r="H63" s="75">
        <f t="shared" si="0"/>
        <v>63.879999999999995</v>
      </c>
      <c r="I63" s="53"/>
    </row>
    <row r="64" spans="1:9">
      <c r="A64" s="43">
        <f t="shared" si="1"/>
        <v>60</v>
      </c>
      <c r="B64" s="114">
        <v>2027</v>
      </c>
      <c r="C64" s="54" t="s">
        <v>137</v>
      </c>
      <c r="D64" s="56"/>
      <c r="E64" s="52"/>
      <c r="F64" s="75">
        <v>53.41</v>
      </c>
      <c r="G64" s="75">
        <v>10.47</v>
      </c>
      <c r="H64" s="75">
        <f t="shared" si="0"/>
        <v>63.879999999999995</v>
      </c>
      <c r="I64" s="53"/>
    </row>
    <row r="65" spans="1:10">
      <c r="A65" s="43">
        <f t="shared" si="1"/>
        <v>61</v>
      </c>
      <c r="B65" s="114">
        <v>2183</v>
      </c>
      <c r="C65" s="54" t="s">
        <v>469</v>
      </c>
      <c r="D65" s="56"/>
      <c r="E65" s="52"/>
      <c r="F65" s="76">
        <v>53.41</v>
      </c>
      <c r="G65" s="76">
        <v>10.47</v>
      </c>
      <c r="H65" s="76">
        <f t="shared" si="0"/>
        <v>63.879999999999995</v>
      </c>
      <c r="I65" s="53"/>
    </row>
    <row r="66" spans="1:10">
      <c r="A66" s="43">
        <f t="shared" si="1"/>
        <v>62</v>
      </c>
      <c r="B66" s="114">
        <v>2060</v>
      </c>
      <c r="C66" s="54" t="s">
        <v>179</v>
      </c>
      <c r="D66" s="52"/>
      <c r="E66" s="52">
        <v>1</v>
      </c>
      <c r="F66" s="75">
        <v>92.66</v>
      </c>
      <c r="G66" s="75">
        <v>18.32</v>
      </c>
      <c r="H66" s="75">
        <f t="shared" si="0"/>
        <v>110.97999999999999</v>
      </c>
      <c r="I66" s="53"/>
    </row>
    <row r="67" spans="1:10">
      <c r="A67" s="43">
        <f t="shared" si="1"/>
        <v>63</v>
      </c>
      <c r="B67" s="114">
        <v>1649</v>
      </c>
      <c r="C67" s="54" t="s">
        <v>34</v>
      </c>
      <c r="D67" s="52"/>
      <c r="E67" s="52"/>
      <c r="F67" s="75">
        <v>53.41</v>
      </c>
      <c r="G67" s="75">
        <v>10.47</v>
      </c>
      <c r="H67" s="75">
        <f t="shared" si="0"/>
        <v>63.879999999999995</v>
      </c>
      <c r="I67" s="53"/>
    </row>
    <row r="68" spans="1:10">
      <c r="A68" s="43">
        <f t="shared" si="1"/>
        <v>64</v>
      </c>
      <c r="B68" s="114">
        <v>2090</v>
      </c>
      <c r="C68" s="54" t="s">
        <v>380</v>
      </c>
      <c r="D68" s="52"/>
      <c r="E68" s="52">
        <v>1</v>
      </c>
      <c r="F68" s="75">
        <v>92.66</v>
      </c>
      <c r="G68" s="75">
        <v>18.32</v>
      </c>
      <c r="H68" s="75">
        <f t="shared" si="0"/>
        <v>110.97999999999999</v>
      </c>
      <c r="I68" s="53"/>
    </row>
    <row r="69" spans="1:10">
      <c r="A69" s="43">
        <f t="shared" si="1"/>
        <v>65</v>
      </c>
      <c r="B69" s="114">
        <v>1705</v>
      </c>
      <c r="C69" s="54" t="s">
        <v>126</v>
      </c>
      <c r="D69" s="52"/>
      <c r="E69" s="52">
        <v>1</v>
      </c>
      <c r="F69" s="75">
        <v>92.66</v>
      </c>
      <c r="G69" s="75">
        <v>18.32</v>
      </c>
      <c r="H69" s="75">
        <f t="shared" si="0"/>
        <v>110.97999999999999</v>
      </c>
      <c r="I69" s="53"/>
    </row>
    <row r="70" spans="1:10" ht="17" customHeight="1">
      <c r="A70" s="43">
        <f t="shared" ref="A70:A86" si="2">A69+1</f>
        <v>66</v>
      </c>
      <c r="B70" s="114">
        <v>1050</v>
      </c>
      <c r="C70" s="115" t="s">
        <v>35</v>
      </c>
      <c r="D70" s="74"/>
      <c r="E70" s="116"/>
      <c r="F70" s="75">
        <v>53.41</v>
      </c>
      <c r="G70" s="75">
        <v>10.47</v>
      </c>
      <c r="H70" s="75">
        <f t="shared" si="0"/>
        <v>63.879999999999995</v>
      </c>
      <c r="I70" s="91"/>
      <c r="J70" s="91"/>
    </row>
    <row r="71" spans="1:10">
      <c r="A71" s="43">
        <f t="shared" si="2"/>
        <v>67</v>
      </c>
      <c r="B71" s="114">
        <v>2094</v>
      </c>
      <c r="C71" s="51" t="s">
        <v>433</v>
      </c>
      <c r="D71" s="71"/>
      <c r="E71" s="72"/>
      <c r="F71" s="75">
        <v>53.41</v>
      </c>
      <c r="G71" s="75">
        <v>10.47</v>
      </c>
      <c r="H71" s="75">
        <f t="shared" si="0"/>
        <v>63.879999999999995</v>
      </c>
      <c r="I71" s="53"/>
    </row>
    <row r="72" spans="1:10">
      <c r="A72" s="43">
        <f t="shared" si="2"/>
        <v>68</v>
      </c>
      <c r="B72" s="114">
        <v>1964</v>
      </c>
      <c r="C72" s="54" t="s">
        <v>50</v>
      </c>
      <c r="D72" s="73"/>
      <c r="E72" s="73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0">
      <c r="A73" s="43">
        <f t="shared" si="2"/>
        <v>69</v>
      </c>
      <c r="B73" s="114">
        <v>2022</v>
      </c>
      <c r="C73" s="54" t="s">
        <v>128</v>
      </c>
      <c r="D73" s="71"/>
      <c r="E73" s="72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0">
      <c r="A74" s="43">
        <f t="shared" si="2"/>
        <v>70</v>
      </c>
      <c r="B74" s="114">
        <v>1662</v>
      </c>
      <c r="C74" s="54" t="s">
        <v>138</v>
      </c>
      <c r="D74" s="71"/>
      <c r="E74" s="72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0">
      <c r="A75" s="43">
        <f t="shared" si="2"/>
        <v>71</v>
      </c>
      <c r="B75" s="114">
        <v>1630</v>
      </c>
      <c r="C75" s="54" t="s">
        <v>37</v>
      </c>
      <c r="D75" s="56">
        <v>1</v>
      </c>
      <c r="E75" s="72"/>
      <c r="F75" s="75">
        <v>92.66</v>
      </c>
      <c r="G75" s="75">
        <v>18.32</v>
      </c>
      <c r="H75" s="75">
        <f t="shared" si="0"/>
        <v>110.97999999999999</v>
      </c>
      <c r="I75" s="53"/>
    </row>
    <row r="76" spans="1:10">
      <c r="A76" s="43">
        <f t="shared" si="2"/>
        <v>72</v>
      </c>
      <c r="B76" s="114">
        <v>1714</v>
      </c>
      <c r="C76" s="51" t="s">
        <v>46</v>
      </c>
      <c r="D76" s="74">
        <v>2</v>
      </c>
      <c r="E76" s="66">
        <v>1</v>
      </c>
      <c r="F76" s="75">
        <v>141.72</v>
      </c>
      <c r="G76" s="77">
        <v>29.32</v>
      </c>
      <c r="H76" s="75">
        <f t="shared" si="0"/>
        <v>171.04</v>
      </c>
      <c r="I76" s="53"/>
    </row>
    <row r="77" spans="1:10">
      <c r="A77" s="43">
        <f t="shared" si="2"/>
        <v>73</v>
      </c>
      <c r="B77" s="114">
        <v>2024</v>
      </c>
      <c r="C77" s="51" t="s">
        <v>165</v>
      </c>
      <c r="D77" s="56"/>
      <c r="E77" s="66">
        <v>1</v>
      </c>
      <c r="F77" s="80">
        <v>92.66</v>
      </c>
      <c r="G77" s="80">
        <v>18.32</v>
      </c>
      <c r="H77" s="76">
        <f t="shared" si="0"/>
        <v>110.97999999999999</v>
      </c>
      <c r="I77" s="53"/>
    </row>
    <row r="78" spans="1:10">
      <c r="A78" s="43">
        <f t="shared" si="2"/>
        <v>74</v>
      </c>
      <c r="B78" s="114">
        <v>1955</v>
      </c>
      <c r="C78" s="51" t="s">
        <v>200</v>
      </c>
      <c r="D78" s="56"/>
      <c r="E78" s="66">
        <v>1</v>
      </c>
      <c r="F78" s="76">
        <v>92.66</v>
      </c>
      <c r="G78" s="76">
        <v>18.32</v>
      </c>
      <c r="H78" s="76">
        <f t="shared" si="0"/>
        <v>110.97999999999999</v>
      </c>
      <c r="I78" s="53"/>
    </row>
    <row r="79" spans="1:10">
      <c r="A79" s="43">
        <f t="shared" si="2"/>
        <v>75</v>
      </c>
      <c r="B79" s="114">
        <v>2006</v>
      </c>
      <c r="C79" s="54" t="s">
        <v>98</v>
      </c>
      <c r="D79" s="56"/>
      <c r="E79" s="66"/>
      <c r="F79" s="75">
        <v>53.41</v>
      </c>
      <c r="G79" s="75">
        <v>10.47</v>
      </c>
      <c r="H79" s="75">
        <f t="shared" si="0"/>
        <v>63.879999999999995</v>
      </c>
      <c r="I79" s="53"/>
    </row>
    <row r="80" spans="1:10">
      <c r="A80" s="43">
        <f t="shared" si="2"/>
        <v>76</v>
      </c>
      <c r="B80" s="114">
        <v>2212</v>
      </c>
      <c r="C80" s="54" t="s">
        <v>434</v>
      </c>
      <c r="D80" s="56"/>
      <c r="E80" s="52"/>
      <c r="F80" s="75">
        <v>53.41</v>
      </c>
      <c r="G80" s="75">
        <v>10.47</v>
      </c>
      <c r="H80" s="75">
        <f t="shared" si="0"/>
        <v>63.879999999999995</v>
      </c>
      <c r="I80" s="53"/>
    </row>
    <row r="81" spans="1:11">
      <c r="A81" s="43">
        <f t="shared" si="2"/>
        <v>77</v>
      </c>
      <c r="B81" s="114">
        <v>2021</v>
      </c>
      <c r="C81" s="54" t="s">
        <v>201</v>
      </c>
      <c r="D81" s="66"/>
      <c r="E81" s="66"/>
      <c r="F81" s="75">
        <v>53.41</v>
      </c>
      <c r="G81" s="75">
        <v>10.47</v>
      </c>
      <c r="H81" s="75">
        <f t="shared" si="0"/>
        <v>63.879999999999995</v>
      </c>
      <c r="I81" s="53"/>
    </row>
    <row r="82" spans="1:11">
      <c r="A82" s="43">
        <f t="shared" si="2"/>
        <v>78</v>
      </c>
      <c r="B82" s="114">
        <v>1750</v>
      </c>
      <c r="C82" s="54" t="s">
        <v>202</v>
      </c>
      <c r="D82" s="66"/>
      <c r="E82" s="66">
        <v>1</v>
      </c>
      <c r="F82" s="78">
        <v>92.66</v>
      </c>
      <c r="G82" s="78">
        <v>18.32</v>
      </c>
      <c r="H82" s="75">
        <f>SUM(F82:G82)</f>
        <v>110.97999999999999</v>
      </c>
      <c r="I82" s="53"/>
    </row>
    <row r="83" spans="1:11">
      <c r="A83" s="43">
        <f t="shared" si="2"/>
        <v>79</v>
      </c>
      <c r="B83" s="114">
        <v>2095</v>
      </c>
      <c r="C83" s="54" t="s">
        <v>473</v>
      </c>
      <c r="D83" s="66"/>
      <c r="E83" s="66"/>
      <c r="F83" s="78">
        <v>53.41</v>
      </c>
      <c r="G83" s="78">
        <v>10.47</v>
      </c>
      <c r="H83" s="75">
        <f>SUM(F83:G83)</f>
        <v>63.879999999999995</v>
      </c>
      <c r="I83" s="53"/>
    </row>
    <row r="84" spans="1:11">
      <c r="A84" s="43">
        <f t="shared" si="2"/>
        <v>80</v>
      </c>
      <c r="B84" s="114">
        <v>1732</v>
      </c>
      <c r="C84" s="54" t="s">
        <v>51</v>
      </c>
      <c r="D84" s="66"/>
      <c r="E84" s="66"/>
      <c r="F84" s="75">
        <v>53.41</v>
      </c>
      <c r="G84" s="75">
        <v>10.47</v>
      </c>
      <c r="H84" s="75">
        <f>SUM(F84:G84)</f>
        <v>63.879999999999995</v>
      </c>
      <c r="I84" s="53"/>
    </row>
    <row r="85" spans="1:11">
      <c r="A85" s="43">
        <f t="shared" si="2"/>
        <v>81</v>
      </c>
      <c r="B85" s="114">
        <v>2052</v>
      </c>
      <c r="C85" s="54" t="s">
        <v>161</v>
      </c>
      <c r="D85" s="66"/>
      <c r="E85" s="66"/>
      <c r="F85" s="75">
        <v>53.41</v>
      </c>
      <c r="G85" s="75">
        <v>10.47</v>
      </c>
      <c r="H85" s="75">
        <f>SUM(F85:G85)</f>
        <v>63.879999999999995</v>
      </c>
      <c r="I85" s="53"/>
      <c r="K85" s="12"/>
    </row>
    <row r="86" spans="1:11">
      <c r="A86" s="43">
        <f t="shared" si="2"/>
        <v>82</v>
      </c>
      <c r="B86" s="168">
        <v>1769</v>
      </c>
      <c r="C86" s="146" t="s">
        <v>86</v>
      </c>
      <c r="D86" s="147"/>
      <c r="E86" s="147"/>
      <c r="F86" s="77">
        <v>53.41</v>
      </c>
      <c r="G86" s="77">
        <v>10.47</v>
      </c>
      <c r="H86" s="75">
        <f>SUM(F86:G86)</f>
        <v>63.879999999999995</v>
      </c>
      <c r="I86" s="53"/>
      <c r="K86" s="12"/>
    </row>
    <row r="87" spans="1:11" ht="16">
      <c r="A87" s="152"/>
      <c r="B87" s="153"/>
      <c r="C87" s="153"/>
      <c r="D87" s="153"/>
      <c r="E87" s="154" t="s">
        <v>403</v>
      </c>
      <c r="F87" s="144">
        <f>SUM(F5:F86)</f>
        <v>5792.5999999999931</v>
      </c>
      <c r="G87" s="88">
        <f>SUM(G5:G86)</f>
        <v>1150.6400000000015</v>
      </c>
      <c r="H87" s="88">
        <f>SUM(H5:H86)</f>
        <v>6943.2400000000007</v>
      </c>
      <c r="I87" s="89"/>
      <c r="K87" s="12"/>
    </row>
    <row r="88" spans="1:11">
      <c r="A88" s="148" t="s">
        <v>383</v>
      </c>
      <c r="B88" s="149" t="s">
        <v>413</v>
      </c>
      <c r="C88" s="150" t="s">
        <v>196</v>
      </c>
      <c r="D88" s="151"/>
      <c r="E88" s="151"/>
      <c r="F88" s="75">
        <v>53.41</v>
      </c>
      <c r="G88" s="75">
        <v>10.47</v>
      </c>
      <c r="H88" s="75">
        <f>SUM(F88:G88)</f>
        <v>63.879999999999995</v>
      </c>
      <c r="I88" s="53"/>
    </row>
    <row r="89" spans="1:11">
      <c r="A89" s="43" t="s">
        <v>383</v>
      </c>
      <c r="B89" s="50" t="s">
        <v>414</v>
      </c>
      <c r="C89" s="54" t="s">
        <v>320</v>
      </c>
      <c r="D89" s="52"/>
      <c r="E89" s="52">
        <v>1</v>
      </c>
      <c r="F89" s="76">
        <v>92.66</v>
      </c>
      <c r="G89" s="76">
        <v>18.32</v>
      </c>
      <c r="H89" s="76">
        <f>SUM(F89:G89)</f>
        <v>110.97999999999999</v>
      </c>
      <c r="I89" s="53"/>
    </row>
    <row r="90" spans="1:11">
      <c r="A90" s="43"/>
      <c r="B90" s="50"/>
      <c r="C90" s="54"/>
      <c r="D90" s="52"/>
      <c r="E90" s="52"/>
      <c r="F90" s="76"/>
      <c r="G90" s="76"/>
      <c r="H90" s="76"/>
      <c r="I90" s="53"/>
    </row>
    <row r="91" spans="1:11" ht="16">
      <c r="A91" s="143"/>
      <c r="B91" s="155">
        <f>COUNTA(B5:B89)</f>
        <v>84</v>
      </c>
      <c r="C91" s="142"/>
      <c r="D91" s="398" t="s">
        <v>404</v>
      </c>
      <c r="E91" s="400"/>
      <c r="F91" s="88">
        <f>SUM(F88:F90)</f>
        <v>146.07</v>
      </c>
      <c r="G91" s="88">
        <f>SUM(G88:G90)</f>
        <v>28.79</v>
      </c>
      <c r="H91" s="88">
        <f>SUM(H88:H90)</f>
        <v>174.85999999999999</v>
      </c>
      <c r="I91" s="89"/>
      <c r="K91" s="12"/>
    </row>
    <row r="92" spans="1:11" ht="16">
      <c r="A92" s="394" t="s">
        <v>171</v>
      </c>
      <c r="B92" s="395"/>
      <c r="C92" s="395"/>
      <c r="D92" s="395"/>
      <c r="E92" s="396"/>
      <c r="F92" s="88">
        <f>F87+F91</f>
        <v>5938.6699999999928</v>
      </c>
      <c r="G92" s="88">
        <f>G87+G91</f>
        <v>1179.4300000000014</v>
      </c>
      <c r="H92" s="88">
        <f>H87+H91</f>
        <v>7118.1</v>
      </c>
      <c r="I92" s="89"/>
      <c r="K92" s="12"/>
    </row>
    <row r="93" spans="1:11" ht="16">
      <c r="A93" s="401" t="s">
        <v>317</v>
      </c>
      <c r="B93" s="401"/>
      <c r="C93" s="401"/>
      <c r="D93" s="401"/>
      <c r="E93" s="401"/>
      <c r="F93" s="90"/>
      <c r="G93" s="93"/>
      <c r="H93" s="93"/>
      <c r="I93" s="89"/>
    </row>
    <row r="94" spans="1:11" ht="16" customHeight="1">
      <c r="A94" s="405" t="s">
        <v>417</v>
      </c>
      <c r="B94" s="402"/>
      <c r="C94" s="402"/>
      <c r="D94" s="402"/>
      <c r="E94" s="403"/>
      <c r="F94" s="75"/>
      <c r="G94" s="75"/>
      <c r="H94" s="75"/>
      <c r="I94" s="100"/>
    </row>
    <row r="95" spans="1:11" ht="16" customHeight="1">
      <c r="A95" s="189"/>
      <c r="B95" s="190"/>
      <c r="C95" s="189"/>
      <c r="D95" s="196"/>
      <c r="E95" s="195"/>
      <c r="F95" s="75"/>
      <c r="G95" s="75"/>
      <c r="H95" s="75"/>
      <c r="I95" s="100"/>
    </row>
    <row r="96" spans="1:11" ht="16" customHeight="1">
      <c r="A96" s="405" t="s">
        <v>418</v>
      </c>
      <c r="B96" s="402"/>
      <c r="C96" s="402"/>
      <c r="D96" s="402"/>
      <c r="E96" s="403"/>
      <c r="F96" s="207"/>
      <c r="G96" s="75"/>
      <c r="H96" s="75"/>
      <c r="I96" s="100"/>
    </row>
    <row r="97" spans="1:9" ht="16" customHeight="1">
      <c r="A97" s="189"/>
      <c r="B97" s="191"/>
      <c r="C97" s="190" t="s">
        <v>194</v>
      </c>
      <c r="D97" s="190"/>
      <c r="E97" s="191"/>
      <c r="F97" s="75">
        <v>-53.41</v>
      </c>
      <c r="G97" s="75">
        <v>-10.47</v>
      </c>
      <c r="H97" s="75">
        <f>SUM(F97:G97)</f>
        <v>-63.879999999999995</v>
      </c>
      <c r="I97" s="100" t="s">
        <v>476</v>
      </c>
    </row>
    <row r="99" spans="1:9" ht="16">
      <c r="A99" s="409" t="s">
        <v>415</v>
      </c>
      <c r="B99" s="410"/>
      <c r="C99" s="410"/>
      <c r="D99" s="410"/>
      <c r="E99" s="411"/>
      <c r="F99" s="98">
        <f>SUM(F95:F97)</f>
        <v>-53.41</v>
      </c>
      <c r="G99" s="98">
        <f>SUM(G95:G97)</f>
        <v>-10.47</v>
      </c>
      <c r="H99" s="98">
        <f>SUM(H95:H98)</f>
        <v>-63.879999999999995</v>
      </c>
      <c r="I99" s="100"/>
    </row>
    <row r="100" spans="1:9" ht="16">
      <c r="A100" s="393" t="s">
        <v>171</v>
      </c>
      <c r="B100" s="393"/>
      <c r="C100" s="393"/>
      <c r="D100" s="393"/>
      <c r="E100" s="393"/>
      <c r="F100" s="90">
        <f>F92+F99</f>
        <v>5885.2599999999929</v>
      </c>
      <c r="G100" s="90">
        <f>G92+G99</f>
        <v>1168.9600000000014</v>
      </c>
      <c r="H100" s="90">
        <f>H92+H99</f>
        <v>7054.22</v>
      </c>
      <c r="I100" s="89"/>
    </row>
    <row r="101" spans="1:9" ht="15" customHeight="1">
      <c r="A101" s="397" t="s">
        <v>166</v>
      </c>
      <c r="B101" s="397"/>
      <c r="C101" s="397"/>
      <c r="D101" s="397"/>
      <c r="E101" s="397"/>
      <c r="F101" s="397"/>
      <c r="G101" s="397"/>
      <c r="H101" s="397"/>
      <c r="I101" s="143"/>
    </row>
    <row r="102" spans="1:9" ht="16" customHeight="1">
      <c r="C102" s="1"/>
      <c r="D102" s="2"/>
      <c r="E102" s="3"/>
      <c r="G102" t="s">
        <v>381</v>
      </c>
      <c r="H102" s="163" t="s">
        <v>440</v>
      </c>
      <c r="I102" s="164">
        <v>44096</v>
      </c>
    </row>
    <row r="103" spans="1:9">
      <c r="G103" s="12"/>
      <c r="H103" s="12"/>
    </row>
    <row r="106" spans="1:9">
      <c r="B106" s="137"/>
      <c r="C106" s="137"/>
    </row>
  </sheetData>
  <mergeCells count="8">
    <mergeCell ref="A100:E100"/>
    <mergeCell ref="A101:H101"/>
    <mergeCell ref="D91:E91"/>
    <mergeCell ref="A92:E92"/>
    <mergeCell ref="A93:E93"/>
    <mergeCell ref="A94:E94"/>
    <mergeCell ref="A96:E96"/>
    <mergeCell ref="A99:E99"/>
  </mergeCells>
  <conditionalFormatting sqref="B100 B1:B93 B102:B1048576">
    <cfRule type="duplicateValues" dxfId="250" priority="9"/>
  </conditionalFormatting>
  <conditionalFormatting sqref="B47:C47">
    <cfRule type="duplicateValues" dxfId="249" priority="45"/>
    <cfRule type="duplicateValues" dxfId="248" priority="46"/>
  </conditionalFormatting>
  <conditionalFormatting sqref="B87:C87">
    <cfRule type="duplicateValues" dxfId="247" priority="48"/>
    <cfRule type="duplicateValues" dxfId="246" priority="49"/>
  </conditionalFormatting>
  <conditionalFormatting sqref="B100:C100 B88:C91 B48:C86 B93:C93 B1:C46 B102:C1048576">
    <cfRule type="duplicateValues" dxfId="245" priority="51"/>
  </conditionalFormatting>
  <conditionalFormatting sqref="B104:C1048576">
    <cfRule type="duplicateValues" dxfId="244" priority="58"/>
  </conditionalFormatting>
  <conditionalFormatting sqref="C13">
    <cfRule type="duplicateValues" dxfId="243" priority="56"/>
  </conditionalFormatting>
  <conditionalFormatting sqref="C39">
    <cfRule type="duplicateValues" dxfId="242" priority="54"/>
  </conditionalFormatting>
  <conditionalFormatting sqref="C41">
    <cfRule type="duplicateValues" dxfId="241" priority="53"/>
  </conditionalFormatting>
  <conditionalFormatting sqref="C100 C1:C93 C102:C1048576">
    <cfRule type="duplicateValues" dxfId="240" priority="10"/>
  </conditionalFormatting>
  <conditionalFormatting sqref="D5:E86">
    <cfRule type="notContainsBlanks" dxfId="239" priority="47">
      <formula>LEN(TRIM(D5))&gt;0</formula>
    </cfRule>
  </conditionalFormatting>
  <conditionalFormatting sqref="D88:E90">
    <cfRule type="notContainsBlanks" dxfId="238" priority="57">
      <formula>LEN(TRIM(D88))&gt;0</formula>
    </cfRule>
  </conditionalFormatting>
  <conditionalFormatting sqref="F5:F86">
    <cfRule type="cellIs" dxfId="237" priority="5" operator="notEqual">
      <formula>53.41</formula>
    </cfRule>
  </conditionalFormatting>
  <conditionalFormatting sqref="F94:F97">
    <cfRule type="cellIs" dxfId="236" priority="44" operator="notEqual">
      <formula>53.41</formula>
    </cfRule>
  </conditionalFormatting>
  <conditionalFormatting sqref="G5:G86">
    <cfRule type="cellIs" dxfId="235" priority="4" operator="notEqual">
      <formula>10.47</formula>
    </cfRule>
  </conditionalFormatting>
  <conditionalFormatting sqref="G94:G97">
    <cfRule type="cellIs" dxfId="234" priority="43" operator="notEqual">
      <formula>10.47</formula>
    </cfRule>
  </conditionalFormatting>
  <conditionalFormatting sqref="H5:H86">
    <cfRule type="cellIs" dxfId="233" priority="3" operator="notEqual">
      <formula>63.88</formula>
    </cfRule>
  </conditionalFormatting>
  <conditionalFormatting sqref="H94:H97">
    <cfRule type="cellIs" dxfId="232" priority="42" operator="notEqual">
      <formula>63.88</formula>
    </cfRule>
  </conditionalFormatting>
  <conditionalFormatting sqref="I5:I97">
    <cfRule type="notContainsBlanks" dxfId="231" priority="2">
      <formula>LEN(TRIM(I5))&gt;0</formula>
    </cfRule>
  </conditionalFormatting>
  <conditionalFormatting sqref="I99:I101">
    <cfRule type="notContainsBlanks" dxfId="230" priority="35">
      <formula>LEN(TRIM(I99))&gt;0</formula>
    </cfRule>
  </conditionalFormatting>
  <conditionalFormatting sqref="J70">
    <cfRule type="notContainsBlanks" dxfId="229" priority="52">
      <formula>LEN(TRIM(J70))&gt;0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4376-B9FD-7B4F-BDAF-F012C3DA3548}">
  <sheetPr codeName="Sheet70">
    <tabColor rgb="FF92D050"/>
    <pageSetUpPr fitToPage="1"/>
  </sheetPr>
  <dimension ref="A1:M110"/>
  <sheetViews>
    <sheetView topLeftCell="A35" zoomScale="125" zoomScaleNormal="125" zoomScalePageLayoutView="150" workbookViewId="0">
      <selection activeCell="D44" sqref="D44:E44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51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44075</v>
      </c>
      <c r="I2" s="157">
        <v>44104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82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0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141.72</v>
      </c>
      <c r="G12" s="76">
        <v>29.32</v>
      </c>
      <c r="H12" s="75">
        <f t="shared" si="0"/>
        <v>171.04</v>
      </c>
      <c r="I12" s="53"/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2078</v>
      </c>
      <c r="C16" s="51" t="s">
        <v>194</v>
      </c>
      <c r="D16" s="52"/>
      <c r="E16" s="52"/>
      <c r="F16" s="75">
        <v>53.41</v>
      </c>
      <c r="G16" s="75">
        <v>10.47</v>
      </c>
      <c r="H16" s="75">
        <f t="shared" si="0"/>
        <v>63.879999999999995</v>
      </c>
      <c r="I16" s="53" t="s">
        <v>475</v>
      </c>
    </row>
    <row r="17" spans="1:13">
      <c r="A17" s="43">
        <f t="shared" si="1"/>
        <v>13</v>
      </c>
      <c r="B17" s="114">
        <v>2211</v>
      </c>
      <c r="C17" s="51" t="s">
        <v>445</v>
      </c>
      <c r="D17" s="52">
        <v>1</v>
      </c>
      <c r="E17" s="52"/>
      <c r="F17" s="76">
        <v>92.66</v>
      </c>
      <c r="G17" s="76">
        <v>18.32</v>
      </c>
      <c r="H17" s="76">
        <f t="shared" si="0"/>
        <v>110.97999999999999</v>
      </c>
      <c r="I17" s="53"/>
    </row>
    <row r="18" spans="1:13">
      <c r="A18" s="43">
        <f t="shared" si="1"/>
        <v>14</v>
      </c>
      <c r="B18" s="114">
        <v>1657</v>
      </c>
      <c r="C18" s="51" t="s">
        <v>335</v>
      </c>
      <c r="D18" s="52"/>
      <c r="E18" s="52"/>
      <c r="F18" s="120">
        <v>53.41</v>
      </c>
      <c r="G18" s="76">
        <v>10.47</v>
      </c>
      <c r="H18" s="76">
        <f>SUM(F18:G18)</f>
        <v>63.879999999999995</v>
      </c>
      <c r="I18" s="53"/>
    </row>
    <row r="19" spans="1:13">
      <c r="A19" s="43">
        <f t="shared" si="1"/>
        <v>15</v>
      </c>
      <c r="B19" s="114">
        <v>1794</v>
      </c>
      <c r="C19" s="51" t="s">
        <v>91</v>
      </c>
      <c r="D19" s="52">
        <v>3</v>
      </c>
      <c r="E19" s="52"/>
      <c r="F19" s="77">
        <v>141.72</v>
      </c>
      <c r="G19" s="76">
        <v>29.32</v>
      </c>
      <c r="H19" s="75">
        <f t="shared" si="0"/>
        <v>171.04</v>
      </c>
      <c r="I19" s="53"/>
    </row>
    <row r="20" spans="1:13">
      <c r="A20" s="43">
        <f t="shared" si="1"/>
        <v>16</v>
      </c>
      <c r="B20" s="114">
        <v>2201</v>
      </c>
      <c r="C20" s="51" t="s">
        <v>420</v>
      </c>
      <c r="D20" s="52"/>
      <c r="E20" s="52"/>
      <c r="F20" s="77">
        <v>53.41</v>
      </c>
      <c r="G20" s="76">
        <v>10.47</v>
      </c>
      <c r="H20" s="75">
        <f t="shared" si="0"/>
        <v>63.879999999999995</v>
      </c>
      <c r="I20" s="53"/>
    </row>
    <row r="21" spans="1:13">
      <c r="A21" s="43">
        <f t="shared" si="1"/>
        <v>17</v>
      </c>
      <c r="B21" s="114">
        <v>2194</v>
      </c>
      <c r="C21" s="51" t="s">
        <v>405</v>
      </c>
      <c r="D21" s="52"/>
      <c r="E21" s="52"/>
      <c r="F21" s="76">
        <v>53.41</v>
      </c>
      <c r="G21" s="76">
        <v>10.47</v>
      </c>
      <c r="H21" s="76">
        <f t="shared" si="0"/>
        <v>63.879999999999995</v>
      </c>
      <c r="I21" s="53"/>
    </row>
    <row r="22" spans="1:13">
      <c r="A22" s="43">
        <f t="shared" si="1"/>
        <v>18</v>
      </c>
      <c r="B22" s="114">
        <v>2182</v>
      </c>
      <c r="C22" s="51" t="s">
        <v>387</v>
      </c>
      <c r="D22" s="52">
        <v>1</v>
      </c>
      <c r="E22" s="52"/>
      <c r="F22" s="76">
        <v>92.66</v>
      </c>
      <c r="G22" s="76">
        <v>18.32</v>
      </c>
      <c r="H22" s="75">
        <f t="shared" si="0"/>
        <v>110.97999999999999</v>
      </c>
      <c r="I22" s="53"/>
    </row>
    <row r="23" spans="1:13">
      <c r="A23" s="43">
        <f t="shared" si="1"/>
        <v>19</v>
      </c>
      <c r="B23" s="114">
        <v>1040</v>
      </c>
      <c r="C23" s="51" t="s">
        <v>42</v>
      </c>
      <c r="D23" s="52"/>
      <c r="E23" s="52">
        <v>1</v>
      </c>
      <c r="F23" s="76">
        <v>92.66</v>
      </c>
      <c r="G23" s="76">
        <v>18.32</v>
      </c>
      <c r="H23" s="75">
        <f t="shared" si="0"/>
        <v>110.97999999999999</v>
      </c>
      <c r="I23" s="53"/>
    </row>
    <row r="24" spans="1:13">
      <c r="A24" s="43">
        <f t="shared" si="1"/>
        <v>20</v>
      </c>
      <c r="B24" s="114">
        <v>1730</v>
      </c>
      <c r="C24" s="51" t="s">
        <v>92</v>
      </c>
      <c r="D24" s="52">
        <v>1</v>
      </c>
      <c r="E24" s="52"/>
      <c r="F24" s="76">
        <v>92.66</v>
      </c>
      <c r="G24" s="76">
        <v>18.32</v>
      </c>
      <c r="H24" s="75">
        <f t="shared" si="0"/>
        <v>110.97999999999999</v>
      </c>
      <c r="I24" s="53"/>
    </row>
    <row r="25" spans="1:13">
      <c r="A25" s="43">
        <f t="shared" si="1"/>
        <v>21</v>
      </c>
      <c r="B25" s="114">
        <v>1708</v>
      </c>
      <c r="C25" s="51" t="s">
        <v>15</v>
      </c>
      <c r="D25" s="52"/>
      <c r="E25" s="52"/>
      <c r="F25" s="75">
        <v>53.41</v>
      </c>
      <c r="G25" s="75">
        <v>10.47</v>
      </c>
      <c r="H25" s="75">
        <f t="shared" si="0"/>
        <v>63.879999999999995</v>
      </c>
      <c r="I25" s="53"/>
    </row>
    <row r="26" spans="1:13">
      <c r="A26" s="43">
        <f t="shared" si="1"/>
        <v>22</v>
      </c>
      <c r="B26" s="114">
        <v>1985</v>
      </c>
      <c r="C26" s="54" t="s">
        <v>120</v>
      </c>
      <c r="D26" s="52"/>
      <c r="E26" s="52"/>
      <c r="F26" s="75">
        <v>53.41</v>
      </c>
      <c r="G26" s="75">
        <v>10.47</v>
      </c>
      <c r="H26" s="75">
        <f t="shared" si="0"/>
        <v>63.879999999999995</v>
      </c>
      <c r="I26" s="53"/>
      <c r="M26" t="s">
        <v>318</v>
      </c>
    </row>
    <row r="27" spans="1:13">
      <c r="A27" s="43">
        <f t="shared" si="1"/>
        <v>23</v>
      </c>
      <c r="B27" s="114">
        <v>2120</v>
      </c>
      <c r="C27" s="51" t="s">
        <v>213</v>
      </c>
      <c r="D27" s="66">
        <v>1</v>
      </c>
      <c r="E27" s="66"/>
      <c r="F27" s="78">
        <v>92.66</v>
      </c>
      <c r="G27" s="78">
        <v>18.32</v>
      </c>
      <c r="H27" s="75">
        <f t="shared" si="0"/>
        <v>110.97999999999999</v>
      </c>
      <c r="I27" s="53"/>
    </row>
    <row r="28" spans="1:13">
      <c r="A28" s="43">
        <f t="shared" si="1"/>
        <v>24</v>
      </c>
      <c r="B28" s="114">
        <v>2193</v>
      </c>
      <c r="C28" s="51" t="s">
        <v>407</v>
      </c>
      <c r="D28" s="66"/>
      <c r="E28" s="66"/>
      <c r="F28" s="76">
        <v>53.41</v>
      </c>
      <c r="G28" s="76">
        <v>10.47</v>
      </c>
      <c r="H28" s="76">
        <f t="shared" si="0"/>
        <v>63.879999999999995</v>
      </c>
      <c r="I28" s="53"/>
    </row>
    <row r="29" spans="1:13">
      <c r="A29" s="43">
        <f t="shared" si="1"/>
        <v>25</v>
      </c>
      <c r="B29" s="114">
        <v>2210</v>
      </c>
      <c r="C29" s="51" t="s">
        <v>448</v>
      </c>
      <c r="D29" s="66">
        <v>1</v>
      </c>
      <c r="E29" s="66"/>
      <c r="F29" s="76">
        <v>92.66</v>
      </c>
      <c r="G29" s="76">
        <v>18.32</v>
      </c>
      <c r="H29" s="76">
        <f t="shared" si="0"/>
        <v>110.97999999999999</v>
      </c>
      <c r="I29" s="53"/>
    </row>
    <row r="30" spans="1:13">
      <c r="A30" s="43">
        <f t="shared" si="1"/>
        <v>26</v>
      </c>
      <c r="B30" s="114">
        <v>640</v>
      </c>
      <c r="C30" s="51" t="s">
        <v>43</v>
      </c>
      <c r="D30" s="52">
        <v>1</v>
      </c>
      <c r="E30" s="52"/>
      <c r="F30" s="75">
        <v>92.66</v>
      </c>
      <c r="G30" s="75">
        <v>18.32</v>
      </c>
      <c r="H30" s="75">
        <f t="shared" si="0"/>
        <v>110.97999999999999</v>
      </c>
      <c r="I30" s="53"/>
    </row>
    <row r="31" spans="1:13">
      <c r="A31" s="43">
        <f t="shared" si="1"/>
        <v>27</v>
      </c>
      <c r="B31" s="114">
        <v>901</v>
      </c>
      <c r="C31" s="51" t="s">
        <v>21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</row>
    <row r="32" spans="1:13">
      <c r="A32" s="43">
        <f t="shared" si="1"/>
        <v>28</v>
      </c>
      <c r="B32" s="114">
        <v>1978</v>
      </c>
      <c r="C32" s="51" t="s">
        <v>358</v>
      </c>
      <c r="D32" s="52">
        <v>1</v>
      </c>
      <c r="E32" s="52">
        <v>1</v>
      </c>
      <c r="F32" s="76">
        <v>141.72</v>
      </c>
      <c r="G32" s="76">
        <v>29.32</v>
      </c>
      <c r="H32" s="76">
        <f t="shared" si="0"/>
        <v>171.04</v>
      </c>
      <c r="I32" s="53"/>
    </row>
    <row r="33" spans="1:10" ht="16">
      <c r="A33" s="43">
        <f t="shared" si="1"/>
        <v>29</v>
      </c>
      <c r="B33" s="114">
        <v>1741</v>
      </c>
      <c r="C33" s="51" t="s">
        <v>23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  <c r="J33" s="180"/>
    </row>
    <row r="34" spans="1:10">
      <c r="A34" s="43">
        <f t="shared" si="1"/>
        <v>30</v>
      </c>
      <c r="B34" s="114">
        <v>1757</v>
      </c>
      <c r="C34" s="51" t="s">
        <v>93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10">
      <c r="A35" s="43">
        <f t="shared" si="1"/>
        <v>31</v>
      </c>
      <c r="B35" s="114">
        <v>2057</v>
      </c>
      <c r="C35" s="51" t="s">
        <v>183</v>
      </c>
      <c r="D35" s="52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10">
      <c r="A36" s="43">
        <f t="shared" si="1"/>
        <v>32</v>
      </c>
      <c r="B36" s="114">
        <v>1210</v>
      </c>
      <c r="C36" s="54" t="s">
        <v>24</v>
      </c>
      <c r="D36" s="52"/>
      <c r="E36" s="52">
        <v>1</v>
      </c>
      <c r="F36" s="76">
        <v>92.66</v>
      </c>
      <c r="G36" s="76">
        <v>18.32</v>
      </c>
      <c r="H36" s="76">
        <f t="shared" si="0"/>
        <v>110.97999999999999</v>
      </c>
      <c r="I36" s="53"/>
    </row>
    <row r="37" spans="1:10">
      <c r="A37" s="43">
        <f t="shared" si="1"/>
        <v>33</v>
      </c>
      <c r="B37" s="114">
        <v>2031</v>
      </c>
      <c r="C37" s="54" t="s">
        <v>134</v>
      </c>
      <c r="D37" s="52"/>
      <c r="E37" s="52"/>
      <c r="F37" s="75">
        <v>53.41</v>
      </c>
      <c r="G37" s="75">
        <v>10.47</v>
      </c>
      <c r="H37" s="75">
        <f t="shared" si="0"/>
        <v>63.879999999999995</v>
      </c>
      <c r="I37" s="53"/>
    </row>
    <row r="38" spans="1:10">
      <c r="A38" s="43">
        <f t="shared" si="1"/>
        <v>34</v>
      </c>
      <c r="B38" s="114">
        <v>1460</v>
      </c>
      <c r="C38" s="54" t="s">
        <v>59</v>
      </c>
      <c r="D38" s="55"/>
      <c r="E38" s="52"/>
      <c r="F38" s="75">
        <v>53.41</v>
      </c>
      <c r="G38" s="75">
        <v>10.47</v>
      </c>
      <c r="H38" s="75">
        <f t="shared" si="0"/>
        <v>63.879999999999995</v>
      </c>
      <c r="I38" s="53"/>
    </row>
    <row r="39" spans="1:10">
      <c r="A39" s="43">
        <f t="shared" si="1"/>
        <v>35</v>
      </c>
      <c r="B39" s="114">
        <v>1300</v>
      </c>
      <c r="C39" s="138" t="s">
        <v>330</v>
      </c>
      <c r="D39" s="55"/>
      <c r="E39" s="52"/>
      <c r="F39" s="76">
        <v>53.41</v>
      </c>
      <c r="G39" s="76">
        <v>10.47</v>
      </c>
      <c r="H39" s="75">
        <f t="shared" si="0"/>
        <v>63.879999999999995</v>
      </c>
      <c r="I39" s="53"/>
    </row>
    <row r="40" spans="1:10" ht="16" customHeight="1">
      <c r="A40" s="43">
        <f t="shared" si="1"/>
        <v>36</v>
      </c>
      <c r="B40" s="166">
        <v>2036</v>
      </c>
      <c r="C40" s="119" t="s">
        <v>306</v>
      </c>
      <c r="D40" s="55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10">
      <c r="A41" s="43">
        <f t="shared" si="1"/>
        <v>37</v>
      </c>
      <c r="B41" s="114">
        <v>2062</v>
      </c>
      <c r="C41" s="54" t="s">
        <v>203</v>
      </c>
      <c r="D41" s="52">
        <v>1</v>
      </c>
      <c r="E41" s="52"/>
      <c r="F41" s="76">
        <v>92.66</v>
      </c>
      <c r="G41" s="76">
        <v>18.32</v>
      </c>
      <c r="H41" s="75">
        <f t="shared" si="0"/>
        <v>110.97999999999999</v>
      </c>
      <c r="I41" s="53"/>
    </row>
    <row r="42" spans="1:10">
      <c r="A42" s="43">
        <f t="shared" si="1"/>
        <v>38</v>
      </c>
      <c r="B42" s="167">
        <v>2121</v>
      </c>
      <c r="C42" s="119" t="s">
        <v>308</v>
      </c>
      <c r="D42" s="52"/>
      <c r="E42" s="52"/>
      <c r="F42" s="76">
        <v>53.41</v>
      </c>
      <c r="G42" s="76">
        <v>10.47</v>
      </c>
      <c r="H42" s="75">
        <f t="shared" si="0"/>
        <v>63.879999999999995</v>
      </c>
      <c r="I42" s="53"/>
    </row>
    <row r="43" spans="1:10">
      <c r="A43" s="43">
        <f t="shared" si="1"/>
        <v>39</v>
      </c>
      <c r="B43" s="114">
        <v>1704</v>
      </c>
      <c r="C43" s="54" t="s">
        <v>27</v>
      </c>
      <c r="D43" s="56">
        <v>1</v>
      </c>
      <c r="E43" s="52">
        <v>1</v>
      </c>
      <c r="F43" s="77">
        <v>141.72</v>
      </c>
      <c r="G43" s="76">
        <v>29.32</v>
      </c>
      <c r="H43" s="75">
        <f t="shared" si="0"/>
        <v>171.04</v>
      </c>
      <c r="I43" s="53"/>
    </row>
    <row r="44" spans="1:10">
      <c r="A44" s="43">
        <f t="shared" si="1"/>
        <v>40</v>
      </c>
      <c r="B44" s="114">
        <v>2030</v>
      </c>
      <c r="C44" s="54" t="s">
        <v>123</v>
      </c>
      <c r="D44" s="56"/>
      <c r="E44" s="52"/>
      <c r="F44" s="76">
        <v>53.41</v>
      </c>
      <c r="G44" s="76">
        <v>10.47</v>
      </c>
      <c r="H44" s="75">
        <f t="shared" si="0"/>
        <v>63.879999999999995</v>
      </c>
      <c r="I44" s="53"/>
    </row>
    <row r="45" spans="1:10">
      <c r="A45" s="43">
        <f t="shared" si="1"/>
        <v>41</v>
      </c>
      <c r="B45" s="114">
        <v>2074</v>
      </c>
      <c r="C45" s="54" t="s">
        <v>214</v>
      </c>
      <c r="D45" s="56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10">
      <c r="A46" s="43">
        <f t="shared" si="1"/>
        <v>42</v>
      </c>
      <c r="B46" s="114">
        <v>1734</v>
      </c>
      <c r="C46" s="54" t="s">
        <v>143</v>
      </c>
      <c r="D46" s="52"/>
      <c r="E46" s="52"/>
      <c r="F46" s="75">
        <v>53.41</v>
      </c>
      <c r="G46" s="75">
        <v>10.47</v>
      </c>
      <c r="H46" s="75">
        <f t="shared" si="0"/>
        <v>63.879999999999995</v>
      </c>
      <c r="I46" s="53"/>
    </row>
    <row r="47" spans="1:10">
      <c r="A47" s="43">
        <f t="shared" si="1"/>
        <v>43</v>
      </c>
      <c r="B47" s="114">
        <v>2069</v>
      </c>
      <c r="C47" s="54" t="s">
        <v>209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10">
      <c r="A48" s="43">
        <f t="shared" si="1"/>
        <v>44</v>
      </c>
      <c r="B48" s="114">
        <v>2003</v>
      </c>
      <c r="C48" s="51" t="s">
        <v>133</v>
      </c>
      <c r="D48" s="52"/>
      <c r="E48" s="52">
        <v>1</v>
      </c>
      <c r="F48" s="76">
        <v>92.66</v>
      </c>
      <c r="G48" s="76">
        <v>18.32</v>
      </c>
      <c r="H48" s="76">
        <f t="shared" si="0"/>
        <v>110.97999999999999</v>
      </c>
      <c r="I48" s="53"/>
    </row>
    <row r="49" spans="1:9" s="42" customFormat="1">
      <c r="A49" s="43">
        <f t="shared" si="1"/>
        <v>45</v>
      </c>
      <c r="B49" s="114">
        <v>2019</v>
      </c>
      <c r="C49" s="54" t="s">
        <v>124</v>
      </c>
      <c r="D49" s="52">
        <v>1</v>
      </c>
      <c r="E49" s="52">
        <v>1</v>
      </c>
      <c r="F49" s="76">
        <v>141.72</v>
      </c>
      <c r="G49" s="76">
        <v>29.32</v>
      </c>
      <c r="H49" s="76">
        <f t="shared" si="0"/>
        <v>171.04</v>
      </c>
      <c r="I49" s="53"/>
    </row>
    <row r="50" spans="1:9" s="42" customFormat="1">
      <c r="A50" s="43">
        <f t="shared" si="1"/>
        <v>46</v>
      </c>
      <c r="B50" s="114">
        <v>2184</v>
      </c>
      <c r="C50" s="54" t="s">
        <v>393</v>
      </c>
      <c r="D50" s="52"/>
      <c r="E50" s="52"/>
      <c r="F50" s="76">
        <v>53.41</v>
      </c>
      <c r="G50" s="76">
        <v>10.47</v>
      </c>
      <c r="H50" s="75">
        <f t="shared" si="0"/>
        <v>63.879999999999995</v>
      </c>
      <c r="I50" s="53"/>
    </row>
    <row r="51" spans="1:9" s="42" customFormat="1">
      <c r="A51" s="43">
        <f t="shared" si="1"/>
        <v>47</v>
      </c>
      <c r="B51" s="114">
        <v>2172</v>
      </c>
      <c r="C51" s="54" t="s">
        <v>378</v>
      </c>
      <c r="D51" s="52"/>
      <c r="E51" s="52"/>
      <c r="F51" s="75">
        <v>53.41</v>
      </c>
      <c r="G51" s="75">
        <v>10.47</v>
      </c>
      <c r="H51" s="75">
        <f t="shared" si="0"/>
        <v>63.879999999999995</v>
      </c>
      <c r="I51" s="53"/>
    </row>
    <row r="52" spans="1:9">
      <c r="A52" s="43">
        <f t="shared" si="1"/>
        <v>48</v>
      </c>
      <c r="B52" s="114">
        <v>2119</v>
      </c>
      <c r="C52" s="51" t="s">
        <v>215</v>
      </c>
      <c r="D52" s="66"/>
      <c r="E52" s="66"/>
      <c r="F52" s="78">
        <v>53.41</v>
      </c>
      <c r="G52" s="78">
        <v>10.47</v>
      </c>
      <c r="H52" s="75">
        <f t="shared" si="0"/>
        <v>63.879999999999995</v>
      </c>
      <c r="I52" s="57"/>
    </row>
    <row r="53" spans="1:9">
      <c r="A53" s="43">
        <f t="shared" si="1"/>
        <v>49</v>
      </c>
      <c r="B53" s="114">
        <v>1975</v>
      </c>
      <c r="C53" s="54" t="s">
        <v>83</v>
      </c>
      <c r="D53" s="55"/>
      <c r="E53" s="55"/>
      <c r="F53" s="75">
        <v>53.41</v>
      </c>
      <c r="G53" s="75">
        <v>10.47</v>
      </c>
      <c r="H53" s="75">
        <f t="shared" si="0"/>
        <v>63.879999999999995</v>
      </c>
      <c r="I53" s="53"/>
    </row>
    <row r="54" spans="1:9">
      <c r="A54" s="43">
        <f t="shared" si="1"/>
        <v>50</v>
      </c>
      <c r="B54" s="114">
        <v>330</v>
      </c>
      <c r="C54" s="54" t="s">
        <v>30</v>
      </c>
      <c r="D54" s="52"/>
      <c r="E54" s="52"/>
      <c r="F54" s="76">
        <v>53.41</v>
      </c>
      <c r="G54" s="203">
        <v>10.47</v>
      </c>
      <c r="H54" s="76">
        <f t="shared" si="0"/>
        <v>63.879999999999995</v>
      </c>
      <c r="I54" s="53"/>
    </row>
    <row r="55" spans="1:9">
      <c r="A55" s="43">
        <f t="shared" si="1"/>
        <v>51</v>
      </c>
      <c r="B55" s="114">
        <v>2203</v>
      </c>
      <c r="C55" s="54" t="s">
        <v>428</v>
      </c>
      <c r="D55" s="52"/>
      <c r="E55" s="52"/>
      <c r="F55" s="76">
        <v>53.41</v>
      </c>
      <c r="G55" s="76">
        <v>10.47</v>
      </c>
      <c r="H55" s="76">
        <f>SUM(F55:G55)</f>
        <v>63.879999999999995</v>
      </c>
      <c r="I55" s="53"/>
    </row>
    <row r="56" spans="1:9">
      <c r="A56" s="43">
        <f t="shared" si="1"/>
        <v>52</v>
      </c>
      <c r="B56" s="114">
        <v>1595</v>
      </c>
      <c r="C56" s="54" t="s">
        <v>31</v>
      </c>
      <c r="D56" s="52"/>
      <c r="E56" s="52"/>
      <c r="F56" s="75">
        <v>53.41</v>
      </c>
      <c r="G56" s="75">
        <v>10.47</v>
      </c>
      <c r="H56" s="75">
        <f t="shared" si="0"/>
        <v>63.879999999999995</v>
      </c>
      <c r="I56" s="53"/>
    </row>
    <row r="57" spans="1:9">
      <c r="A57" s="43">
        <f t="shared" si="1"/>
        <v>53</v>
      </c>
      <c r="B57" s="114">
        <v>2001</v>
      </c>
      <c r="C57" s="54" t="s">
        <v>360</v>
      </c>
      <c r="D57" s="52"/>
      <c r="E57" s="52"/>
      <c r="F57" s="76">
        <v>53.41</v>
      </c>
      <c r="G57" s="76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2109</v>
      </c>
      <c r="C58" s="54" t="s">
        <v>210</v>
      </c>
      <c r="D58" s="52">
        <v>1</v>
      </c>
      <c r="E58" s="52">
        <v>1</v>
      </c>
      <c r="F58" s="76">
        <v>141.72</v>
      </c>
      <c r="G58" s="76">
        <v>29.32</v>
      </c>
      <c r="H58" s="75">
        <f t="shared" si="0"/>
        <v>171.04</v>
      </c>
      <c r="I58" s="53"/>
    </row>
    <row r="59" spans="1:9">
      <c r="A59" s="43">
        <f t="shared" si="1"/>
        <v>55</v>
      </c>
      <c r="B59" s="114">
        <v>2160</v>
      </c>
      <c r="C59" s="54" t="s">
        <v>369</v>
      </c>
      <c r="D59" s="52">
        <v>1</v>
      </c>
      <c r="E59" s="52"/>
      <c r="F59" s="76">
        <v>92.66</v>
      </c>
      <c r="G59" s="76">
        <v>18.32</v>
      </c>
      <c r="H59" s="75">
        <f t="shared" si="0"/>
        <v>110.97999999999999</v>
      </c>
      <c r="I59" s="53"/>
    </row>
    <row r="60" spans="1:9">
      <c r="A60" s="43">
        <f t="shared" si="1"/>
        <v>56</v>
      </c>
      <c r="B60" s="114">
        <v>2209</v>
      </c>
      <c r="C60" s="54" t="s">
        <v>427</v>
      </c>
      <c r="D60" s="52"/>
      <c r="E60" s="52"/>
      <c r="F60" s="76">
        <v>53.41</v>
      </c>
      <c r="G60" s="76">
        <v>10.47</v>
      </c>
      <c r="H60" s="76">
        <f>SUM(F60:G60)</f>
        <v>63.879999999999995</v>
      </c>
      <c r="I60" s="53"/>
    </row>
    <row r="61" spans="1:9">
      <c r="A61" s="43">
        <f t="shared" si="1"/>
        <v>57</v>
      </c>
      <c r="B61" s="114">
        <v>2018</v>
      </c>
      <c r="C61" s="54" t="s">
        <v>112</v>
      </c>
      <c r="D61" s="52"/>
      <c r="E61" s="52"/>
      <c r="F61" s="75">
        <v>53.41</v>
      </c>
      <c r="G61" s="75">
        <v>10.47</v>
      </c>
      <c r="H61" s="75">
        <f t="shared" si="0"/>
        <v>63.879999999999995</v>
      </c>
      <c r="I61" s="53"/>
    </row>
    <row r="62" spans="1:9">
      <c r="A62" s="43">
        <f t="shared" si="1"/>
        <v>58</v>
      </c>
      <c r="B62" s="114">
        <v>2080</v>
      </c>
      <c r="C62" s="54" t="s">
        <v>198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2171</v>
      </c>
      <c r="C63" s="54" t="s">
        <v>441</v>
      </c>
      <c r="D63" s="52"/>
      <c r="E63" s="52"/>
      <c r="F63" s="76">
        <v>53.41</v>
      </c>
      <c r="G63" s="76">
        <v>10.47</v>
      </c>
      <c r="H63" s="76">
        <f t="shared" si="0"/>
        <v>63.879999999999995</v>
      </c>
      <c r="I63" s="53"/>
    </row>
    <row r="64" spans="1:9">
      <c r="A64" s="43">
        <f t="shared" si="1"/>
        <v>60</v>
      </c>
      <c r="B64" s="114">
        <v>1692</v>
      </c>
      <c r="C64" s="54" t="s">
        <v>32</v>
      </c>
      <c r="D64" s="56"/>
      <c r="E64" s="52"/>
      <c r="F64" s="75">
        <v>53.41</v>
      </c>
      <c r="G64" s="75">
        <v>10.47</v>
      </c>
      <c r="H64" s="75">
        <f t="shared" si="0"/>
        <v>63.879999999999995</v>
      </c>
      <c r="I64" s="53"/>
    </row>
    <row r="65" spans="1:10">
      <c r="A65" s="43">
        <f t="shared" si="1"/>
        <v>61</v>
      </c>
      <c r="B65" s="114">
        <v>2027</v>
      </c>
      <c r="C65" s="54" t="s">
        <v>137</v>
      </c>
      <c r="D65" s="56"/>
      <c r="E65" s="52"/>
      <c r="F65" s="75">
        <v>53.41</v>
      </c>
      <c r="G65" s="75">
        <v>10.47</v>
      </c>
      <c r="H65" s="75">
        <f t="shared" si="0"/>
        <v>63.879999999999995</v>
      </c>
      <c r="I65" s="53"/>
    </row>
    <row r="66" spans="1:10">
      <c r="A66" s="43">
        <f t="shared" si="1"/>
        <v>62</v>
      </c>
      <c r="B66" s="114">
        <v>2183</v>
      </c>
      <c r="C66" s="54" t="s">
        <v>469</v>
      </c>
      <c r="D66" s="56"/>
      <c r="E66" s="52"/>
      <c r="F66" s="76">
        <v>53.41</v>
      </c>
      <c r="G66" s="76">
        <v>10.47</v>
      </c>
      <c r="H66" s="76">
        <f t="shared" si="0"/>
        <v>63.879999999999995</v>
      </c>
      <c r="I66" s="53"/>
    </row>
    <row r="67" spans="1:10">
      <c r="A67" s="43">
        <f t="shared" si="1"/>
        <v>63</v>
      </c>
      <c r="B67" s="114">
        <v>2060</v>
      </c>
      <c r="C67" s="54" t="s">
        <v>179</v>
      </c>
      <c r="D67" s="52"/>
      <c r="E67" s="52">
        <v>1</v>
      </c>
      <c r="F67" s="75">
        <v>92.66</v>
      </c>
      <c r="G67" s="75">
        <v>18.32</v>
      </c>
      <c r="H67" s="75">
        <f t="shared" si="0"/>
        <v>110.97999999999999</v>
      </c>
      <c r="I67" s="53"/>
    </row>
    <row r="68" spans="1:10">
      <c r="A68" s="43">
        <f t="shared" si="1"/>
        <v>64</v>
      </c>
      <c r="B68" s="114">
        <v>1649</v>
      </c>
      <c r="C68" s="54" t="s">
        <v>34</v>
      </c>
      <c r="D68" s="52"/>
      <c r="E68" s="5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0">
      <c r="A69" s="43">
        <f t="shared" si="1"/>
        <v>65</v>
      </c>
      <c r="B69" s="114">
        <v>2090</v>
      </c>
      <c r="C69" s="54" t="s">
        <v>380</v>
      </c>
      <c r="D69" s="52"/>
      <c r="E69" s="52">
        <v>1</v>
      </c>
      <c r="F69" s="75">
        <v>92.66</v>
      </c>
      <c r="G69" s="75">
        <v>18.32</v>
      </c>
      <c r="H69" s="75">
        <f t="shared" si="0"/>
        <v>110.97999999999999</v>
      </c>
      <c r="I69" s="53"/>
    </row>
    <row r="70" spans="1:10">
      <c r="A70" s="43">
        <f t="shared" si="1"/>
        <v>66</v>
      </c>
      <c r="B70" s="114">
        <v>1705</v>
      </c>
      <c r="C70" s="54" t="s">
        <v>126</v>
      </c>
      <c r="D70" s="52"/>
      <c r="E70" s="52">
        <v>1</v>
      </c>
      <c r="F70" s="75">
        <v>92.66</v>
      </c>
      <c r="G70" s="75">
        <v>18.32</v>
      </c>
      <c r="H70" s="75">
        <f t="shared" si="0"/>
        <v>110.97999999999999</v>
      </c>
      <c r="I70" s="53"/>
    </row>
    <row r="71" spans="1:10" ht="17" customHeight="1">
      <c r="A71" s="43">
        <f t="shared" ref="A71:A87" si="2">A70+1</f>
        <v>67</v>
      </c>
      <c r="B71" s="114">
        <v>1050</v>
      </c>
      <c r="C71" s="115" t="s">
        <v>35</v>
      </c>
      <c r="D71" s="74"/>
      <c r="E71" s="116"/>
      <c r="F71" s="75">
        <v>53.41</v>
      </c>
      <c r="G71" s="75">
        <v>10.47</v>
      </c>
      <c r="H71" s="75">
        <f t="shared" si="0"/>
        <v>63.879999999999995</v>
      </c>
      <c r="I71" s="91"/>
      <c r="J71" s="91"/>
    </row>
    <row r="72" spans="1:10">
      <c r="A72" s="43">
        <f t="shared" si="2"/>
        <v>68</v>
      </c>
      <c r="B72" s="114">
        <v>2094</v>
      </c>
      <c r="C72" s="51" t="s">
        <v>433</v>
      </c>
      <c r="D72" s="71"/>
      <c r="E72" s="72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0">
      <c r="A73" s="43">
        <f t="shared" si="2"/>
        <v>69</v>
      </c>
      <c r="B73" s="114">
        <v>1964</v>
      </c>
      <c r="C73" s="54" t="s">
        <v>50</v>
      </c>
      <c r="D73" s="73"/>
      <c r="E73" s="73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0">
      <c r="A74" s="43">
        <f t="shared" si="2"/>
        <v>70</v>
      </c>
      <c r="B74" s="114">
        <v>2022</v>
      </c>
      <c r="C74" s="54" t="s">
        <v>128</v>
      </c>
      <c r="D74" s="71"/>
      <c r="E74" s="72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0">
      <c r="A75" s="43">
        <f t="shared" si="2"/>
        <v>71</v>
      </c>
      <c r="B75" s="114">
        <v>1662</v>
      </c>
      <c r="C75" s="54" t="s">
        <v>138</v>
      </c>
      <c r="D75" s="71"/>
      <c r="E75" s="72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0">
      <c r="A76" s="43">
        <f t="shared" si="2"/>
        <v>72</v>
      </c>
      <c r="B76" s="114">
        <v>1630</v>
      </c>
      <c r="C76" s="54" t="s">
        <v>37</v>
      </c>
      <c r="D76" s="56">
        <v>1</v>
      </c>
      <c r="E76" s="72"/>
      <c r="F76" s="75">
        <v>92.66</v>
      </c>
      <c r="G76" s="75">
        <v>18.32</v>
      </c>
      <c r="H76" s="75">
        <f t="shared" si="0"/>
        <v>110.97999999999999</v>
      </c>
      <c r="I76" s="53"/>
    </row>
    <row r="77" spans="1:10">
      <c r="A77" s="43">
        <f t="shared" si="2"/>
        <v>73</v>
      </c>
      <c r="B77" s="114">
        <v>1714</v>
      </c>
      <c r="C77" s="51" t="s">
        <v>46</v>
      </c>
      <c r="D77" s="74">
        <v>2</v>
      </c>
      <c r="E77" s="66">
        <v>1</v>
      </c>
      <c r="F77" s="75">
        <v>141.72</v>
      </c>
      <c r="G77" s="77">
        <v>29.32</v>
      </c>
      <c r="H77" s="75">
        <f t="shared" si="0"/>
        <v>171.04</v>
      </c>
      <c r="I77" s="53"/>
    </row>
    <row r="78" spans="1:10">
      <c r="A78" s="43">
        <f t="shared" si="2"/>
        <v>74</v>
      </c>
      <c r="B78" s="114">
        <v>2024</v>
      </c>
      <c r="C78" s="51" t="s">
        <v>165</v>
      </c>
      <c r="D78" s="56"/>
      <c r="E78" s="66">
        <v>1</v>
      </c>
      <c r="F78" s="80">
        <v>92.66</v>
      </c>
      <c r="G78" s="80">
        <v>18.32</v>
      </c>
      <c r="H78" s="76">
        <f t="shared" si="0"/>
        <v>110.97999999999999</v>
      </c>
      <c r="I78" s="53"/>
    </row>
    <row r="79" spans="1:10">
      <c r="A79" s="43">
        <f t="shared" si="2"/>
        <v>75</v>
      </c>
      <c r="B79" s="114">
        <v>1955</v>
      </c>
      <c r="C79" s="51" t="s">
        <v>200</v>
      </c>
      <c r="D79" s="56"/>
      <c r="E79" s="66">
        <v>1</v>
      </c>
      <c r="F79" s="76">
        <v>92.66</v>
      </c>
      <c r="G79" s="76">
        <v>18.32</v>
      </c>
      <c r="H79" s="76">
        <f t="shared" si="0"/>
        <v>110.97999999999999</v>
      </c>
      <c r="I79" s="53"/>
    </row>
    <row r="80" spans="1:10">
      <c r="A80" s="43">
        <f t="shared" si="2"/>
        <v>76</v>
      </c>
      <c r="B80" s="114">
        <v>2006</v>
      </c>
      <c r="C80" s="54" t="s">
        <v>98</v>
      </c>
      <c r="D80" s="56"/>
      <c r="E80" s="66"/>
      <c r="F80" s="75">
        <v>53.41</v>
      </c>
      <c r="G80" s="75">
        <v>10.47</v>
      </c>
      <c r="H80" s="75">
        <f t="shared" si="0"/>
        <v>63.879999999999995</v>
      </c>
      <c r="I80" s="53"/>
    </row>
    <row r="81" spans="1:11">
      <c r="A81" s="43">
        <f t="shared" si="2"/>
        <v>77</v>
      </c>
      <c r="B81" s="114">
        <v>2212</v>
      </c>
      <c r="C81" s="54" t="s">
        <v>434</v>
      </c>
      <c r="D81" s="56"/>
      <c r="E81" s="52"/>
      <c r="F81" s="75">
        <v>53.41</v>
      </c>
      <c r="G81" s="75">
        <v>10.47</v>
      </c>
      <c r="H81" s="75">
        <f t="shared" si="0"/>
        <v>63.879999999999995</v>
      </c>
      <c r="I81" s="53"/>
    </row>
    <row r="82" spans="1:11">
      <c r="A82" s="43">
        <f t="shared" si="2"/>
        <v>78</v>
      </c>
      <c r="B82" s="114">
        <v>2021</v>
      </c>
      <c r="C82" s="54" t="s">
        <v>201</v>
      </c>
      <c r="D82" s="66"/>
      <c r="E82" s="66"/>
      <c r="F82" s="75">
        <v>53.41</v>
      </c>
      <c r="G82" s="75">
        <v>10.47</v>
      </c>
      <c r="H82" s="75">
        <f t="shared" si="0"/>
        <v>63.879999999999995</v>
      </c>
      <c r="I82" s="53"/>
    </row>
    <row r="83" spans="1:11">
      <c r="A83" s="43">
        <f t="shared" si="2"/>
        <v>79</v>
      </c>
      <c r="B83" s="114">
        <v>1750</v>
      </c>
      <c r="C83" s="54" t="s">
        <v>202</v>
      </c>
      <c r="D83" s="66"/>
      <c r="E83" s="66">
        <v>1</v>
      </c>
      <c r="F83" s="78">
        <v>92.66</v>
      </c>
      <c r="G83" s="78">
        <v>18.32</v>
      </c>
      <c r="H83" s="75">
        <f>SUM(F83:G83)</f>
        <v>110.97999999999999</v>
      </c>
      <c r="I83" s="53"/>
    </row>
    <row r="84" spans="1:11">
      <c r="A84" s="43">
        <f t="shared" si="2"/>
        <v>80</v>
      </c>
      <c r="B84" s="114">
        <v>2095</v>
      </c>
      <c r="C84" s="54" t="s">
        <v>473</v>
      </c>
      <c r="D84" s="66"/>
      <c r="E84" s="66"/>
      <c r="F84" s="78">
        <v>53.41</v>
      </c>
      <c r="G84" s="78">
        <v>10.47</v>
      </c>
      <c r="H84" s="75">
        <f>SUM(F84:G84)</f>
        <v>63.879999999999995</v>
      </c>
      <c r="I84" s="53"/>
    </row>
    <row r="85" spans="1:11">
      <c r="A85" s="43">
        <f t="shared" si="2"/>
        <v>81</v>
      </c>
      <c r="B85" s="114">
        <v>1732</v>
      </c>
      <c r="C85" s="54" t="s">
        <v>51</v>
      </c>
      <c r="D85" s="66"/>
      <c r="E85" s="66"/>
      <c r="F85" s="75">
        <v>53.41</v>
      </c>
      <c r="G85" s="75">
        <v>10.47</v>
      </c>
      <c r="H85" s="75">
        <f>SUM(F85:G85)</f>
        <v>63.879999999999995</v>
      </c>
      <c r="I85" s="53"/>
    </row>
    <row r="86" spans="1:11">
      <c r="A86" s="43">
        <f t="shared" si="2"/>
        <v>82</v>
      </c>
      <c r="B86" s="114">
        <v>2052</v>
      </c>
      <c r="C86" s="54" t="s">
        <v>161</v>
      </c>
      <c r="D86" s="66"/>
      <c r="E86" s="66"/>
      <c r="F86" s="75">
        <v>53.41</v>
      </c>
      <c r="G86" s="75">
        <v>10.47</v>
      </c>
      <c r="H86" s="75">
        <f>SUM(F86:G86)</f>
        <v>63.879999999999995</v>
      </c>
      <c r="I86" s="53"/>
      <c r="K86" s="12"/>
    </row>
    <row r="87" spans="1:11">
      <c r="A87" s="43">
        <f t="shared" si="2"/>
        <v>83</v>
      </c>
      <c r="B87" s="168">
        <v>1769</v>
      </c>
      <c r="C87" s="146" t="s">
        <v>86</v>
      </c>
      <c r="D87" s="147"/>
      <c r="E87" s="147"/>
      <c r="F87" s="77">
        <v>53.41</v>
      </c>
      <c r="G87" s="77">
        <v>10.47</v>
      </c>
      <c r="H87" s="75">
        <f>SUM(F87:G87)</f>
        <v>63.879999999999995</v>
      </c>
      <c r="I87" s="53"/>
      <c r="K87" s="12"/>
    </row>
    <row r="88" spans="1:11" ht="16">
      <c r="A88" s="152"/>
      <c r="B88" s="153"/>
      <c r="C88" s="153"/>
      <c r="D88" s="153"/>
      <c r="E88" s="154" t="s">
        <v>403</v>
      </c>
      <c r="F88" s="144">
        <f>SUM(F5:F87)</f>
        <v>5846.0099999999929</v>
      </c>
      <c r="G88" s="88">
        <f>SUM(G5:G87)</f>
        <v>1161.1100000000015</v>
      </c>
      <c r="H88" s="88">
        <f>SUM(H5:H87)</f>
        <v>7007.1200000000008</v>
      </c>
      <c r="I88" s="89"/>
      <c r="K88" s="12"/>
    </row>
    <row r="89" spans="1:11">
      <c r="A89" s="148" t="s">
        <v>383</v>
      </c>
      <c r="B89" s="149" t="s">
        <v>413</v>
      </c>
      <c r="C89" s="150" t="s">
        <v>196</v>
      </c>
      <c r="D89" s="151"/>
      <c r="E89" s="151"/>
      <c r="F89" s="75">
        <v>53.41</v>
      </c>
      <c r="G89" s="75">
        <v>10.47</v>
      </c>
      <c r="H89" s="75">
        <f>SUM(F89:G89)</f>
        <v>63.879999999999995</v>
      </c>
      <c r="I89" s="53"/>
    </row>
    <row r="90" spans="1:11">
      <c r="A90" s="43" t="s">
        <v>383</v>
      </c>
      <c r="B90" s="50" t="s">
        <v>414</v>
      </c>
      <c r="C90" s="54" t="s">
        <v>320</v>
      </c>
      <c r="D90" s="52"/>
      <c r="E90" s="52">
        <v>1</v>
      </c>
      <c r="F90" s="76">
        <v>92.66</v>
      </c>
      <c r="G90" s="76">
        <v>18.32</v>
      </c>
      <c r="H90" s="76">
        <f>SUM(F90:G90)</f>
        <v>110.97999999999999</v>
      </c>
      <c r="I90" s="53"/>
    </row>
    <row r="91" spans="1:11">
      <c r="A91" s="43"/>
      <c r="B91" s="50"/>
      <c r="C91" s="54"/>
      <c r="D91" s="52"/>
      <c r="E91" s="52"/>
      <c r="F91" s="76"/>
      <c r="G91" s="76"/>
      <c r="H91" s="76"/>
      <c r="I91" s="53"/>
    </row>
    <row r="92" spans="1:11" ht="16">
      <c r="A92" s="143"/>
      <c r="B92" s="155">
        <f>COUNTA(B5:B90)</f>
        <v>85</v>
      </c>
      <c r="C92" s="142"/>
      <c r="D92" s="398" t="s">
        <v>404</v>
      </c>
      <c r="E92" s="400"/>
      <c r="F92" s="88">
        <f>SUM(F89:F91)</f>
        <v>146.07</v>
      </c>
      <c r="G92" s="88">
        <f>SUM(G89:G91)</f>
        <v>28.79</v>
      </c>
      <c r="H92" s="88">
        <f>SUM(H89:H91)</f>
        <v>174.85999999999999</v>
      </c>
      <c r="I92" s="89"/>
      <c r="K92" s="12"/>
    </row>
    <row r="93" spans="1:11" ht="16">
      <c r="A93" s="394" t="s">
        <v>171</v>
      </c>
      <c r="B93" s="395"/>
      <c r="C93" s="395"/>
      <c r="D93" s="395"/>
      <c r="E93" s="396"/>
      <c r="F93" s="88">
        <f>F88+F92</f>
        <v>5992.0799999999927</v>
      </c>
      <c r="G93" s="88">
        <f>G88+G92</f>
        <v>1189.9000000000015</v>
      </c>
      <c r="H93" s="88">
        <f>H88+H92</f>
        <v>7181.9800000000005</v>
      </c>
      <c r="I93" s="89"/>
      <c r="K93" s="12"/>
    </row>
    <row r="94" spans="1:11" ht="16">
      <c r="A94" s="401" t="s">
        <v>317</v>
      </c>
      <c r="B94" s="401"/>
      <c r="C94" s="401"/>
      <c r="D94" s="401"/>
      <c r="E94" s="401"/>
      <c r="F94" s="90"/>
      <c r="G94" s="93"/>
      <c r="H94" s="93"/>
      <c r="I94" s="89"/>
    </row>
    <row r="95" spans="1:11" ht="16" customHeight="1">
      <c r="A95" s="405" t="s">
        <v>417</v>
      </c>
      <c r="B95" s="402"/>
      <c r="C95" s="402"/>
      <c r="D95" s="402"/>
      <c r="E95" s="403"/>
      <c r="F95" s="75"/>
      <c r="G95" s="75"/>
      <c r="H95" s="75"/>
      <c r="I95" s="100"/>
    </row>
    <row r="96" spans="1:11" ht="16" customHeight="1">
      <c r="A96" s="189"/>
      <c r="B96" s="190"/>
      <c r="C96" s="189"/>
      <c r="D96" s="196"/>
      <c r="E96" s="195"/>
      <c r="F96" s="75"/>
      <c r="G96" s="75"/>
      <c r="H96" s="75"/>
      <c r="I96" s="100"/>
    </row>
    <row r="97" spans="1:9" ht="16" customHeight="1">
      <c r="A97" s="405" t="s">
        <v>418</v>
      </c>
      <c r="B97" s="402"/>
      <c r="C97" s="402"/>
      <c r="D97" s="402"/>
      <c r="E97" s="403"/>
      <c r="F97" s="207"/>
      <c r="G97" s="75"/>
      <c r="H97" s="75"/>
      <c r="I97" s="100"/>
    </row>
    <row r="98" spans="1:9" ht="16" customHeight="1">
      <c r="A98" s="189"/>
      <c r="B98" s="191"/>
      <c r="C98" s="190" t="s">
        <v>443</v>
      </c>
      <c r="D98" s="190"/>
      <c r="E98" s="191"/>
      <c r="F98" s="75">
        <v>-53.41</v>
      </c>
      <c r="G98" s="75">
        <v>-10.47</v>
      </c>
      <c r="H98" s="75">
        <f>SUM(F98:G98)</f>
        <v>-63.879999999999995</v>
      </c>
      <c r="I98" s="100" t="s">
        <v>471</v>
      </c>
    </row>
    <row r="99" spans="1:9" ht="16" customHeight="1">
      <c r="A99" s="189"/>
      <c r="B99" s="191"/>
      <c r="C99" s="190" t="s">
        <v>369</v>
      </c>
      <c r="D99" s="190"/>
      <c r="E99" s="191"/>
      <c r="F99" s="75">
        <v>-49.06</v>
      </c>
      <c r="G99" s="75">
        <v>-11</v>
      </c>
      <c r="H99" s="75">
        <f>SUM(F99:G99)</f>
        <v>-60.06</v>
      </c>
      <c r="I99" s="100" t="s">
        <v>472</v>
      </c>
    </row>
    <row r="100" spans="1:9" ht="16" customHeight="1">
      <c r="A100" s="189"/>
      <c r="B100" s="191"/>
      <c r="C100" s="189" t="s">
        <v>469</v>
      </c>
      <c r="D100" s="190"/>
      <c r="E100" s="191"/>
      <c r="F100" s="75">
        <v>106.82</v>
      </c>
      <c r="G100" s="75">
        <v>20.94</v>
      </c>
      <c r="H100" s="75">
        <f>SUM(F100:G100)</f>
        <v>127.75999999999999</v>
      </c>
      <c r="I100" s="100" t="s">
        <v>470</v>
      </c>
    </row>
    <row r="101" spans="1:9" s="209" customFormat="1" ht="16" customHeight="1">
      <c r="A101" s="189"/>
      <c r="B101" s="191"/>
      <c r="C101" s="206" t="s">
        <v>473</v>
      </c>
      <c r="D101" s="206"/>
      <c r="E101" s="206"/>
      <c r="F101" s="208">
        <v>53.41</v>
      </c>
      <c r="G101" s="208">
        <v>10.47</v>
      </c>
      <c r="H101" s="208">
        <f>SUM(F101:G101)</f>
        <v>63.879999999999995</v>
      </c>
      <c r="I101" s="53" t="s">
        <v>474</v>
      </c>
    </row>
    <row r="103" spans="1:9" ht="16">
      <c r="A103" s="409" t="s">
        <v>415</v>
      </c>
      <c r="B103" s="410"/>
      <c r="C103" s="410"/>
      <c r="D103" s="410"/>
      <c r="E103" s="411"/>
      <c r="F103" s="98">
        <f>SUM(F96:F101)</f>
        <v>57.759999999999991</v>
      </c>
      <c r="G103" s="98">
        <f>SUM(G96:G101)</f>
        <v>9.9400000000000031</v>
      </c>
      <c r="H103" s="98">
        <f>SUM(H96:H102)</f>
        <v>67.699999999999989</v>
      </c>
      <c r="I103" s="100"/>
    </row>
    <row r="104" spans="1:9" ht="16">
      <c r="A104" s="393" t="s">
        <v>171</v>
      </c>
      <c r="B104" s="393"/>
      <c r="C104" s="393"/>
      <c r="D104" s="393"/>
      <c r="E104" s="393"/>
      <c r="F104" s="90">
        <f>F93+F103</f>
        <v>6049.8399999999929</v>
      </c>
      <c r="G104" s="90">
        <f>G93+G103</f>
        <v>1199.8400000000015</v>
      </c>
      <c r="H104" s="90">
        <f>H93+H103</f>
        <v>7249.68</v>
      </c>
      <c r="I104" s="89"/>
    </row>
    <row r="105" spans="1:9" ht="30" customHeight="1">
      <c r="A105" s="397" t="s">
        <v>468</v>
      </c>
      <c r="B105" s="397"/>
      <c r="C105" s="397"/>
      <c r="D105" s="397"/>
      <c r="E105" s="397"/>
      <c r="F105" s="397"/>
      <c r="G105" s="397"/>
      <c r="H105" s="397"/>
      <c r="I105" s="143"/>
    </row>
    <row r="106" spans="1:9" ht="16" customHeight="1">
      <c r="C106" s="1"/>
      <c r="D106" s="2"/>
      <c r="E106" s="3"/>
      <c r="G106" t="s">
        <v>381</v>
      </c>
      <c r="H106" s="163" t="s">
        <v>440</v>
      </c>
      <c r="I106" s="164">
        <v>44067</v>
      </c>
    </row>
    <row r="107" spans="1:9">
      <c r="G107" s="12"/>
      <c r="H107" s="12"/>
    </row>
    <row r="110" spans="1:9">
      <c r="B110" s="137"/>
      <c r="C110" s="137"/>
    </row>
  </sheetData>
  <mergeCells count="8">
    <mergeCell ref="A104:E104"/>
    <mergeCell ref="A105:H105"/>
    <mergeCell ref="D92:E92"/>
    <mergeCell ref="A93:E93"/>
    <mergeCell ref="A94:E94"/>
    <mergeCell ref="A95:E95"/>
    <mergeCell ref="A97:E97"/>
    <mergeCell ref="A103:E103"/>
  </mergeCells>
  <conditionalFormatting sqref="B104 B1:B94 B106:B1048576">
    <cfRule type="duplicateValues" dxfId="228" priority="9"/>
  </conditionalFormatting>
  <conditionalFormatting sqref="B48:C48">
    <cfRule type="duplicateValues" dxfId="227" priority="45"/>
    <cfRule type="duplicateValues" dxfId="226" priority="46"/>
  </conditionalFormatting>
  <conditionalFormatting sqref="B88:C88">
    <cfRule type="duplicateValues" dxfId="225" priority="48"/>
    <cfRule type="duplicateValues" dxfId="224" priority="49"/>
  </conditionalFormatting>
  <conditionalFormatting sqref="B104:C104 B89:C92 B49:C87 B94:C94 B1:C47 B106:C1048576">
    <cfRule type="duplicateValues" dxfId="223" priority="51"/>
  </conditionalFormatting>
  <conditionalFormatting sqref="B108:C1048576">
    <cfRule type="duplicateValues" dxfId="222" priority="58"/>
  </conditionalFormatting>
  <conditionalFormatting sqref="C13">
    <cfRule type="duplicateValues" dxfId="221" priority="56"/>
  </conditionalFormatting>
  <conditionalFormatting sqref="C40">
    <cfRule type="duplicateValues" dxfId="220" priority="54"/>
  </conditionalFormatting>
  <conditionalFormatting sqref="C42">
    <cfRule type="duplicateValues" dxfId="219" priority="53"/>
  </conditionalFormatting>
  <conditionalFormatting sqref="C104 C1:C94 C106:C1048576">
    <cfRule type="duplicateValues" dxfId="218" priority="10"/>
  </conditionalFormatting>
  <conditionalFormatting sqref="D5:E87">
    <cfRule type="notContainsBlanks" dxfId="217" priority="47">
      <formula>LEN(TRIM(D5))&gt;0</formula>
    </cfRule>
  </conditionalFormatting>
  <conditionalFormatting sqref="D89:E91">
    <cfRule type="notContainsBlanks" dxfId="216" priority="57">
      <formula>LEN(TRIM(D89))&gt;0</formula>
    </cfRule>
  </conditionalFormatting>
  <conditionalFormatting sqref="F5:F87">
    <cfRule type="cellIs" dxfId="215" priority="5" operator="notEqual">
      <formula>53.41</formula>
    </cfRule>
  </conditionalFormatting>
  <conditionalFormatting sqref="F95:F100">
    <cfRule type="cellIs" dxfId="214" priority="44" operator="notEqual">
      <formula>53.41</formula>
    </cfRule>
  </conditionalFormatting>
  <conditionalFormatting sqref="G5:G87">
    <cfRule type="cellIs" dxfId="213" priority="4" operator="notEqual">
      <formula>10.47</formula>
    </cfRule>
  </conditionalFormatting>
  <conditionalFormatting sqref="G95:G100">
    <cfRule type="cellIs" dxfId="212" priority="43" operator="notEqual">
      <formula>10.47</formula>
    </cfRule>
  </conditionalFormatting>
  <conditionalFormatting sqref="H5:H87">
    <cfRule type="cellIs" dxfId="211" priority="3" operator="notEqual">
      <formula>63.88</formula>
    </cfRule>
  </conditionalFormatting>
  <conditionalFormatting sqref="H95:H100">
    <cfRule type="cellIs" dxfId="210" priority="42" operator="notEqual">
      <formula>63.88</formula>
    </cfRule>
  </conditionalFormatting>
  <conditionalFormatting sqref="I5:I101">
    <cfRule type="notContainsBlanks" dxfId="209" priority="1">
      <formula>LEN(TRIM(I5))&gt;0</formula>
    </cfRule>
  </conditionalFormatting>
  <conditionalFormatting sqref="I103:I105">
    <cfRule type="notContainsBlanks" dxfId="208" priority="35">
      <formula>LEN(TRIM(I103))&gt;0</formula>
    </cfRule>
  </conditionalFormatting>
  <conditionalFormatting sqref="J71">
    <cfRule type="notContainsBlanks" dxfId="207" priority="52">
      <formula>LEN(TRIM(J71))&gt;0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8CD5-50C1-964C-8907-1122E1B1865B}">
  <sheetPr codeName="Sheet71">
    <tabColor rgb="FF92D050"/>
    <pageSetUpPr fitToPage="1"/>
  </sheetPr>
  <dimension ref="A1:M106"/>
  <sheetViews>
    <sheetView topLeftCell="A39" zoomScale="125" zoomScaleNormal="125" zoomScalePageLayoutView="150" workbookViewId="0">
      <selection activeCell="D45" sqref="D45:E4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62.832031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44044</v>
      </c>
      <c r="I2" s="157">
        <v>44074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82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0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v>4</v>
      </c>
      <c r="B8" s="114">
        <v>2213</v>
      </c>
      <c r="C8" s="54" t="s">
        <v>443</v>
      </c>
      <c r="D8" s="52"/>
      <c r="E8" s="52"/>
      <c r="F8" s="76">
        <v>53.41</v>
      </c>
      <c r="G8" s="76">
        <v>10.47</v>
      </c>
      <c r="H8" s="76">
        <f t="shared" si="0"/>
        <v>63.879999999999995</v>
      </c>
      <c r="I8" s="53"/>
    </row>
    <row r="9" spans="1:9">
      <c r="A9" s="43">
        <v>5</v>
      </c>
      <c r="B9" s="114">
        <v>1593</v>
      </c>
      <c r="C9" s="54" t="s">
        <v>89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1751</v>
      </c>
      <c r="C10" s="54" t="s">
        <v>139</v>
      </c>
      <c r="D10" s="52"/>
      <c r="E10" s="52"/>
      <c r="F10" s="75">
        <v>53.41</v>
      </c>
      <c r="G10" s="75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2023</v>
      </c>
      <c r="C11" s="54" t="s">
        <v>170</v>
      </c>
      <c r="D11" s="52"/>
      <c r="E11" s="52"/>
      <c r="F11" s="76">
        <v>53.41</v>
      </c>
      <c r="G11" s="76">
        <v>10.47</v>
      </c>
      <c r="H11" s="75">
        <f t="shared" si="0"/>
        <v>63.879999999999995</v>
      </c>
      <c r="I11" s="53"/>
    </row>
    <row r="12" spans="1:9">
      <c r="A12" s="43">
        <f t="shared" si="1"/>
        <v>8</v>
      </c>
      <c r="B12" s="114">
        <v>1999</v>
      </c>
      <c r="C12" s="54" t="s">
        <v>97</v>
      </c>
      <c r="D12" s="52">
        <v>1</v>
      </c>
      <c r="E12" s="52">
        <v>1</v>
      </c>
      <c r="F12" s="77">
        <v>141.72</v>
      </c>
      <c r="G12" s="77">
        <v>29.32</v>
      </c>
      <c r="H12" s="75">
        <f t="shared" si="0"/>
        <v>171.04</v>
      </c>
      <c r="I12" s="53"/>
    </row>
    <row r="13" spans="1:9">
      <c r="A13" s="43">
        <f t="shared" si="1"/>
        <v>9</v>
      </c>
      <c r="B13" s="114">
        <v>1721</v>
      </c>
      <c r="C13" s="51" t="s">
        <v>11</v>
      </c>
      <c r="D13" s="52">
        <v>1</v>
      </c>
      <c r="E13" s="52">
        <v>1</v>
      </c>
      <c r="F13" s="77">
        <v>141.72</v>
      </c>
      <c r="G13" s="76">
        <v>29.32</v>
      </c>
      <c r="H13" s="75">
        <f t="shared" si="0"/>
        <v>171.04</v>
      </c>
      <c r="I13" s="53"/>
    </row>
    <row r="14" spans="1:9">
      <c r="A14" s="43">
        <f t="shared" si="1"/>
        <v>10</v>
      </c>
      <c r="B14" s="165">
        <v>2123</v>
      </c>
      <c r="C14" s="112" t="s">
        <v>300</v>
      </c>
      <c r="D14" s="52"/>
      <c r="E14" s="52"/>
      <c r="F14" s="76">
        <v>53.41</v>
      </c>
      <c r="G14" s="76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1970</v>
      </c>
      <c r="C15" s="54" t="s">
        <v>65</v>
      </c>
      <c r="D15" s="55"/>
      <c r="E15" s="55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1984</v>
      </c>
      <c r="C16" s="51" t="s">
        <v>80</v>
      </c>
      <c r="D16" s="52"/>
      <c r="E16" s="52"/>
      <c r="F16" s="75">
        <v>53.41</v>
      </c>
      <c r="G16" s="75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2078</v>
      </c>
      <c r="C17" s="51" t="s">
        <v>194</v>
      </c>
      <c r="D17" s="52"/>
      <c r="E17" s="52"/>
      <c r="F17" s="75">
        <v>53.41</v>
      </c>
      <c r="G17" s="75">
        <v>10.47</v>
      </c>
      <c r="H17" s="75">
        <f t="shared" si="0"/>
        <v>63.879999999999995</v>
      </c>
      <c r="I17" s="53"/>
    </row>
    <row r="18" spans="1:13">
      <c r="A18" s="43">
        <v>14</v>
      </c>
      <c r="B18" s="114">
        <v>2211</v>
      </c>
      <c r="C18" s="51" t="s">
        <v>445</v>
      </c>
      <c r="D18" s="52">
        <v>1</v>
      </c>
      <c r="E18" s="52"/>
      <c r="F18" s="76">
        <v>92.66</v>
      </c>
      <c r="G18" s="76">
        <v>18.32</v>
      </c>
      <c r="H18" s="76">
        <f t="shared" si="0"/>
        <v>110.97999999999999</v>
      </c>
      <c r="I18" s="53"/>
    </row>
    <row r="19" spans="1:13">
      <c r="A19" s="43">
        <v>15</v>
      </c>
      <c r="B19" s="114">
        <v>1657</v>
      </c>
      <c r="C19" s="51" t="s">
        <v>335</v>
      </c>
      <c r="D19" s="52"/>
      <c r="E19" s="52"/>
      <c r="F19" s="120">
        <v>53.41</v>
      </c>
      <c r="G19" s="76">
        <v>10.47</v>
      </c>
      <c r="H19" s="76">
        <f>SUM(F19:G19)</f>
        <v>63.879999999999995</v>
      </c>
      <c r="I19" s="53"/>
    </row>
    <row r="20" spans="1:13">
      <c r="A20" s="43">
        <v>16</v>
      </c>
      <c r="B20" s="114">
        <v>1794</v>
      </c>
      <c r="C20" s="51" t="s">
        <v>91</v>
      </c>
      <c r="D20" s="52">
        <v>3</v>
      </c>
      <c r="E20" s="52"/>
      <c r="F20" s="77">
        <v>141.72</v>
      </c>
      <c r="G20" s="76">
        <v>29.32</v>
      </c>
      <c r="H20" s="75">
        <f t="shared" si="0"/>
        <v>171.04</v>
      </c>
      <c r="I20" s="53"/>
    </row>
    <row r="21" spans="1:13">
      <c r="A21" s="43">
        <v>17</v>
      </c>
      <c r="B21" s="114">
        <v>2201</v>
      </c>
      <c r="C21" s="51" t="s">
        <v>420</v>
      </c>
      <c r="D21" s="52"/>
      <c r="E21" s="52"/>
      <c r="F21" s="77">
        <v>53.41</v>
      </c>
      <c r="G21" s="76">
        <v>10.47</v>
      </c>
      <c r="H21" s="75">
        <f t="shared" si="0"/>
        <v>63.879999999999995</v>
      </c>
      <c r="I21" s="53"/>
    </row>
    <row r="22" spans="1:13">
      <c r="A22" s="43">
        <f t="shared" si="1"/>
        <v>18</v>
      </c>
      <c r="B22" s="114">
        <v>2194</v>
      </c>
      <c r="C22" s="51" t="s">
        <v>405</v>
      </c>
      <c r="D22" s="52"/>
      <c r="E22" s="52"/>
      <c r="F22" s="76">
        <v>53.41</v>
      </c>
      <c r="G22" s="76">
        <v>10.47</v>
      </c>
      <c r="H22" s="76">
        <f t="shared" si="0"/>
        <v>63.879999999999995</v>
      </c>
      <c r="I22" s="53"/>
    </row>
    <row r="23" spans="1:13">
      <c r="A23" s="43">
        <f t="shared" si="1"/>
        <v>19</v>
      </c>
      <c r="B23" s="114">
        <v>2182</v>
      </c>
      <c r="C23" s="51" t="s">
        <v>387</v>
      </c>
      <c r="D23" s="52">
        <v>1</v>
      </c>
      <c r="E23" s="52"/>
      <c r="F23" s="76">
        <v>92.66</v>
      </c>
      <c r="G23" s="76">
        <v>18.32</v>
      </c>
      <c r="H23" s="75">
        <f t="shared" si="0"/>
        <v>110.97999999999999</v>
      </c>
      <c r="I23" s="53"/>
    </row>
    <row r="24" spans="1:13">
      <c r="A24" s="43">
        <f t="shared" si="1"/>
        <v>20</v>
      </c>
      <c r="B24" s="114">
        <v>1040</v>
      </c>
      <c r="C24" s="51" t="s">
        <v>42</v>
      </c>
      <c r="D24" s="52"/>
      <c r="E24" s="52">
        <v>1</v>
      </c>
      <c r="F24" s="76">
        <v>92.66</v>
      </c>
      <c r="G24" s="76">
        <v>18.32</v>
      </c>
      <c r="H24" s="75">
        <f t="shared" si="0"/>
        <v>110.97999999999999</v>
      </c>
      <c r="I24" s="53"/>
    </row>
    <row r="25" spans="1:13">
      <c r="A25" s="43">
        <f t="shared" si="1"/>
        <v>21</v>
      </c>
      <c r="B25" s="114">
        <v>1730</v>
      </c>
      <c r="C25" s="51" t="s">
        <v>92</v>
      </c>
      <c r="D25" s="52">
        <v>1</v>
      </c>
      <c r="E25" s="52"/>
      <c r="F25" s="76">
        <v>92.66</v>
      </c>
      <c r="G25" s="76">
        <v>18.32</v>
      </c>
      <c r="H25" s="75">
        <f t="shared" si="0"/>
        <v>110.97999999999999</v>
      </c>
      <c r="I25" s="53"/>
    </row>
    <row r="26" spans="1:13">
      <c r="A26" s="43">
        <f t="shared" si="1"/>
        <v>22</v>
      </c>
      <c r="B26" s="114">
        <v>1708</v>
      </c>
      <c r="C26" s="51" t="s">
        <v>15</v>
      </c>
      <c r="D26" s="52"/>
      <c r="E26" s="52"/>
      <c r="F26" s="75">
        <v>53.41</v>
      </c>
      <c r="G26" s="75">
        <v>10.47</v>
      </c>
      <c r="H26" s="75">
        <f t="shared" si="0"/>
        <v>63.879999999999995</v>
      </c>
      <c r="I26" s="53"/>
    </row>
    <row r="27" spans="1:13">
      <c r="A27" s="43">
        <f t="shared" si="1"/>
        <v>23</v>
      </c>
      <c r="B27" s="114">
        <v>1985</v>
      </c>
      <c r="C27" s="54" t="s">
        <v>120</v>
      </c>
      <c r="D27" s="52"/>
      <c r="E27" s="52"/>
      <c r="F27" s="75">
        <v>53.41</v>
      </c>
      <c r="G27" s="75">
        <v>10.47</v>
      </c>
      <c r="H27" s="75">
        <f t="shared" si="0"/>
        <v>63.879999999999995</v>
      </c>
      <c r="I27" s="53"/>
      <c r="M27" t="s">
        <v>318</v>
      </c>
    </row>
    <row r="28" spans="1:13">
      <c r="A28" s="43">
        <f t="shared" si="1"/>
        <v>24</v>
      </c>
      <c r="B28" s="114">
        <v>2120</v>
      </c>
      <c r="C28" s="51" t="s">
        <v>213</v>
      </c>
      <c r="D28" s="66">
        <v>1</v>
      </c>
      <c r="E28" s="66"/>
      <c r="F28" s="78">
        <v>92.66</v>
      </c>
      <c r="G28" s="78">
        <v>18.32</v>
      </c>
      <c r="H28" s="75">
        <f t="shared" si="0"/>
        <v>110.97999999999999</v>
      </c>
      <c r="I28" s="53"/>
    </row>
    <row r="29" spans="1:13">
      <c r="A29" s="43">
        <f t="shared" si="1"/>
        <v>25</v>
      </c>
      <c r="B29" s="114">
        <v>2193</v>
      </c>
      <c r="C29" s="51" t="s">
        <v>407</v>
      </c>
      <c r="D29" s="66"/>
      <c r="E29" s="66"/>
      <c r="F29" s="76">
        <v>53.41</v>
      </c>
      <c r="G29" s="76">
        <v>10.47</v>
      </c>
      <c r="H29" s="76">
        <f t="shared" si="0"/>
        <v>63.879999999999995</v>
      </c>
      <c r="I29" s="53"/>
    </row>
    <row r="30" spans="1:13">
      <c r="A30" s="43">
        <v>26</v>
      </c>
      <c r="B30" s="114">
        <v>2210</v>
      </c>
      <c r="C30" s="51" t="s">
        <v>448</v>
      </c>
      <c r="D30" s="66">
        <v>1</v>
      </c>
      <c r="E30" s="66"/>
      <c r="F30" s="76">
        <v>92.66</v>
      </c>
      <c r="G30" s="76">
        <v>18.32</v>
      </c>
      <c r="H30" s="76">
        <f t="shared" si="0"/>
        <v>110.97999999999999</v>
      </c>
      <c r="I30" s="53"/>
    </row>
    <row r="31" spans="1:13">
      <c r="A31" s="43">
        <v>27</v>
      </c>
      <c r="B31" s="114">
        <v>640</v>
      </c>
      <c r="C31" s="51" t="s">
        <v>43</v>
      </c>
      <c r="D31" s="52">
        <v>1</v>
      </c>
      <c r="E31" s="52"/>
      <c r="F31" s="75">
        <v>92.66</v>
      </c>
      <c r="G31" s="75">
        <v>18.32</v>
      </c>
      <c r="H31" s="75">
        <f t="shared" si="0"/>
        <v>110.97999999999999</v>
      </c>
      <c r="I31" s="53"/>
    </row>
    <row r="32" spans="1:13">
      <c r="A32" s="43">
        <f t="shared" si="1"/>
        <v>28</v>
      </c>
      <c r="B32" s="114">
        <v>901</v>
      </c>
      <c r="C32" s="51" t="s">
        <v>21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10">
      <c r="A33" s="43">
        <v>29</v>
      </c>
      <c r="B33" s="114">
        <v>1978</v>
      </c>
      <c r="C33" s="51" t="s">
        <v>358</v>
      </c>
      <c r="D33" s="52">
        <v>1</v>
      </c>
      <c r="E33" s="52">
        <v>1</v>
      </c>
      <c r="F33" s="76">
        <v>141.72</v>
      </c>
      <c r="G33" s="76">
        <v>29.32</v>
      </c>
      <c r="H33" s="76">
        <f t="shared" si="0"/>
        <v>171.04</v>
      </c>
      <c r="I33" s="53"/>
    </row>
    <row r="34" spans="1:10" ht="16">
      <c r="A34" s="43">
        <v>30</v>
      </c>
      <c r="B34" s="114">
        <v>1741</v>
      </c>
      <c r="C34" s="51" t="s">
        <v>23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  <c r="J34" s="180"/>
    </row>
    <row r="35" spans="1:10">
      <c r="A35" s="43">
        <f t="shared" si="1"/>
        <v>31</v>
      </c>
      <c r="B35" s="114">
        <v>1757</v>
      </c>
      <c r="C35" s="51" t="s">
        <v>93</v>
      </c>
      <c r="D35" s="52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10">
      <c r="A36" s="43">
        <f t="shared" si="1"/>
        <v>32</v>
      </c>
      <c r="B36" s="114">
        <v>2057</v>
      </c>
      <c r="C36" s="51" t="s">
        <v>183</v>
      </c>
      <c r="D36" s="52"/>
      <c r="E36" s="52"/>
      <c r="F36" s="75">
        <v>53.41</v>
      </c>
      <c r="G36" s="75">
        <v>10.47</v>
      </c>
      <c r="H36" s="75">
        <f t="shared" si="0"/>
        <v>63.879999999999995</v>
      </c>
      <c r="I36" s="53"/>
    </row>
    <row r="37" spans="1:10">
      <c r="A37" s="43">
        <f t="shared" si="1"/>
        <v>33</v>
      </c>
      <c r="B37" s="114">
        <v>1210</v>
      </c>
      <c r="C37" s="54" t="s">
        <v>24</v>
      </c>
      <c r="D37" s="52"/>
      <c r="E37" s="52">
        <v>1</v>
      </c>
      <c r="F37" s="76">
        <v>92.66</v>
      </c>
      <c r="G37" s="76">
        <v>18.32</v>
      </c>
      <c r="H37" s="76">
        <f t="shared" si="0"/>
        <v>110.97999999999999</v>
      </c>
      <c r="I37" s="53"/>
    </row>
    <row r="38" spans="1:10">
      <c r="A38" s="43">
        <f t="shared" si="1"/>
        <v>34</v>
      </c>
      <c r="B38" s="114">
        <v>2031</v>
      </c>
      <c r="C38" s="54" t="s">
        <v>134</v>
      </c>
      <c r="D38" s="52"/>
      <c r="E38" s="52"/>
      <c r="F38" s="75">
        <v>53.41</v>
      </c>
      <c r="G38" s="75">
        <v>10.47</v>
      </c>
      <c r="H38" s="75">
        <f t="shared" si="0"/>
        <v>63.879999999999995</v>
      </c>
      <c r="I38" s="53"/>
    </row>
    <row r="39" spans="1:10">
      <c r="A39" s="43">
        <f t="shared" si="1"/>
        <v>35</v>
      </c>
      <c r="B39" s="114">
        <v>1460</v>
      </c>
      <c r="C39" s="54" t="s">
        <v>59</v>
      </c>
      <c r="D39" s="55"/>
      <c r="E39" s="52"/>
      <c r="F39" s="75">
        <v>53.41</v>
      </c>
      <c r="G39" s="75">
        <v>10.47</v>
      </c>
      <c r="H39" s="75">
        <f t="shared" si="0"/>
        <v>63.879999999999995</v>
      </c>
      <c r="I39" s="53"/>
    </row>
    <row r="40" spans="1:10">
      <c r="A40" s="43">
        <f t="shared" si="1"/>
        <v>36</v>
      </c>
      <c r="B40" s="114">
        <v>1300</v>
      </c>
      <c r="C40" s="138" t="s">
        <v>330</v>
      </c>
      <c r="D40" s="55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10" ht="16" customHeight="1">
      <c r="A41" s="43">
        <f t="shared" si="1"/>
        <v>37</v>
      </c>
      <c r="B41" s="166">
        <v>2036</v>
      </c>
      <c r="C41" s="119" t="s">
        <v>306</v>
      </c>
      <c r="D41" s="55"/>
      <c r="E41" s="52"/>
      <c r="F41" s="76">
        <v>53.41</v>
      </c>
      <c r="G41" s="76">
        <v>10.47</v>
      </c>
      <c r="H41" s="75">
        <f t="shared" si="0"/>
        <v>63.879999999999995</v>
      </c>
      <c r="I41" s="53"/>
    </row>
    <row r="42" spans="1:10">
      <c r="A42" s="43">
        <f t="shared" si="1"/>
        <v>38</v>
      </c>
      <c r="B42" s="114">
        <v>2062</v>
      </c>
      <c r="C42" s="54" t="s">
        <v>203</v>
      </c>
      <c r="D42" s="52">
        <v>1</v>
      </c>
      <c r="E42" s="52"/>
      <c r="F42" s="76">
        <v>92.66</v>
      </c>
      <c r="G42" s="76">
        <v>18.32</v>
      </c>
      <c r="H42" s="75">
        <f t="shared" si="0"/>
        <v>110.97999999999999</v>
      </c>
      <c r="I42" s="53"/>
    </row>
    <row r="43" spans="1:10">
      <c r="A43" s="43">
        <f t="shared" si="1"/>
        <v>39</v>
      </c>
      <c r="B43" s="167">
        <v>2121</v>
      </c>
      <c r="C43" s="119" t="s">
        <v>308</v>
      </c>
      <c r="D43" s="52"/>
      <c r="E43" s="52"/>
      <c r="F43" s="76">
        <v>53.41</v>
      </c>
      <c r="G43" s="76">
        <v>10.47</v>
      </c>
      <c r="H43" s="75">
        <f t="shared" si="0"/>
        <v>63.879999999999995</v>
      </c>
      <c r="I43" s="53"/>
    </row>
    <row r="44" spans="1:10">
      <c r="A44" s="43">
        <f t="shared" si="1"/>
        <v>40</v>
      </c>
      <c r="B44" s="114">
        <v>1704</v>
      </c>
      <c r="C44" s="54" t="s">
        <v>27</v>
      </c>
      <c r="D44" s="56">
        <v>1</v>
      </c>
      <c r="E44" s="52">
        <v>1</v>
      </c>
      <c r="F44" s="77">
        <v>141.72</v>
      </c>
      <c r="G44" s="76">
        <v>29.32</v>
      </c>
      <c r="H44" s="75">
        <f t="shared" si="0"/>
        <v>171.04</v>
      </c>
      <c r="I44" s="53"/>
    </row>
    <row r="45" spans="1:10">
      <c r="A45" s="43">
        <f t="shared" si="1"/>
        <v>41</v>
      </c>
      <c r="B45" s="114">
        <v>2030</v>
      </c>
      <c r="C45" s="54" t="s">
        <v>123</v>
      </c>
      <c r="D45" s="56"/>
      <c r="E45" s="52"/>
      <c r="F45" s="76">
        <v>53.41</v>
      </c>
      <c r="G45" s="76">
        <v>10.47</v>
      </c>
      <c r="H45" s="75">
        <f t="shared" si="0"/>
        <v>63.879999999999995</v>
      </c>
      <c r="I45" s="53"/>
    </row>
    <row r="46" spans="1:10">
      <c r="A46" s="43">
        <f t="shared" si="1"/>
        <v>42</v>
      </c>
      <c r="B46" s="114">
        <v>2074</v>
      </c>
      <c r="C46" s="54" t="s">
        <v>214</v>
      </c>
      <c r="D46" s="56"/>
      <c r="E46" s="52"/>
      <c r="F46" s="75">
        <v>53.41</v>
      </c>
      <c r="G46" s="75">
        <v>10.47</v>
      </c>
      <c r="H46" s="75">
        <f t="shared" si="0"/>
        <v>63.879999999999995</v>
      </c>
      <c r="I46" s="53"/>
    </row>
    <row r="47" spans="1:10">
      <c r="A47" s="43">
        <f t="shared" si="1"/>
        <v>43</v>
      </c>
      <c r="B47" s="114">
        <v>1734</v>
      </c>
      <c r="C47" s="54" t="s">
        <v>143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10">
      <c r="A48" s="43">
        <f t="shared" si="1"/>
        <v>44</v>
      </c>
      <c r="B48" s="114">
        <v>2069</v>
      </c>
      <c r="C48" s="54" t="s">
        <v>209</v>
      </c>
      <c r="D48" s="52"/>
      <c r="E48" s="52"/>
      <c r="F48" s="75">
        <v>53.41</v>
      </c>
      <c r="G48" s="75">
        <v>10.47</v>
      </c>
      <c r="H48" s="75">
        <f t="shared" si="0"/>
        <v>63.879999999999995</v>
      </c>
      <c r="I48" s="53"/>
    </row>
    <row r="49" spans="1:9">
      <c r="A49" s="43">
        <f t="shared" si="1"/>
        <v>45</v>
      </c>
      <c r="B49" s="114">
        <v>2003</v>
      </c>
      <c r="C49" s="51" t="s">
        <v>133</v>
      </c>
      <c r="D49" s="52"/>
      <c r="E49" s="52">
        <v>1</v>
      </c>
      <c r="F49" s="76">
        <v>92.66</v>
      </c>
      <c r="G49" s="76">
        <v>18.32</v>
      </c>
      <c r="H49" s="76">
        <f t="shared" si="0"/>
        <v>110.97999999999999</v>
      </c>
      <c r="I49" s="53"/>
    </row>
    <row r="50" spans="1:9" s="42" customFormat="1">
      <c r="A50" s="43">
        <f t="shared" si="1"/>
        <v>46</v>
      </c>
      <c r="B50" s="114">
        <v>2019</v>
      </c>
      <c r="C50" s="54" t="s">
        <v>124</v>
      </c>
      <c r="D50" s="52">
        <v>1</v>
      </c>
      <c r="E50" s="52">
        <v>1</v>
      </c>
      <c r="F50" s="76">
        <v>141.72</v>
      </c>
      <c r="G50" s="76">
        <v>29.32</v>
      </c>
      <c r="H50" s="76">
        <f t="shared" si="0"/>
        <v>171.04</v>
      </c>
      <c r="I50" s="53"/>
    </row>
    <row r="51" spans="1:9" s="42" customFormat="1">
      <c r="A51" s="43">
        <f t="shared" si="1"/>
        <v>47</v>
      </c>
      <c r="B51" s="114">
        <v>2184</v>
      </c>
      <c r="C51" s="54" t="s">
        <v>393</v>
      </c>
      <c r="D51" s="52"/>
      <c r="E51" s="52"/>
      <c r="F51" s="76">
        <v>53.41</v>
      </c>
      <c r="G51" s="76">
        <v>10.47</v>
      </c>
      <c r="H51" s="75">
        <f t="shared" si="0"/>
        <v>63.879999999999995</v>
      </c>
      <c r="I51" s="53"/>
    </row>
    <row r="52" spans="1:9" s="42" customFormat="1">
      <c r="A52" s="43">
        <f t="shared" si="1"/>
        <v>48</v>
      </c>
      <c r="B52" s="114">
        <v>2172</v>
      </c>
      <c r="C52" s="54" t="s">
        <v>378</v>
      </c>
      <c r="D52" s="52"/>
      <c r="E52" s="52"/>
      <c r="F52" s="75">
        <v>53.41</v>
      </c>
      <c r="G52" s="75">
        <v>10.47</v>
      </c>
      <c r="H52" s="75">
        <f t="shared" si="0"/>
        <v>63.879999999999995</v>
      </c>
      <c r="I52" s="53"/>
    </row>
    <row r="53" spans="1:9">
      <c r="A53" s="43">
        <f t="shared" si="1"/>
        <v>49</v>
      </c>
      <c r="B53" s="114">
        <v>2119</v>
      </c>
      <c r="C53" s="51" t="s">
        <v>215</v>
      </c>
      <c r="D53" s="66"/>
      <c r="E53" s="66"/>
      <c r="F53" s="78">
        <v>53.41</v>
      </c>
      <c r="G53" s="78">
        <v>10.47</v>
      </c>
      <c r="H53" s="75">
        <f t="shared" si="0"/>
        <v>63.879999999999995</v>
      </c>
      <c r="I53" s="57"/>
    </row>
    <row r="54" spans="1:9">
      <c r="A54" s="43">
        <f t="shared" si="1"/>
        <v>50</v>
      </c>
      <c r="B54" s="114">
        <v>1975</v>
      </c>
      <c r="C54" s="54" t="s">
        <v>83</v>
      </c>
      <c r="D54" s="55"/>
      <c r="E54" s="55"/>
      <c r="F54" s="75">
        <v>53.41</v>
      </c>
      <c r="G54" s="75">
        <v>10.47</v>
      </c>
      <c r="H54" s="75">
        <f t="shared" si="0"/>
        <v>63.879999999999995</v>
      </c>
      <c r="I54" s="53"/>
    </row>
    <row r="55" spans="1:9">
      <c r="A55" s="43">
        <f t="shared" si="1"/>
        <v>51</v>
      </c>
      <c r="B55" s="114">
        <v>330</v>
      </c>
      <c r="C55" s="54" t="s">
        <v>30</v>
      </c>
      <c r="D55" s="52"/>
      <c r="E55" s="52"/>
      <c r="F55" s="76">
        <v>53.41</v>
      </c>
      <c r="G55" s="203">
        <v>10.47</v>
      </c>
      <c r="H55" s="76">
        <f t="shared" si="0"/>
        <v>63.879999999999995</v>
      </c>
      <c r="I55" s="53"/>
    </row>
    <row r="56" spans="1:9">
      <c r="A56" s="43">
        <f t="shared" si="1"/>
        <v>52</v>
      </c>
      <c r="B56" s="114">
        <v>2203</v>
      </c>
      <c r="C56" s="54" t="s">
        <v>428</v>
      </c>
      <c r="D56" s="52"/>
      <c r="E56" s="52"/>
      <c r="F56" s="76">
        <v>53.41</v>
      </c>
      <c r="G56" s="76">
        <v>10.47</v>
      </c>
      <c r="H56" s="76">
        <f>SUM(F56:G56)</f>
        <v>63.879999999999995</v>
      </c>
      <c r="I56" s="53"/>
    </row>
    <row r="57" spans="1:9">
      <c r="A57" s="43">
        <f t="shared" si="1"/>
        <v>53</v>
      </c>
      <c r="B57" s="114">
        <v>1595</v>
      </c>
      <c r="C57" s="54" t="s">
        <v>31</v>
      </c>
      <c r="D57" s="52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2001</v>
      </c>
      <c r="C58" s="54" t="s">
        <v>360</v>
      </c>
      <c r="D58" s="52"/>
      <c r="E58" s="52"/>
      <c r="F58" s="76">
        <v>53.41</v>
      </c>
      <c r="G58" s="76">
        <v>10.47</v>
      </c>
      <c r="H58" s="75">
        <f t="shared" si="0"/>
        <v>63.879999999999995</v>
      </c>
      <c r="I58" s="53"/>
    </row>
    <row r="59" spans="1:9">
      <c r="A59" s="43">
        <f t="shared" si="1"/>
        <v>55</v>
      </c>
      <c r="B59" s="114">
        <v>2109</v>
      </c>
      <c r="C59" s="54" t="s">
        <v>210</v>
      </c>
      <c r="D59" s="52">
        <v>1</v>
      </c>
      <c r="E59" s="52">
        <v>1</v>
      </c>
      <c r="F59" s="76">
        <v>141.72</v>
      </c>
      <c r="G59" s="76">
        <v>29.32</v>
      </c>
      <c r="H59" s="75">
        <f t="shared" si="0"/>
        <v>171.04</v>
      </c>
      <c r="I59" s="53"/>
    </row>
    <row r="60" spans="1:9">
      <c r="A60" s="43">
        <f t="shared" si="1"/>
        <v>56</v>
      </c>
      <c r="B60" s="114">
        <v>2160</v>
      </c>
      <c r="C60" s="54" t="s">
        <v>369</v>
      </c>
      <c r="D60" s="52">
        <v>2</v>
      </c>
      <c r="E60" s="52"/>
      <c r="F60" s="76">
        <v>141.72</v>
      </c>
      <c r="G60" s="76">
        <v>29.32</v>
      </c>
      <c r="H60" s="75">
        <f t="shared" si="0"/>
        <v>171.04</v>
      </c>
      <c r="I60" s="53"/>
    </row>
    <row r="61" spans="1:9">
      <c r="A61" s="43">
        <f t="shared" si="1"/>
        <v>57</v>
      </c>
      <c r="B61" s="114">
        <v>2209</v>
      </c>
      <c r="C61" s="54" t="s">
        <v>427</v>
      </c>
      <c r="D61" s="52"/>
      <c r="E61" s="52"/>
      <c r="F61" s="76">
        <v>53.41</v>
      </c>
      <c r="G61" s="76">
        <v>10.47</v>
      </c>
      <c r="H61" s="76">
        <f>SUM(F61:G61)</f>
        <v>63.879999999999995</v>
      </c>
      <c r="I61" s="53"/>
    </row>
    <row r="62" spans="1:9">
      <c r="A62" s="43">
        <f t="shared" si="1"/>
        <v>58</v>
      </c>
      <c r="B62" s="114">
        <v>2018</v>
      </c>
      <c r="C62" s="54" t="s">
        <v>112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2080</v>
      </c>
      <c r="C63" s="54" t="s">
        <v>198</v>
      </c>
      <c r="D63" s="52"/>
      <c r="E63" s="52"/>
      <c r="F63" s="75">
        <v>53.41</v>
      </c>
      <c r="G63" s="75">
        <v>10.47</v>
      </c>
      <c r="H63" s="75">
        <f t="shared" si="0"/>
        <v>63.879999999999995</v>
      </c>
      <c r="I63" s="53"/>
    </row>
    <row r="64" spans="1:9">
      <c r="A64" s="43">
        <v>60</v>
      </c>
      <c r="B64" s="114">
        <v>2171</v>
      </c>
      <c r="C64" s="54" t="s">
        <v>441</v>
      </c>
      <c r="D64" s="52"/>
      <c r="E64" s="52"/>
      <c r="F64" s="76">
        <v>53.41</v>
      </c>
      <c r="G64" s="76">
        <v>10.47</v>
      </c>
      <c r="H64" s="76">
        <f t="shared" si="0"/>
        <v>63.879999999999995</v>
      </c>
      <c r="I64" s="53"/>
    </row>
    <row r="65" spans="1:10">
      <c r="A65" s="43">
        <v>61</v>
      </c>
      <c r="B65" s="114">
        <v>1692</v>
      </c>
      <c r="C65" s="54" t="s">
        <v>32</v>
      </c>
      <c r="D65" s="56"/>
      <c r="E65" s="52"/>
      <c r="F65" s="75">
        <v>53.41</v>
      </c>
      <c r="G65" s="75">
        <v>10.47</v>
      </c>
      <c r="H65" s="75">
        <f t="shared" si="0"/>
        <v>63.879999999999995</v>
      </c>
      <c r="I65" s="53"/>
    </row>
    <row r="66" spans="1:10">
      <c r="A66" s="43">
        <f t="shared" si="1"/>
        <v>62</v>
      </c>
      <c r="B66" s="114">
        <v>2027</v>
      </c>
      <c r="C66" s="54" t="s">
        <v>137</v>
      </c>
      <c r="D66" s="56"/>
      <c r="E66" s="5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0">
      <c r="A67" s="43">
        <f t="shared" si="1"/>
        <v>63</v>
      </c>
      <c r="B67" s="114">
        <v>2060</v>
      </c>
      <c r="C67" s="54" t="s">
        <v>179</v>
      </c>
      <c r="D67" s="52"/>
      <c r="E67" s="52">
        <v>1</v>
      </c>
      <c r="F67" s="75">
        <v>92.66</v>
      </c>
      <c r="G67" s="75">
        <v>18.32</v>
      </c>
      <c r="H67" s="75">
        <f t="shared" si="0"/>
        <v>110.97999999999999</v>
      </c>
      <c r="I67" s="53"/>
    </row>
    <row r="68" spans="1:10">
      <c r="A68" s="43">
        <f t="shared" si="1"/>
        <v>64</v>
      </c>
      <c r="B68" s="114">
        <v>1649</v>
      </c>
      <c r="C68" s="54" t="s">
        <v>34</v>
      </c>
      <c r="D68" s="52"/>
      <c r="E68" s="5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0">
      <c r="A69" s="43">
        <f t="shared" si="1"/>
        <v>65</v>
      </c>
      <c r="B69" s="114">
        <v>2090</v>
      </c>
      <c r="C69" s="54" t="s">
        <v>380</v>
      </c>
      <c r="D69" s="52"/>
      <c r="E69" s="52">
        <v>1</v>
      </c>
      <c r="F69" s="75">
        <v>92.66</v>
      </c>
      <c r="G69" s="75">
        <v>18.32</v>
      </c>
      <c r="H69" s="75">
        <f t="shared" si="0"/>
        <v>110.97999999999999</v>
      </c>
      <c r="I69" s="53"/>
    </row>
    <row r="70" spans="1:10">
      <c r="A70" s="43">
        <f t="shared" si="1"/>
        <v>66</v>
      </c>
      <c r="B70" s="114">
        <v>1705</v>
      </c>
      <c r="C70" s="54" t="s">
        <v>126</v>
      </c>
      <c r="D70" s="52"/>
      <c r="E70" s="52">
        <v>1</v>
      </c>
      <c r="F70" s="75">
        <v>92.66</v>
      </c>
      <c r="G70" s="75">
        <v>18.32</v>
      </c>
      <c r="H70" s="75">
        <f t="shared" si="0"/>
        <v>110.97999999999999</v>
      </c>
      <c r="I70" s="53"/>
    </row>
    <row r="71" spans="1:10" ht="17" customHeight="1">
      <c r="A71" s="43">
        <f t="shared" ref="A71:A86" si="2">A70+1</f>
        <v>67</v>
      </c>
      <c r="B71" s="114">
        <v>1050</v>
      </c>
      <c r="C71" s="115" t="s">
        <v>35</v>
      </c>
      <c r="D71" s="74"/>
      <c r="E71" s="116"/>
      <c r="F71" s="75">
        <v>53.41</v>
      </c>
      <c r="G71" s="75">
        <v>10.47</v>
      </c>
      <c r="H71" s="75">
        <f t="shared" si="0"/>
        <v>63.879999999999995</v>
      </c>
      <c r="I71" s="91"/>
      <c r="J71" s="91"/>
    </row>
    <row r="72" spans="1:10">
      <c r="A72" s="43">
        <f t="shared" si="2"/>
        <v>68</v>
      </c>
      <c r="B72" s="114">
        <v>2094</v>
      </c>
      <c r="C72" s="51" t="s">
        <v>433</v>
      </c>
      <c r="D72" s="71"/>
      <c r="E72" s="72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0">
      <c r="A73" s="43">
        <f t="shared" si="2"/>
        <v>69</v>
      </c>
      <c r="B73" s="114">
        <v>1964</v>
      </c>
      <c r="C73" s="54" t="s">
        <v>50</v>
      </c>
      <c r="D73" s="73"/>
      <c r="E73" s="73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0">
      <c r="A74" s="43">
        <f t="shared" si="2"/>
        <v>70</v>
      </c>
      <c r="B74" s="114">
        <v>2022</v>
      </c>
      <c r="C74" s="54" t="s">
        <v>128</v>
      </c>
      <c r="D74" s="71"/>
      <c r="E74" s="72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0">
      <c r="A75" s="43">
        <f t="shared" si="2"/>
        <v>71</v>
      </c>
      <c r="B75" s="114">
        <v>1662</v>
      </c>
      <c r="C75" s="54" t="s">
        <v>138</v>
      </c>
      <c r="D75" s="71"/>
      <c r="E75" s="72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0">
      <c r="A76" s="43">
        <f t="shared" si="2"/>
        <v>72</v>
      </c>
      <c r="B76" s="114">
        <v>1630</v>
      </c>
      <c r="C76" s="54" t="s">
        <v>37</v>
      </c>
      <c r="D76" s="56">
        <v>1</v>
      </c>
      <c r="E76" s="72"/>
      <c r="F76" s="75">
        <v>92.66</v>
      </c>
      <c r="G76" s="75">
        <v>18.32</v>
      </c>
      <c r="H76" s="75">
        <f t="shared" si="0"/>
        <v>110.97999999999999</v>
      </c>
      <c r="I76" s="53"/>
    </row>
    <row r="77" spans="1:10">
      <c r="A77" s="43">
        <f t="shared" si="2"/>
        <v>73</v>
      </c>
      <c r="B77" s="114">
        <v>1714</v>
      </c>
      <c r="C77" s="51" t="s">
        <v>46</v>
      </c>
      <c r="D77" s="74">
        <v>2</v>
      </c>
      <c r="E77" s="66">
        <v>1</v>
      </c>
      <c r="F77" s="75">
        <v>141.72</v>
      </c>
      <c r="G77" s="77">
        <v>29.32</v>
      </c>
      <c r="H77" s="75">
        <f t="shared" si="0"/>
        <v>171.04</v>
      </c>
      <c r="I77" s="53"/>
    </row>
    <row r="78" spans="1:10">
      <c r="A78" s="43">
        <f t="shared" si="2"/>
        <v>74</v>
      </c>
      <c r="B78" s="114">
        <v>2024</v>
      </c>
      <c r="C78" s="51" t="s">
        <v>165</v>
      </c>
      <c r="D78" s="56"/>
      <c r="E78" s="66">
        <v>1</v>
      </c>
      <c r="F78" s="80">
        <v>92.66</v>
      </c>
      <c r="G78" s="80">
        <v>18.32</v>
      </c>
      <c r="H78" s="76">
        <f t="shared" si="0"/>
        <v>110.97999999999999</v>
      </c>
      <c r="I78" s="53"/>
    </row>
    <row r="79" spans="1:10">
      <c r="A79" s="43">
        <f t="shared" si="2"/>
        <v>75</v>
      </c>
      <c r="B79" s="114">
        <v>1955</v>
      </c>
      <c r="C79" s="51" t="s">
        <v>200</v>
      </c>
      <c r="D79" s="56"/>
      <c r="E79" s="66">
        <v>1</v>
      </c>
      <c r="F79" s="76">
        <v>92.66</v>
      </c>
      <c r="G79" s="76">
        <v>18.32</v>
      </c>
      <c r="H79" s="76">
        <f t="shared" si="0"/>
        <v>110.97999999999999</v>
      </c>
      <c r="I79" s="53"/>
    </row>
    <row r="80" spans="1:10">
      <c r="A80" s="43">
        <f t="shared" si="2"/>
        <v>76</v>
      </c>
      <c r="B80" s="114">
        <v>2006</v>
      </c>
      <c r="C80" s="54" t="s">
        <v>98</v>
      </c>
      <c r="D80" s="56"/>
      <c r="E80" s="66"/>
      <c r="F80" s="75">
        <v>53.41</v>
      </c>
      <c r="G80" s="75">
        <v>10.47</v>
      </c>
      <c r="H80" s="75">
        <f t="shared" si="0"/>
        <v>63.879999999999995</v>
      </c>
      <c r="I80" s="53"/>
    </row>
    <row r="81" spans="1:11">
      <c r="A81" s="43">
        <v>77</v>
      </c>
      <c r="B81" s="114">
        <v>2212</v>
      </c>
      <c r="C81" s="54" t="s">
        <v>434</v>
      </c>
      <c r="D81" s="56"/>
      <c r="E81" s="52"/>
      <c r="F81" s="75">
        <v>53.41</v>
      </c>
      <c r="G81" s="75">
        <v>10.47</v>
      </c>
      <c r="H81" s="75">
        <f t="shared" si="0"/>
        <v>63.879999999999995</v>
      </c>
      <c r="I81" s="53"/>
    </row>
    <row r="82" spans="1:11">
      <c r="A82" s="43">
        <f t="shared" si="2"/>
        <v>78</v>
      </c>
      <c r="B82" s="114">
        <v>2021</v>
      </c>
      <c r="C82" s="54" t="s">
        <v>201</v>
      </c>
      <c r="D82" s="66"/>
      <c r="E82" s="66"/>
      <c r="F82" s="75">
        <v>53.41</v>
      </c>
      <c r="G82" s="75">
        <v>10.47</v>
      </c>
      <c r="H82" s="75">
        <f t="shared" si="0"/>
        <v>63.879999999999995</v>
      </c>
      <c r="I82" s="53"/>
    </row>
    <row r="83" spans="1:11">
      <c r="A83" s="43">
        <f t="shared" si="2"/>
        <v>79</v>
      </c>
      <c r="B83" s="114">
        <v>1750</v>
      </c>
      <c r="C83" s="54" t="s">
        <v>202</v>
      </c>
      <c r="D83" s="66"/>
      <c r="E83" s="66">
        <v>1</v>
      </c>
      <c r="F83" s="78">
        <v>92.66</v>
      </c>
      <c r="G83" s="78">
        <v>18.32</v>
      </c>
      <c r="H83" s="75">
        <f>SUM(F83:G83)</f>
        <v>110.97999999999999</v>
      </c>
      <c r="I83" s="53"/>
    </row>
    <row r="84" spans="1:11">
      <c r="A84" s="43">
        <f t="shared" si="2"/>
        <v>80</v>
      </c>
      <c r="B84" s="114">
        <v>1732</v>
      </c>
      <c r="C84" s="54" t="s">
        <v>51</v>
      </c>
      <c r="D84" s="66"/>
      <c r="E84" s="66"/>
      <c r="F84" s="75">
        <v>53.41</v>
      </c>
      <c r="G84" s="75">
        <v>10.47</v>
      </c>
      <c r="H84" s="75">
        <f>SUM(F84:G84)</f>
        <v>63.879999999999995</v>
      </c>
      <c r="I84" s="53"/>
    </row>
    <row r="85" spans="1:11">
      <c r="A85" s="43">
        <f t="shared" si="2"/>
        <v>81</v>
      </c>
      <c r="B85" s="114">
        <v>2052</v>
      </c>
      <c r="C85" s="54" t="s">
        <v>161</v>
      </c>
      <c r="D85" s="66"/>
      <c r="E85" s="66"/>
      <c r="F85" s="75">
        <v>53.41</v>
      </c>
      <c r="G85" s="75">
        <v>10.47</v>
      </c>
      <c r="H85" s="75">
        <f>SUM(F85:G85)</f>
        <v>63.879999999999995</v>
      </c>
      <c r="I85" s="53"/>
      <c r="K85" s="12"/>
    </row>
    <row r="86" spans="1:11">
      <c r="A86" s="43">
        <f t="shared" si="2"/>
        <v>82</v>
      </c>
      <c r="B86" s="168">
        <v>1769</v>
      </c>
      <c r="C86" s="146" t="s">
        <v>86</v>
      </c>
      <c r="D86" s="147"/>
      <c r="E86" s="147"/>
      <c r="F86" s="77">
        <v>53.41</v>
      </c>
      <c r="G86" s="77">
        <v>10.47</v>
      </c>
      <c r="H86" s="75">
        <f>SUM(F86:G86)</f>
        <v>63.879999999999995</v>
      </c>
      <c r="I86" s="53"/>
      <c r="K86" s="12"/>
    </row>
    <row r="87" spans="1:11" ht="16">
      <c r="A87" s="152"/>
      <c r="B87" s="153"/>
      <c r="C87" s="153"/>
      <c r="D87" s="153"/>
      <c r="E87" s="154" t="s">
        <v>403</v>
      </c>
      <c r="F87" s="144">
        <f>SUM(F5:F86)</f>
        <v>5841.6599999999935</v>
      </c>
      <c r="G87" s="88">
        <f>SUM(G5:G86)</f>
        <v>1161.6400000000015</v>
      </c>
      <c r="H87" s="88">
        <f>SUM(H5:H86)</f>
        <v>7003.3000000000011</v>
      </c>
      <c r="I87" s="89"/>
      <c r="K87" s="12"/>
    </row>
    <row r="88" spans="1:11">
      <c r="A88" s="148" t="s">
        <v>383</v>
      </c>
      <c r="B88" s="149" t="s">
        <v>413</v>
      </c>
      <c r="C88" s="150" t="s">
        <v>196</v>
      </c>
      <c r="D88" s="151"/>
      <c r="E88" s="151"/>
      <c r="F88" s="75">
        <v>53.41</v>
      </c>
      <c r="G88" s="75">
        <v>10.47</v>
      </c>
      <c r="H88" s="75">
        <f>SUM(F88:G88)</f>
        <v>63.879999999999995</v>
      </c>
      <c r="I88" s="53"/>
    </row>
    <row r="89" spans="1:11">
      <c r="A89" s="43" t="s">
        <v>383</v>
      </c>
      <c r="B89" s="50" t="s">
        <v>414</v>
      </c>
      <c r="C89" s="54" t="s">
        <v>320</v>
      </c>
      <c r="D89" s="52"/>
      <c r="E89" s="52">
        <v>1</v>
      </c>
      <c r="F89" s="76">
        <v>92.66</v>
      </c>
      <c r="G89" s="76">
        <v>18.32</v>
      </c>
      <c r="H89" s="76">
        <f>SUM(F89:G89)</f>
        <v>110.97999999999999</v>
      </c>
      <c r="I89" s="53"/>
    </row>
    <row r="90" spans="1:11">
      <c r="A90" s="43"/>
      <c r="B90" s="50"/>
      <c r="C90" s="54"/>
      <c r="D90" s="52"/>
      <c r="E90" s="52"/>
      <c r="F90" s="76"/>
      <c r="G90" s="76"/>
      <c r="H90" s="76"/>
      <c r="I90" s="53"/>
    </row>
    <row r="91" spans="1:11" ht="16">
      <c r="A91" s="143"/>
      <c r="B91" s="155">
        <f>COUNTA(B5:B89)</f>
        <v>84</v>
      </c>
      <c r="C91" s="142"/>
      <c r="D91" s="398" t="s">
        <v>404</v>
      </c>
      <c r="E91" s="400"/>
      <c r="F91" s="88">
        <f>SUM(F88:F90)</f>
        <v>146.07</v>
      </c>
      <c r="G91" s="88">
        <f>SUM(G88:G90)</f>
        <v>28.79</v>
      </c>
      <c r="H91" s="88">
        <f>SUM(H88:H90)</f>
        <v>174.85999999999999</v>
      </c>
      <c r="I91" s="89"/>
      <c r="K91" s="12"/>
    </row>
    <row r="92" spans="1:11" ht="16">
      <c r="A92" s="394" t="s">
        <v>171</v>
      </c>
      <c r="B92" s="395"/>
      <c r="C92" s="395"/>
      <c r="D92" s="395"/>
      <c r="E92" s="396"/>
      <c r="F92" s="88">
        <f>F87+F91</f>
        <v>5987.7299999999932</v>
      </c>
      <c r="G92" s="88">
        <f>G87+G91</f>
        <v>1190.4300000000014</v>
      </c>
      <c r="H92" s="88">
        <f>H87+H91</f>
        <v>7178.1600000000008</v>
      </c>
      <c r="I92" s="89"/>
      <c r="K92" s="12"/>
    </row>
    <row r="93" spans="1:11" ht="16">
      <c r="A93" s="401" t="s">
        <v>317</v>
      </c>
      <c r="B93" s="401"/>
      <c r="C93" s="401"/>
      <c r="D93" s="401"/>
      <c r="E93" s="401"/>
      <c r="F93" s="90"/>
      <c r="G93" s="93"/>
      <c r="H93" s="93"/>
      <c r="I93" s="89"/>
    </row>
    <row r="94" spans="1:11" ht="16" customHeight="1">
      <c r="A94" s="405" t="s">
        <v>417</v>
      </c>
      <c r="B94" s="402"/>
      <c r="C94" s="402"/>
      <c r="D94" s="402"/>
      <c r="E94" s="403"/>
      <c r="F94" s="75"/>
      <c r="G94" s="75"/>
      <c r="H94" s="75"/>
      <c r="I94" s="100"/>
    </row>
    <row r="95" spans="1:11" ht="16" customHeight="1">
      <c r="A95" s="189"/>
      <c r="B95" s="190"/>
      <c r="C95" s="189"/>
      <c r="D95" s="196"/>
      <c r="E95" s="195"/>
      <c r="F95" s="75"/>
      <c r="G95" s="75"/>
      <c r="H95" s="75"/>
      <c r="I95" s="100"/>
    </row>
    <row r="96" spans="1:11" ht="16" customHeight="1">
      <c r="A96" s="405" t="s">
        <v>418</v>
      </c>
      <c r="B96" s="402"/>
      <c r="C96" s="402"/>
      <c r="D96" s="402"/>
      <c r="E96" s="403"/>
      <c r="F96" s="75"/>
      <c r="G96" s="75"/>
      <c r="H96" s="75">
        <v>-6263.07</v>
      </c>
      <c r="I96" s="100" t="s">
        <v>467</v>
      </c>
    </row>
    <row r="97" spans="1:9" ht="16" customHeight="1">
      <c r="A97" s="189"/>
      <c r="B97" s="190"/>
      <c r="C97" s="189"/>
      <c r="D97" s="190"/>
      <c r="E97" s="191"/>
      <c r="F97" s="75"/>
      <c r="G97" s="75"/>
      <c r="H97" s="75"/>
      <c r="I97" s="100"/>
    </row>
    <row r="99" spans="1:9" ht="16">
      <c r="A99" s="409" t="s">
        <v>415</v>
      </c>
      <c r="B99" s="410"/>
      <c r="C99" s="410"/>
      <c r="D99" s="410"/>
      <c r="E99" s="411"/>
      <c r="F99" s="98">
        <f>SUM(F95:F97)</f>
        <v>0</v>
      </c>
      <c r="G99" s="98">
        <f>SUM(G95:G97)</f>
        <v>0</v>
      </c>
      <c r="H99" s="98">
        <f>SUM(H95:H98)</f>
        <v>-6263.07</v>
      </c>
      <c r="I99" s="100"/>
    </row>
    <row r="100" spans="1:9" ht="16">
      <c r="A100" s="393" t="s">
        <v>171</v>
      </c>
      <c r="B100" s="393"/>
      <c r="C100" s="393"/>
      <c r="D100" s="393"/>
      <c r="E100" s="393"/>
      <c r="F100" s="90">
        <f>F92+F99</f>
        <v>5987.7299999999932</v>
      </c>
      <c r="G100" s="90">
        <f>G92+G99</f>
        <v>1190.4300000000014</v>
      </c>
      <c r="H100" s="90">
        <f>H92+H99</f>
        <v>915.09000000000106</v>
      </c>
      <c r="I100" s="89"/>
    </row>
    <row r="101" spans="1:9" ht="30" customHeight="1">
      <c r="A101" s="397" t="s">
        <v>468</v>
      </c>
      <c r="B101" s="397"/>
      <c r="C101" s="397"/>
      <c r="D101" s="397"/>
      <c r="E101" s="397"/>
      <c r="F101" s="397"/>
      <c r="G101" s="397"/>
      <c r="H101" s="397"/>
      <c r="I101" s="143"/>
    </row>
    <row r="102" spans="1:9" ht="16" customHeight="1">
      <c r="C102" s="1"/>
      <c r="D102" s="2"/>
      <c r="E102" s="3"/>
      <c r="G102" t="s">
        <v>381</v>
      </c>
      <c r="H102" s="163" t="s">
        <v>440</v>
      </c>
      <c r="I102" s="164">
        <v>44036</v>
      </c>
    </row>
    <row r="103" spans="1:9">
      <c r="G103" s="12"/>
      <c r="H103" s="12"/>
    </row>
    <row r="106" spans="1:9">
      <c r="B106" s="137"/>
      <c r="C106" s="137"/>
    </row>
  </sheetData>
  <mergeCells count="8">
    <mergeCell ref="A100:E100"/>
    <mergeCell ref="A101:H101"/>
    <mergeCell ref="D91:E91"/>
    <mergeCell ref="A92:E92"/>
    <mergeCell ref="A93:E93"/>
    <mergeCell ref="A94:E94"/>
    <mergeCell ref="A96:E96"/>
    <mergeCell ref="A99:E99"/>
  </mergeCells>
  <conditionalFormatting sqref="B100 B1:B93 B102:B1048576">
    <cfRule type="duplicateValues" dxfId="206" priority="8"/>
  </conditionalFormatting>
  <conditionalFormatting sqref="B49:C49">
    <cfRule type="duplicateValues" dxfId="205" priority="44"/>
    <cfRule type="duplicateValues" dxfId="204" priority="45"/>
  </conditionalFormatting>
  <conditionalFormatting sqref="B87:C87">
    <cfRule type="duplicateValues" dxfId="203" priority="47"/>
    <cfRule type="duplicateValues" dxfId="202" priority="48"/>
  </conditionalFormatting>
  <conditionalFormatting sqref="B100:C100 B88:C91 B50:C86 B93:C93 B1:C48 B102:C1048576">
    <cfRule type="duplicateValues" dxfId="201" priority="50"/>
  </conditionalFormatting>
  <conditionalFormatting sqref="B104:C1048576">
    <cfRule type="duplicateValues" dxfId="200" priority="57"/>
  </conditionalFormatting>
  <conditionalFormatting sqref="C14">
    <cfRule type="duplicateValues" dxfId="199" priority="55"/>
  </conditionalFormatting>
  <conditionalFormatting sqref="C41">
    <cfRule type="duplicateValues" dxfId="198" priority="53"/>
  </conditionalFormatting>
  <conditionalFormatting sqref="C43">
    <cfRule type="duplicateValues" dxfId="197" priority="52"/>
  </conditionalFormatting>
  <conditionalFormatting sqref="C100 C1:C93 C102:C1048576">
    <cfRule type="duplicateValues" dxfId="196" priority="9"/>
  </conditionalFormatting>
  <conditionalFormatting sqref="D5:E86">
    <cfRule type="notContainsBlanks" dxfId="195" priority="46">
      <formula>LEN(TRIM(D5))&gt;0</formula>
    </cfRule>
  </conditionalFormatting>
  <conditionalFormatting sqref="D88:E90">
    <cfRule type="notContainsBlanks" dxfId="194" priority="56">
      <formula>LEN(TRIM(D88))&gt;0</formula>
    </cfRule>
  </conditionalFormatting>
  <conditionalFormatting sqref="F5:F86">
    <cfRule type="cellIs" dxfId="193" priority="4" operator="notEqual">
      <formula>53.41</formula>
    </cfRule>
  </conditionalFormatting>
  <conditionalFormatting sqref="F94:F97">
    <cfRule type="cellIs" dxfId="192" priority="43" operator="notEqual">
      <formula>53.41</formula>
    </cfRule>
  </conditionalFormatting>
  <conditionalFormatting sqref="G5:G86">
    <cfRule type="cellIs" dxfId="191" priority="3" operator="notEqual">
      <formula>10.47</formula>
    </cfRule>
  </conditionalFormatting>
  <conditionalFormatting sqref="G94:G97">
    <cfRule type="cellIs" dxfId="190" priority="42" operator="notEqual">
      <formula>10.47</formula>
    </cfRule>
  </conditionalFormatting>
  <conditionalFormatting sqref="H5:H86">
    <cfRule type="cellIs" dxfId="189" priority="2" operator="notEqual">
      <formula>63.88</formula>
    </cfRule>
  </conditionalFormatting>
  <conditionalFormatting sqref="H94:H97">
    <cfRule type="cellIs" dxfId="188" priority="41" operator="notEqual">
      <formula>63.88</formula>
    </cfRule>
  </conditionalFormatting>
  <conditionalFormatting sqref="I5:I97">
    <cfRule type="notContainsBlanks" dxfId="187" priority="1">
      <formula>LEN(TRIM(I5))&gt;0</formula>
    </cfRule>
  </conditionalFormatting>
  <conditionalFormatting sqref="I99:I101">
    <cfRule type="notContainsBlanks" dxfId="186" priority="34">
      <formula>LEN(TRIM(I99))&gt;0</formula>
    </cfRule>
  </conditionalFormatting>
  <conditionalFormatting sqref="J71">
    <cfRule type="notContainsBlanks" dxfId="185" priority="51">
      <formula>LEN(TRIM(J71))&gt;0</formula>
    </cfRule>
  </conditionalFormatting>
  <pageMargins left="1" right="0.25" top="0.75" bottom="0.75" header="0.3" footer="0.3"/>
  <pageSetup scale="46" fitToWidth="0" orientation="portrait" r:id="rId1"/>
  <headerFooter>
    <oddFooter>&amp;C&amp;P of &amp;N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D871-8325-6940-AEFB-BB020A02507C}">
  <sheetPr codeName="Sheet72">
    <tabColor rgb="FF92D050"/>
    <pageSetUpPr fitToPage="1"/>
  </sheetPr>
  <dimension ref="A1:M107"/>
  <sheetViews>
    <sheetView topLeftCell="A22" zoomScale="125" zoomScaleNormal="125" zoomScalePageLayoutView="150" workbookViewId="0">
      <selection activeCell="D45" sqref="D45:E45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62.832031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44013</v>
      </c>
      <c r="I2" s="157">
        <v>44043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82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0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v>4</v>
      </c>
      <c r="B8" s="114">
        <v>2213</v>
      </c>
      <c r="C8" s="54" t="s">
        <v>443</v>
      </c>
      <c r="D8" s="52"/>
      <c r="E8" s="52"/>
      <c r="F8" s="76">
        <v>53.41</v>
      </c>
      <c r="G8" s="76">
        <v>10.47</v>
      </c>
      <c r="H8" s="76">
        <f t="shared" si="0"/>
        <v>63.879999999999995</v>
      </c>
      <c r="I8" s="53"/>
    </row>
    <row r="9" spans="1:9">
      <c r="A9" s="43">
        <v>5</v>
      </c>
      <c r="B9" s="114">
        <v>1593</v>
      </c>
      <c r="C9" s="54" t="s">
        <v>89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1751</v>
      </c>
      <c r="C10" s="54" t="s">
        <v>139</v>
      </c>
      <c r="D10" s="52"/>
      <c r="E10" s="52"/>
      <c r="F10" s="75">
        <v>53.41</v>
      </c>
      <c r="G10" s="75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2023</v>
      </c>
      <c r="C11" s="54" t="s">
        <v>170</v>
      </c>
      <c r="D11" s="52"/>
      <c r="E11" s="52"/>
      <c r="F11" s="76">
        <v>53.41</v>
      </c>
      <c r="G11" s="76">
        <v>10.47</v>
      </c>
      <c r="H11" s="75">
        <f t="shared" si="0"/>
        <v>63.879999999999995</v>
      </c>
      <c r="I11" s="53"/>
    </row>
    <row r="12" spans="1:9">
      <c r="A12" s="43">
        <f t="shared" si="1"/>
        <v>8</v>
      </c>
      <c r="B12" s="114">
        <v>1999</v>
      </c>
      <c r="C12" s="54" t="s">
        <v>97</v>
      </c>
      <c r="D12" s="52">
        <v>1</v>
      </c>
      <c r="E12" s="52">
        <v>1</v>
      </c>
      <c r="F12" s="77">
        <v>141.72</v>
      </c>
      <c r="G12" s="77">
        <v>29.32</v>
      </c>
      <c r="H12" s="75">
        <f t="shared" si="0"/>
        <v>171.04</v>
      </c>
      <c r="I12" s="53"/>
    </row>
    <row r="13" spans="1:9">
      <c r="A13" s="43">
        <f t="shared" si="1"/>
        <v>9</v>
      </c>
      <c r="B13" s="114">
        <v>1721</v>
      </c>
      <c r="C13" s="51" t="s">
        <v>11</v>
      </c>
      <c r="D13" s="52">
        <v>1</v>
      </c>
      <c r="E13" s="52">
        <v>1</v>
      </c>
      <c r="F13" s="77">
        <v>141.72</v>
      </c>
      <c r="G13" s="76">
        <v>29.32</v>
      </c>
      <c r="H13" s="75">
        <f t="shared" si="0"/>
        <v>171.04</v>
      </c>
      <c r="I13" s="53"/>
    </row>
    <row r="14" spans="1:9">
      <c r="A14" s="43">
        <f t="shared" si="1"/>
        <v>10</v>
      </c>
      <c r="B14" s="165">
        <v>2123</v>
      </c>
      <c r="C14" s="112" t="s">
        <v>300</v>
      </c>
      <c r="D14" s="52"/>
      <c r="E14" s="52"/>
      <c r="F14" s="76">
        <v>53.41</v>
      </c>
      <c r="G14" s="76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1970</v>
      </c>
      <c r="C15" s="54" t="s">
        <v>65</v>
      </c>
      <c r="D15" s="55"/>
      <c r="E15" s="55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1984</v>
      </c>
      <c r="C16" s="51" t="s">
        <v>80</v>
      </c>
      <c r="D16" s="52"/>
      <c r="E16" s="52"/>
      <c r="F16" s="75">
        <v>53.41</v>
      </c>
      <c r="G16" s="75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2078</v>
      </c>
      <c r="C17" s="51" t="s">
        <v>194</v>
      </c>
      <c r="D17" s="52"/>
      <c r="E17" s="52"/>
      <c r="F17" s="75">
        <v>53.41</v>
      </c>
      <c r="G17" s="75">
        <v>10.47</v>
      </c>
      <c r="H17" s="75">
        <f t="shared" si="0"/>
        <v>63.879999999999995</v>
      </c>
      <c r="I17" s="53"/>
    </row>
    <row r="18" spans="1:13">
      <c r="A18" s="43">
        <v>14</v>
      </c>
      <c r="B18" s="114">
        <v>2211</v>
      </c>
      <c r="C18" s="51" t="s">
        <v>445</v>
      </c>
      <c r="D18" s="52">
        <v>1</v>
      </c>
      <c r="E18" s="52"/>
      <c r="F18" s="76">
        <v>92.66</v>
      </c>
      <c r="G18" s="76">
        <v>18.32</v>
      </c>
      <c r="H18" s="76">
        <f t="shared" si="0"/>
        <v>110.97999999999999</v>
      </c>
      <c r="I18" s="53"/>
    </row>
    <row r="19" spans="1:13">
      <c r="A19" s="43">
        <v>15</v>
      </c>
      <c r="B19" s="114">
        <v>1657</v>
      </c>
      <c r="C19" s="51" t="s">
        <v>335</v>
      </c>
      <c r="D19" s="52"/>
      <c r="E19" s="52"/>
      <c r="F19" s="120">
        <v>53.41</v>
      </c>
      <c r="G19" s="76">
        <v>10.47</v>
      </c>
      <c r="H19" s="76">
        <f>SUM(F19:G19)</f>
        <v>63.879999999999995</v>
      </c>
      <c r="I19" s="53"/>
    </row>
    <row r="20" spans="1:13">
      <c r="A20" s="43">
        <v>16</v>
      </c>
      <c r="B20" s="114">
        <v>1794</v>
      </c>
      <c r="C20" s="51" t="s">
        <v>91</v>
      </c>
      <c r="D20" s="52">
        <v>3</v>
      </c>
      <c r="E20" s="52"/>
      <c r="F20" s="77">
        <v>141.72</v>
      </c>
      <c r="G20" s="76">
        <v>29.32</v>
      </c>
      <c r="H20" s="75">
        <f t="shared" si="0"/>
        <v>171.04</v>
      </c>
      <c r="I20" s="53"/>
    </row>
    <row r="21" spans="1:13">
      <c r="A21" s="43">
        <v>17</v>
      </c>
      <c r="B21" s="114">
        <v>2201</v>
      </c>
      <c r="C21" s="51" t="s">
        <v>420</v>
      </c>
      <c r="D21" s="52"/>
      <c r="E21" s="52"/>
      <c r="F21" s="77">
        <v>53.41</v>
      </c>
      <c r="G21" s="76">
        <v>10.47</v>
      </c>
      <c r="H21" s="75">
        <f t="shared" si="0"/>
        <v>63.879999999999995</v>
      </c>
      <c r="I21" s="53"/>
    </row>
    <row r="22" spans="1:13">
      <c r="A22" s="43">
        <f t="shared" si="1"/>
        <v>18</v>
      </c>
      <c r="B22" s="114">
        <v>2194</v>
      </c>
      <c r="C22" s="51" t="s">
        <v>405</v>
      </c>
      <c r="D22" s="52"/>
      <c r="E22" s="52"/>
      <c r="F22" s="76">
        <v>53.41</v>
      </c>
      <c r="G22" s="76">
        <v>10.47</v>
      </c>
      <c r="H22" s="76">
        <f t="shared" si="0"/>
        <v>63.879999999999995</v>
      </c>
      <c r="I22" s="53"/>
    </row>
    <row r="23" spans="1:13">
      <c r="A23" s="43">
        <f t="shared" si="1"/>
        <v>19</v>
      </c>
      <c r="B23" s="114">
        <v>2182</v>
      </c>
      <c r="C23" s="51" t="s">
        <v>387</v>
      </c>
      <c r="D23" s="52">
        <v>1</v>
      </c>
      <c r="E23" s="52"/>
      <c r="F23" s="76">
        <v>92.66</v>
      </c>
      <c r="G23" s="76">
        <v>18.32</v>
      </c>
      <c r="H23" s="75">
        <f t="shared" si="0"/>
        <v>110.97999999999999</v>
      </c>
      <c r="I23" s="53"/>
    </row>
    <row r="24" spans="1:13">
      <c r="A24" s="43">
        <f t="shared" si="1"/>
        <v>20</v>
      </c>
      <c r="B24" s="114">
        <v>1040</v>
      </c>
      <c r="C24" s="51" t="s">
        <v>42</v>
      </c>
      <c r="D24" s="52"/>
      <c r="E24" s="52">
        <v>1</v>
      </c>
      <c r="F24" s="76">
        <v>92.66</v>
      </c>
      <c r="G24" s="76">
        <v>18.32</v>
      </c>
      <c r="H24" s="75">
        <f t="shared" si="0"/>
        <v>110.97999999999999</v>
      </c>
      <c r="I24" s="53"/>
    </row>
    <row r="25" spans="1:13">
      <c r="A25" s="43">
        <f t="shared" si="1"/>
        <v>21</v>
      </c>
      <c r="B25" s="114">
        <v>1730</v>
      </c>
      <c r="C25" s="51" t="s">
        <v>92</v>
      </c>
      <c r="D25" s="52">
        <v>1</v>
      </c>
      <c r="E25" s="52"/>
      <c r="F25" s="76">
        <v>92.66</v>
      </c>
      <c r="G25" s="76">
        <v>18.32</v>
      </c>
      <c r="H25" s="75">
        <f t="shared" si="0"/>
        <v>110.97999999999999</v>
      </c>
      <c r="I25" s="53"/>
    </row>
    <row r="26" spans="1:13">
      <c r="A26" s="43">
        <f t="shared" si="1"/>
        <v>22</v>
      </c>
      <c r="B26" s="114">
        <v>1708</v>
      </c>
      <c r="C26" s="51" t="s">
        <v>15</v>
      </c>
      <c r="D26" s="52"/>
      <c r="E26" s="52"/>
      <c r="F26" s="75">
        <v>53.41</v>
      </c>
      <c r="G26" s="75">
        <v>10.47</v>
      </c>
      <c r="H26" s="75">
        <f t="shared" si="0"/>
        <v>63.879999999999995</v>
      </c>
      <c r="I26" s="53"/>
    </row>
    <row r="27" spans="1:13">
      <c r="A27" s="43">
        <f t="shared" si="1"/>
        <v>23</v>
      </c>
      <c r="B27" s="114">
        <v>1985</v>
      </c>
      <c r="C27" s="54" t="s">
        <v>120</v>
      </c>
      <c r="D27" s="52"/>
      <c r="E27" s="52"/>
      <c r="F27" s="75">
        <v>53.41</v>
      </c>
      <c r="G27" s="75">
        <v>10.47</v>
      </c>
      <c r="H27" s="75">
        <f t="shared" si="0"/>
        <v>63.879999999999995</v>
      </c>
      <c r="I27" s="53"/>
      <c r="M27" t="s">
        <v>318</v>
      </c>
    </row>
    <row r="28" spans="1:13">
      <c r="A28" s="43">
        <f t="shared" si="1"/>
        <v>24</v>
      </c>
      <c r="B28" s="114">
        <v>2120</v>
      </c>
      <c r="C28" s="51" t="s">
        <v>213</v>
      </c>
      <c r="D28" s="66">
        <v>1</v>
      </c>
      <c r="E28" s="66"/>
      <c r="F28" s="78">
        <v>92.66</v>
      </c>
      <c r="G28" s="78">
        <v>18.32</v>
      </c>
      <c r="H28" s="75">
        <f t="shared" si="0"/>
        <v>110.97999999999999</v>
      </c>
      <c r="I28" s="53"/>
    </row>
    <row r="29" spans="1:13">
      <c r="A29" s="43">
        <f t="shared" si="1"/>
        <v>25</v>
      </c>
      <c r="B29" s="114">
        <v>2193</v>
      </c>
      <c r="C29" s="51" t="s">
        <v>407</v>
      </c>
      <c r="D29" s="66"/>
      <c r="E29" s="66"/>
      <c r="F29" s="76">
        <v>53.41</v>
      </c>
      <c r="G29" s="76">
        <v>10.47</v>
      </c>
      <c r="H29" s="76">
        <f t="shared" si="0"/>
        <v>63.879999999999995</v>
      </c>
      <c r="I29" s="53"/>
    </row>
    <row r="30" spans="1:13">
      <c r="A30" s="43">
        <v>26</v>
      </c>
      <c r="B30" s="114">
        <v>2210</v>
      </c>
      <c r="C30" s="51" t="s">
        <v>448</v>
      </c>
      <c r="D30" s="66">
        <v>1</v>
      </c>
      <c r="E30" s="66"/>
      <c r="F30" s="76">
        <v>92.66</v>
      </c>
      <c r="G30" s="76">
        <v>18.32</v>
      </c>
      <c r="H30" s="76">
        <f t="shared" si="0"/>
        <v>110.97999999999999</v>
      </c>
      <c r="I30" s="53"/>
    </row>
    <row r="31" spans="1:13">
      <c r="A31" s="43">
        <v>27</v>
      </c>
      <c r="B31" s="114">
        <v>640</v>
      </c>
      <c r="C31" s="51" t="s">
        <v>43</v>
      </c>
      <c r="D31" s="52">
        <v>1</v>
      </c>
      <c r="E31" s="52"/>
      <c r="F31" s="75">
        <v>92.66</v>
      </c>
      <c r="G31" s="75">
        <v>18.32</v>
      </c>
      <c r="H31" s="75">
        <f t="shared" si="0"/>
        <v>110.97999999999999</v>
      </c>
      <c r="I31" s="53"/>
    </row>
    <row r="32" spans="1:13">
      <c r="A32" s="43">
        <f t="shared" si="1"/>
        <v>28</v>
      </c>
      <c r="B32" s="114">
        <v>901</v>
      </c>
      <c r="C32" s="51" t="s">
        <v>21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10">
      <c r="A33" s="43">
        <v>29</v>
      </c>
      <c r="B33" s="114">
        <v>1978</v>
      </c>
      <c r="C33" s="51" t="s">
        <v>358</v>
      </c>
      <c r="D33" s="52">
        <v>1</v>
      </c>
      <c r="E33" s="52">
        <v>1</v>
      </c>
      <c r="F33" s="76">
        <v>141.72</v>
      </c>
      <c r="G33" s="76">
        <v>29.32</v>
      </c>
      <c r="H33" s="76">
        <f t="shared" si="0"/>
        <v>171.04</v>
      </c>
      <c r="I33" s="53"/>
    </row>
    <row r="34" spans="1:10" ht="16">
      <c r="A34" s="43">
        <v>30</v>
      </c>
      <c r="B34" s="114">
        <v>1741</v>
      </c>
      <c r="C34" s="51" t="s">
        <v>23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  <c r="J34" s="180"/>
    </row>
    <row r="35" spans="1:10">
      <c r="A35" s="43">
        <f t="shared" si="1"/>
        <v>31</v>
      </c>
      <c r="B35" s="114">
        <v>1757</v>
      </c>
      <c r="C35" s="51" t="s">
        <v>93</v>
      </c>
      <c r="D35" s="52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10">
      <c r="A36" s="43">
        <f t="shared" si="1"/>
        <v>32</v>
      </c>
      <c r="B36" s="114">
        <v>2057</v>
      </c>
      <c r="C36" s="51" t="s">
        <v>183</v>
      </c>
      <c r="D36" s="52"/>
      <c r="E36" s="52"/>
      <c r="F36" s="75">
        <v>53.41</v>
      </c>
      <c r="G36" s="75">
        <v>10.47</v>
      </c>
      <c r="H36" s="75">
        <f t="shared" si="0"/>
        <v>63.879999999999995</v>
      </c>
      <c r="I36" s="53"/>
    </row>
    <row r="37" spans="1:10">
      <c r="A37" s="43">
        <f t="shared" si="1"/>
        <v>33</v>
      </c>
      <c r="B37" s="114">
        <v>1210</v>
      </c>
      <c r="C37" s="54" t="s">
        <v>24</v>
      </c>
      <c r="D37" s="52"/>
      <c r="E37" s="52">
        <v>1</v>
      </c>
      <c r="F37" s="76">
        <v>92.66</v>
      </c>
      <c r="G37" s="76">
        <v>18.32</v>
      </c>
      <c r="H37" s="76">
        <f t="shared" si="0"/>
        <v>110.97999999999999</v>
      </c>
      <c r="I37" s="53"/>
    </row>
    <row r="38" spans="1:10">
      <c r="A38" s="43">
        <f t="shared" si="1"/>
        <v>34</v>
      </c>
      <c r="B38" s="114">
        <v>2031</v>
      </c>
      <c r="C38" s="54" t="s">
        <v>134</v>
      </c>
      <c r="D38" s="52"/>
      <c r="E38" s="52"/>
      <c r="F38" s="75">
        <v>53.41</v>
      </c>
      <c r="G38" s="75">
        <v>10.47</v>
      </c>
      <c r="H38" s="75">
        <f t="shared" si="0"/>
        <v>63.879999999999995</v>
      </c>
      <c r="I38" s="53"/>
    </row>
    <row r="39" spans="1:10">
      <c r="A39" s="43">
        <f t="shared" si="1"/>
        <v>35</v>
      </c>
      <c r="B39" s="114">
        <v>1460</v>
      </c>
      <c r="C39" s="54" t="s">
        <v>59</v>
      </c>
      <c r="D39" s="55"/>
      <c r="E39" s="52"/>
      <c r="F39" s="75">
        <v>53.41</v>
      </c>
      <c r="G39" s="75">
        <v>10.47</v>
      </c>
      <c r="H39" s="75">
        <f t="shared" si="0"/>
        <v>63.879999999999995</v>
      </c>
      <c r="I39" s="53"/>
    </row>
    <row r="40" spans="1:10">
      <c r="A40" s="43">
        <f t="shared" si="1"/>
        <v>36</v>
      </c>
      <c r="B40" s="114">
        <v>1300</v>
      </c>
      <c r="C40" s="138" t="s">
        <v>330</v>
      </c>
      <c r="D40" s="55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10" ht="16" customHeight="1">
      <c r="A41" s="43">
        <f t="shared" si="1"/>
        <v>37</v>
      </c>
      <c r="B41" s="166">
        <v>2036</v>
      </c>
      <c r="C41" s="119" t="s">
        <v>306</v>
      </c>
      <c r="D41" s="55"/>
      <c r="E41" s="52"/>
      <c r="F41" s="76">
        <v>53.41</v>
      </c>
      <c r="G41" s="76">
        <v>10.47</v>
      </c>
      <c r="H41" s="75">
        <f t="shared" si="0"/>
        <v>63.879999999999995</v>
      </c>
      <c r="I41" s="53"/>
    </row>
    <row r="42" spans="1:10">
      <c r="A42" s="43">
        <f t="shared" si="1"/>
        <v>38</v>
      </c>
      <c r="B42" s="114">
        <v>2062</v>
      </c>
      <c r="C42" s="54" t="s">
        <v>203</v>
      </c>
      <c r="D42" s="52">
        <v>1</v>
      </c>
      <c r="E42" s="52"/>
      <c r="F42" s="76">
        <v>92.66</v>
      </c>
      <c r="G42" s="76">
        <v>18.32</v>
      </c>
      <c r="H42" s="75">
        <f t="shared" si="0"/>
        <v>110.97999999999999</v>
      </c>
      <c r="I42" s="53"/>
    </row>
    <row r="43" spans="1:10">
      <c r="A43" s="43">
        <f t="shared" si="1"/>
        <v>39</v>
      </c>
      <c r="B43" s="167">
        <v>2121</v>
      </c>
      <c r="C43" s="119" t="s">
        <v>308</v>
      </c>
      <c r="D43" s="52"/>
      <c r="E43" s="52"/>
      <c r="F43" s="76">
        <v>53.41</v>
      </c>
      <c r="G43" s="76">
        <v>10.47</v>
      </c>
      <c r="H43" s="75">
        <f t="shared" si="0"/>
        <v>63.879999999999995</v>
      </c>
      <c r="I43" s="53"/>
    </row>
    <row r="44" spans="1:10">
      <c r="A44" s="43">
        <f t="shared" si="1"/>
        <v>40</v>
      </c>
      <c r="B44" s="114">
        <v>1704</v>
      </c>
      <c r="C44" s="54" t="s">
        <v>27</v>
      </c>
      <c r="D44" s="56">
        <v>1</v>
      </c>
      <c r="E44" s="52">
        <v>1</v>
      </c>
      <c r="F44" s="77">
        <v>141.72</v>
      </c>
      <c r="G44" s="76">
        <v>29.32</v>
      </c>
      <c r="H44" s="75">
        <f t="shared" si="0"/>
        <v>171.04</v>
      </c>
      <c r="I44" s="53"/>
    </row>
    <row r="45" spans="1:10">
      <c r="A45" s="43">
        <f t="shared" si="1"/>
        <v>41</v>
      </c>
      <c r="B45" s="114">
        <v>2030</v>
      </c>
      <c r="C45" s="54" t="s">
        <v>123</v>
      </c>
      <c r="D45" s="56"/>
      <c r="E45" s="52"/>
      <c r="F45" s="76">
        <v>53.41</v>
      </c>
      <c r="G45" s="76">
        <v>10.47</v>
      </c>
      <c r="H45" s="75">
        <f t="shared" si="0"/>
        <v>63.879999999999995</v>
      </c>
      <c r="I45" s="53"/>
    </row>
    <row r="46" spans="1:10">
      <c r="A46" s="43">
        <f t="shared" si="1"/>
        <v>42</v>
      </c>
      <c r="B46" s="114">
        <v>2074</v>
      </c>
      <c r="C46" s="54" t="s">
        <v>214</v>
      </c>
      <c r="D46" s="56"/>
      <c r="E46" s="52"/>
      <c r="F46" s="75">
        <v>53.41</v>
      </c>
      <c r="G46" s="75">
        <v>10.47</v>
      </c>
      <c r="H46" s="75">
        <f t="shared" si="0"/>
        <v>63.879999999999995</v>
      </c>
      <c r="I46" s="53"/>
    </row>
    <row r="47" spans="1:10">
      <c r="A47" s="43">
        <f t="shared" si="1"/>
        <v>43</v>
      </c>
      <c r="B47" s="114">
        <v>1734</v>
      </c>
      <c r="C47" s="54" t="s">
        <v>143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10">
      <c r="A48" s="43">
        <f t="shared" si="1"/>
        <v>44</v>
      </c>
      <c r="B48" s="114">
        <v>2069</v>
      </c>
      <c r="C48" s="54" t="s">
        <v>209</v>
      </c>
      <c r="D48" s="52"/>
      <c r="E48" s="52"/>
      <c r="F48" s="75">
        <v>53.41</v>
      </c>
      <c r="G48" s="75">
        <v>10.47</v>
      </c>
      <c r="H48" s="75">
        <f t="shared" si="0"/>
        <v>63.879999999999995</v>
      </c>
      <c r="I48" s="53"/>
    </row>
    <row r="49" spans="1:9">
      <c r="A49" s="43">
        <f t="shared" si="1"/>
        <v>45</v>
      </c>
      <c r="B49" s="114">
        <v>2003</v>
      </c>
      <c r="C49" s="51" t="s">
        <v>133</v>
      </c>
      <c r="D49" s="52"/>
      <c r="E49" s="52">
        <v>1</v>
      </c>
      <c r="F49" s="76">
        <v>92.66</v>
      </c>
      <c r="G49" s="76">
        <v>18.32</v>
      </c>
      <c r="H49" s="76">
        <f t="shared" si="0"/>
        <v>110.97999999999999</v>
      </c>
      <c r="I49" s="53"/>
    </row>
    <row r="50" spans="1:9" s="42" customFormat="1">
      <c r="A50" s="43">
        <f t="shared" si="1"/>
        <v>46</v>
      </c>
      <c r="B50" s="114">
        <v>2019</v>
      </c>
      <c r="C50" s="54" t="s">
        <v>124</v>
      </c>
      <c r="D50" s="52">
        <v>1</v>
      </c>
      <c r="E50" s="52">
        <v>1</v>
      </c>
      <c r="F50" s="76">
        <v>141.72</v>
      </c>
      <c r="G50" s="76">
        <v>29.32</v>
      </c>
      <c r="H50" s="76">
        <f t="shared" si="0"/>
        <v>171.04</v>
      </c>
      <c r="I50" s="53"/>
    </row>
    <row r="51" spans="1:9" s="42" customFormat="1">
      <c r="A51" s="43">
        <f t="shared" si="1"/>
        <v>47</v>
      </c>
      <c r="B51" s="114">
        <v>2184</v>
      </c>
      <c r="C51" s="54" t="s">
        <v>393</v>
      </c>
      <c r="D51" s="52"/>
      <c r="E51" s="52"/>
      <c r="F51" s="76">
        <v>53.41</v>
      </c>
      <c r="G51" s="76">
        <v>10.47</v>
      </c>
      <c r="H51" s="75">
        <f t="shared" si="0"/>
        <v>63.879999999999995</v>
      </c>
      <c r="I51" s="53"/>
    </row>
    <row r="52" spans="1:9" s="42" customFormat="1">
      <c r="A52" s="43">
        <f t="shared" si="1"/>
        <v>48</v>
      </c>
      <c r="B52" s="114">
        <v>2172</v>
      </c>
      <c r="C52" s="54" t="s">
        <v>378</v>
      </c>
      <c r="D52" s="52"/>
      <c r="E52" s="52"/>
      <c r="F52" s="75">
        <v>53.41</v>
      </c>
      <c r="G52" s="75">
        <v>10.47</v>
      </c>
      <c r="H52" s="75">
        <f t="shared" si="0"/>
        <v>63.879999999999995</v>
      </c>
      <c r="I52" s="53"/>
    </row>
    <row r="53" spans="1:9">
      <c r="A53" s="43">
        <f t="shared" si="1"/>
        <v>49</v>
      </c>
      <c r="B53" s="114">
        <v>2119</v>
      </c>
      <c r="C53" s="51" t="s">
        <v>215</v>
      </c>
      <c r="D53" s="66"/>
      <c r="E53" s="66"/>
      <c r="F53" s="78">
        <v>53.41</v>
      </c>
      <c r="G53" s="78">
        <v>10.47</v>
      </c>
      <c r="H53" s="75">
        <f t="shared" si="0"/>
        <v>63.879999999999995</v>
      </c>
      <c r="I53" s="57"/>
    </row>
    <row r="54" spans="1:9">
      <c r="A54" s="43">
        <f t="shared" si="1"/>
        <v>50</v>
      </c>
      <c r="B54" s="114">
        <v>1975</v>
      </c>
      <c r="C54" s="54" t="s">
        <v>83</v>
      </c>
      <c r="D54" s="55"/>
      <c r="E54" s="55"/>
      <c r="F54" s="75">
        <v>53.41</v>
      </c>
      <c r="G54" s="75">
        <v>10.47</v>
      </c>
      <c r="H54" s="75">
        <f t="shared" si="0"/>
        <v>63.879999999999995</v>
      </c>
      <c r="I54" s="53"/>
    </row>
    <row r="55" spans="1:9">
      <c r="A55" s="43">
        <f t="shared" si="1"/>
        <v>51</v>
      </c>
      <c r="B55" s="114">
        <v>330</v>
      </c>
      <c r="C55" s="54" t="s">
        <v>30</v>
      </c>
      <c r="D55" s="52"/>
      <c r="E55" s="52"/>
      <c r="F55" s="76">
        <v>53.41</v>
      </c>
      <c r="G55" s="203">
        <v>10.47</v>
      </c>
      <c r="H55" s="76">
        <f t="shared" si="0"/>
        <v>63.879999999999995</v>
      </c>
      <c r="I55" s="53"/>
    </row>
    <row r="56" spans="1:9">
      <c r="A56" s="43">
        <f t="shared" si="1"/>
        <v>52</v>
      </c>
      <c r="B56" s="114">
        <v>2203</v>
      </c>
      <c r="C56" s="54" t="s">
        <v>428</v>
      </c>
      <c r="D56" s="52"/>
      <c r="E56" s="52"/>
      <c r="F56" s="76">
        <v>53.41</v>
      </c>
      <c r="G56" s="76">
        <v>10.47</v>
      </c>
      <c r="H56" s="76">
        <f>SUM(F56:G56)</f>
        <v>63.879999999999995</v>
      </c>
      <c r="I56" s="53"/>
    </row>
    <row r="57" spans="1:9">
      <c r="A57" s="43">
        <f t="shared" si="1"/>
        <v>53</v>
      </c>
      <c r="B57" s="114">
        <v>1595</v>
      </c>
      <c r="C57" s="54" t="s">
        <v>31</v>
      </c>
      <c r="D57" s="52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2001</v>
      </c>
      <c r="C58" s="54" t="s">
        <v>360</v>
      </c>
      <c r="D58" s="52"/>
      <c r="E58" s="52"/>
      <c r="F58" s="76">
        <v>53.41</v>
      </c>
      <c r="G58" s="76">
        <v>10.47</v>
      </c>
      <c r="H58" s="75">
        <f t="shared" si="0"/>
        <v>63.879999999999995</v>
      </c>
      <c r="I58" s="53"/>
    </row>
    <row r="59" spans="1:9">
      <c r="A59" s="43">
        <f t="shared" si="1"/>
        <v>55</v>
      </c>
      <c r="B59" s="114">
        <v>2109</v>
      </c>
      <c r="C59" s="54" t="s">
        <v>210</v>
      </c>
      <c r="D59" s="52">
        <v>1</v>
      </c>
      <c r="E59" s="52">
        <v>1</v>
      </c>
      <c r="F59" s="76">
        <v>141.72</v>
      </c>
      <c r="G59" s="76">
        <v>29.32</v>
      </c>
      <c r="H59" s="75">
        <f t="shared" si="0"/>
        <v>171.04</v>
      </c>
      <c r="I59" s="53"/>
    </row>
    <row r="60" spans="1:9">
      <c r="A60" s="43">
        <f t="shared" si="1"/>
        <v>56</v>
      </c>
      <c r="B60" s="114">
        <v>2160</v>
      </c>
      <c r="C60" s="54" t="s">
        <v>369</v>
      </c>
      <c r="D60" s="52">
        <v>2</v>
      </c>
      <c r="E60" s="52"/>
      <c r="F60" s="76">
        <v>141.72</v>
      </c>
      <c r="G60" s="76">
        <v>29.32</v>
      </c>
      <c r="H60" s="75">
        <f t="shared" si="0"/>
        <v>171.04</v>
      </c>
      <c r="I60" s="53"/>
    </row>
    <row r="61" spans="1:9">
      <c r="A61" s="43">
        <f t="shared" si="1"/>
        <v>57</v>
      </c>
      <c r="B61" s="114">
        <v>2209</v>
      </c>
      <c r="C61" s="54" t="s">
        <v>427</v>
      </c>
      <c r="D61" s="52"/>
      <c r="E61" s="52"/>
      <c r="F61" s="76">
        <v>53.41</v>
      </c>
      <c r="G61" s="76">
        <v>10.47</v>
      </c>
      <c r="H61" s="76">
        <f>SUM(F61:G61)</f>
        <v>63.879999999999995</v>
      </c>
      <c r="I61" s="53"/>
    </row>
    <row r="62" spans="1:9">
      <c r="A62" s="43">
        <f t="shared" si="1"/>
        <v>58</v>
      </c>
      <c r="B62" s="114">
        <v>2018</v>
      </c>
      <c r="C62" s="54" t="s">
        <v>112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2080</v>
      </c>
      <c r="C63" s="54" t="s">
        <v>198</v>
      </c>
      <c r="D63" s="52"/>
      <c r="E63" s="52"/>
      <c r="F63" s="75">
        <v>53.41</v>
      </c>
      <c r="G63" s="75">
        <v>10.47</v>
      </c>
      <c r="H63" s="75">
        <f t="shared" si="0"/>
        <v>63.879999999999995</v>
      </c>
      <c r="I63" s="53"/>
    </row>
    <row r="64" spans="1:9">
      <c r="A64" s="43">
        <v>60</v>
      </c>
      <c r="B64" s="114">
        <v>2171</v>
      </c>
      <c r="C64" s="54" t="s">
        <v>441</v>
      </c>
      <c r="D64" s="52"/>
      <c r="E64" s="52"/>
      <c r="F64" s="76">
        <v>53.41</v>
      </c>
      <c r="G64" s="76">
        <v>10.47</v>
      </c>
      <c r="H64" s="76">
        <f t="shared" si="0"/>
        <v>63.879999999999995</v>
      </c>
      <c r="I64" s="53"/>
    </row>
    <row r="65" spans="1:10">
      <c r="A65" s="43">
        <v>61</v>
      </c>
      <c r="B65" s="114">
        <v>1692</v>
      </c>
      <c r="C65" s="54" t="s">
        <v>32</v>
      </c>
      <c r="D65" s="56"/>
      <c r="E65" s="52"/>
      <c r="F65" s="75">
        <v>53.41</v>
      </c>
      <c r="G65" s="75">
        <v>10.47</v>
      </c>
      <c r="H65" s="75">
        <f t="shared" si="0"/>
        <v>63.879999999999995</v>
      </c>
      <c r="I65" s="53"/>
    </row>
    <row r="66" spans="1:10">
      <c r="A66" s="43">
        <f t="shared" si="1"/>
        <v>62</v>
      </c>
      <c r="B66" s="114">
        <v>2027</v>
      </c>
      <c r="C66" s="54" t="s">
        <v>137</v>
      </c>
      <c r="D66" s="56"/>
      <c r="E66" s="5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0">
      <c r="A67" s="43">
        <f t="shared" si="1"/>
        <v>63</v>
      </c>
      <c r="B67" s="114">
        <v>2060</v>
      </c>
      <c r="C67" s="54" t="s">
        <v>179</v>
      </c>
      <c r="D67" s="52"/>
      <c r="E67" s="52">
        <v>1</v>
      </c>
      <c r="F67" s="75">
        <v>92.66</v>
      </c>
      <c r="G67" s="75">
        <v>18.32</v>
      </c>
      <c r="H67" s="75">
        <f t="shared" si="0"/>
        <v>110.97999999999999</v>
      </c>
      <c r="I67" s="53"/>
    </row>
    <row r="68" spans="1:10">
      <c r="A68" s="43">
        <f t="shared" si="1"/>
        <v>64</v>
      </c>
      <c r="B68" s="114">
        <v>1649</v>
      </c>
      <c r="C68" s="54" t="s">
        <v>34</v>
      </c>
      <c r="D68" s="52"/>
      <c r="E68" s="5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0">
      <c r="A69" s="43">
        <f t="shared" si="1"/>
        <v>65</v>
      </c>
      <c r="B69" s="114">
        <v>2090</v>
      </c>
      <c r="C69" s="54" t="s">
        <v>380</v>
      </c>
      <c r="D69" s="52"/>
      <c r="E69" s="52">
        <v>1</v>
      </c>
      <c r="F69" s="75">
        <v>92.66</v>
      </c>
      <c r="G69" s="75">
        <v>18.32</v>
      </c>
      <c r="H69" s="75">
        <f t="shared" si="0"/>
        <v>110.97999999999999</v>
      </c>
      <c r="I69" s="53"/>
    </row>
    <row r="70" spans="1:10">
      <c r="A70" s="43">
        <f t="shared" si="1"/>
        <v>66</v>
      </c>
      <c r="B70" s="114">
        <v>1705</v>
      </c>
      <c r="C70" s="54" t="s">
        <v>126</v>
      </c>
      <c r="D70" s="52"/>
      <c r="E70" s="52">
        <v>1</v>
      </c>
      <c r="F70" s="75">
        <v>92.66</v>
      </c>
      <c r="G70" s="75">
        <v>18.32</v>
      </c>
      <c r="H70" s="75">
        <f t="shared" si="0"/>
        <v>110.97999999999999</v>
      </c>
      <c r="I70" s="53"/>
    </row>
    <row r="71" spans="1:10" ht="17" customHeight="1">
      <c r="A71" s="43">
        <f t="shared" ref="A71:A86" si="2">A70+1</f>
        <v>67</v>
      </c>
      <c r="B71" s="114">
        <v>1050</v>
      </c>
      <c r="C71" s="115" t="s">
        <v>35</v>
      </c>
      <c r="D71" s="74"/>
      <c r="E71" s="116"/>
      <c r="F71" s="75">
        <v>53.41</v>
      </c>
      <c r="G71" s="75">
        <v>10.47</v>
      </c>
      <c r="H71" s="75">
        <f t="shared" si="0"/>
        <v>63.879999999999995</v>
      </c>
      <c r="I71" s="91"/>
      <c r="J71" s="91"/>
    </row>
    <row r="72" spans="1:10">
      <c r="A72" s="43">
        <f t="shared" si="2"/>
        <v>68</v>
      </c>
      <c r="B72" s="114">
        <v>2094</v>
      </c>
      <c r="C72" s="51" t="s">
        <v>433</v>
      </c>
      <c r="D72" s="71"/>
      <c r="E72" s="72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0">
      <c r="A73" s="43">
        <f t="shared" si="2"/>
        <v>69</v>
      </c>
      <c r="B73" s="114">
        <v>1964</v>
      </c>
      <c r="C73" s="54" t="s">
        <v>50</v>
      </c>
      <c r="D73" s="73"/>
      <c r="E73" s="73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0">
      <c r="A74" s="43">
        <f t="shared" si="2"/>
        <v>70</v>
      </c>
      <c r="B74" s="114">
        <v>2022</v>
      </c>
      <c r="C74" s="54" t="s">
        <v>128</v>
      </c>
      <c r="D74" s="71"/>
      <c r="E74" s="72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0">
      <c r="A75" s="43">
        <f t="shared" si="2"/>
        <v>71</v>
      </c>
      <c r="B75" s="114">
        <v>1662</v>
      </c>
      <c r="C75" s="54" t="s">
        <v>138</v>
      </c>
      <c r="D75" s="71"/>
      <c r="E75" s="72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0">
      <c r="A76" s="43">
        <f t="shared" si="2"/>
        <v>72</v>
      </c>
      <c r="B76" s="114">
        <v>1630</v>
      </c>
      <c r="C76" s="54" t="s">
        <v>37</v>
      </c>
      <c r="D76" s="56">
        <v>1</v>
      </c>
      <c r="E76" s="72"/>
      <c r="F76" s="75">
        <v>92.66</v>
      </c>
      <c r="G76" s="75">
        <v>18.32</v>
      </c>
      <c r="H76" s="75">
        <f t="shared" si="0"/>
        <v>110.97999999999999</v>
      </c>
      <c r="I76" s="53"/>
    </row>
    <row r="77" spans="1:10">
      <c r="A77" s="43">
        <f t="shared" si="2"/>
        <v>73</v>
      </c>
      <c r="B77" s="114">
        <v>1714</v>
      </c>
      <c r="C77" s="51" t="s">
        <v>46</v>
      </c>
      <c r="D77" s="74">
        <v>2</v>
      </c>
      <c r="E77" s="66">
        <v>1</v>
      </c>
      <c r="F77" s="75">
        <v>141.72</v>
      </c>
      <c r="G77" s="77">
        <v>29.32</v>
      </c>
      <c r="H77" s="75">
        <f t="shared" si="0"/>
        <v>171.04</v>
      </c>
      <c r="I77" s="53"/>
    </row>
    <row r="78" spans="1:10">
      <c r="A78" s="43">
        <f t="shared" si="2"/>
        <v>74</v>
      </c>
      <c r="B78" s="114">
        <v>2024</v>
      </c>
      <c r="C78" s="51" t="s">
        <v>165</v>
      </c>
      <c r="D78" s="56"/>
      <c r="E78" s="66">
        <v>1</v>
      </c>
      <c r="F78" s="80">
        <v>92.66</v>
      </c>
      <c r="G78" s="80">
        <v>18.32</v>
      </c>
      <c r="H78" s="76">
        <f t="shared" si="0"/>
        <v>110.97999999999999</v>
      </c>
      <c r="I78" s="53"/>
    </row>
    <row r="79" spans="1:10">
      <c r="A79" s="43">
        <f t="shared" si="2"/>
        <v>75</v>
      </c>
      <c r="B79" s="114">
        <v>1955</v>
      </c>
      <c r="C79" s="51" t="s">
        <v>200</v>
      </c>
      <c r="D79" s="56"/>
      <c r="E79" s="66">
        <v>1</v>
      </c>
      <c r="F79" s="76">
        <v>92.66</v>
      </c>
      <c r="G79" s="76">
        <v>18.32</v>
      </c>
      <c r="H79" s="76">
        <f t="shared" si="0"/>
        <v>110.97999999999999</v>
      </c>
      <c r="I79" s="53"/>
    </row>
    <row r="80" spans="1:10">
      <c r="A80" s="43">
        <f t="shared" si="2"/>
        <v>76</v>
      </c>
      <c r="B80" s="114">
        <v>2006</v>
      </c>
      <c r="C80" s="54" t="s">
        <v>98</v>
      </c>
      <c r="D80" s="56"/>
      <c r="E80" s="66"/>
      <c r="F80" s="75">
        <v>53.41</v>
      </c>
      <c r="G80" s="75">
        <v>10.47</v>
      </c>
      <c r="H80" s="75">
        <f t="shared" si="0"/>
        <v>63.879999999999995</v>
      </c>
      <c r="I80" s="53"/>
    </row>
    <row r="81" spans="1:11">
      <c r="A81" s="43">
        <v>77</v>
      </c>
      <c r="B81" s="114">
        <v>2212</v>
      </c>
      <c r="C81" s="54" t="s">
        <v>434</v>
      </c>
      <c r="D81" s="56"/>
      <c r="E81" s="52"/>
      <c r="F81" s="75">
        <v>53.41</v>
      </c>
      <c r="G81" s="75">
        <v>10.47</v>
      </c>
      <c r="H81" s="75">
        <f t="shared" si="0"/>
        <v>63.879999999999995</v>
      </c>
      <c r="I81" s="53"/>
    </row>
    <row r="82" spans="1:11">
      <c r="A82" s="43">
        <f t="shared" si="2"/>
        <v>78</v>
      </c>
      <c r="B82" s="114">
        <v>2021</v>
      </c>
      <c r="C82" s="54" t="s">
        <v>201</v>
      </c>
      <c r="D82" s="66"/>
      <c r="E82" s="66"/>
      <c r="F82" s="75">
        <v>53.41</v>
      </c>
      <c r="G82" s="75">
        <v>10.47</v>
      </c>
      <c r="H82" s="75">
        <f t="shared" si="0"/>
        <v>63.879999999999995</v>
      </c>
      <c r="I82" s="53"/>
    </row>
    <row r="83" spans="1:11">
      <c r="A83" s="43">
        <f t="shared" si="2"/>
        <v>79</v>
      </c>
      <c r="B83" s="114">
        <v>1750</v>
      </c>
      <c r="C83" s="54" t="s">
        <v>202</v>
      </c>
      <c r="D83" s="66"/>
      <c r="E83" s="66">
        <v>1</v>
      </c>
      <c r="F83" s="78">
        <v>92.66</v>
      </c>
      <c r="G83" s="78">
        <v>18.32</v>
      </c>
      <c r="H83" s="75">
        <f>SUM(F83:G83)</f>
        <v>110.97999999999999</v>
      </c>
      <c r="I83" s="53"/>
    </row>
    <row r="84" spans="1:11">
      <c r="A84" s="43">
        <f t="shared" si="2"/>
        <v>80</v>
      </c>
      <c r="B84" s="114">
        <v>1732</v>
      </c>
      <c r="C84" s="54" t="s">
        <v>51</v>
      </c>
      <c r="D84" s="66"/>
      <c r="E84" s="66"/>
      <c r="F84" s="75">
        <v>53.41</v>
      </c>
      <c r="G84" s="75">
        <v>10.47</v>
      </c>
      <c r="H84" s="75">
        <f>SUM(F84:G84)</f>
        <v>63.879999999999995</v>
      </c>
      <c r="I84" s="53"/>
    </row>
    <row r="85" spans="1:11">
      <c r="A85" s="43">
        <f t="shared" si="2"/>
        <v>81</v>
      </c>
      <c r="B85" s="114">
        <v>2052</v>
      </c>
      <c r="C85" s="54" t="s">
        <v>161</v>
      </c>
      <c r="D85" s="66"/>
      <c r="E85" s="66"/>
      <c r="F85" s="75">
        <v>53.41</v>
      </c>
      <c r="G85" s="75">
        <v>10.47</v>
      </c>
      <c r="H85" s="75">
        <f>SUM(F85:G85)</f>
        <v>63.879999999999995</v>
      </c>
      <c r="I85" s="53"/>
      <c r="K85" s="12"/>
    </row>
    <row r="86" spans="1:11">
      <c r="A86" s="43">
        <f t="shared" si="2"/>
        <v>82</v>
      </c>
      <c r="B86" s="168">
        <v>1769</v>
      </c>
      <c r="C86" s="146" t="s">
        <v>86</v>
      </c>
      <c r="D86" s="147"/>
      <c r="E86" s="147"/>
      <c r="F86" s="77">
        <v>53.41</v>
      </c>
      <c r="G86" s="77">
        <v>10.47</v>
      </c>
      <c r="H86" s="75">
        <f>SUM(F86:G86)</f>
        <v>63.879999999999995</v>
      </c>
      <c r="I86" s="53"/>
      <c r="K86" s="12"/>
    </row>
    <row r="87" spans="1:11" ht="16">
      <c r="A87" s="152"/>
      <c r="B87" s="153"/>
      <c r="C87" s="153"/>
      <c r="D87" s="153"/>
      <c r="E87" s="154" t="s">
        <v>403</v>
      </c>
      <c r="F87" s="144">
        <f>SUM(F5:F86)</f>
        <v>5841.6599999999935</v>
      </c>
      <c r="G87" s="88">
        <f>SUM(G5:G86)</f>
        <v>1161.6400000000015</v>
      </c>
      <c r="H87" s="88">
        <f>SUM(H5:H86)</f>
        <v>7003.3000000000011</v>
      </c>
      <c r="I87" s="89"/>
      <c r="K87" s="12"/>
    </row>
    <row r="88" spans="1:11">
      <c r="A88" s="148" t="s">
        <v>383</v>
      </c>
      <c r="B88" s="149" t="s">
        <v>413</v>
      </c>
      <c r="C88" s="150" t="s">
        <v>196</v>
      </c>
      <c r="D88" s="151"/>
      <c r="E88" s="151"/>
      <c r="F88" s="75">
        <v>53.41</v>
      </c>
      <c r="G88" s="75">
        <v>10.47</v>
      </c>
      <c r="H88" s="75">
        <f>SUM(F88:G88)</f>
        <v>63.879999999999995</v>
      </c>
      <c r="I88" s="53"/>
    </row>
    <row r="89" spans="1:11">
      <c r="A89" s="43" t="s">
        <v>383</v>
      </c>
      <c r="B89" s="50" t="s">
        <v>414</v>
      </c>
      <c r="C89" s="54" t="s">
        <v>320</v>
      </c>
      <c r="D89" s="52"/>
      <c r="E89" s="52">
        <v>1</v>
      </c>
      <c r="F89" s="76">
        <v>92.66</v>
      </c>
      <c r="G89" s="76">
        <v>18.32</v>
      </c>
      <c r="H89" s="76">
        <f>SUM(F89:G89)</f>
        <v>110.97999999999999</v>
      </c>
      <c r="I89" s="53"/>
    </row>
    <row r="90" spans="1:11">
      <c r="A90" s="43"/>
      <c r="B90" s="50"/>
      <c r="C90" s="54"/>
      <c r="D90" s="52"/>
      <c r="E90" s="52"/>
      <c r="F90" s="76"/>
      <c r="G90" s="76"/>
      <c r="H90" s="76"/>
      <c r="I90" s="53"/>
    </row>
    <row r="91" spans="1:11" ht="16">
      <c r="A91" s="143"/>
      <c r="B91" s="155">
        <f>COUNTA(B5:B89)</f>
        <v>84</v>
      </c>
      <c r="C91" s="142"/>
      <c r="D91" s="398" t="s">
        <v>404</v>
      </c>
      <c r="E91" s="400"/>
      <c r="F91" s="88">
        <f>SUM(F88:F90)</f>
        <v>146.07</v>
      </c>
      <c r="G91" s="88">
        <f>SUM(G88:G90)</f>
        <v>28.79</v>
      </c>
      <c r="H91" s="88">
        <f>SUM(H88:H90)</f>
        <v>174.85999999999999</v>
      </c>
      <c r="I91" s="89"/>
      <c r="K91" s="12"/>
    </row>
    <row r="92" spans="1:11" ht="16">
      <c r="A92" s="394" t="s">
        <v>171</v>
      </c>
      <c r="B92" s="395"/>
      <c r="C92" s="395"/>
      <c r="D92" s="395"/>
      <c r="E92" s="396"/>
      <c r="F92" s="88">
        <f>F87+F91</f>
        <v>5987.7299999999932</v>
      </c>
      <c r="G92" s="88">
        <f>G87+G91</f>
        <v>1190.4300000000014</v>
      </c>
      <c r="H92" s="88">
        <f>H87+H91</f>
        <v>7178.1600000000008</v>
      </c>
      <c r="I92" s="89"/>
      <c r="K92" s="12"/>
    </row>
    <row r="93" spans="1:11" ht="16">
      <c r="A93" s="401" t="s">
        <v>317</v>
      </c>
      <c r="B93" s="401"/>
      <c r="C93" s="401"/>
      <c r="D93" s="401"/>
      <c r="E93" s="401"/>
      <c r="F93" s="90"/>
      <c r="G93" s="93"/>
      <c r="H93" s="93"/>
      <c r="I93" s="89"/>
    </row>
    <row r="94" spans="1:11" ht="16" customHeight="1">
      <c r="A94" s="405" t="s">
        <v>417</v>
      </c>
      <c r="B94" s="402"/>
      <c r="C94" s="402"/>
      <c r="D94" s="402"/>
      <c r="E94" s="403"/>
      <c r="F94" s="75"/>
      <c r="G94" s="75"/>
      <c r="H94" s="75"/>
      <c r="I94" s="100"/>
    </row>
    <row r="95" spans="1:11" ht="16" customHeight="1">
      <c r="A95" s="189"/>
      <c r="B95" s="190"/>
      <c r="C95" s="189"/>
      <c r="D95" s="196"/>
      <c r="E95" s="195"/>
      <c r="F95" s="75"/>
      <c r="G95" s="75"/>
      <c r="H95" s="75"/>
      <c r="I95" s="100"/>
    </row>
    <row r="96" spans="1:11" ht="16" customHeight="1">
      <c r="A96" s="405" t="s">
        <v>418</v>
      </c>
      <c r="B96" s="402"/>
      <c r="C96" s="402"/>
      <c r="D96" s="402"/>
      <c r="E96" s="403"/>
      <c r="F96" s="75"/>
      <c r="G96" s="75"/>
      <c r="H96" s="75"/>
      <c r="I96" s="100"/>
    </row>
    <row r="97" spans="1:9" ht="16" customHeight="1">
      <c r="A97" s="189"/>
      <c r="B97" s="190"/>
      <c r="C97" s="189"/>
      <c r="D97" s="190"/>
      <c r="E97" s="191"/>
      <c r="F97" s="75"/>
      <c r="G97" s="75"/>
      <c r="H97" s="75"/>
      <c r="I97" s="100"/>
    </row>
    <row r="99" spans="1:9" ht="16">
      <c r="A99" s="409" t="s">
        <v>415</v>
      </c>
      <c r="B99" s="410"/>
      <c r="C99" s="410"/>
      <c r="D99" s="410"/>
      <c r="E99" s="411"/>
      <c r="F99" s="98">
        <f>SUM(F95:F97)</f>
        <v>0</v>
      </c>
      <c r="G99" s="98">
        <f>SUM(G95:G97)</f>
        <v>0</v>
      </c>
      <c r="H99" s="98">
        <f>SUM(H95:H98)</f>
        <v>0</v>
      </c>
      <c r="I99" s="100"/>
    </row>
    <row r="100" spans="1:9" ht="16">
      <c r="A100" s="393" t="s">
        <v>171</v>
      </c>
      <c r="B100" s="393"/>
      <c r="C100" s="393"/>
      <c r="D100" s="393"/>
      <c r="E100" s="393"/>
      <c r="F100" s="90">
        <f>F92+F99</f>
        <v>5987.7299999999932</v>
      </c>
      <c r="G100" s="90">
        <f>G92+G99</f>
        <v>1190.4300000000014</v>
      </c>
      <c r="H100" s="90">
        <f>H92+H99</f>
        <v>7178.1600000000008</v>
      </c>
      <c r="I100" s="89"/>
    </row>
    <row r="101" spans="1:9" ht="16">
      <c r="A101" s="412" t="s">
        <v>466</v>
      </c>
      <c r="B101" s="412"/>
      <c r="C101" s="412"/>
      <c r="D101" s="412"/>
      <c r="E101" s="412"/>
      <c r="F101" s="412"/>
      <c r="G101" s="412"/>
      <c r="H101" s="412"/>
      <c r="I101" s="143"/>
    </row>
    <row r="102" spans="1:9" ht="16">
      <c r="A102" s="204"/>
      <c r="B102" s="204"/>
      <c r="C102" s="204"/>
      <c r="D102" s="204"/>
      <c r="E102" s="204"/>
      <c r="F102" s="205"/>
      <c r="G102" s="205"/>
      <c r="H102" s="205"/>
      <c r="I102" s="143"/>
    </row>
    <row r="103" spans="1:9" ht="19" customHeight="1">
      <c r="C103" s="1"/>
      <c r="D103" s="2"/>
      <c r="E103" s="3"/>
      <c r="G103" t="s">
        <v>381</v>
      </c>
      <c r="H103" s="163" t="s">
        <v>440</v>
      </c>
      <c r="I103" s="164">
        <v>44008</v>
      </c>
    </row>
    <row r="104" spans="1:9">
      <c r="G104" s="12"/>
      <c r="H104" s="12"/>
    </row>
    <row r="107" spans="1:9">
      <c r="B107" s="137"/>
      <c r="C107" s="137"/>
    </row>
  </sheetData>
  <mergeCells count="8">
    <mergeCell ref="A101:H101"/>
    <mergeCell ref="A100:E100"/>
    <mergeCell ref="D91:E91"/>
    <mergeCell ref="A92:E92"/>
    <mergeCell ref="A93:E93"/>
    <mergeCell ref="A94:E94"/>
    <mergeCell ref="A96:E96"/>
    <mergeCell ref="A99:E99"/>
  </mergeCells>
  <conditionalFormatting sqref="B100 B1:B93 B102:B1048576">
    <cfRule type="duplicateValues" dxfId="184" priority="8"/>
  </conditionalFormatting>
  <conditionalFormatting sqref="B49:C49">
    <cfRule type="duplicateValues" dxfId="183" priority="47"/>
    <cfRule type="duplicateValues" dxfId="182" priority="48"/>
  </conditionalFormatting>
  <conditionalFormatting sqref="B87:C87">
    <cfRule type="duplicateValues" dxfId="181" priority="50"/>
    <cfRule type="duplicateValues" dxfId="180" priority="51"/>
  </conditionalFormatting>
  <conditionalFormatting sqref="B100:C100 B88:C91 B50:C86 B93:C93 B1:C48 B102:C1048576">
    <cfRule type="duplicateValues" dxfId="179" priority="53"/>
  </conditionalFormatting>
  <conditionalFormatting sqref="B105:C1048576">
    <cfRule type="duplicateValues" dxfId="178" priority="60"/>
  </conditionalFormatting>
  <conditionalFormatting sqref="C14">
    <cfRule type="duplicateValues" dxfId="177" priority="58"/>
  </conditionalFormatting>
  <conditionalFormatting sqref="C41">
    <cfRule type="duplicateValues" dxfId="176" priority="56"/>
  </conditionalFormatting>
  <conditionalFormatting sqref="C43">
    <cfRule type="duplicateValues" dxfId="175" priority="55"/>
  </conditionalFormatting>
  <conditionalFormatting sqref="C100 C1:C93 C102:C1048576">
    <cfRule type="duplicateValues" dxfId="174" priority="9"/>
  </conditionalFormatting>
  <conditionalFormatting sqref="D5:E86">
    <cfRule type="notContainsBlanks" dxfId="173" priority="49">
      <formula>LEN(TRIM(D5))&gt;0</formula>
    </cfRule>
  </conditionalFormatting>
  <conditionalFormatting sqref="D88:E90">
    <cfRule type="notContainsBlanks" dxfId="172" priority="59">
      <formula>LEN(TRIM(D88))&gt;0</formula>
    </cfRule>
  </conditionalFormatting>
  <conditionalFormatting sqref="F5:F86">
    <cfRule type="cellIs" dxfId="171" priority="4" operator="notEqual">
      <formula>53.41</formula>
    </cfRule>
  </conditionalFormatting>
  <conditionalFormatting sqref="F94:F97">
    <cfRule type="cellIs" dxfId="170" priority="46" operator="notEqual">
      <formula>53.41</formula>
    </cfRule>
  </conditionalFormatting>
  <conditionalFormatting sqref="G5:G86">
    <cfRule type="cellIs" dxfId="169" priority="3" operator="notEqual">
      <formula>10.47</formula>
    </cfRule>
  </conditionalFormatting>
  <conditionalFormatting sqref="G94:G97">
    <cfRule type="cellIs" dxfId="168" priority="45" operator="notEqual">
      <formula>10.47</formula>
    </cfRule>
  </conditionalFormatting>
  <conditionalFormatting sqref="H5:H86">
    <cfRule type="cellIs" dxfId="167" priority="2" operator="notEqual">
      <formula>63.88</formula>
    </cfRule>
  </conditionalFormatting>
  <conditionalFormatting sqref="H94:H97">
    <cfRule type="cellIs" dxfId="166" priority="44" operator="notEqual">
      <formula>63.88</formula>
    </cfRule>
  </conditionalFormatting>
  <conditionalFormatting sqref="I5:I97">
    <cfRule type="notContainsBlanks" dxfId="165" priority="1">
      <formula>LEN(TRIM(I5))&gt;0</formula>
    </cfRule>
  </conditionalFormatting>
  <conditionalFormatting sqref="I99:I102">
    <cfRule type="notContainsBlanks" dxfId="164" priority="37">
      <formula>LEN(TRIM(I99))&gt;0</formula>
    </cfRule>
  </conditionalFormatting>
  <conditionalFormatting sqref="J71">
    <cfRule type="notContainsBlanks" dxfId="163" priority="54">
      <formula>LEN(TRIM(J71))&gt;0</formula>
    </cfRule>
  </conditionalFormatting>
  <pageMargins left="1" right="0.25" top="0.75" bottom="0.75" header="0.3" footer="0.3"/>
  <pageSetup scale="50" fitToWidth="0" orientation="portrait" r:id="rId1"/>
  <headerFooter>
    <oddFooter>&amp;C&amp;P of &amp;N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246D-3B95-0543-B4C8-5BB8E8C51782}">
  <sheetPr codeName="Sheet73">
    <tabColor rgb="FF92D050"/>
    <pageSetUpPr fitToPage="1"/>
  </sheetPr>
  <dimension ref="A1:M118"/>
  <sheetViews>
    <sheetView topLeftCell="A30" zoomScale="125" zoomScaleNormal="125" zoomScalePageLayoutView="150" workbookViewId="0">
      <selection activeCell="D28" sqref="D28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62.83203125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43983</v>
      </c>
      <c r="I2" s="157">
        <v>44012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83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6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 s="193" customFormat="1">
      <c r="A8" s="169">
        <v>4</v>
      </c>
      <c r="B8" s="170">
        <v>2213</v>
      </c>
      <c r="C8" s="188" t="s">
        <v>443</v>
      </c>
      <c r="D8" s="172"/>
      <c r="E8" s="172"/>
      <c r="F8" s="173">
        <v>53.41</v>
      </c>
      <c r="G8" s="173">
        <v>10.47</v>
      </c>
      <c r="H8" s="173">
        <f t="shared" si="0"/>
        <v>63.879999999999995</v>
      </c>
      <c r="I8" s="192" t="s">
        <v>444</v>
      </c>
    </row>
    <row r="9" spans="1:9">
      <c r="A9" s="43">
        <v>5</v>
      </c>
      <c r="B9" s="114">
        <v>1593</v>
      </c>
      <c r="C9" s="54" t="s">
        <v>89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1751</v>
      </c>
      <c r="C10" s="54" t="s">
        <v>139</v>
      </c>
      <c r="D10" s="52"/>
      <c r="E10" s="52"/>
      <c r="F10" s="75">
        <v>53.41</v>
      </c>
      <c r="G10" s="75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2023</v>
      </c>
      <c r="C11" s="54" t="s">
        <v>170</v>
      </c>
      <c r="D11" s="52"/>
      <c r="E11" s="52"/>
      <c r="F11" s="76">
        <v>53.41</v>
      </c>
      <c r="G11" s="76">
        <v>10.47</v>
      </c>
      <c r="H11" s="75">
        <f t="shared" si="0"/>
        <v>63.879999999999995</v>
      </c>
      <c r="I11" s="53"/>
    </row>
    <row r="12" spans="1:9">
      <c r="A12" s="43">
        <f t="shared" si="1"/>
        <v>8</v>
      </c>
      <c r="B12" s="114">
        <v>1999</v>
      </c>
      <c r="C12" s="54" t="s">
        <v>97</v>
      </c>
      <c r="D12" s="52">
        <v>1</v>
      </c>
      <c r="E12" s="52">
        <v>1</v>
      </c>
      <c r="F12" s="77">
        <v>141.72</v>
      </c>
      <c r="G12" s="77">
        <v>29.32</v>
      </c>
      <c r="H12" s="75">
        <f t="shared" si="0"/>
        <v>171.04</v>
      </c>
      <c r="I12" s="53"/>
    </row>
    <row r="13" spans="1:9">
      <c r="A13" s="43">
        <f t="shared" si="1"/>
        <v>9</v>
      </c>
      <c r="B13" s="114">
        <v>1721</v>
      </c>
      <c r="C13" s="51" t="s">
        <v>11</v>
      </c>
      <c r="D13" s="52">
        <v>1</v>
      </c>
      <c r="E13" s="52">
        <v>1</v>
      </c>
      <c r="F13" s="77">
        <v>141.72</v>
      </c>
      <c r="G13" s="76">
        <v>29.32</v>
      </c>
      <c r="H13" s="75">
        <f t="shared" si="0"/>
        <v>171.04</v>
      </c>
      <c r="I13" s="53" t="s">
        <v>431</v>
      </c>
    </row>
    <row r="14" spans="1:9">
      <c r="A14" s="43">
        <f t="shared" si="1"/>
        <v>10</v>
      </c>
      <c r="B14" s="165">
        <v>2123</v>
      </c>
      <c r="C14" s="112" t="s">
        <v>300</v>
      </c>
      <c r="D14" s="52"/>
      <c r="E14" s="52"/>
      <c r="F14" s="76">
        <v>53.41</v>
      </c>
      <c r="G14" s="76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1970</v>
      </c>
      <c r="C15" s="54" t="s">
        <v>65</v>
      </c>
      <c r="D15" s="55"/>
      <c r="E15" s="55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1984</v>
      </c>
      <c r="C16" s="51" t="s">
        <v>80</v>
      </c>
      <c r="D16" s="52"/>
      <c r="E16" s="52"/>
      <c r="F16" s="75">
        <v>53.41</v>
      </c>
      <c r="G16" s="75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2078</v>
      </c>
      <c r="C17" s="51" t="s">
        <v>194</v>
      </c>
      <c r="D17" s="52"/>
      <c r="E17" s="52"/>
      <c r="F17" s="75">
        <v>53.41</v>
      </c>
      <c r="G17" s="75">
        <v>10.47</v>
      </c>
      <c r="H17" s="75">
        <f t="shared" si="0"/>
        <v>63.879999999999995</v>
      </c>
      <c r="I17" s="53"/>
    </row>
    <row r="18" spans="1:13" s="193" customFormat="1">
      <c r="A18" s="169">
        <v>14</v>
      </c>
      <c r="B18" s="170">
        <v>2211</v>
      </c>
      <c r="C18" s="171" t="s">
        <v>445</v>
      </c>
      <c r="D18" s="172">
        <v>1</v>
      </c>
      <c r="E18" s="172"/>
      <c r="F18" s="173">
        <v>92.66</v>
      </c>
      <c r="G18" s="173">
        <v>18.32</v>
      </c>
      <c r="H18" s="173">
        <f t="shared" si="0"/>
        <v>110.97999999999999</v>
      </c>
      <c r="I18" s="192" t="s">
        <v>446</v>
      </c>
    </row>
    <row r="19" spans="1:13">
      <c r="A19" s="43">
        <v>15</v>
      </c>
      <c r="B19" s="114">
        <v>1794</v>
      </c>
      <c r="C19" s="51" t="s">
        <v>91</v>
      </c>
      <c r="D19" s="52">
        <v>3</v>
      </c>
      <c r="E19" s="52"/>
      <c r="F19" s="77">
        <v>141.72</v>
      </c>
      <c r="G19" s="76">
        <v>29.32</v>
      </c>
      <c r="H19" s="75">
        <f t="shared" si="0"/>
        <v>171.04</v>
      </c>
      <c r="I19" s="53"/>
    </row>
    <row r="20" spans="1:13" s="193" customFormat="1">
      <c r="A20" s="169">
        <v>16</v>
      </c>
      <c r="B20" s="170">
        <v>1657</v>
      </c>
      <c r="C20" s="171" t="s">
        <v>335</v>
      </c>
      <c r="D20" s="172"/>
      <c r="E20" s="172"/>
      <c r="F20" s="194">
        <v>53.41</v>
      </c>
      <c r="G20" s="173">
        <v>10.47</v>
      </c>
      <c r="H20" s="173">
        <f t="shared" si="0"/>
        <v>63.879999999999995</v>
      </c>
      <c r="I20" s="192" t="s">
        <v>460</v>
      </c>
    </row>
    <row r="21" spans="1:13">
      <c r="A21" s="43">
        <v>17</v>
      </c>
      <c r="B21" s="114">
        <v>2201</v>
      </c>
      <c r="C21" s="51" t="s">
        <v>420</v>
      </c>
      <c r="D21" s="52"/>
      <c r="E21" s="52"/>
      <c r="F21" s="77">
        <v>53.41</v>
      </c>
      <c r="G21" s="76">
        <v>10.47</v>
      </c>
      <c r="H21" s="75">
        <f t="shared" si="0"/>
        <v>63.879999999999995</v>
      </c>
      <c r="I21" s="53"/>
    </row>
    <row r="22" spans="1:13">
      <c r="A22" s="43">
        <f t="shared" si="1"/>
        <v>18</v>
      </c>
      <c r="B22" s="114">
        <v>2194</v>
      </c>
      <c r="C22" s="51" t="s">
        <v>405</v>
      </c>
      <c r="D22" s="52"/>
      <c r="E22" s="52"/>
      <c r="F22" s="76">
        <v>53.41</v>
      </c>
      <c r="G22" s="76">
        <v>10.47</v>
      </c>
      <c r="H22" s="76">
        <f t="shared" si="0"/>
        <v>63.879999999999995</v>
      </c>
      <c r="I22" s="53"/>
    </row>
    <row r="23" spans="1:13">
      <c r="A23" s="43">
        <f t="shared" si="1"/>
        <v>19</v>
      </c>
      <c r="B23" s="114">
        <v>2182</v>
      </c>
      <c r="C23" s="51" t="s">
        <v>387</v>
      </c>
      <c r="D23" s="52">
        <v>1</v>
      </c>
      <c r="E23" s="52"/>
      <c r="F23" s="76">
        <v>92.66</v>
      </c>
      <c r="G23" s="76">
        <v>18.32</v>
      </c>
      <c r="H23" s="75">
        <f t="shared" si="0"/>
        <v>110.97999999999999</v>
      </c>
      <c r="I23" s="53"/>
    </row>
    <row r="24" spans="1:13">
      <c r="A24" s="43">
        <f t="shared" si="1"/>
        <v>20</v>
      </c>
      <c r="B24" s="114">
        <v>1040</v>
      </c>
      <c r="C24" s="51" t="s">
        <v>42</v>
      </c>
      <c r="D24" s="52"/>
      <c r="E24" s="52">
        <v>1</v>
      </c>
      <c r="F24" s="76">
        <v>92.66</v>
      </c>
      <c r="G24" s="76">
        <v>18.32</v>
      </c>
      <c r="H24" s="75">
        <f t="shared" si="0"/>
        <v>110.97999999999999</v>
      </c>
      <c r="I24" s="53"/>
    </row>
    <row r="25" spans="1:13">
      <c r="A25" s="43">
        <f t="shared" si="1"/>
        <v>21</v>
      </c>
      <c r="B25" s="114">
        <v>1730</v>
      </c>
      <c r="C25" s="51" t="s">
        <v>92</v>
      </c>
      <c r="D25" s="52">
        <v>1</v>
      </c>
      <c r="E25" s="52"/>
      <c r="F25" s="76">
        <v>92.66</v>
      </c>
      <c r="G25" s="76">
        <v>18.32</v>
      </c>
      <c r="H25" s="75">
        <f t="shared" si="0"/>
        <v>110.97999999999999</v>
      </c>
      <c r="I25" s="53"/>
    </row>
    <row r="26" spans="1:13">
      <c r="A26" s="43">
        <f t="shared" si="1"/>
        <v>22</v>
      </c>
      <c r="B26" s="114">
        <v>1708</v>
      </c>
      <c r="C26" s="51" t="s">
        <v>15</v>
      </c>
      <c r="D26" s="52"/>
      <c r="E26" s="52"/>
      <c r="F26" s="75">
        <v>53.41</v>
      </c>
      <c r="G26" s="75">
        <v>10.47</v>
      </c>
      <c r="H26" s="75">
        <f t="shared" si="0"/>
        <v>63.879999999999995</v>
      </c>
      <c r="I26" s="53"/>
    </row>
    <row r="27" spans="1:13">
      <c r="A27" s="43">
        <f t="shared" si="1"/>
        <v>23</v>
      </c>
      <c r="B27" s="114">
        <v>1985</v>
      </c>
      <c r="C27" s="54" t="s">
        <v>120</v>
      </c>
      <c r="D27" s="52"/>
      <c r="E27" s="52"/>
      <c r="F27" s="75">
        <v>53.41</v>
      </c>
      <c r="G27" s="75">
        <v>10.47</v>
      </c>
      <c r="H27" s="75">
        <f t="shared" si="0"/>
        <v>63.879999999999995</v>
      </c>
      <c r="I27" s="53"/>
      <c r="M27" t="s">
        <v>318</v>
      </c>
    </row>
    <row r="28" spans="1:13">
      <c r="A28" s="43">
        <f t="shared" si="1"/>
        <v>24</v>
      </c>
      <c r="B28" s="114">
        <v>2120</v>
      </c>
      <c r="C28" s="51" t="s">
        <v>213</v>
      </c>
      <c r="D28" s="66">
        <v>1</v>
      </c>
      <c r="E28" s="66"/>
      <c r="F28" s="78">
        <v>92.66</v>
      </c>
      <c r="G28" s="78">
        <v>18.32</v>
      </c>
      <c r="H28" s="75">
        <f t="shared" si="0"/>
        <v>110.97999999999999</v>
      </c>
      <c r="I28" s="53"/>
    </row>
    <row r="29" spans="1:13">
      <c r="A29" s="43">
        <f t="shared" si="1"/>
        <v>25</v>
      </c>
      <c r="B29" s="114">
        <v>2193</v>
      </c>
      <c r="C29" s="51" t="s">
        <v>407</v>
      </c>
      <c r="D29" s="66"/>
      <c r="E29" s="66"/>
      <c r="F29" s="76">
        <v>53.41</v>
      </c>
      <c r="G29" s="76">
        <v>10.47</v>
      </c>
      <c r="H29" s="76">
        <f t="shared" si="0"/>
        <v>63.879999999999995</v>
      </c>
      <c r="I29" s="53"/>
    </row>
    <row r="30" spans="1:13" s="193" customFormat="1">
      <c r="A30" s="169">
        <v>26</v>
      </c>
      <c r="B30" s="170">
        <v>2210</v>
      </c>
      <c r="C30" s="171" t="s">
        <v>448</v>
      </c>
      <c r="D30" s="174">
        <v>1</v>
      </c>
      <c r="E30" s="174"/>
      <c r="F30" s="173">
        <v>92.66</v>
      </c>
      <c r="G30" s="173">
        <v>18.32</v>
      </c>
      <c r="H30" s="76">
        <f t="shared" si="0"/>
        <v>110.97999999999999</v>
      </c>
      <c r="I30" s="192" t="s">
        <v>446</v>
      </c>
    </row>
    <row r="31" spans="1:13">
      <c r="A31" s="43">
        <v>27</v>
      </c>
      <c r="B31" s="114">
        <v>640</v>
      </c>
      <c r="C31" s="51" t="s">
        <v>43</v>
      </c>
      <c r="D31" s="52">
        <v>1</v>
      </c>
      <c r="E31" s="52"/>
      <c r="F31" s="75">
        <v>92.66</v>
      </c>
      <c r="G31" s="75">
        <v>18.32</v>
      </c>
      <c r="H31" s="75">
        <f t="shared" si="0"/>
        <v>110.97999999999999</v>
      </c>
      <c r="I31" s="53"/>
    </row>
    <row r="32" spans="1:13">
      <c r="A32" s="43">
        <f t="shared" si="1"/>
        <v>28</v>
      </c>
      <c r="B32" s="114">
        <v>901</v>
      </c>
      <c r="C32" s="51" t="s">
        <v>21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10" s="193" customFormat="1">
      <c r="A33" s="169">
        <v>29</v>
      </c>
      <c r="B33" s="170">
        <v>1978</v>
      </c>
      <c r="C33" s="171" t="s">
        <v>358</v>
      </c>
      <c r="D33" s="172">
        <v>1</v>
      </c>
      <c r="E33" s="172">
        <v>1</v>
      </c>
      <c r="F33" s="173">
        <v>141.72</v>
      </c>
      <c r="G33" s="173">
        <v>29.32</v>
      </c>
      <c r="H33" s="173">
        <f t="shared" si="0"/>
        <v>171.04</v>
      </c>
      <c r="I33" s="192" t="s">
        <v>442</v>
      </c>
    </row>
    <row r="34" spans="1:10" ht="16">
      <c r="A34" s="43">
        <v>30</v>
      </c>
      <c r="B34" s="114">
        <v>1741</v>
      </c>
      <c r="C34" s="51" t="s">
        <v>23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  <c r="J34" s="180"/>
    </row>
    <row r="35" spans="1:10">
      <c r="A35" s="43">
        <f t="shared" si="1"/>
        <v>31</v>
      </c>
      <c r="B35" s="114">
        <v>1757</v>
      </c>
      <c r="C35" s="51" t="s">
        <v>93</v>
      </c>
      <c r="D35" s="52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10">
      <c r="A36" s="43">
        <f t="shared" si="1"/>
        <v>32</v>
      </c>
      <c r="B36" s="114">
        <v>2057</v>
      </c>
      <c r="C36" s="51" t="s">
        <v>183</v>
      </c>
      <c r="D36" s="52"/>
      <c r="E36" s="52"/>
      <c r="F36" s="75">
        <v>53.41</v>
      </c>
      <c r="G36" s="75">
        <v>10.47</v>
      </c>
      <c r="H36" s="75">
        <f t="shared" si="0"/>
        <v>63.879999999999995</v>
      </c>
      <c r="I36" s="53"/>
    </row>
    <row r="37" spans="1:10" s="193" customFormat="1">
      <c r="A37" s="169">
        <f t="shared" si="1"/>
        <v>33</v>
      </c>
      <c r="B37" s="170">
        <v>1210</v>
      </c>
      <c r="C37" s="188" t="s">
        <v>24</v>
      </c>
      <c r="D37" s="172"/>
      <c r="E37" s="172">
        <v>1</v>
      </c>
      <c r="F37" s="173">
        <v>92.66</v>
      </c>
      <c r="G37" s="173">
        <v>18.32</v>
      </c>
      <c r="H37" s="173">
        <f t="shared" si="0"/>
        <v>110.97999999999999</v>
      </c>
      <c r="I37" s="192" t="s">
        <v>452</v>
      </c>
    </row>
    <row r="38" spans="1:10">
      <c r="A38" s="43">
        <f t="shared" si="1"/>
        <v>34</v>
      </c>
      <c r="B38" s="114">
        <v>2031</v>
      </c>
      <c r="C38" s="54" t="s">
        <v>134</v>
      </c>
      <c r="D38" s="52"/>
      <c r="E38" s="52"/>
      <c r="F38" s="75">
        <v>53.41</v>
      </c>
      <c r="G38" s="75">
        <v>10.47</v>
      </c>
      <c r="H38" s="75">
        <f t="shared" si="0"/>
        <v>63.879999999999995</v>
      </c>
      <c r="I38" s="53"/>
    </row>
    <row r="39" spans="1:10">
      <c r="A39" s="43">
        <f t="shared" si="1"/>
        <v>35</v>
      </c>
      <c r="B39" s="114">
        <v>1460</v>
      </c>
      <c r="C39" s="54" t="s">
        <v>59</v>
      </c>
      <c r="D39" s="55"/>
      <c r="E39" s="52"/>
      <c r="F39" s="75">
        <v>53.41</v>
      </c>
      <c r="G39" s="75">
        <v>10.47</v>
      </c>
      <c r="H39" s="75">
        <f t="shared" si="0"/>
        <v>63.879999999999995</v>
      </c>
      <c r="I39" s="53"/>
    </row>
    <row r="40" spans="1:10">
      <c r="A40" s="43">
        <f t="shared" si="1"/>
        <v>36</v>
      </c>
      <c r="B40" s="114">
        <v>1300</v>
      </c>
      <c r="C40" s="138" t="s">
        <v>330</v>
      </c>
      <c r="D40" s="55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10" ht="16" customHeight="1">
      <c r="A41" s="43">
        <f t="shared" si="1"/>
        <v>37</v>
      </c>
      <c r="B41" s="166">
        <v>2036</v>
      </c>
      <c r="C41" s="119" t="s">
        <v>306</v>
      </c>
      <c r="D41" s="55"/>
      <c r="E41" s="52"/>
      <c r="F41" s="76">
        <v>53.41</v>
      </c>
      <c r="G41" s="76">
        <v>10.47</v>
      </c>
      <c r="H41" s="75">
        <f t="shared" si="0"/>
        <v>63.879999999999995</v>
      </c>
      <c r="I41" s="53"/>
    </row>
    <row r="42" spans="1:10">
      <c r="A42" s="43">
        <f t="shared" si="1"/>
        <v>38</v>
      </c>
      <c r="B42" s="114">
        <v>2062</v>
      </c>
      <c r="C42" s="54" t="s">
        <v>203</v>
      </c>
      <c r="D42" s="52">
        <v>1</v>
      </c>
      <c r="E42" s="52"/>
      <c r="F42" s="76">
        <v>92.66</v>
      </c>
      <c r="G42" s="76">
        <v>18.32</v>
      </c>
      <c r="H42" s="75">
        <f t="shared" si="0"/>
        <v>110.97999999999999</v>
      </c>
      <c r="I42" s="53"/>
    </row>
    <row r="43" spans="1:10">
      <c r="A43" s="43">
        <f t="shared" si="1"/>
        <v>39</v>
      </c>
      <c r="B43" s="167">
        <v>2121</v>
      </c>
      <c r="C43" s="119" t="s">
        <v>308</v>
      </c>
      <c r="D43" s="52"/>
      <c r="E43" s="52"/>
      <c r="F43" s="76">
        <v>53.41</v>
      </c>
      <c r="G43" s="76">
        <v>10.47</v>
      </c>
      <c r="H43" s="75">
        <f t="shared" si="0"/>
        <v>63.879999999999995</v>
      </c>
      <c r="I43" s="53"/>
    </row>
    <row r="44" spans="1:10">
      <c r="A44" s="43">
        <f t="shared" si="1"/>
        <v>40</v>
      </c>
      <c r="B44" s="114">
        <v>1704</v>
      </c>
      <c r="C44" s="54" t="s">
        <v>27</v>
      </c>
      <c r="D44" s="56">
        <v>1</v>
      </c>
      <c r="E44" s="52">
        <v>1</v>
      </c>
      <c r="F44" s="77">
        <v>141.72</v>
      </c>
      <c r="G44" s="76">
        <v>29.32</v>
      </c>
      <c r="H44" s="75">
        <f t="shared" si="0"/>
        <v>171.04</v>
      </c>
      <c r="I44" s="53"/>
    </row>
    <row r="45" spans="1:10">
      <c r="A45" s="43">
        <f t="shared" si="1"/>
        <v>41</v>
      </c>
      <c r="B45" s="114">
        <v>2030</v>
      </c>
      <c r="C45" s="54" t="s">
        <v>123</v>
      </c>
      <c r="D45" s="56"/>
      <c r="E45" s="52"/>
      <c r="F45" s="76">
        <v>53.41</v>
      </c>
      <c r="G45" s="76">
        <v>10.47</v>
      </c>
      <c r="H45" s="75">
        <f t="shared" si="0"/>
        <v>63.879999999999995</v>
      </c>
      <c r="I45" s="53"/>
    </row>
    <row r="46" spans="1:10">
      <c r="A46" s="43">
        <f t="shared" si="1"/>
        <v>42</v>
      </c>
      <c r="B46" s="114">
        <v>2074</v>
      </c>
      <c r="C46" s="54" t="s">
        <v>214</v>
      </c>
      <c r="D46" s="56"/>
      <c r="E46" s="52"/>
      <c r="F46" s="75">
        <v>53.41</v>
      </c>
      <c r="G46" s="75">
        <v>10.47</v>
      </c>
      <c r="H46" s="75">
        <f t="shared" si="0"/>
        <v>63.879999999999995</v>
      </c>
      <c r="I46" s="53"/>
    </row>
    <row r="47" spans="1:10">
      <c r="A47" s="43">
        <f t="shared" si="1"/>
        <v>43</v>
      </c>
      <c r="B47" s="114">
        <v>1734</v>
      </c>
      <c r="C47" s="54" t="s">
        <v>143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10">
      <c r="A48" s="43">
        <f t="shared" si="1"/>
        <v>44</v>
      </c>
      <c r="B48" s="114">
        <v>2069</v>
      </c>
      <c r="C48" s="54" t="s">
        <v>209</v>
      </c>
      <c r="D48" s="52"/>
      <c r="E48" s="52"/>
      <c r="F48" s="75">
        <v>53.41</v>
      </c>
      <c r="G48" s="75">
        <v>10.47</v>
      </c>
      <c r="H48" s="75">
        <f t="shared" si="0"/>
        <v>63.879999999999995</v>
      </c>
      <c r="I48" s="53"/>
    </row>
    <row r="49" spans="1:9" s="193" customFormat="1">
      <c r="A49" s="169">
        <f t="shared" si="1"/>
        <v>45</v>
      </c>
      <c r="B49" s="170">
        <v>2003</v>
      </c>
      <c r="C49" s="171" t="s">
        <v>133</v>
      </c>
      <c r="D49" s="172"/>
      <c r="E49" s="172">
        <v>1</v>
      </c>
      <c r="F49" s="173">
        <v>92.66</v>
      </c>
      <c r="G49" s="173">
        <v>18.32</v>
      </c>
      <c r="H49" s="173">
        <f t="shared" si="0"/>
        <v>110.97999999999999</v>
      </c>
      <c r="I49" s="192" t="s">
        <v>452</v>
      </c>
    </row>
    <row r="50" spans="1:9" s="197" customFormat="1">
      <c r="A50" s="169">
        <f t="shared" si="1"/>
        <v>46</v>
      </c>
      <c r="B50" s="170">
        <v>2019</v>
      </c>
      <c r="C50" s="188" t="s">
        <v>124</v>
      </c>
      <c r="D50" s="172">
        <v>1</v>
      </c>
      <c r="E50" s="172">
        <v>1</v>
      </c>
      <c r="F50" s="173">
        <v>141.72</v>
      </c>
      <c r="G50" s="173">
        <v>29.32</v>
      </c>
      <c r="H50" s="173">
        <f t="shared" si="0"/>
        <v>171.04</v>
      </c>
      <c r="I50" s="192" t="s">
        <v>455</v>
      </c>
    </row>
    <row r="51" spans="1:9" s="42" customFormat="1">
      <c r="A51" s="43">
        <f t="shared" si="1"/>
        <v>47</v>
      </c>
      <c r="B51" s="114">
        <v>2184</v>
      </c>
      <c r="C51" s="54" t="s">
        <v>393</v>
      </c>
      <c r="D51" s="52"/>
      <c r="E51" s="52"/>
      <c r="F51" s="76">
        <v>53.41</v>
      </c>
      <c r="G51" s="76">
        <v>10.47</v>
      </c>
      <c r="H51" s="75">
        <f t="shared" si="0"/>
        <v>63.879999999999995</v>
      </c>
      <c r="I51" s="53"/>
    </row>
    <row r="52" spans="1:9" s="42" customFormat="1">
      <c r="A52" s="43">
        <f t="shared" si="1"/>
        <v>48</v>
      </c>
      <c r="B52" s="114">
        <v>2172</v>
      </c>
      <c r="C52" s="54" t="s">
        <v>378</v>
      </c>
      <c r="D52" s="52"/>
      <c r="E52" s="52"/>
      <c r="F52" s="75">
        <v>53.41</v>
      </c>
      <c r="G52" s="75">
        <v>10.47</v>
      </c>
      <c r="H52" s="75">
        <f t="shared" si="0"/>
        <v>63.879999999999995</v>
      </c>
      <c r="I52" s="53"/>
    </row>
    <row r="53" spans="1:9">
      <c r="A53" s="43">
        <f t="shared" si="1"/>
        <v>49</v>
      </c>
      <c r="B53" s="114">
        <v>2119</v>
      </c>
      <c r="C53" s="51" t="s">
        <v>215</v>
      </c>
      <c r="D53" s="66"/>
      <c r="E53" s="66"/>
      <c r="F53" s="78">
        <v>53.41</v>
      </c>
      <c r="G53" s="78">
        <v>10.47</v>
      </c>
      <c r="H53" s="75">
        <f t="shared" si="0"/>
        <v>63.879999999999995</v>
      </c>
      <c r="I53" s="57"/>
    </row>
    <row r="54" spans="1:9">
      <c r="A54" s="43">
        <f t="shared" si="1"/>
        <v>50</v>
      </c>
      <c r="B54" s="114">
        <v>1975</v>
      </c>
      <c r="C54" s="54" t="s">
        <v>83</v>
      </c>
      <c r="D54" s="55"/>
      <c r="E54" s="55"/>
      <c r="F54" s="75">
        <v>53.41</v>
      </c>
      <c r="G54" s="75">
        <v>10.47</v>
      </c>
      <c r="H54" s="75">
        <f t="shared" si="0"/>
        <v>63.879999999999995</v>
      </c>
      <c r="I54" s="53"/>
    </row>
    <row r="55" spans="1:9" s="193" customFormat="1">
      <c r="A55" s="169">
        <f t="shared" si="1"/>
        <v>51</v>
      </c>
      <c r="B55" s="170">
        <v>330</v>
      </c>
      <c r="C55" s="188" t="s">
        <v>30</v>
      </c>
      <c r="D55" s="172"/>
      <c r="E55" s="172"/>
      <c r="F55" s="173">
        <v>53.41</v>
      </c>
      <c r="G55" s="198">
        <v>10.47</v>
      </c>
      <c r="H55" s="173">
        <f t="shared" si="0"/>
        <v>63.879999999999995</v>
      </c>
      <c r="I55" s="192" t="s">
        <v>457</v>
      </c>
    </row>
    <row r="56" spans="1:9">
      <c r="A56" s="43">
        <f t="shared" si="1"/>
        <v>52</v>
      </c>
      <c r="B56" s="114">
        <v>2203</v>
      </c>
      <c r="C56" s="54" t="s">
        <v>428</v>
      </c>
      <c r="D56" s="52"/>
      <c r="E56" s="52"/>
      <c r="F56" s="76">
        <v>53.41</v>
      </c>
      <c r="G56" s="76">
        <v>10.47</v>
      </c>
      <c r="H56" s="76">
        <f>SUM(F56:G56)</f>
        <v>63.879999999999995</v>
      </c>
      <c r="I56" s="53"/>
    </row>
    <row r="57" spans="1:9">
      <c r="A57" s="43">
        <f t="shared" si="1"/>
        <v>53</v>
      </c>
      <c r="B57" s="114">
        <v>1595</v>
      </c>
      <c r="C57" s="54" t="s">
        <v>31</v>
      </c>
      <c r="D57" s="52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2001</v>
      </c>
      <c r="C58" s="54" t="s">
        <v>360</v>
      </c>
      <c r="D58" s="52"/>
      <c r="E58" s="52"/>
      <c r="F58" s="76">
        <v>53.41</v>
      </c>
      <c r="G58" s="76">
        <v>10.47</v>
      </c>
      <c r="H58" s="75">
        <f t="shared" si="0"/>
        <v>63.879999999999995</v>
      </c>
      <c r="I58" s="53"/>
    </row>
    <row r="59" spans="1:9">
      <c r="A59" s="43">
        <f t="shared" si="1"/>
        <v>55</v>
      </c>
      <c r="B59" s="114">
        <v>2109</v>
      </c>
      <c r="C59" s="54" t="s">
        <v>210</v>
      </c>
      <c r="D59" s="52">
        <v>1</v>
      </c>
      <c r="E59" s="52">
        <v>1</v>
      </c>
      <c r="F59" s="76">
        <v>141.72</v>
      </c>
      <c r="G59" s="76">
        <v>29.32</v>
      </c>
      <c r="H59" s="75">
        <f t="shared" si="0"/>
        <v>171.04</v>
      </c>
      <c r="I59" s="53"/>
    </row>
    <row r="60" spans="1:9">
      <c r="A60" s="43">
        <f t="shared" si="1"/>
        <v>56</v>
      </c>
      <c r="B60" s="114">
        <v>2160</v>
      </c>
      <c r="C60" s="54" t="s">
        <v>369</v>
      </c>
      <c r="D60" s="52">
        <v>2</v>
      </c>
      <c r="E60" s="52"/>
      <c r="F60" s="76">
        <v>141.72</v>
      </c>
      <c r="G60" s="76">
        <v>29.32</v>
      </c>
      <c r="H60" s="75">
        <f t="shared" si="0"/>
        <v>171.04</v>
      </c>
      <c r="I60" s="53"/>
    </row>
    <row r="61" spans="1:9">
      <c r="A61" s="43">
        <f t="shared" si="1"/>
        <v>57</v>
      </c>
      <c r="B61" s="114">
        <v>2209</v>
      </c>
      <c r="C61" s="54" t="s">
        <v>427</v>
      </c>
      <c r="D61" s="52"/>
      <c r="E61" s="52"/>
      <c r="F61" s="76">
        <v>53.41</v>
      </c>
      <c r="G61" s="76">
        <v>10.47</v>
      </c>
      <c r="H61" s="76">
        <f>SUM(F61:G61)</f>
        <v>63.879999999999995</v>
      </c>
      <c r="I61" s="53"/>
    </row>
    <row r="62" spans="1:9">
      <c r="A62" s="43">
        <f t="shared" si="1"/>
        <v>58</v>
      </c>
      <c r="B62" s="114">
        <v>2018</v>
      </c>
      <c r="C62" s="54" t="s">
        <v>112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2080</v>
      </c>
      <c r="C63" s="54" t="s">
        <v>198</v>
      </c>
      <c r="D63" s="52"/>
      <c r="E63" s="52"/>
      <c r="F63" s="75">
        <v>53.41</v>
      </c>
      <c r="G63" s="75">
        <v>10.47</v>
      </c>
      <c r="H63" s="75">
        <f t="shared" si="0"/>
        <v>63.879999999999995</v>
      </c>
      <c r="I63" s="53"/>
    </row>
    <row r="64" spans="1:9" s="193" customFormat="1">
      <c r="A64" s="169">
        <v>60</v>
      </c>
      <c r="B64" s="170">
        <v>2171</v>
      </c>
      <c r="C64" s="188" t="s">
        <v>441</v>
      </c>
      <c r="D64" s="172"/>
      <c r="E64" s="172"/>
      <c r="F64" s="173">
        <v>53.41</v>
      </c>
      <c r="G64" s="173">
        <v>10.47</v>
      </c>
      <c r="H64" s="173">
        <f t="shared" si="0"/>
        <v>63.879999999999995</v>
      </c>
      <c r="I64" s="192" t="s">
        <v>460</v>
      </c>
    </row>
    <row r="65" spans="1:10">
      <c r="A65" s="43">
        <v>61</v>
      </c>
      <c r="B65" s="114">
        <v>1692</v>
      </c>
      <c r="C65" s="54" t="s">
        <v>32</v>
      </c>
      <c r="D65" s="56"/>
      <c r="E65" s="52"/>
      <c r="F65" s="75">
        <v>53.41</v>
      </c>
      <c r="G65" s="75">
        <v>10.47</v>
      </c>
      <c r="H65" s="75">
        <f t="shared" si="0"/>
        <v>63.879999999999995</v>
      </c>
      <c r="I65" s="53"/>
    </row>
    <row r="66" spans="1:10">
      <c r="A66" s="43">
        <f t="shared" si="1"/>
        <v>62</v>
      </c>
      <c r="B66" s="114">
        <v>2027</v>
      </c>
      <c r="C66" s="54" t="s">
        <v>137</v>
      </c>
      <c r="D66" s="56"/>
      <c r="E66" s="5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0">
      <c r="A67" s="43">
        <f t="shared" si="1"/>
        <v>63</v>
      </c>
      <c r="B67" s="114">
        <v>2060</v>
      </c>
      <c r="C67" s="54" t="s">
        <v>179</v>
      </c>
      <c r="D67" s="52"/>
      <c r="E67" s="52">
        <v>1</v>
      </c>
      <c r="F67" s="75">
        <v>92.66</v>
      </c>
      <c r="G67" s="75">
        <v>18.32</v>
      </c>
      <c r="H67" s="75">
        <f t="shared" si="0"/>
        <v>110.97999999999999</v>
      </c>
      <c r="I67" s="53"/>
    </row>
    <row r="68" spans="1:10">
      <c r="A68" s="43">
        <f t="shared" si="1"/>
        <v>64</v>
      </c>
      <c r="B68" s="114">
        <v>1649</v>
      </c>
      <c r="C68" s="54" t="s">
        <v>34</v>
      </c>
      <c r="D68" s="52"/>
      <c r="E68" s="5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0">
      <c r="A69" s="43">
        <f t="shared" si="1"/>
        <v>65</v>
      </c>
      <c r="B69" s="114">
        <v>2090</v>
      </c>
      <c r="C69" s="54" t="s">
        <v>380</v>
      </c>
      <c r="D69" s="52"/>
      <c r="E69" s="52">
        <v>1</v>
      </c>
      <c r="F69" s="75">
        <v>92.66</v>
      </c>
      <c r="G69" s="75">
        <v>18.32</v>
      </c>
      <c r="H69" s="75">
        <f t="shared" si="0"/>
        <v>110.97999999999999</v>
      </c>
      <c r="I69" s="53"/>
    </row>
    <row r="70" spans="1:10">
      <c r="A70" s="43">
        <f t="shared" si="1"/>
        <v>66</v>
      </c>
      <c r="B70" s="114">
        <v>1705</v>
      </c>
      <c r="C70" s="54" t="s">
        <v>126</v>
      </c>
      <c r="D70" s="52"/>
      <c r="E70" s="52">
        <v>1</v>
      </c>
      <c r="F70" s="75">
        <v>92.66</v>
      </c>
      <c r="G70" s="75">
        <v>18.32</v>
      </c>
      <c r="H70" s="75">
        <f t="shared" si="0"/>
        <v>110.97999999999999</v>
      </c>
      <c r="I70" s="53"/>
    </row>
    <row r="71" spans="1:10" ht="17" customHeight="1">
      <c r="A71" s="43">
        <f t="shared" si="1"/>
        <v>67</v>
      </c>
      <c r="B71" s="114">
        <v>1050</v>
      </c>
      <c r="C71" s="115" t="s">
        <v>35</v>
      </c>
      <c r="D71" s="74"/>
      <c r="E71" s="116"/>
      <c r="F71" s="75">
        <v>53.41</v>
      </c>
      <c r="G71" s="75">
        <v>10.47</v>
      </c>
      <c r="H71" s="75">
        <f t="shared" si="0"/>
        <v>63.879999999999995</v>
      </c>
      <c r="I71" s="91"/>
      <c r="J71" s="91"/>
    </row>
    <row r="72" spans="1:10">
      <c r="A72" s="43">
        <f t="shared" si="1"/>
        <v>68</v>
      </c>
      <c r="B72" s="114">
        <v>2094</v>
      </c>
      <c r="C72" s="51" t="s">
        <v>433</v>
      </c>
      <c r="D72" s="71"/>
      <c r="E72" s="72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0">
      <c r="A73" s="43">
        <f t="shared" si="1"/>
        <v>69</v>
      </c>
      <c r="B73" s="114">
        <v>1964</v>
      </c>
      <c r="C73" s="54" t="s">
        <v>50</v>
      </c>
      <c r="D73" s="73"/>
      <c r="E73" s="73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0">
      <c r="A74" s="43">
        <f t="shared" si="1"/>
        <v>70</v>
      </c>
      <c r="B74" s="114">
        <v>2022</v>
      </c>
      <c r="C74" s="54" t="s">
        <v>128</v>
      </c>
      <c r="D74" s="71"/>
      <c r="E74" s="72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0">
      <c r="A75" s="43">
        <f t="shared" si="1"/>
        <v>71</v>
      </c>
      <c r="B75" s="114">
        <v>1662</v>
      </c>
      <c r="C75" s="54" t="s">
        <v>138</v>
      </c>
      <c r="D75" s="71"/>
      <c r="E75" s="72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0">
      <c r="A76" s="43">
        <f t="shared" si="1"/>
        <v>72</v>
      </c>
      <c r="B76" s="114">
        <v>1630</v>
      </c>
      <c r="C76" s="54" t="s">
        <v>37</v>
      </c>
      <c r="D76" s="56">
        <v>1</v>
      </c>
      <c r="E76" s="72"/>
      <c r="F76" s="75">
        <v>92.66</v>
      </c>
      <c r="G76" s="75">
        <v>18.32</v>
      </c>
      <c r="H76" s="75">
        <f t="shared" si="0"/>
        <v>110.97999999999999</v>
      </c>
      <c r="I76" s="53"/>
    </row>
    <row r="77" spans="1:10">
      <c r="A77" s="43">
        <f t="shared" ref="A77:A87" si="2">A76+1</f>
        <v>73</v>
      </c>
      <c r="B77" s="114">
        <v>1714</v>
      </c>
      <c r="C77" s="51" t="s">
        <v>46</v>
      </c>
      <c r="D77" s="74">
        <v>2</v>
      </c>
      <c r="E77" s="66">
        <v>1</v>
      </c>
      <c r="F77" s="75">
        <v>141.72</v>
      </c>
      <c r="G77" s="77">
        <v>29.32</v>
      </c>
      <c r="H77" s="75">
        <f t="shared" si="0"/>
        <v>171.04</v>
      </c>
      <c r="I77" s="53"/>
    </row>
    <row r="78" spans="1:10" s="193" customFormat="1">
      <c r="A78" s="169">
        <f t="shared" si="2"/>
        <v>74</v>
      </c>
      <c r="B78" s="170">
        <v>2024</v>
      </c>
      <c r="C78" s="171" t="s">
        <v>165</v>
      </c>
      <c r="D78" s="199"/>
      <c r="E78" s="174">
        <v>1</v>
      </c>
      <c r="F78" s="200">
        <v>92.66</v>
      </c>
      <c r="G78" s="200">
        <v>18.32</v>
      </c>
      <c r="H78" s="173">
        <f t="shared" si="0"/>
        <v>110.97999999999999</v>
      </c>
      <c r="I78" s="192" t="s">
        <v>462</v>
      </c>
    </row>
    <row r="79" spans="1:10" s="193" customFormat="1">
      <c r="A79" s="169">
        <f t="shared" si="2"/>
        <v>75</v>
      </c>
      <c r="B79" s="170">
        <v>1955</v>
      </c>
      <c r="C79" s="171" t="s">
        <v>200</v>
      </c>
      <c r="D79" s="199"/>
      <c r="E79" s="174">
        <v>1</v>
      </c>
      <c r="F79" s="173">
        <v>92.66</v>
      </c>
      <c r="G79" s="173">
        <v>18.32</v>
      </c>
      <c r="H79" s="173">
        <f t="shared" si="0"/>
        <v>110.97999999999999</v>
      </c>
      <c r="I79" s="192" t="s">
        <v>452</v>
      </c>
    </row>
    <row r="80" spans="1:10">
      <c r="A80" s="43">
        <f t="shared" si="2"/>
        <v>76</v>
      </c>
      <c r="B80" s="114">
        <v>2006</v>
      </c>
      <c r="C80" s="54" t="s">
        <v>98</v>
      </c>
      <c r="D80" s="56"/>
      <c r="E80" s="66"/>
      <c r="F80" s="75">
        <v>53.41</v>
      </c>
      <c r="G80" s="75">
        <v>10.47</v>
      </c>
      <c r="H80" s="75">
        <f t="shared" si="0"/>
        <v>63.879999999999995</v>
      </c>
      <c r="I80" s="53"/>
    </row>
    <row r="81" spans="1:11" s="193" customFormat="1">
      <c r="A81" s="169">
        <f t="shared" si="2"/>
        <v>77</v>
      </c>
      <c r="B81" s="170">
        <v>1673</v>
      </c>
      <c r="C81" s="188" t="s">
        <v>38</v>
      </c>
      <c r="D81" s="199"/>
      <c r="E81" s="172"/>
      <c r="F81" s="173">
        <v>0</v>
      </c>
      <c r="G81" s="173">
        <v>0</v>
      </c>
      <c r="H81" s="173">
        <f t="shared" si="0"/>
        <v>0</v>
      </c>
      <c r="I81" s="192" t="s">
        <v>432</v>
      </c>
    </row>
    <row r="82" spans="1:11">
      <c r="A82" s="43">
        <f t="shared" si="2"/>
        <v>78</v>
      </c>
      <c r="B82" s="114">
        <v>2212</v>
      </c>
      <c r="C82" s="54" t="s">
        <v>434</v>
      </c>
      <c r="D82" s="56"/>
      <c r="E82" s="52"/>
      <c r="F82" s="75">
        <v>53.41</v>
      </c>
      <c r="G82" s="75">
        <v>10.47</v>
      </c>
      <c r="H82" s="75">
        <f t="shared" si="0"/>
        <v>63.879999999999995</v>
      </c>
      <c r="I82" s="53"/>
    </row>
    <row r="83" spans="1:11">
      <c r="A83" s="43">
        <f t="shared" si="2"/>
        <v>79</v>
      </c>
      <c r="B83" s="114">
        <v>2021</v>
      </c>
      <c r="C83" s="54" t="s">
        <v>201</v>
      </c>
      <c r="D83" s="66"/>
      <c r="E83" s="66"/>
      <c r="F83" s="75">
        <v>53.41</v>
      </c>
      <c r="G83" s="75">
        <v>10.47</v>
      </c>
      <c r="H83" s="75">
        <f t="shared" si="0"/>
        <v>63.879999999999995</v>
      </c>
      <c r="I83" s="53"/>
    </row>
    <row r="84" spans="1:11">
      <c r="A84" s="43">
        <f t="shared" si="2"/>
        <v>80</v>
      </c>
      <c r="B84" s="114">
        <v>1750</v>
      </c>
      <c r="C84" s="54" t="s">
        <v>202</v>
      </c>
      <c r="D84" s="66"/>
      <c r="E84" s="66">
        <v>1</v>
      </c>
      <c r="F84" s="78">
        <v>92.66</v>
      </c>
      <c r="G84" s="78">
        <v>18.32</v>
      </c>
      <c r="H84" s="75">
        <f>SUM(F84:G84)</f>
        <v>110.97999999999999</v>
      </c>
      <c r="I84" s="53"/>
    </row>
    <row r="85" spans="1:11">
      <c r="A85" s="43">
        <f t="shared" si="2"/>
        <v>81</v>
      </c>
      <c r="B85" s="114">
        <v>1732</v>
      </c>
      <c r="C85" s="54" t="s">
        <v>51</v>
      </c>
      <c r="D85" s="66"/>
      <c r="E85" s="66"/>
      <c r="F85" s="75">
        <v>53.41</v>
      </c>
      <c r="G85" s="75">
        <v>10.47</v>
      </c>
      <c r="H85" s="75">
        <f>SUM(F85:G85)</f>
        <v>63.879999999999995</v>
      </c>
      <c r="I85" s="53"/>
    </row>
    <row r="86" spans="1:11">
      <c r="A86" s="43">
        <f t="shared" si="2"/>
        <v>82</v>
      </c>
      <c r="B86" s="114">
        <v>2052</v>
      </c>
      <c r="C86" s="54" t="s">
        <v>161</v>
      </c>
      <c r="D86" s="66"/>
      <c r="E86" s="66"/>
      <c r="F86" s="75">
        <v>53.41</v>
      </c>
      <c r="G86" s="75">
        <v>10.47</v>
      </c>
      <c r="H86" s="75">
        <f>SUM(F86:G86)</f>
        <v>63.879999999999995</v>
      </c>
      <c r="I86" s="53"/>
      <c r="K86" s="12"/>
    </row>
    <row r="87" spans="1:11">
      <c r="A87" s="43">
        <f t="shared" si="2"/>
        <v>83</v>
      </c>
      <c r="B87" s="168">
        <v>1769</v>
      </c>
      <c r="C87" s="146" t="s">
        <v>86</v>
      </c>
      <c r="D87" s="147"/>
      <c r="E87" s="147"/>
      <c r="F87" s="77">
        <v>53.41</v>
      </c>
      <c r="G87" s="77">
        <v>10.47</v>
      </c>
      <c r="H87" s="75">
        <f>SUM(F87:G87)</f>
        <v>63.879999999999995</v>
      </c>
      <c r="I87" s="53"/>
      <c r="K87" s="12"/>
    </row>
    <row r="88" spans="1:11" ht="16">
      <c r="A88" s="152"/>
      <c r="B88" s="153"/>
      <c r="C88" s="210"/>
      <c r="D88" s="153"/>
      <c r="E88" s="154" t="s">
        <v>403</v>
      </c>
      <c r="F88" s="144">
        <f>SUM(F5:F87)</f>
        <v>5841.6599999999935</v>
      </c>
      <c r="G88" s="88">
        <f>SUM(G5:G87)</f>
        <v>1161.6400000000015</v>
      </c>
      <c r="H88" s="88">
        <f>SUM(H5:H87)</f>
        <v>7003.3000000000011</v>
      </c>
      <c r="I88" s="89"/>
      <c r="K88" s="12"/>
    </row>
    <row r="89" spans="1:11">
      <c r="A89" s="148" t="s">
        <v>383</v>
      </c>
      <c r="B89" s="149" t="s">
        <v>413</v>
      </c>
      <c r="C89" s="150" t="s">
        <v>196</v>
      </c>
      <c r="D89" s="151"/>
      <c r="E89" s="151"/>
      <c r="F89" s="75">
        <v>53.41</v>
      </c>
      <c r="G89" s="75">
        <v>10.47</v>
      </c>
      <c r="H89" s="75">
        <f>SUM(F89:G89)</f>
        <v>63.879999999999995</v>
      </c>
      <c r="I89" s="53"/>
    </row>
    <row r="90" spans="1:11" s="193" customFormat="1">
      <c r="A90" s="169" t="s">
        <v>383</v>
      </c>
      <c r="B90" s="202" t="s">
        <v>414</v>
      </c>
      <c r="C90" s="188" t="s">
        <v>320</v>
      </c>
      <c r="D90" s="172"/>
      <c r="E90" s="172">
        <v>1</v>
      </c>
      <c r="F90" s="173">
        <v>92.66</v>
      </c>
      <c r="G90" s="173">
        <v>18.32</v>
      </c>
      <c r="H90" s="173">
        <f>SUM(F90:G90)</f>
        <v>110.97999999999999</v>
      </c>
      <c r="I90" s="192" t="s">
        <v>464</v>
      </c>
    </row>
    <row r="91" spans="1:11">
      <c r="A91" s="43"/>
      <c r="B91" s="50"/>
      <c r="C91" s="54"/>
      <c r="D91" s="52"/>
      <c r="E91" s="52"/>
      <c r="F91" s="76"/>
      <c r="G91" s="76"/>
      <c r="H91" s="76"/>
      <c r="I91" s="53"/>
    </row>
    <row r="92" spans="1:11" ht="16">
      <c r="A92" s="143"/>
      <c r="B92" s="155">
        <f>COUNTA(B5:B90)</f>
        <v>85</v>
      </c>
      <c r="C92" s="142"/>
      <c r="D92" s="398" t="s">
        <v>404</v>
      </c>
      <c r="E92" s="400"/>
      <c r="F92" s="88">
        <f>SUM(F89:F91)</f>
        <v>146.07</v>
      </c>
      <c r="G92" s="88">
        <f>SUM(G89:G91)</f>
        <v>28.79</v>
      </c>
      <c r="H92" s="88">
        <f>SUM(H89:H91)</f>
        <v>174.85999999999999</v>
      </c>
      <c r="I92" s="89"/>
      <c r="K92" s="12"/>
    </row>
    <row r="93" spans="1:11" ht="16">
      <c r="A93" s="394" t="s">
        <v>171</v>
      </c>
      <c r="B93" s="395"/>
      <c r="C93" s="395"/>
      <c r="D93" s="395"/>
      <c r="E93" s="396"/>
      <c r="F93" s="88">
        <f>F88+F92</f>
        <v>5987.7299999999932</v>
      </c>
      <c r="G93" s="88">
        <f>G88+G92</f>
        <v>1190.4300000000014</v>
      </c>
      <c r="H93" s="88">
        <f>H88+H92</f>
        <v>7178.1600000000008</v>
      </c>
      <c r="I93" s="89"/>
      <c r="K93" s="12"/>
    </row>
    <row r="94" spans="1:11" ht="16">
      <c r="A94" s="401" t="s">
        <v>317</v>
      </c>
      <c r="B94" s="401"/>
      <c r="C94" s="401"/>
      <c r="D94" s="401"/>
      <c r="E94" s="401"/>
      <c r="F94" s="90"/>
      <c r="G94" s="93"/>
      <c r="H94" s="93"/>
      <c r="I94" s="89"/>
    </row>
    <row r="95" spans="1:11" ht="16" customHeight="1">
      <c r="A95" s="405" t="s">
        <v>417</v>
      </c>
      <c r="B95" s="402"/>
      <c r="C95" s="402"/>
      <c r="D95" s="402"/>
      <c r="E95" s="403"/>
      <c r="F95" s="75"/>
      <c r="G95" s="75"/>
      <c r="H95" s="75"/>
      <c r="I95" s="100"/>
    </row>
    <row r="96" spans="1:11" ht="16" customHeight="1">
      <c r="A96" s="189"/>
      <c r="B96" s="190"/>
      <c r="C96" s="189" t="s">
        <v>320</v>
      </c>
      <c r="D96" s="196">
        <v>1</v>
      </c>
      <c r="E96" s="195">
        <v>1</v>
      </c>
      <c r="F96" s="75">
        <v>-98.12</v>
      </c>
      <c r="G96" s="75">
        <v>-22</v>
      </c>
      <c r="H96" s="75">
        <f>SUM(F96:G96)</f>
        <v>-120.12</v>
      </c>
      <c r="I96" s="100" t="s">
        <v>465</v>
      </c>
    </row>
    <row r="97" spans="1:9" ht="16" customHeight="1">
      <c r="A97" s="405" t="s">
        <v>418</v>
      </c>
      <c r="B97" s="402"/>
      <c r="C97" s="402"/>
      <c r="D97" s="402"/>
      <c r="E97" s="403"/>
      <c r="F97" s="75"/>
      <c r="G97" s="75"/>
      <c r="H97" s="75"/>
      <c r="I97" s="100"/>
    </row>
    <row r="98" spans="1:9" ht="16" customHeight="1">
      <c r="A98" s="189"/>
      <c r="B98" s="190"/>
      <c r="C98" s="189" t="s">
        <v>443</v>
      </c>
      <c r="D98" s="190"/>
      <c r="E98" s="191"/>
      <c r="F98" s="75">
        <v>53.41</v>
      </c>
      <c r="G98" s="75">
        <v>10.47</v>
      </c>
      <c r="H98" s="75">
        <f>SUM(F98:G98)</f>
        <v>63.879999999999995</v>
      </c>
      <c r="I98" s="100" t="s">
        <v>447</v>
      </c>
    </row>
    <row r="99" spans="1:9" ht="16" customHeight="1">
      <c r="A99" s="189"/>
      <c r="B99" s="190"/>
      <c r="C99" s="189" t="s">
        <v>445</v>
      </c>
      <c r="D99" s="196"/>
      <c r="E99" s="195">
        <v>1</v>
      </c>
      <c r="F99" s="75">
        <v>185.32</v>
      </c>
      <c r="G99" s="75">
        <v>36.64</v>
      </c>
      <c r="H99" s="75">
        <f t="shared" ref="H99:H110" si="3">SUM(F99:G99)</f>
        <v>221.95999999999998</v>
      </c>
      <c r="I99" s="100" t="s">
        <v>449</v>
      </c>
    </row>
    <row r="100" spans="1:9" ht="16" customHeight="1">
      <c r="A100" s="189"/>
      <c r="B100" s="190"/>
      <c r="C100" s="189" t="s">
        <v>335</v>
      </c>
      <c r="D100" s="196"/>
      <c r="E100" s="195"/>
      <c r="F100" s="75">
        <v>267.05</v>
      </c>
      <c r="G100" s="75">
        <v>52.35</v>
      </c>
      <c r="H100" s="75">
        <f t="shared" si="3"/>
        <v>319.40000000000003</v>
      </c>
      <c r="I100" s="100" t="s">
        <v>450</v>
      </c>
    </row>
    <row r="101" spans="1:9" ht="16" customHeight="1">
      <c r="A101" s="189"/>
      <c r="B101" s="190"/>
      <c r="C101" s="189" t="s">
        <v>448</v>
      </c>
      <c r="D101" s="196"/>
      <c r="E101" s="195">
        <v>1</v>
      </c>
      <c r="F101" s="75">
        <v>185.32</v>
      </c>
      <c r="G101" s="75">
        <v>36.64</v>
      </c>
      <c r="H101" s="75">
        <f t="shared" si="3"/>
        <v>221.95999999999998</v>
      </c>
      <c r="I101" s="100" t="s">
        <v>449</v>
      </c>
    </row>
    <row r="102" spans="1:9" ht="16" customHeight="1">
      <c r="A102" s="189"/>
      <c r="B102" s="190"/>
      <c r="C102" s="189" t="s">
        <v>358</v>
      </c>
      <c r="D102" s="196">
        <v>1</v>
      </c>
      <c r="E102" s="195">
        <v>1</v>
      </c>
      <c r="F102" s="75">
        <v>708.6</v>
      </c>
      <c r="G102" s="75">
        <v>146.6</v>
      </c>
      <c r="H102" s="75">
        <f t="shared" si="3"/>
        <v>855.2</v>
      </c>
      <c r="I102" s="100" t="s">
        <v>451</v>
      </c>
    </row>
    <row r="103" spans="1:9" ht="16" customHeight="1">
      <c r="A103" s="189"/>
      <c r="B103" s="190"/>
      <c r="C103" s="189" t="s">
        <v>453</v>
      </c>
      <c r="D103" s="196"/>
      <c r="E103" s="195">
        <v>1</v>
      </c>
      <c r="F103" s="75">
        <v>196.25</v>
      </c>
      <c r="G103" s="75">
        <v>39.25</v>
      </c>
      <c r="H103" s="75">
        <f t="shared" si="3"/>
        <v>235.5</v>
      </c>
      <c r="I103" s="100" t="s">
        <v>454</v>
      </c>
    </row>
    <row r="104" spans="1:9" ht="16" customHeight="1">
      <c r="A104" s="189"/>
      <c r="B104" s="190"/>
      <c r="C104" s="189" t="s">
        <v>133</v>
      </c>
      <c r="D104" s="196"/>
      <c r="E104" s="195">
        <v>1</v>
      </c>
      <c r="F104" s="75">
        <v>196.25</v>
      </c>
      <c r="G104" s="75">
        <v>39.25</v>
      </c>
      <c r="H104" s="75">
        <f t="shared" si="3"/>
        <v>235.5</v>
      </c>
      <c r="I104" s="100" t="s">
        <v>454</v>
      </c>
    </row>
    <row r="105" spans="1:9" ht="16" customHeight="1">
      <c r="A105" s="189"/>
      <c r="B105" s="190"/>
      <c r="C105" s="189" t="s">
        <v>124</v>
      </c>
      <c r="D105" s="196">
        <v>1</v>
      </c>
      <c r="E105" s="195">
        <v>1</v>
      </c>
      <c r="F105" s="75">
        <v>441.55</v>
      </c>
      <c r="G105" s="75">
        <v>94.25</v>
      </c>
      <c r="H105" s="75">
        <f t="shared" si="3"/>
        <v>535.79999999999995</v>
      </c>
      <c r="I105" s="100" t="s">
        <v>456</v>
      </c>
    </row>
    <row r="106" spans="1:9" ht="16" customHeight="1">
      <c r="A106" s="189"/>
      <c r="B106" s="190"/>
      <c r="C106" s="189" t="s">
        <v>458</v>
      </c>
      <c r="D106" s="196"/>
      <c r="E106" s="195"/>
      <c r="F106" s="75">
        <v>0</v>
      </c>
      <c r="G106" s="75">
        <v>52.35</v>
      </c>
      <c r="H106" s="75">
        <f t="shared" si="3"/>
        <v>52.35</v>
      </c>
      <c r="I106" s="100" t="s">
        <v>459</v>
      </c>
    </row>
    <row r="107" spans="1:9" ht="16" customHeight="1">
      <c r="A107" s="189"/>
      <c r="B107" s="190"/>
      <c r="C107" s="189" t="s">
        <v>441</v>
      </c>
      <c r="D107" s="196"/>
      <c r="E107" s="195"/>
      <c r="F107" s="75">
        <v>267.05</v>
      </c>
      <c r="G107" s="75">
        <v>52.35</v>
      </c>
      <c r="H107" s="75">
        <f t="shared" si="3"/>
        <v>319.40000000000003</v>
      </c>
      <c r="I107" s="100" t="s">
        <v>451</v>
      </c>
    </row>
    <row r="108" spans="1:9" ht="16" customHeight="1">
      <c r="A108" s="189"/>
      <c r="B108" s="190"/>
      <c r="C108" s="189" t="s">
        <v>165</v>
      </c>
      <c r="D108" s="196"/>
      <c r="E108" s="195">
        <v>1</v>
      </c>
      <c r="F108" s="201">
        <v>-245.3</v>
      </c>
      <c r="G108" s="75">
        <v>-55</v>
      </c>
      <c r="H108" s="75">
        <f t="shared" si="3"/>
        <v>-300.3</v>
      </c>
      <c r="I108" s="100" t="s">
        <v>461</v>
      </c>
    </row>
    <row r="109" spans="1:9" ht="16" customHeight="1">
      <c r="A109" s="189"/>
      <c r="B109" s="190"/>
      <c r="C109" s="189" t="s">
        <v>200</v>
      </c>
      <c r="D109" s="196"/>
      <c r="E109" s="195">
        <v>1</v>
      </c>
      <c r="F109" s="201">
        <v>196.25</v>
      </c>
      <c r="G109" s="75">
        <v>39.25</v>
      </c>
      <c r="H109" s="75">
        <f t="shared" si="3"/>
        <v>235.5</v>
      </c>
      <c r="I109" s="100" t="s">
        <v>454</v>
      </c>
    </row>
    <row r="110" spans="1:9" ht="16" customHeight="1">
      <c r="A110" s="189"/>
      <c r="B110" s="190"/>
      <c r="C110" s="189" t="s">
        <v>337</v>
      </c>
      <c r="D110" s="196"/>
      <c r="E110" s="195"/>
      <c r="F110" s="75">
        <v>-267.05</v>
      </c>
      <c r="G110" s="75">
        <v>-52.35</v>
      </c>
      <c r="H110" s="75">
        <f t="shared" si="3"/>
        <v>-319.40000000000003</v>
      </c>
      <c r="I110" s="100" t="s">
        <v>463</v>
      </c>
    </row>
    <row r="112" spans="1:9" ht="16">
      <c r="A112" s="409" t="s">
        <v>415</v>
      </c>
      <c r="B112" s="410"/>
      <c r="C112" s="410"/>
      <c r="D112" s="410"/>
      <c r="E112" s="411"/>
      <c r="F112" s="98">
        <f>SUM(F96:F110)</f>
        <v>2086.58</v>
      </c>
      <c r="G112" s="98">
        <f>SUM(G96:G110)</f>
        <v>470.04999999999995</v>
      </c>
      <c r="H112" s="98">
        <f>SUM(H96:H111)</f>
        <v>2556.6299999999997</v>
      </c>
      <c r="I112" s="100"/>
    </row>
    <row r="113" spans="1:9" ht="16">
      <c r="A113" s="393" t="s">
        <v>171</v>
      </c>
      <c r="B113" s="393"/>
      <c r="C113" s="393"/>
      <c r="D113" s="393"/>
      <c r="E113" s="393"/>
      <c r="F113" s="90">
        <f>F93+F112</f>
        <v>8074.3099999999931</v>
      </c>
      <c r="G113" s="90">
        <f>G93+G112</f>
        <v>1660.4800000000014</v>
      </c>
      <c r="H113" s="90">
        <f>H93+H112</f>
        <v>9734.7900000000009</v>
      </c>
      <c r="I113" s="89"/>
    </row>
    <row r="114" spans="1:9" ht="19" customHeight="1">
      <c r="C114" s="1"/>
      <c r="D114" s="2"/>
      <c r="E114" s="3"/>
      <c r="G114" t="s">
        <v>381</v>
      </c>
      <c r="H114" s="163" t="s">
        <v>440</v>
      </c>
      <c r="I114" s="164">
        <v>43987</v>
      </c>
    </row>
    <row r="115" spans="1:9">
      <c r="G115" s="12"/>
      <c r="H115" s="12"/>
    </row>
    <row r="118" spans="1:9">
      <c r="B118" s="137"/>
      <c r="C118" s="137"/>
    </row>
  </sheetData>
  <mergeCells count="7">
    <mergeCell ref="A113:E113"/>
    <mergeCell ref="D92:E92"/>
    <mergeCell ref="A93:E93"/>
    <mergeCell ref="A94:E94"/>
    <mergeCell ref="A95:E95"/>
    <mergeCell ref="A97:E97"/>
    <mergeCell ref="A112:E112"/>
  </mergeCells>
  <conditionalFormatting sqref="B113:B1048576 B1:B94">
    <cfRule type="duplicateValues" dxfId="162" priority="11"/>
  </conditionalFormatting>
  <conditionalFormatting sqref="B49:C49">
    <cfRule type="duplicateValues" dxfId="161" priority="51"/>
    <cfRule type="duplicateValues" dxfId="160" priority="52"/>
  </conditionalFormatting>
  <conditionalFormatting sqref="B88:C88">
    <cfRule type="duplicateValues" dxfId="159" priority="54"/>
    <cfRule type="duplicateValues" dxfId="158" priority="55"/>
  </conditionalFormatting>
  <conditionalFormatting sqref="B113:C1048576 B89:C92 B50:C87 B94:C94 B1:C48">
    <cfRule type="duplicateValues" dxfId="157" priority="57"/>
  </conditionalFormatting>
  <conditionalFormatting sqref="B116:C1048576">
    <cfRule type="duplicateValues" dxfId="156" priority="64"/>
  </conditionalFormatting>
  <conditionalFormatting sqref="C14">
    <cfRule type="duplicateValues" dxfId="155" priority="62"/>
  </conditionalFormatting>
  <conditionalFormatting sqref="C41">
    <cfRule type="duplicateValues" dxfId="154" priority="60"/>
  </conditionalFormatting>
  <conditionalFormatting sqref="C43">
    <cfRule type="duplicateValues" dxfId="153" priority="59"/>
  </conditionalFormatting>
  <conditionalFormatting sqref="C113:C1048576 C1:C94">
    <cfRule type="duplicateValues" dxfId="152" priority="12"/>
  </conditionalFormatting>
  <conditionalFormatting sqref="D5:E87">
    <cfRule type="notContainsBlanks" dxfId="151" priority="53">
      <formula>LEN(TRIM(D5))&gt;0</formula>
    </cfRule>
  </conditionalFormatting>
  <conditionalFormatting sqref="D89:E91">
    <cfRule type="notContainsBlanks" dxfId="150" priority="63">
      <formula>LEN(TRIM(D89))&gt;0</formula>
    </cfRule>
  </conditionalFormatting>
  <conditionalFormatting sqref="F5:F87">
    <cfRule type="cellIs" dxfId="149" priority="7" operator="notEqual">
      <formula>53.41</formula>
    </cfRule>
  </conditionalFormatting>
  <conditionalFormatting sqref="F95:F110">
    <cfRule type="cellIs" dxfId="148" priority="49" operator="notEqual">
      <formula>53.41</formula>
    </cfRule>
  </conditionalFormatting>
  <conditionalFormatting sqref="G5:G87">
    <cfRule type="cellIs" dxfId="147" priority="6" operator="notEqual">
      <formula>10.47</formula>
    </cfRule>
  </conditionalFormatting>
  <conditionalFormatting sqref="G95:G110">
    <cfRule type="cellIs" dxfId="146" priority="48" operator="notEqual">
      <formula>10.47</formula>
    </cfRule>
  </conditionalFormatting>
  <conditionalFormatting sqref="H5:H87">
    <cfRule type="cellIs" dxfId="145" priority="5" operator="notEqual">
      <formula>63.88</formula>
    </cfRule>
  </conditionalFormatting>
  <conditionalFormatting sqref="H95:H110">
    <cfRule type="cellIs" dxfId="144" priority="47" operator="notEqual">
      <formula>63.88</formula>
    </cfRule>
  </conditionalFormatting>
  <conditionalFormatting sqref="I5:I110">
    <cfRule type="notContainsBlanks" dxfId="143" priority="1">
      <formula>LEN(TRIM(I5))&gt;0</formula>
    </cfRule>
  </conditionalFormatting>
  <conditionalFormatting sqref="I112:I113">
    <cfRule type="notContainsBlanks" dxfId="142" priority="40">
      <formula>LEN(TRIM(I112))&gt;0</formula>
    </cfRule>
  </conditionalFormatting>
  <conditionalFormatting sqref="J71">
    <cfRule type="notContainsBlanks" dxfId="141" priority="58">
      <formula>LEN(TRIM(J71))&gt;0</formula>
    </cfRule>
  </conditionalFormatting>
  <pageMargins left="1" right="0.25" top="0.75" bottom="0.75" header="0.3" footer="0.3"/>
  <pageSetup scale="50" fitToWidth="0" orientation="portrait" r:id="rId1"/>
  <headerFooter>
    <oddFooter>&amp;C&amp;P of &amp;N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20A7-2E17-3843-940A-9E1A41F8FCDB}">
  <sheetPr codeName="Sheet74">
    <tabColor rgb="FF92D050"/>
    <pageSetUpPr fitToPage="1"/>
  </sheetPr>
  <dimension ref="A1:M100"/>
  <sheetViews>
    <sheetView topLeftCell="A22" zoomScale="136" zoomScaleNormal="136" zoomScalePageLayoutView="150" workbookViewId="0">
      <selection activeCell="D40" sqref="D40:E40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2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43952</v>
      </c>
      <c r="I2" s="157">
        <v>43982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77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0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141.72</v>
      </c>
      <c r="G12" s="76">
        <v>29.32</v>
      </c>
      <c r="H12" s="75">
        <f t="shared" si="0"/>
        <v>171.04</v>
      </c>
      <c r="I12" s="53" t="s">
        <v>431</v>
      </c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2078</v>
      </c>
      <c r="C16" s="51" t="s">
        <v>194</v>
      </c>
      <c r="D16" s="52"/>
      <c r="E16" s="52"/>
      <c r="F16" s="75">
        <v>53.41</v>
      </c>
      <c r="G16" s="75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/>
      <c r="F17" s="77">
        <v>141.72</v>
      </c>
      <c r="G17" s="76">
        <v>29.32</v>
      </c>
      <c r="H17" s="75">
        <f t="shared" si="0"/>
        <v>171.04</v>
      </c>
      <c r="I17" s="53" t="s">
        <v>408</v>
      </c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7">
        <v>53.41</v>
      </c>
      <c r="G18" s="76">
        <v>10.47</v>
      </c>
      <c r="H18" s="75">
        <f t="shared" si="0"/>
        <v>63.879999999999995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53.41</v>
      </c>
      <c r="G19" s="76">
        <v>10.47</v>
      </c>
      <c r="H19" s="76">
        <f t="shared" si="0"/>
        <v>63.879999999999995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92.66</v>
      </c>
      <c r="G20" s="76">
        <v>18.32</v>
      </c>
      <c r="H20" s="75">
        <f t="shared" si="0"/>
        <v>110.97999999999999</v>
      </c>
      <c r="I20" s="53" t="s">
        <v>409</v>
      </c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92.66</v>
      </c>
      <c r="G21" s="76">
        <v>18.32</v>
      </c>
      <c r="H21" s="75">
        <f t="shared" si="0"/>
        <v>110.97999999999999</v>
      </c>
      <c r="I21" s="53" t="s">
        <v>410</v>
      </c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92.66</v>
      </c>
      <c r="G22" s="76">
        <v>18.32</v>
      </c>
      <c r="H22" s="75">
        <f t="shared" si="0"/>
        <v>110.97999999999999</v>
      </c>
      <c r="I22" s="53" t="s">
        <v>409</v>
      </c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5">
        <v>53.41</v>
      </c>
      <c r="G23" s="75">
        <v>10.47</v>
      </c>
      <c r="H23" s="75">
        <f t="shared" si="0"/>
        <v>63.879999999999995</v>
      </c>
      <c r="I23" s="53"/>
    </row>
    <row r="24" spans="1:13">
      <c r="A24" s="43">
        <f t="shared" si="1"/>
        <v>20</v>
      </c>
      <c r="B24" s="114">
        <v>1985</v>
      </c>
      <c r="C24" s="54" t="s">
        <v>120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  <c r="M24" t="s">
        <v>318</v>
      </c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1</v>
      </c>
      <c r="E25" s="66"/>
      <c r="F25" s="78">
        <v>92.66</v>
      </c>
      <c r="G25" s="78">
        <v>18.32</v>
      </c>
      <c r="H25" s="75">
        <f t="shared" si="0"/>
        <v>110.97999999999999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53.41</v>
      </c>
      <c r="G26" s="76">
        <v>10.47</v>
      </c>
      <c r="H26" s="76">
        <f t="shared" si="0"/>
        <v>63.879999999999995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>
        <v>1</v>
      </c>
      <c r="E27" s="52"/>
      <c r="F27" s="75">
        <v>92.66</v>
      </c>
      <c r="G27" s="75">
        <v>18.32</v>
      </c>
      <c r="H27" s="75">
        <f t="shared" si="0"/>
        <v>110.97999999999999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/>
      <c r="F28" s="75">
        <v>53.41</v>
      </c>
      <c r="G28" s="75">
        <v>10.47</v>
      </c>
      <c r="H28" s="75">
        <f t="shared" si="0"/>
        <v>63.879999999999995</v>
      </c>
      <c r="I28" s="53"/>
    </row>
    <row r="29" spans="1:13" ht="16">
      <c r="A29" s="43">
        <f t="shared" si="1"/>
        <v>25</v>
      </c>
      <c r="B29" s="114">
        <v>1741</v>
      </c>
      <c r="C29" s="51" t="s">
        <v>23</v>
      </c>
      <c r="D29" s="52"/>
      <c r="E29" s="52"/>
      <c r="F29" s="75">
        <v>53.41</v>
      </c>
      <c r="G29" s="75">
        <v>10.47</v>
      </c>
      <c r="H29" s="75">
        <f t="shared" si="0"/>
        <v>63.879999999999995</v>
      </c>
      <c r="I29" s="53"/>
      <c r="J29" s="180"/>
    </row>
    <row r="30" spans="1:13">
      <c r="A30" s="43">
        <f t="shared" si="1"/>
        <v>26</v>
      </c>
      <c r="B30" s="114">
        <v>1757</v>
      </c>
      <c r="C30" s="51" t="s">
        <v>93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</row>
    <row r="31" spans="1:13">
      <c r="A31" s="43">
        <f t="shared" si="1"/>
        <v>27</v>
      </c>
      <c r="B31" s="114">
        <v>2057</v>
      </c>
      <c r="C31" s="51" t="s">
        <v>183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</row>
    <row r="32" spans="1:13">
      <c r="A32" s="43">
        <f t="shared" si="1"/>
        <v>28</v>
      </c>
      <c r="B32" s="114">
        <v>1210</v>
      </c>
      <c r="C32" s="54" t="s">
        <v>24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9">
      <c r="A33" s="43">
        <f t="shared" si="1"/>
        <v>29</v>
      </c>
      <c r="B33" s="114">
        <v>2031</v>
      </c>
      <c r="C33" s="54" t="s">
        <v>134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1"/>
        <v>30</v>
      </c>
      <c r="B34" s="114">
        <v>1460</v>
      </c>
      <c r="C34" s="54" t="s">
        <v>59</v>
      </c>
      <c r="D34" s="55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9">
      <c r="A35" s="43">
        <f t="shared" si="1"/>
        <v>31</v>
      </c>
      <c r="B35" s="114">
        <v>1300</v>
      </c>
      <c r="C35" s="138" t="s">
        <v>330</v>
      </c>
      <c r="D35" s="55"/>
      <c r="E35" s="52"/>
      <c r="F35" s="76">
        <v>53.41</v>
      </c>
      <c r="G35" s="76">
        <v>10.47</v>
      </c>
      <c r="H35" s="75">
        <f t="shared" si="0"/>
        <v>63.879999999999995</v>
      </c>
      <c r="I35" s="53"/>
    </row>
    <row r="36" spans="1:9" ht="16" customHeight="1">
      <c r="A36" s="43">
        <f t="shared" si="1"/>
        <v>32</v>
      </c>
      <c r="B36" s="166">
        <v>2036</v>
      </c>
      <c r="C36" s="119" t="s">
        <v>306</v>
      </c>
      <c r="D36" s="55"/>
      <c r="E36" s="52"/>
      <c r="F36" s="76">
        <v>53.41</v>
      </c>
      <c r="G36" s="76">
        <v>10.47</v>
      </c>
      <c r="H36" s="75">
        <f t="shared" si="0"/>
        <v>63.879999999999995</v>
      </c>
      <c r="I36" s="53"/>
    </row>
    <row r="37" spans="1:9">
      <c r="A37" s="43">
        <f t="shared" si="1"/>
        <v>33</v>
      </c>
      <c r="B37" s="114">
        <v>2062</v>
      </c>
      <c r="C37" s="54" t="s">
        <v>203</v>
      </c>
      <c r="D37" s="52">
        <v>1</v>
      </c>
      <c r="E37" s="52"/>
      <c r="F37" s="76">
        <v>92.66</v>
      </c>
      <c r="G37" s="76">
        <v>18.32</v>
      </c>
      <c r="H37" s="75">
        <f t="shared" si="0"/>
        <v>110.97999999999999</v>
      </c>
      <c r="I37" s="53" t="s">
        <v>409</v>
      </c>
    </row>
    <row r="38" spans="1:9">
      <c r="A38" s="43">
        <f t="shared" si="1"/>
        <v>34</v>
      </c>
      <c r="B38" s="167">
        <v>2121</v>
      </c>
      <c r="C38" s="119" t="s">
        <v>308</v>
      </c>
      <c r="D38" s="52"/>
      <c r="E38" s="52"/>
      <c r="F38" s="76">
        <v>53.41</v>
      </c>
      <c r="G38" s="76">
        <v>10.47</v>
      </c>
      <c r="H38" s="75">
        <f t="shared" si="0"/>
        <v>63.879999999999995</v>
      </c>
      <c r="I38" s="53"/>
    </row>
    <row r="39" spans="1:9">
      <c r="A39" s="43">
        <f t="shared" si="1"/>
        <v>35</v>
      </c>
      <c r="B39" s="114">
        <v>1704</v>
      </c>
      <c r="C39" s="54" t="s">
        <v>27</v>
      </c>
      <c r="D39" s="56">
        <v>1</v>
      </c>
      <c r="E39" s="52">
        <v>1</v>
      </c>
      <c r="F39" s="77">
        <v>141.72</v>
      </c>
      <c r="G39" s="76">
        <v>29.32</v>
      </c>
      <c r="H39" s="75">
        <f t="shared" si="0"/>
        <v>171.04</v>
      </c>
      <c r="I39" s="53" t="s">
        <v>411</v>
      </c>
    </row>
    <row r="40" spans="1:9">
      <c r="A40" s="43">
        <f t="shared" si="1"/>
        <v>36</v>
      </c>
      <c r="B40" s="114">
        <v>2030</v>
      </c>
      <c r="C40" s="54" t="s">
        <v>123</v>
      </c>
      <c r="D40" s="56"/>
      <c r="E40" s="52"/>
      <c r="F40" s="76">
        <v>53.41</v>
      </c>
      <c r="G40" s="76">
        <v>10.47</v>
      </c>
      <c r="H40" s="75">
        <f t="shared" si="0"/>
        <v>63.879999999999995</v>
      </c>
      <c r="I40" s="53" t="s">
        <v>411</v>
      </c>
    </row>
    <row r="41" spans="1:9">
      <c r="A41" s="43">
        <f t="shared" si="1"/>
        <v>37</v>
      </c>
      <c r="B41" s="114">
        <v>2074</v>
      </c>
      <c r="C41" s="54" t="s">
        <v>214</v>
      </c>
      <c r="D41" s="56"/>
      <c r="E41" s="52"/>
      <c r="F41" s="75">
        <v>53.41</v>
      </c>
      <c r="G41" s="75">
        <v>10.47</v>
      </c>
      <c r="H41" s="75">
        <f t="shared" si="0"/>
        <v>63.879999999999995</v>
      </c>
      <c r="I41" s="53"/>
    </row>
    <row r="42" spans="1:9">
      <c r="A42" s="43">
        <f t="shared" si="1"/>
        <v>38</v>
      </c>
      <c r="B42" s="114">
        <v>1734</v>
      </c>
      <c r="C42" s="54" t="s">
        <v>143</v>
      </c>
      <c r="D42" s="52"/>
      <c r="E42" s="52"/>
      <c r="F42" s="75">
        <v>53.41</v>
      </c>
      <c r="G42" s="75">
        <v>10.47</v>
      </c>
      <c r="H42" s="75">
        <f t="shared" si="0"/>
        <v>63.879999999999995</v>
      </c>
      <c r="I42" s="53"/>
    </row>
    <row r="43" spans="1:9">
      <c r="A43" s="43">
        <f t="shared" si="1"/>
        <v>39</v>
      </c>
      <c r="B43" s="114">
        <v>2069</v>
      </c>
      <c r="C43" s="54" t="s">
        <v>209</v>
      </c>
      <c r="D43" s="52"/>
      <c r="E43" s="52"/>
      <c r="F43" s="75">
        <v>53.41</v>
      </c>
      <c r="G43" s="75">
        <v>10.47</v>
      </c>
      <c r="H43" s="75">
        <f t="shared" si="0"/>
        <v>63.879999999999995</v>
      </c>
      <c r="I43" s="53"/>
    </row>
    <row r="44" spans="1:9">
      <c r="A44" s="43">
        <f t="shared" si="1"/>
        <v>40</v>
      </c>
      <c r="B44" s="114">
        <v>2003</v>
      </c>
      <c r="C44" s="51" t="s">
        <v>133</v>
      </c>
      <c r="D44" s="52"/>
      <c r="E44" s="52"/>
      <c r="F44" s="76">
        <v>53.41</v>
      </c>
      <c r="G44" s="76">
        <v>10.47</v>
      </c>
      <c r="H44" s="75">
        <f t="shared" si="0"/>
        <v>63.879999999999995</v>
      </c>
      <c r="I44" s="53"/>
    </row>
    <row r="45" spans="1:9" s="42" customFormat="1">
      <c r="A45" s="43">
        <f t="shared" si="1"/>
        <v>41</v>
      </c>
      <c r="B45" s="114">
        <v>2019</v>
      </c>
      <c r="C45" s="54" t="s">
        <v>124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 s="42" customFormat="1">
      <c r="A46" s="43">
        <f t="shared" si="1"/>
        <v>42</v>
      </c>
      <c r="B46" s="114">
        <v>2184</v>
      </c>
      <c r="C46" s="54" t="s">
        <v>393</v>
      </c>
      <c r="D46" s="52"/>
      <c r="E46" s="52"/>
      <c r="F46" s="76">
        <v>53.41</v>
      </c>
      <c r="G46" s="76">
        <v>10.47</v>
      </c>
      <c r="H46" s="75">
        <f t="shared" si="0"/>
        <v>63.879999999999995</v>
      </c>
      <c r="I46" s="53"/>
    </row>
    <row r="47" spans="1:9" s="42" customFormat="1">
      <c r="A47" s="43">
        <f t="shared" si="1"/>
        <v>43</v>
      </c>
      <c r="B47" s="114">
        <v>2172</v>
      </c>
      <c r="C47" s="54" t="s">
        <v>378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9">
      <c r="A48" s="43">
        <f t="shared" si="1"/>
        <v>44</v>
      </c>
      <c r="B48" s="114">
        <v>2119</v>
      </c>
      <c r="C48" s="51" t="s">
        <v>215</v>
      </c>
      <c r="D48" s="66"/>
      <c r="E48" s="66"/>
      <c r="F48" s="78">
        <v>53.41</v>
      </c>
      <c r="G48" s="78">
        <v>10.47</v>
      </c>
      <c r="H48" s="75">
        <f t="shared" si="0"/>
        <v>63.879999999999995</v>
      </c>
      <c r="I48" s="57"/>
    </row>
    <row r="49" spans="1:9">
      <c r="A49" s="43">
        <f t="shared" si="1"/>
        <v>45</v>
      </c>
      <c r="B49" s="114">
        <v>1975</v>
      </c>
      <c r="C49" s="54" t="s">
        <v>83</v>
      </c>
      <c r="D49" s="55"/>
      <c r="E49" s="55"/>
      <c r="F49" s="75">
        <v>53.41</v>
      </c>
      <c r="G49" s="75">
        <v>10.47</v>
      </c>
      <c r="H49" s="75">
        <f t="shared" si="0"/>
        <v>63.879999999999995</v>
      </c>
      <c r="I49" s="53"/>
    </row>
    <row r="50" spans="1:9">
      <c r="A50" s="43">
        <f t="shared" si="1"/>
        <v>46</v>
      </c>
      <c r="B50" s="114">
        <v>330</v>
      </c>
      <c r="C50" s="54" t="s">
        <v>30</v>
      </c>
      <c r="D50" s="52"/>
      <c r="E50" s="52"/>
      <c r="F50" s="75">
        <v>53.41</v>
      </c>
      <c r="G50" s="81" t="s">
        <v>309</v>
      </c>
      <c r="H50" s="75">
        <f t="shared" si="0"/>
        <v>53.41</v>
      </c>
      <c r="I50" s="53"/>
    </row>
    <row r="51" spans="1:9">
      <c r="A51" s="43">
        <f t="shared" si="1"/>
        <v>47</v>
      </c>
      <c r="B51" s="114">
        <v>2203</v>
      </c>
      <c r="C51" s="54" t="s">
        <v>428</v>
      </c>
      <c r="D51" s="52"/>
      <c r="E51" s="52"/>
      <c r="F51" s="76">
        <v>53.41</v>
      </c>
      <c r="G51" s="76">
        <v>10.47</v>
      </c>
      <c r="H51" s="76">
        <f>SUM(F51:G51)</f>
        <v>63.879999999999995</v>
      </c>
      <c r="I51" s="53"/>
    </row>
    <row r="52" spans="1:9">
      <c r="A52" s="43">
        <f t="shared" si="1"/>
        <v>48</v>
      </c>
      <c r="B52" s="114">
        <v>1595</v>
      </c>
      <c r="C52" s="54" t="s">
        <v>31</v>
      </c>
      <c r="D52" s="52"/>
      <c r="E52" s="52"/>
      <c r="F52" s="75">
        <v>53.41</v>
      </c>
      <c r="G52" s="75">
        <v>10.47</v>
      </c>
      <c r="H52" s="75">
        <f t="shared" si="0"/>
        <v>63.879999999999995</v>
      </c>
      <c r="I52" s="53" t="s">
        <v>412</v>
      </c>
    </row>
    <row r="53" spans="1:9">
      <c r="A53" s="43">
        <f t="shared" si="1"/>
        <v>49</v>
      </c>
      <c r="B53" s="114">
        <v>2001</v>
      </c>
      <c r="C53" s="54" t="s">
        <v>360</v>
      </c>
      <c r="D53" s="52"/>
      <c r="E53" s="52"/>
      <c r="F53" s="76">
        <v>53.41</v>
      </c>
      <c r="G53" s="76">
        <v>10.47</v>
      </c>
      <c r="H53" s="75">
        <f t="shared" si="0"/>
        <v>63.879999999999995</v>
      </c>
      <c r="I53" s="53"/>
    </row>
    <row r="54" spans="1:9">
      <c r="A54" s="43">
        <f t="shared" si="1"/>
        <v>50</v>
      </c>
      <c r="B54" s="114">
        <v>2109</v>
      </c>
      <c r="C54" s="54" t="s">
        <v>210</v>
      </c>
      <c r="D54" s="52">
        <v>1</v>
      </c>
      <c r="E54" s="52">
        <v>1</v>
      </c>
      <c r="F54" s="76">
        <v>141.72</v>
      </c>
      <c r="G54" s="76">
        <v>29.32</v>
      </c>
      <c r="H54" s="75">
        <f t="shared" si="0"/>
        <v>171.04</v>
      </c>
      <c r="I54" s="53" t="s">
        <v>411</v>
      </c>
    </row>
    <row r="55" spans="1:9">
      <c r="A55" s="43">
        <f t="shared" si="1"/>
        <v>51</v>
      </c>
      <c r="B55" s="114">
        <v>2160</v>
      </c>
      <c r="C55" s="54" t="s">
        <v>369</v>
      </c>
      <c r="D55" s="52">
        <v>2</v>
      </c>
      <c r="E55" s="52"/>
      <c r="F55" s="76">
        <v>141.72</v>
      </c>
      <c r="G55" s="76">
        <v>29.32</v>
      </c>
      <c r="H55" s="75">
        <f t="shared" si="0"/>
        <v>171.04</v>
      </c>
      <c r="I55" s="53"/>
    </row>
    <row r="56" spans="1:9">
      <c r="A56" s="43">
        <f t="shared" si="1"/>
        <v>52</v>
      </c>
      <c r="B56" s="114">
        <v>2209</v>
      </c>
      <c r="C56" s="54" t="s">
        <v>427</v>
      </c>
      <c r="D56" s="52"/>
      <c r="E56" s="52"/>
      <c r="F56" s="76">
        <v>53.41</v>
      </c>
      <c r="G56" s="76">
        <v>10.47</v>
      </c>
      <c r="H56" s="76">
        <f>SUM(F56:G56)</f>
        <v>63.879999999999995</v>
      </c>
      <c r="I56" s="53"/>
    </row>
    <row r="57" spans="1:9">
      <c r="A57" s="43">
        <f t="shared" si="1"/>
        <v>53</v>
      </c>
      <c r="B57" s="114">
        <v>2018</v>
      </c>
      <c r="C57" s="54" t="s">
        <v>112</v>
      </c>
      <c r="D57" s="52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2080</v>
      </c>
      <c r="C58" s="54" t="s">
        <v>198</v>
      </c>
      <c r="D58" s="52"/>
      <c r="E58" s="52"/>
      <c r="F58" s="75">
        <v>53.41</v>
      </c>
      <c r="G58" s="75">
        <v>10.47</v>
      </c>
      <c r="H58" s="75">
        <f t="shared" si="0"/>
        <v>63.879999999999995</v>
      </c>
      <c r="I58" s="53"/>
    </row>
    <row r="59" spans="1:9">
      <c r="A59" s="43">
        <f t="shared" si="1"/>
        <v>55</v>
      </c>
      <c r="B59" s="114">
        <v>1692</v>
      </c>
      <c r="C59" s="54" t="s">
        <v>32</v>
      </c>
      <c r="D59" s="56"/>
      <c r="E59" s="52"/>
      <c r="F59" s="75">
        <v>53.41</v>
      </c>
      <c r="G59" s="75">
        <v>10.47</v>
      </c>
      <c r="H59" s="75">
        <f t="shared" si="0"/>
        <v>63.879999999999995</v>
      </c>
      <c r="I59" s="53"/>
    </row>
    <row r="60" spans="1:9">
      <c r="A60" s="43">
        <f t="shared" si="1"/>
        <v>56</v>
      </c>
      <c r="B60" s="114">
        <v>2027</v>
      </c>
      <c r="C60" s="54" t="s">
        <v>137</v>
      </c>
      <c r="D60" s="56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9">
      <c r="A61" s="43">
        <f t="shared" si="1"/>
        <v>57</v>
      </c>
      <c r="B61" s="114">
        <v>2060</v>
      </c>
      <c r="C61" s="54" t="s">
        <v>179</v>
      </c>
      <c r="D61" s="52"/>
      <c r="E61" s="52">
        <v>1</v>
      </c>
      <c r="F61" s="75">
        <v>92.66</v>
      </c>
      <c r="G61" s="75">
        <v>18.32</v>
      </c>
      <c r="H61" s="75">
        <f t="shared" si="0"/>
        <v>110.97999999999999</v>
      </c>
      <c r="I61" s="53"/>
    </row>
    <row r="62" spans="1:9">
      <c r="A62" s="43">
        <f t="shared" si="1"/>
        <v>58</v>
      </c>
      <c r="B62" s="114">
        <v>1649</v>
      </c>
      <c r="C62" s="54" t="s">
        <v>34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2090</v>
      </c>
      <c r="C63" s="54" t="s">
        <v>380</v>
      </c>
      <c r="D63" s="52"/>
      <c r="E63" s="52">
        <v>1</v>
      </c>
      <c r="F63" s="75">
        <v>92.66</v>
      </c>
      <c r="G63" s="75">
        <v>18.32</v>
      </c>
      <c r="H63" s="75">
        <f t="shared" si="0"/>
        <v>110.97999999999999</v>
      </c>
      <c r="I63" s="53" t="s">
        <v>410</v>
      </c>
    </row>
    <row r="64" spans="1:9">
      <c r="A64" s="43">
        <f t="shared" si="1"/>
        <v>60</v>
      </c>
      <c r="B64" s="114">
        <v>1705</v>
      </c>
      <c r="C64" s="54" t="s">
        <v>126</v>
      </c>
      <c r="D64" s="52"/>
      <c r="E64" s="52">
        <v>1</v>
      </c>
      <c r="F64" s="75">
        <v>92.66</v>
      </c>
      <c r="G64" s="75">
        <v>18.32</v>
      </c>
      <c r="H64" s="75">
        <f t="shared" si="0"/>
        <v>110.97999999999999</v>
      </c>
      <c r="I64" s="53" t="s">
        <v>410</v>
      </c>
    </row>
    <row r="65" spans="1:11" ht="17" customHeight="1">
      <c r="A65" s="43">
        <f t="shared" si="1"/>
        <v>61</v>
      </c>
      <c r="B65" s="114">
        <v>1050</v>
      </c>
      <c r="C65" s="115" t="s">
        <v>35</v>
      </c>
      <c r="D65" s="74"/>
      <c r="E65" s="116"/>
      <c r="F65" s="75">
        <v>53.41</v>
      </c>
      <c r="G65" s="75">
        <v>10.47</v>
      </c>
      <c r="H65" s="75">
        <f t="shared" si="0"/>
        <v>63.879999999999995</v>
      </c>
      <c r="I65" s="91"/>
      <c r="J65" s="91"/>
    </row>
    <row r="66" spans="1:11">
      <c r="A66" s="43">
        <f t="shared" si="1"/>
        <v>62</v>
      </c>
      <c r="B66" s="114">
        <v>2094</v>
      </c>
      <c r="C66" s="51" t="s">
        <v>433</v>
      </c>
      <c r="D66" s="71"/>
      <c r="E66" s="7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1">
      <c r="A67" s="43">
        <f t="shared" si="1"/>
        <v>63</v>
      </c>
      <c r="B67" s="114">
        <v>1964</v>
      </c>
      <c r="C67" s="54" t="s">
        <v>50</v>
      </c>
      <c r="D67" s="73"/>
      <c r="E67" s="73"/>
      <c r="F67" s="75">
        <v>53.41</v>
      </c>
      <c r="G67" s="75">
        <v>10.47</v>
      </c>
      <c r="H67" s="75">
        <f t="shared" si="0"/>
        <v>63.879999999999995</v>
      </c>
      <c r="I67" s="53"/>
    </row>
    <row r="68" spans="1:11">
      <c r="A68" s="43">
        <f t="shared" si="1"/>
        <v>64</v>
      </c>
      <c r="B68" s="114">
        <v>2022</v>
      </c>
      <c r="C68" s="54" t="s">
        <v>128</v>
      </c>
      <c r="D68" s="71"/>
      <c r="E68" s="7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1">
      <c r="A69" s="43">
        <f t="shared" si="1"/>
        <v>65</v>
      </c>
      <c r="B69" s="114">
        <v>1662</v>
      </c>
      <c r="C69" s="54" t="s">
        <v>138</v>
      </c>
      <c r="D69" s="71"/>
      <c r="E69" s="72"/>
      <c r="F69" s="75">
        <v>53.41</v>
      </c>
      <c r="G69" s="75">
        <v>10.47</v>
      </c>
      <c r="H69" s="75">
        <f t="shared" si="0"/>
        <v>63.879999999999995</v>
      </c>
      <c r="I69" s="53"/>
    </row>
    <row r="70" spans="1:11">
      <c r="A70" s="43">
        <f t="shared" si="1"/>
        <v>66</v>
      </c>
      <c r="B70" s="114">
        <v>1630</v>
      </c>
      <c r="C70" s="54" t="s">
        <v>37</v>
      </c>
      <c r="D70" s="56">
        <v>1</v>
      </c>
      <c r="E70" s="72"/>
      <c r="F70" s="75">
        <v>92.66</v>
      </c>
      <c r="G70" s="75">
        <v>18.32</v>
      </c>
      <c r="H70" s="75">
        <f t="shared" si="0"/>
        <v>110.97999999999999</v>
      </c>
      <c r="I70" s="53" t="s">
        <v>409</v>
      </c>
    </row>
    <row r="71" spans="1:11">
      <c r="A71" s="43">
        <f t="shared" ref="A71:A81" si="2">A70+1</f>
        <v>67</v>
      </c>
      <c r="B71" s="114">
        <v>1714</v>
      </c>
      <c r="C71" s="51" t="s">
        <v>46</v>
      </c>
      <c r="D71" s="74">
        <v>2</v>
      </c>
      <c r="E71" s="66">
        <v>1</v>
      </c>
      <c r="F71" s="75">
        <v>141.72</v>
      </c>
      <c r="G71" s="77">
        <v>29.32</v>
      </c>
      <c r="H71" s="75">
        <f t="shared" si="0"/>
        <v>171.04</v>
      </c>
      <c r="I71" s="53" t="s">
        <v>411</v>
      </c>
    </row>
    <row r="72" spans="1:11">
      <c r="A72" s="43">
        <f t="shared" si="2"/>
        <v>68</v>
      </c>
      <c r="B72" s="114">
        <v>2024</v>
      </c>
      <c r="C72" s="51" t="s">
        <v>165</v>
      </c>
      <c r="D72" s="56">
        <v>1</v>
      </c>
      <c r="E72" s="66">
        <v>1</v>
      </c>
      <c r="F72" s="78">
        <v>141.72</v>
      </c>
      <c r="G72" s="78">
        <v>29.32</v>
      </c>
      <c r="H72" s="75">
        <f t="shared" si="0"/>
        <v>171.04</v>
      </c>
      <c r="I72" s="53"/>
      <c r="J72" t="s">
        <v>439</v>
      </c>
    </row>
    <row r="73" spans="1:11">
      <c r="A73" s="43">
        <f t="shared" si="2"/>
        <v>69</v>
      </c>
      <c r="B73" s="114">
        <v>1955</v>
      </c>
      <c r="C73" s="51" t="s">
        <v>200</v>
      </c>
      <c r="D73" s="56"/>
      <c r="E73" s="66"/>
      <c r="F73" s="75">
        <v>53.41</v>
      </c>
      <c r="G73" s="75">
        <v>10.47</v>
      </c>
      <c r="H73" s="75">
        <f t="shared" si="0"/>
        <v>63.879999999999995</v>
      </c>
      <c r="I73" s="53"/>
      <c r="J73" t="s">
        <v>438</v>
      </c>
    </row>
    <row r="74" spans="1:11">
      <c r="A74" s="43">
        <f t="shared" si="2"/>
        <v>70</v>
      </c>
      <c r="B74" s="114">
        <v>2006</v>
      </c>
      <c r="C74" s="54" t="s">
        <v>98</v>
      </c>
      <c r="D74" s="56"/>
      <c r="E74" s="66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1">
      <c r="A75" s="43">
        <f t="shared" si="2"/>
        <v>71</v>
      </c>
      <c r="B75" s="114">
        <v>1673</v>
      </c>
      <c r="C75" s="54" t="s">
        <v>38</v>
      </c>
      <c r="D75" s="56"/>
      <c r="E75" s="52"/>
      <c r="F75" s="75">
        <v>53.41</v>
      </c>
      <c r="G75" s="75">
        <v>10.47</v>
      </c>
      <c r="H75" s="75">
        <f t="shared" si="0"/>
        <v>63.879999999999995</v>
      </c>
      <c r="I75" s="53"/>
      <c r="J75" t="s">
        <v>432</v>
      </c>
    </row>
    <row r="76" spans="1:11">
      <c r="A76" s="43">
        <f t="shared" si="2"/>
        <v>72</v>
      </c>
      <c r="B76" s="114">
        <v>2212</v>
      </c>
      <c r="C76" s="54" t="s">
        <v>434</v>
      </c>
      <c r="D76" s="56"/>
      <c r="E76" s="52"/>
      <c r="F76" s="75">
        <v>53.41</v>
      </c>
      <c r="G76" s="75">
        <v>10.47</v>
      </c>
      <c r="H76" s="75">
        <f t="shared" si="0"/>
        <v>63.879999999999995</v>
      </c>
      <c r="I76" s="53"/>
    </row>
    <row r="77" spans="1:11">
      <c r="A77" s="43">
        <f t="shared" si="2"/>
        <v>73</v>
      </c>
      <c r="B77" s="114">
        <v>2021</v>
      </c>
      <c r="C77" s="54" t="s">
        <v>201</v>
      </c>
      <c r="D77" s="66"/>
      <c r="E77" s="66"/>
      <c r="F77" s="75">
        <v>53.41</v>
      </c>
      <c r="G77" s="75">
        <v>10.47</v>
      </c>
      <c r="H77" s="75">
        <f t="shared" si="0"/>
        <v>63.879999999999995</v>
      </c>
      <c r="I77" s="53"/>
    </row>
    <row r="78" spans="1:11">
      <c r="A78" s="43">
        <f t="shared" si="2"/>
        <v>74</v>
      </c>
      <c r="B78" s="114">
        <v>1750</v>
      </c>
      <c r="C78" s="54" t="s">
        <v>202</v>
      </c>
      <c r="D78" s="66"/>
      <c r="E78" s="66">
        <v>1</v>
      </c>
      <c r="F78" s="78">
        <v>92.66</v>
      </c>
      <c r="G78" s="78">
        <v>18.32</v>
      </c>
      <c r="H78" s="75">
        <f>SUM(F78:G78)</f>
        <v>110.97999999999999</v>
      </c>
      <c r="I78" s="53" t="s">
        <v>410</v>
      </c>
    </row>
    <row r="79" spans="1:11">
      <c r="A79" s="43">
        <f t="shared" si="2"/>
        <v>75</v>
      </c>
      <c r="B79" s="114">
        <v>1732</v>
      </c>
      <c r="C79" s="54" t="s">
        <v>51</v>
      </c>
      <c r="D79" s="66"/>
      <c r="E79" s="66"/>
      <c r="F79" s="75">
        <v>53.41</v>
      </c>
      <c r="G79" s="75">
        <v>10.47</v>
      </c>
      <c r="H79" s="75">
        <f>SUM(F79:G79)</f>
        <v>63.879999999999995</v>
      </c>
      <c r="I79" s="53"/>
    </row>
    <row r="80" spans="1:11">
      <c r="A80" s="43">
        <f t="shared" si="2"/>
        <v>76</v>
      </c>
      <c r="B80" s="114">
        <v>2052</v>
      </c>
      <c r="C80" s="54" t="s">
        <v>161</v>
      </c>
      <c r="D80" s="66"/>
      <c r="E80" s="66"/>
      <c r="F80" s="75">
        <v>53.41</v>
      </c>
      <c r="G80" s="75">
        <v>10.47</v>
      </c>
      <c r="H80" s="75">
        <f>SUM(F80:G80)</f>
        <v>63.879999999999995</v>
      </c>
      <c r="I80" s="53"/>
      <c r="K80" s="12"/>
    </row>
    <row r="81" spans="1:11">
      <c r="A81" s="43">
        <f t="shared" si="2"/>
        <v>77</v>
      </c>
      <c r="B81" s="168">
        <v>1769</v>
      </c>
      <c r="C81" s="146" t="s">
        <v>86</v>
      </c>
      <c r="D81" s="147"/>
      <c r="E81" s="147"/>
      <c r="F81" s="77">
        <v>53.41</v>
      </c>
      <c r="G81" s="77">
        <v>10.47</v>
      </c>
      <c r="H81" s="75">
        <f>SUM(F81:G81)</f>
        <v>63.879999999999995</v>
      </c>
      <c r="I81" s="53"/>
      <c r="K81" s="12"/>
    </row>
    <row r="82" spans="1:11" ht="16">
      <c r="A82" s="152"/>
      <c r="B82" s="153"/>
      <c r="C82" s="153"/>
      <c r="D82" s="153"/>
      <c r="E82" s="154" t="s">
        <v>403</v>
      </c>
      <c r="F82" s="144">
        <f>SUM(F5:F81)</f>
        <v>5250.7999999999947</v>
      </c>
      <c r="G82" s="88">
        <f>SUM(G5:G81)</f>
        <v>1032.8700000000015</v>
      </c>
      <c r="H82" s="88">
        <f>SUM(H5:H81)</f>
        <v>6283.6700000000028</v>
      </c>
      <c r="I82" s="89"/>
      <c r="K82" s="12"/>
    </row>
    <row r="83" spans="1:11">
      <c r="A83" s="148" t="s">
        <v>383</v>
      </c>
      <c r="B83" s="149" t="s">
        <v>413</v>
      </c>
      <c r="C83" s="150" t="s">
        <v>196</v>
      </c>
      <c r="D83" s="151"/>
      <c r="E83" s="151"/>
      <c r="F83" s="75">
        <v>53.41</v>
      </c>
      <c r="G83" s="75">
        <v>10.47</v>
      </c>
      <c r="H83" s="75">
        <f>SUM(F83:G83)</f>
        <v>63.879999999999995</v>
      </c>
      <c r="I83" s="53"/>
    </row>
    <row r="84" spans="1:11">
      <c r="A84" s="43" t="s">
        <v>383</v>
      </c>
      <c r="B84" s="50" t="s">
        <v>414</v>
      </c>
      <c r="C84" s="54" t="s">
        <v>320</v>
      </c>
      <c r="D84" s="52">
        <v>1</v>
      </c>
      <c r="E84" s="52">
        <v>1</v>
      </c>
      <c r="F84" s="76">
        <v>141.72</v>
      </c>
      <c r="G84" s="76">
        <v>29.32</v>
      </c>
      <c r="H84" s="76">
        <f>SUM(F84:G84)</f>
        <v>171.04</v>
      </c>
      <c r="I84" s="53" t="s">
        <v>408</v>
      </c>
    </row>
    <row r="85" spans="1:11">
      <c r="A85" s="43"/>
      <c r="B85" s="50"/>
      <c r="C85" s="54"/>
      <c r="D85" s="52"/>
      <c r="E85" s="52"/>
      <c r="F85" s="76"/>
      <c r="G85" s="76"/>
      <c r="H85" s="76"/>
      <c r="I85" s="53"/>
    </row>
    <row r="86" spans="1:11" ht="16">
      <c r="A86" s="143"/>
      <c r="B86" s="155">
        <f>COUNTA(B5:B84)</f>
        <v>79</v>
      </c>
      <c r="C86" s="142"/>
      <c r="D86" s="398" t="s">
        <v>404</v>
      </c>
      <c r="E86" s="400"/>
      <c r="F86" s="88">
        <f>SUM(F83:F85)</f>
        <v>195.13</v>
      </c>
      <c r="G86" s="88">
        <f>SUM(G83:G85)</f>
        <v>39.79</v>
      </c>
      <c r="H86" s="88">
        <f>SUM(H83:H85)</f>
        <v>234.92</v>
      </c>
      <c r="I86" s="89"/>
      <c r="K86" s="12"/>
    </row>
    <row r="87" spans="1:11" ht="16">
      <c r="A87" s="394" t="s">
        <v>171</v>
      </c>
      <c r="B87" s="395"/>
      <c r="C87" s="395"/>
      <c r="D87" s="395"/>
      <c r="E87" s="396"/>
      <c r="F87" s="88">
        <f>F82+F86</f>
        <v>5445.9299999999948</v>
      </c>
      <c r="G87" s="88">
        <f>G82+G86</f>
        <v>1072.6600000000014</v>
      </c>
      <c r="H87" s="88">
        <f>H82+H86</f>
        <v>6518.5900000000029</v>
      </c>
      <c r="I87" s="89"/>
      <c r="K87" s="12"/>
    </row>
    <row r="88" spans="1:11" ht="16">
      <c r="A88" s="401" t="s">
        <v>317</v>
      </c>
      <c r="B88" s="401"/>
      <c r="C88" s="401"/>
      <c r="D88" s="401"/>
      <c r="E88" s="401"/>
      <c r="F88" s="90"/>
      <c r="G88" s="93"/>
      <c r="H88" s="93"/>
      <c r="I88" s="89"/>
    </row>
    <row r="89" spans="1:11" ht="16" customHeight="1">
      <c r="A89" s="405" t="s">
        <v>417</v>
      </c>
      <c r="B89" s="402"/>
      <c r="C89" s="402"/>
      <c r="D89" s="402"/>
      <c r="E89" s="403"/>
      <c r="F89" s="75"/>
      <c r="G89" s="75"/>
      <c r="H89" s="75"/>
      <c r="I89" s="100" t="s">
        <v>419</v>
      </c>
    </row>
    <row r="90" spans="1:11" ht="16" customHeight="1">
      <c r="A90" s="405" t="s">
        <v>418</v>
      </c>
      <c r="B90" s="402"/>
      <c r="C90" s="402"/>
      <c r="D90" s="402"/>
      <c r="E90" s="403"/>
      <c r="F90" s="75"/>
      <c r="G90" s="75"/>
      <c r="H90" s="75"/>
      <c r="I90" s="100" t="s">
        <v>419</v>
      </c>
    </row>
    <row r="91" spans="1:11" ht="16" customHeight="1">
      <c r="A91" s="189"/>
      <c r="B91" s="190"/>
      <c r="C91" s="190" t="s">
        <v>423</v>
      </c>
      <c r="D91" s="190"/>
      <c r="E91" s="191"/>
      <c r="F91" s="75">
        <v>-106.82</v>
      </c>
      <c r="G91" s="75">
        <v>-20.94</v>
      </c>
      <c r="H91" s="75">
        <f>SUM(F91:G91)</f>
        <v>-127.75999999999999</v>
      </c>
      <c r="I91" s="100" t="s">
        <v>435</v>
      </c>
    </row>
    <row r="92" spans="1:11" ht="16" customHeight="1">
      <c r="A92" s="189"/>
      <c r="B92" s="190"/>
      <c r="C92" s="190" t="s">
        <v>351</v>
      </c>
      <c r="D92" s="190"/>
      <c r="E92" s="191"/>
      <c r="F92" s="75">
        <v>-160.22999999999999</v>
      </c>
      <c r="G92" s="75">
        <v>-31.41</v>
      </c>
      <c r="H92" s="75">
        <f>SUM(F92:G92)</f>
        <v>-191.64</v>
      </c>
      <c r="I92" s="100" t="s">
        <v>436</v>
      </c>
    </row>
    <row r="93" spans="1:11" ht="16" customHeight="1">
      <c r="A93" s="189"/>
      <c r="B93" s="190"/>
      <c r="C93" s="190" t="s">
        <v>434</v>
      </c>
      <c r="D93" s="190"/>
      <c r="E93" s="191"/>
      <c r="F93" s="75">
        <v>53.41</v>
      </c>
      <c r="G93" s="75">
        <v>10.47</v>
      </c>
      <c r="H93" s="75">
        <f>SUM(F93:G93)</f>
        <v>63.879999999999995</v>
      </c>
      <c r="I93" s="100" t="s">
        <v>437</v>
      </c>
    </row>
    <row r="94" spans="1:11" ht="16">
      <c r="A94" s="409" t="s">
        <v>415</v>
      </c>
      <c r="B94" s="410"/>
      <c r="C94" s="410"/>
      <c r="D94" s="410"/>
      <c r="E94" s="411"/>
      <c r="F94" s="98">
        <f>SUM(F89:F90)</f>
        <v>0</v>
      </c>
      <c r="G94" s="98">
        <f>SUM(G89:G90)</f>
        <v>0</v>
      </c>
      <c r="H94" s="98">
        <f>SUM(H91:H93)</f>
        <v>-255.51999999999998</v>
      </c>
      <c r="I94" s="100"/>
    </row>
    <row r="95" spans="1:11" ht="16">
      <c r="A95" s="393" t="s">
        <v>171</v>
      </c>
      <c r="B95" s="393"/>
      <c r="C95" s="393"/>
      <c r="D95" s="393"/>
      <c r="E95" s="393"/>
      <c r="F95" s="90">
        <f>F87+F94</f>
        <v>5445.9299999999948</v>
      </c>
      <c r="G95" s="90">
        <f>G87+G94</f>
        <v>1072.6600000000014</v>
      </c>
      <c r="H95" s="90">
        <f>H87+H94</f>
        <v>6263.0700000000033</v>
      </c>
      <c r="I95" s="89"/>
    </row>
    <row r="96" spans="1:11" ht="19" customHeight="1">
      <c r="C96" s="1"/>
      <c r="D96" s="2"/>
      <c r="E96" s="3"/>
      <c r="G96" t="s">
        <v>381</v>
      </c>
      <c r="H96" s="163" t="s">
        <v>440</v>
      </c>
      <c r="I96" s="164">
        <v>43966</v>
      </c>
    </row>
    <row r="97" spans="2:8">
      <c r="G97" s="12"/>
      <c r="H97" s="12"/>
    </row>
    <row r="100" spans="2:8">
      <c r="B100" s="137"/>
      <c r="C100" s="137"/>
    </row>
  </sheetData>
  <mergeCells count="7">
    <mergeCell ref="A95:E95"/>
    <mergeCell ref="D86:E86"/>
    <mergeCell ref="A87:E87"/>
    <mergeCell ref="A88:E88"/>
    <mergeCell ref="A89:E89"/>
    <mergeCell ref="A90:E90"/>
    <mergeCell ref="A94:E94"/>
  </mergeCells>
  <conditionalFormatting sqref="B95:B1048576 B1:B88">
    <cfRule type="duplicateValues" dxfId="140" priority="16"/>
  </conditionalFormatting>
  <conditionalFormatting sqref="B44:C44">
    <cfRule type="duplicateValues" dxfId="139" priority="56"/>
    <cfRule type="duplicateValues" dxfId="138" priority="57"/>
  </conditionalFormatting>
  <conditionalFormatting sqref="B82:C82">
    <cfRule type="duplicateValues" dxfId="137" priority="59"/>
    <cfRule type="duplicateValues" dxfId="136" priority="60"/>
  </conditionalFormatting>
  <conditionalFormatting sqref="B95:C1048576 B83:C86 B45:C81 B88:C88 B1:C43">
    <cfRule type="duplicateValues" dxfId="135" priority="62"/>
  </conditionalFormatting>
  <conditionalFormatting sqref="B98:C1048576">
    <cfRule type="duplicateValues" dxfId="134" priority="69"/>
  </conditionalFormatting>
  <conditionalFormatting sqref="C13">
    <cfRule type="duplicateValues" dxfId="133" priority="67"/>
  </conditionalFormatting>
  <conditionalFormatting sqref="C36">
    <cfRule type="duplicateValues" dxfId="132" priority="65"/>
  </conditionalFormatting>
  <conditionalFormatting sqref="C38">
    <cfRule type="duplicateValues" dxfId="131" priority="64"/>
  </conditionalFormatting>
  <conditionalFormatting sqref="C95:C1048576 C1:C88">
    <cfRule type="duplicateValues" dxfId="130" priority="17"/>
  </conditionalFormatting>
  <conditionalFormatting sqref="D5:E81">
    <cfRule type="notContainsBlanks" dxfId="129" priority="58">
      <formula>LEN(TRIM(D5))&gt;0</formula>
    </cfRule>
  </conditionalFormatting>
  <conditionalFormatting sqref="D83:E85">
    <cfRule type="notContainsBlanks" dxfId="128" priority="68">
      <formula>LEN(TRIM(D83))&gt;0</formula>
    </cfRule>
  </conditionalFormatting>
  <conditionalFormatting sqref="F5:F81">
    <cfRule type="cellIs" dxfId="127" priority="6" operator="notEqual">
      <formula>53.41</formula>
    </cfRule>
  </conditionalFormatting>
  <conditionalFormatting sqref="F89:F93">
    <cfRule type="cellIs" dxfId="126" priority="3" operator="notEqual">
      <formula>53.41</formula>
    </cfRule>
  </conditionalFormatting>
  <conditionalFormatting sqref="G5:G81">
    <cfRule type="cellIs" dxfId="125" priority="5" operator="notEqual">
      <formula>10.47</formula>
    </cfRule>
  </conditionalFormatting>
  <conditionalFormatting sqref="G89:G93">
    <cfRule type="cellIs" dxfId="124" priority="2" operator="notEqual">
      <formula>10.47</formula>
    </cfRule>
  </conditionalFormatting>
  <conditionalFormatting sqref="H5:H81">
    <cfRule type="cellIs" dxfId="123" priority="4" operator="notEqual">
      <formula>63.88</formula>
    </cfRule>
  </conditionalFormatting>
  <conditionalFormatting sqref="H89:H93">
    <cfRule type="cellIs" dxfId="122" priority="1" operator="notEqual">
      <formula>63.88</formula>
    </cfRule>
  </conditionalFormatting>
  <conditionalFormatting sqref="I5:I95">
    <cfRule type="notContainsBlanks" dxfId="121" priority="45">
      <formula>LEN(TRIM(I5))&gt;0</formula>
    </cfRule>
  </conditionalFormatting>
  <conditionalFormatting sqref="J65">
    <cfRule type="notContainsBlanks" dxfId="120" priority="63">
      <formula>LEN(TRIM(J65))&gt;0</formula>
    </cfRule>
  </conditionalFormatting>
  <pageMargins left="1" right="0.25" top="0.75" bottom="0.75" header="0.3" footer="0.3"/>
  <pageSetup scale="50" fitToWidth="0" orientation="portrait" r:id="rId1"/>
  <headerFooter>
    <oddFooter>&amp;C&amp;P of &amp;N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BEE5-27B8-9340-AD55-C4259C52E310}">
  <sheetPr codeName="Sheet75">
    <tabColor rgb="FF92D050"/>
    <pageSetUpPr fitToPage="1"/>
  </sheetPr>
  <dimension ref="A1:M98"/>
  <sheetViews>
    <sheetView topLeftCell="A80" zoomScale="136" zoomScaleNormal="136" zoomScalePageLayoutView="150" workbookViewId="0">
      <selection activeCell="D63" sqref="D63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29" customWidth="1"/>
    <col min="10" max="10" width="41.5" bestFit="1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43922</v>
      </c>
      <c r="I2" s="157">
        <v>43951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78" si="0">SUM(F5:G5)</f>
        <v>63.879999999999995</v>
      </c>
      <c r="I5" s="53"/>
    </row>
    <row r="6" spans="1:9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73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>
        <v>1</v>
      </c>
      <c r="F12" s="77">
        <v>141.72</v>
      </c>
      <c r="G12" s="76">
        <v>29.32</v>
      </c>
      <c r="H12" s="75">
        <f t="shared" si="0"/>
        <v>171.04</v>
      </c>
      <c r="I12" s="53" t="s">
        <v>431</v>
      </c>
    </row>
    <row r="13" spans="1:9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114">
        <v>2078</v>
      </c>
      <c r="C16" s="51" t="s">
        <v>194</v>
      </c>
      <c r="D16" s="52"/>
      <c r="E16" s="52"/>
      <c r="F16" s="75">
        <v>53.41</v>
      </c>
      <c r="G16" s="75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1794</v>
      </c>
      <c r="C17" s="51" t="s">
        <v>91</v>
      </c>
      <c r="D17" s="52">
        <v>3</v>
      </c>
      <c r="E17" s="52"/>
      <c r="F17" s="77">
        <v>141.72</v>
      </c>
      <c r="G17" s="76">
        <v>29.32</v>
      </c>
      <c r="H17" s="75">
        <f t="shared" si="0"/>
        <v>171.04</v>
      </c>
      <c r="I17" s="53" t="s">
        <v>408</v>
      </c>
    </row>
    <row r="18" spans="1:13">
      <c r="A18" s="43">
        <f t="shared" si="1"/>
        <v>14</v>
      </c>
      <c r="B18" s="114">
        <v>2201</v>
      </c>
      <c r="C18" s="51" t="s">
        <v>420</v>
      </c>
      <c r="D18" s="52"/>
      <c r="E18" s="52"/>
      <c r="F18" s="77">
        <v>53.41</v>
      </c>
      <c r="G18" s="76">
        <v>10.47</v>
      </c>
      <c r="H18" s="75">
        <f t="shared" si="0"/>
        <v>63.879999999999995</v>
      </c>
      <c r="I18" s="53"/>
    </row>
    <row r="19" spans="1:13">
      <c r="A19" s="43">
        <f t="shared" si="1"/>
        <v>15</v>
      </c>
      <c r="B19" s="114">
        <v>2194</v>
      </c>
      <c r="C19" s="51" t="s">
        <v>405</v>
      </c>
      <c r="D19" s="52"/>
      <c r="E19" s="52"/>
      <c r="F19" s="76">
        <v>53.41</v>
      </c>
      <c r="G19" s="76">
        <v>10.47</v>
      </c>
      <c r="H19" s="76">
        <f t="shared" si="0"/>
        <v>63.879999999999995</v>
      </c>
      <c r="I19" s="53"/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92.66</v>
      </c>
      <c r="G20" s="76">
        <v>18.32</v>
      </c>
      <c r="H20" s="75">
        <f t="shared" si="0"/>
        <v>110.97999999999999</v>
      </c>
      <c r="I20" s="53" t="s">
        <v>409</v>
      </c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92.66</v>
      </c>
      <c r="G21" s="76">
        <v>18.32</v>
      </c>
      <c r="H21" s="75">
        <f t="shared" si="0"/>
        <v>110.97999999999999</v>
      </c>
      <c r="I21" s="53" t="s">
        <v>410</v>
      </c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92.66</v>
      </c>
      <c r="G22" s="76">
        <v>18.32</v>
      </c>
      <c r="H22" s="75">
        <f t="shared" si="0"/>
        <v>110.97999999999999</v>
      </c>
      <c r="I22" s="53" t="s">
        <v>409</v>
      </c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5">
        <v>53.41</v>
      </c>
      <c r="G23" s="75">
        <v>10.47</v>
      </c>
      <c r="H23" s="75">
        <f t="shared" si="0"/>
        <v>63.879999999999995</v>
      </c>
      <c r="I23" s="53"/>
    </row>
    <row r="24" spans="1:13">
      <c r="A24" s="43">
        <f t="shared" si="1"/>
        <v>20</v>
      </c>
      <c r="B24" s="114">
        <v>1985</v>
      </c>
      <c r="C24" s="54" t="s">
        <v>120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  <c r="M24" t="s">
        <v>318</v>
      </c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1</v>
      </c>
      <c r="E25" s="66"/>
      <c r="F25" s="78">
        <v>92.66</v>
      </c>
      <c r="G25" s="78">
        <v>18.32</v>
      </c>
      <c r="H25" s="75">
        <f t="shared" si="0"/>
        <v>110.97999999999999</v>
      </c>
      <c r="I25" s="53"/>
    </row>
    <row r="26" spans="1:13">
      <c r="A26" s="43">
        <f t="shared" si="1"/>
        <v>22</v>
      </c>
      <c r="B26" s="114">
        <v>2193</v>
      </c>
      <c r="C26" s="51" t="s">
        <v>407</v>
      </c>
      <c r="D26" s="66"/>
      <c r="E26" s="66"/>
      <c r="F26" s="76">
        <v>53.41</v>
      </c>
      <c r="G26" s="76">
        <v>10.47</v>
      </c>
      <c r="H26" s="76">
        <f t="shared" si="0"/>
        <v>63.879999999999995</v>
      </c>
      <c r="I26" s="53"/>
    </row>
    <row r="27" spans="1:13">
      <c r="A27" s="43">
        <f t="shared" si="1"/>
        <v>23</v>
      </c>
      <c r="B27" s="114">
        <v>640</v>
      </c>
      <c r="C27" s="51" t="s">
        <v>43</v>
      </c>
      <c r="D27" s="52">
        <v>1</v>
      </c>
      <c r="E27" s="52"/>
      <c r="F27" s="75">
        <v>92.66</v>
      </c>
      <c r="G27" s="75">
        <v>18.32</v>
      </c>
      <c r="H27" s="75">
        <f t="shared" si="0"/>
        <v>110.97999999999999</v>
      </c>
      <c r="I27" s="53"/>
    </row>
    <row r="28" spans="1:13">
      <c r="A28" s="43">
        <f t="shared" si="1"/>
        <v>24</v>
      </c>
      <c r="B28" s="114">
        <v>901</v>
      </c>
      <c r="C28" s="51" t="s">
        <v>21</v>
      </c>
      <c r="D28" s="52"/>
      <c r="E28" s="52"/>
      <c r="F28" s="75">
        <v>53.41</v>
      </c>
      <c r="G28" s="75">
        <v>10.47</v>
      </c>
      <c r="H28" s="75">
        <f t="shared" si="0"/>
        <v>63.879999999999995</v>
      </c>
      <c r="I28" s="53"/>
    </row>
    <row r="29" spans="1:13" ht="16">
      <c r="A29" s="43">
        <f t="shared" si="1"/>
        <v>25</v>
      </c>
      <c r="B29" s="114">
        <v>1741</v>
      </c>
      <c r="C29" s="51" t="s">
        <v>23</v>
      </c>
      <c r="D29" s="52"/>
      <c r="E29" s="52"/>
      <c r="F29" s="75">
        <v>53.41</v>
      </c>
      <c r="G29" s="75">
        <v>10.47</v>
      </c>
      <c r="H29" s="75">
        <f t="shared" si="0"/>
        <v>63.879999999999995</v>
      </c>
      <c r="I29" s="53"/>
      <c r="J29" s="180"/>
    </row>
    <row r="30" spans="1:13">
      <c r="A30" s="43">
        <f t="shared" si="1"/>
        <v>26</v>
      </c>
      <c r="B30" s="114">
        <v>1757</v>
      </c>
      <c r="C30" s="51" t="s">
        <v>93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</row>
    <row r="31" spans="1:13">
      <c r="A31" s="43">
        <f t="shared" si="1"/>
        <v>27</v>
      </c>
      <c r="B31" s="114">
        <v>2057</v>
      </c>
      <c r="C31" s="51" t="s">
        <v>183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</row>
    <row r="32" spans="1:13">
      <c r="A32" s="43">
        <f t="shared" si="1"/>
        <v>28</v>
      </c>
      <c r="B32" s="114">
        <v>1210</v>
      </c>
      <c r="C32" s="54" t="s">
        <v>24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10">
      <c r="A33" s="43">
        <f t="shared" si="1"/>
        <v>29</v>
      </c>
      <c r="B33" s="114">
        <v>2031</v>
      </c>
      <c r="C33" s="54" t="s">
        <v>134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10">
      <c r="A34" s="43">
        <f t="shared" si="1"/>
        <v>30</v>
      </c>
      <c r="B34" s="114">
        <v>1460</v>
      </c>
      <c r="C34" s="54" t="s">
        <v>59</v>
      </c>
      <c r="D34" s="55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10">
      <c r="A35" s="43">
        <f t="shared" si="1"/>
        <v>31</v>
      </c>
      <c r="B35" s="170">
        <v>2202</v>
      </c>
      <c r="C35" s="186" t="s">
        <v>423</v>
      </c>
      <c r="D35" s="187"/>
      <c r="E35" s="172"/>
      <c r="F35" s="173">
        <v>53.41</v>
      </c>
      <c r="G35" s="173">
        <v>10.47</v>
      </c>
      <c r="H35" s="173">
        <f t="shared" si="0"/>
        <v>63.879999999999995</v>
      </c>
      <c r="I35" s="53" t="s">
        <v>424</v>
      </c>
      <c r="J35" t="s">
        <v>425</v>
      </c>
    </row>
    <row r="36" spans="1:10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53.41</v>
      </c>
      <c r="G36" s="76">
        <v>10.47</v>
      </c>
      <c r="H36" s="75">
        <f t="shared" si="0"/>
        <v>63.879999999999995</v>
      </c>
      <c r="I36" s="53"/>
    </row>
    <row r="37" spans="1:10" ht="16" customHeight="1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53.41</v>
      </c>
      <c r="G37" s="76">
        <v>10.47</v>
      </c>
      <c r="H37" s="75">
        <f t="shared" si="0"/>
        <v>63.879999999999995</v>
      </c>
      <c r="I37" s="53"/>
    </row>
    <row r="38" spans="1:10">
      <c r="A38" s="43">
        <f t="shared" si="1"/>
        <v>34</v>
      </c>
      <c r="B38" s="114">
        <v>1770</v>
      </c>
      <c r="C38" s="54" t="s">
        <v>26</v>
      </c>
      <c r="D38" s="52"/>
      <c r="E38" s="52"/>
      <c r="F38" s="75">
        <v>53.41</v>
      </c>
      <c r="G38" s="75">
        <v>10.47</v>
      </c>
      <c r="H38" s="75">
        <f t="shared" si="0"/>
        <v>63.879999999999995</v>
      </c>
      <c r="I38" s="53"/>
      <c r="J38" t="s">
        <v>426</v>
      </c>
    </row>
    <row r="39" spans="1:10">
      <c r="A39" s="43">
        <f t="shared" si="1"/>
        <v>35</v>
      </c>
      <c r="B39" s="114">
        <v>2062</v>
      </c>
      <c r="C39" s="54" t="s">
        <v>203</v>
      </c>
      <c r="D39" s="52">
        <v>1</v>
      </c>
      <c r="E39" s="52"/>
      <c r="F39" s="76">
        <v>92.66</v>
      </c>
      <c r="G39" s="76">
        <v>18.32</v>
      </c>
      <c r="H39" s="75">
        <f t="shared" si="0"/>
        <v>110.97999999999999</v>
      </c>
      <c r="I39" s="53" t="s">
        <v>409</v>
      </c>
    </row>
    <row r="40" spans="1:10">
      <c r="A40" s="43">
        <f t="shared" si="1"/>
        <v>36</v>
      </c>
      <c r="B40" s="167">
        <v>2121</v>
      </c>
      <c r="C40" s="119" t="s">
        <v>308</v>
      </c>
      <c r="D40" s="52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10">
      <c r="A41" s="43">
        <f t="shared" si="1"/>
        <v>37</v>
      </c>
      <c r="B41" s="114">
        <v>1704</v>
      </c>
      <c r="C41" s="54" t="s">
        <v>27</v>
      </c>
      <c r="D41" s="56">
        <v>1</v>
      </c>
      <c r="E41" s="52">
        <v>1</v>
      </c>
      <c r="F41" s="77">
        <v>141.72</v>
      </c>
      <c r="G41" s="76">
        <v>29.32</v>
      </c>
      <c r="H41" s="75">
        <f t="shared" si="0"/>
        <v>171.04</v>
      </c>
      <c r="I41" s="53" t="s">
        <v>411</v>
      </c>
    </row>
    <row r="42" spans="1:10">
      <c r="A42" s="43">
        <f t="shared" si="1"/>
        <v>38</v>
      </c>
      <c r="B42" s="114">
        <v>2030</v>
      </c>
      <c r="C42" s="54" t="s">
        <v>123</v>
      </c>
      <c r="D42" s="56">
        <v>1</v>
      </c>
      <c r="E42" s="52">
        <v>1</v>
      </c>
      <c r="F42" s="76">
        <v>53.41</v>
      </c>
      <c r="G42" s="76">
        <v>10.47</v>
      </c>
      <c r="H42" s="75">
        <f t="shared" si="0"/>
        <v>63.879999999999995</v>
      </c>
      <c r="I42" s="53" t="s">
        <v>411</v>
      </c>
    </row>
    <row r="43" spans="1:10">
      <c r="A43" s="43">
        <f t="shared" si="1"/>
        <v>39</v>
      </c>
      <c r="B43" s="114">
        <v>2074</v>
      </c>
      <c r="C43" s="54" t="s">
        <v>214</v>
      </c>
      <c r="D43" s="56"/>
      <c r="E43" s="52"/>
      <c r="F43" s="75">
        <v>53.41</v>
      </c>
      <c r="G43" s="75">
        <v>10.47</v>
      </c>
      <c r="H43" s="75">
        <f t="shared" si="0"/>
        <v>63.879999999999995</v>
      </c>
      <c r="I43" s="53"/>
    </row>
    <row r="44" spans="1:10">
      <c r="A44" s="43">
        <f t="shared" si="1"/>
        <v>40</v>
      </c>
      <c r="B44" s="114">
        <v>1734</v>
      </c>
      <c r="C44" s="54" t="s">
        <v>143</v>
      </c>
      <c r="D44" s="52"/>
      <c r="E44" s="52"/>
      <c r="F44" s="75">
        <v>53.41</v>
      </c>
      <c r="G44" s="75">
        <v>10.47</v>
      </c>
      <c r="H44" s="75">
        <f t="shared" si="0"/>
        <v>63.879999999999995</v>
      </c>
      <c r="I44" s="53"/>
    </row>
    <row r="45" spans="1:10">
      <c r="A45" s="43">
        <f t="shared" si="1"/>
        <v>41</v>
      </c>
      <c r="B45" s="114">
        <v>2069</v>
      </c>
      <c r="C45" s="54" t="s">
        <v>209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10">
      <c r="A46" s="43">
        <f t="shared" si="1"/>
        <v>42</v>
      </c>
      <c r="B46" s="114">
        <v>2003</v>
      </c>
      <c r="C46" s="51" t="s">
        <v>133</v>
      </c>
      <c r="D46" s="52"/>
      <c r="E46" s="52"/>
      <c r="F46" s="76">
        <v>53.41</v>
      </c>
      <c r="G46" s="76">
        <v>10.47</v>
      </c>
      <c r="H46" s="75">
        <f t="shared" si="0"/>
        <v>63.879999999999995</v>
      </c>
      <c r="I46" s="53"/>
    </row>
    <row r="47" spans="1:10" s="42" customFormat="1">
      <c r="A47" s="43">
        <f t="shared" si="1"/>
        <v>43</v>
      </c>
      <c r="B47" s="114">
        <v>2019</v>
      </c>
      <c r="C47" s="54" t="s">
        <v>124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10" s="42" customFormat="1">
      <c r="A48" s="43">
        <f t="shared" si="1"/>
        <v>44</v>
      </c>
      <c r="B48" s="114">
        <v>2184</v>
      </c>
      <c r="C48" s="54" t="s">
        <v>393</v>
      </c>
      <c r="D48" s="52"/>
      <c r="E48" s="52"/>
      <c r="F48" s="76">
        <v>53.41</v>
      </c>
      <c r="G48" s="76">
        <v>10.47</v>
      </c>
      <c r="H48" s="75">
        <f t="shared" si="0"/>
        <v>63.879999999999995</v>
      </c>
      <c r="I48" s="53"/>
    </row>
    <row r="49" spans="1:9" s="42" customFormat="1">
      <c r="A49" s="43">
        <f t="shared" si="1"/>
        <v>45</v>
      </c>
      <c r="B49" s="114">
        <v>2172</v>
      </c>
      <c r="C49" s="54" t="s">
        <v>378</v>
      </c>
      <c r="D49" s="52"/>
      <c r="E49" s="52"/>
      <c r="F49" s="75">
        <v>53.41</v>
      </c>
      <c r="G49" s="75">
        <v>10.47</v>
      </c>
      <c r="H49" s="75">
        <f t="shared" si="0"/>
        <v>63.879999999999995</v>
      </c>
      <c r="I49" s="53"/>
    </row>
    <row r="50" spans="1:9">
      <c r="A50" s="43">
        <f t="shared" si="1"/>
        <v>46</v>
      </c>
      <c r="B50" s="114">
        <v>2119</v>
      </c>
      <c r="C50" s="51" t="s">
        <v>215</v>
      </c>
      <c r="D50" s="66"/>
      <c r="E50" s="66"/>
      <c r="F50" s="78">
        <v>53.41</v>
      </c>
      <c r="G50" s="78">
        <v>10.47</v>
      </c>
      <c r="H50" s="75">
        <f t="shared" si="0"/>
        <v>63.879999999999995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5">
        <v>53.41</v>
      </c>
      <c r="G51" s="75">
        <v>10.47</v>
      </c>
      <c r="H51" s="75">
        <f t="shared" si="0"/>
        <v>63.879999999999995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5">
        <v>53.41</v>
      </c>
      <c r="G52" s="81" t="s">
        <v>309</v>
      </c>
      <c r="H52" s="75">
        <f t="shared" si="0"/>
        <v>53.41</v>
      </c>
      <c r="I52" s="53"/>
    </row>
    <row r="53" spans="1:9">
      <c r="A53" s="43">
        <f t="shared" si="1"/>
        <v>49</v>
      </c>
      <c r="B53" s="170">
        <v>2203</v>
      </c>
      <c r="C53" s="188" t="s">
        <v>428</v>
      </c>
      <c r="D53" s="172"/>
      <c r="E53" s="172"/>
      <c r="F53" s="173">
        <v>53.41</v>
      </c>
      <c r="G53" s="173">
        <v>10.47</v>
      </c>
      <c r="H53" s="173">
        <f>SUM(F53:G53)</f>
        <v>63.879999999999995</v>
      </c>
      <c r="I53" s="53" t="s">
        <v>424</v>
      </c>
    </row>
    <row r="54" spans="1:9">
      <c r="A54" s="43">
        <f t="shared" si="1"/>
        <v>50</v>
      </c>
      <c r="B54" s="114">
        <v>1595</v>
      </c>
      <c r="C54" s="54" t="s">
        <v>31</v>
      </c>
      <c r="D54" s="52"/>
      <c r="E54" s="52"/>
      <c r="F54" s="75">
        <v>53.41</v>
      </c>
      <c r="G54" s="75">
        <v>10.47</v>
      </c>
      <c r="H54" s="75">
        <f t="shared" si="0"/>
        <v>63.879999999999995</v>
      </c>
      <c r="I54" s="53" t="s">
        <v>412</v>
      </c>
    </row>
    <row r="55" spans="1:9">
      <c r="A55" s="43">
        <f t="shared" si="1"/>
        <v>51</v>
      </c>
      <c r="B55" s="114">
        <v>2001</v>
      </c>
      <c r="C55" s="54" t="s">
        <v>360</v>
      </c>
      <c r="D55" s="52"/>
      <c r="E55" s="52"/>
      <c r="F55" s="76">
        <v>53.41</v>
      </c>
      <c r="G55" s="76">
        <v>10.47</v>
      </c>
      <c r="H55" s="75">
        <f t="shared" si="0"/>
        <v>63.879999999999995</v>
      </c>
      <c r="I55" s="53"/>
    </row>
    <row r="56" spans="1:9">
      <c r="A56" s="43">
        <f t="shared" si="1"/>
        <v>52</v>
      </c>
      <c r="B56" s="114">
        <v>2109</v>
      </c>
      <c r="C56" s="54" t="s">
        <v>210</v>
      </c>
      <c r="D56" s="52">
        <v>1</v>
      </c>
      <c r="E56" s="52">
        <v>1</v>
      </c>
      <c r="F56" s="76">
        <v>141.72</v>
      </c>
      <c r="G56" s="76">
        <v>29.32</v>
      </c>
      <c r="H56" s="75">
        <f t="shared" si="0"/>
        <v>171.04</v>
      </c>
      <c r="I56" s="53" t="s">
        <v>411</v>
      </c>
    </row>
    <row r="57" spans="1:9">
      <c r="A57" s="43">
        <f t="shared" si="1"/>
        <v>53</v>
      </c>
      <c r="B57" s="114">
        <v>2160</v>
      </c>
      <c r="C57" s="54" t="s">
        <v>369</v>
      </c>
      <c r="D57" s="52">
        <v>2</v>
      </c>
      <c r="E57" s="52"/>
      <c r="F57" s="76">
        <v>141.72</v>
      </c>
      <c r="G57" s="76">
        <v>29.32</v>
      </c>
      <c r="H57" s="75">
        <f t="shared" si="0"/>
        <v>171.04</v>
      </c>
      <c r="I57" s="53"/>
    </row>
    <row r="58" spans="1:9">
      <c r="A58" s="43">
        <f t="shared" si="1"/>
        <v>54</v>
      </c>
      <c r="B58" s="170">
        <v>2209</v>
      </c>
      <c r="C58" s="188" t="s">
        <v>427</v>
      </c>
      <c r="D58" s="172"/>
      <c r="E58" s="172"/>
      <c r="F58" s="173">
        <v>53.41</v>
      </c>
      <c r="G58" s="173">
        <v>10.47</v>
      </c>
      <c r="H58" s="173">
        <f>SUM(F58:G58)</f>
        <v>63.879999999999995</v>
      </c>
      <c r="I58" s="53" t="s">
        <v>424</v>
      </c>
    </row>
    <row r="59" spans="1:9">
      <c r="A59" s="43">
        <f t="shared" si="1"/>
        <v>55</v>
      </c>
      <c r="B59" s="114">
        <v>2018</v>
      </c>
      <c r="C59" s="54" t="s">
        <v>112</v>
      </c>
      <c r="D59" s="52"/>
      <c r="E59" s="52"/>
      <c r="F59" s="75">
        <v>53.41</v>
      </c>
      <c r="G59" s="75">
        <v>10.47</v>
      </c>
      <c r="H59" s="75">
        <f t="shared" si="0"/>
        <v>63.879999999999995</v>
      </c>
      <c r="I59" s="53"/>
    </row>
    <row r="60" spans="1:9">
      <c r="A60" s="43">
        <f t="shared" si="1"/>
        <v>56</v>
      </c>
      <c r="B60" s="114">
        <v>2080</v>
      </c>
      <c r="C60" s="54" t="s">
        <v>198</v>
      </c>
      <c r="D60" s="52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9">
      <c r="A61" s="43">
        <f t="shared" si="1"/>
        <v>57</v>
      </c>
      <c r="B61" s="114">
        <v>1692</v>
      </c>
      <c r="C61" s="54" t="s">
        <v>32</v>
      </c>
      <c r="D61" s="56"/>
      <c r="E61" s="52"/>
      <c r="F61" s="75">
        <v>53.41</v>
      </c>
      <c r="G61" s="75">
        <v>10.47</v>
      </c>
      <c r="H61" s="75">
        <f t="shared" si="0"/>
        <v>63.879999999999995</v>
      </c>
      <c r="I61" s="53"/>
    </row>
    <row r="62" spans="1:9">
      <c r="A62" s="43">
        <f t="shared" si="1"/>
        <v>58</v>
      </c>
      <c r="B62" s="114">
        <v>2027</v>
      </c>
      <c r="C62" s="54" t="s">
        <v>137</v>
      </c>
      <c r="D62" s="56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2060</v>
      </c>
      <c r="C63" s="54" t="s">
        <v>179</v>
      </c>
      <c r="D63" s="52"/>
      <c r="E63" s="52">
        <v>1</v>
      </c>
      <c r="F63" s="75">
        <v>92.66</v>
      </c>
      <c r="G63" s="75">
        <v>18.32</v>
      </c>
      <c r="H63" s="75">
        <f t="shared" si="0"/>
        <v>110.97999999999999</v>
      </c>
      <c r="I63" s="53"/>
    </row>
    <row r="64" spans="1:9">
      <c r="A64" s="43">
        <f t="shared" si="1"/>
        <v>60</v>
      </c>
      <c r="B64" s="114">
        <v>1649</v>
      </c>
      <c r="C64" s="54" t="s">
        <v>34</v>
      </c>
      <c r="D64" s="52"/>
      <c r="E64" s="52"/>
      <c r="F64" s="75">
        <v>53.41</v>
      </c>
      <c r="G64" s="75">
        <v>10.47</v>
      </c>
      <c r="H64" s="75">
        <f t="shared" si="0"/>
        <v>63.879999999999995</v>
      </c>
      <c r="I64" s="53"/>
    </row>
    <row r="65" spans="1:10">
      <c r="A65" s="43">
        <f t="shared" si="1"/>
        <v>61</v>
      </c>
      <c r="B65" s="114">
        <v>2090</v>
      </c>
      <c r="C65" s="54" t="s">
        <v>380</v>
      </c>
      <c r="D65" s="52"/>
      <c r="E65" s="52">
        <v>1</v>
      </c>
      <c r="F65" s="75">
        <v>92.66</v>
      </c>
      <c r="G65" s="75">
        <v>18.32</v>
      </c>
      <c r="H65" s="75">
        <f t="shared" si="0"/>
        <v>110.97999999999999</v>
      </c>
      <c r="I65" s="53" t="s">
        <v>410</v>
      </c>
    </row>
    <row r="66" spans="1:10">
      <c r="A66" s="43">
        <f t="shared" si="1"/>
        <v>62</v>
      </c>
      <c r="B66" s="114">
        <v>1705</v>
      </c>
      <c r="C66" s="54" t="s">
        <v>126</v>
      </c>
      <c r="D66" s="52"/>
      <c r="E66" s="52">
        <v>1</v>
      </c>
      <c r="F66" s="75">
        <v>92.66</v>
      </c>
      <c r="G66" s="75">
        <v>18.32</v>
      </c>
      <c r="H66" s="75">
        <f t="shared" si="0"/>
        <v>110.97999999999999</v>
      </c>
      <c r="I66" s="53" t="s">
        <v>410</v>
      </c>
    </row>
    <row r="67" spans="1:10" ht="17" customHeight="1">
      <c r="A67" s="43">
        <f t="shared" si="1"/>
        <v>63</v>
      </c>
      <c r="B67" s="114">
        <v>1050</v>
      </c>
      <c r="C67" s="115" t="s">
        <v>35</v>
      </c>
      <c r="D67" s="74"/>
      <c r="E67" s="116"/>
      <c r="F67" s="75">
        <v>53.41</v>
      </c>
      <c r="G67" s="75">
        <v>10.47</v>
      </c>
      <c r="H67" s="75">
        <f t="shared" si="0"/>
        <v>63.879999999999995</v>
      </c>
      <c r="I67" s="91"/>
      <c r="J67" s="91"/>
    </row>
    <row r="68" spans="1:10">
      <c r="A68" s="43">
        <f t="shared" si="1"/>
        <v>64</v>
      </c>
      <c r="B68" s="114">
        <v>2094</v>
      </c>
      <c r="C68" s="51" t="s">
        <v>433</v>
      </c>
      <c r="D68" s="71"/>
      <c r="E68" s="7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0">
      <c r="A69" s="43">
        <f t="shared" si="1"/>
        <v>65</v>
      </c>
      <c r="B69" s="114">
        <v>1964</v>
      </c>
      <c r="C69" s="54" t="s">
        <v>50</v>
      </c>
      <c r="D69" s="73"/>
      <c r="E69" s="73"/>
      <c r="F69" s="75">
        <v>53.41</v>
      </c>
      <c r="G69" s="75">
        <v>10.47</v>
      </c>
      <c r="H69" s="75">
        <f t="shared" si="0"/>
        <v>63.879999999999995</v>
      </c>
      <c r="I69" s="53"/>
    </row>
    <row r="70" spans="1:10">
      <c r="A70" s="43">
        <f t="shared" si="1"/>
        <v>66</v>
      </c>
      <c r="B70" s="114">
        <v>2022</v>
      </c>
      <c r="C70" s="54" t="s">
        <v>128</v>
      </c>
      <c r="D70" s="71"/>
      <c r="E70" s="72"/>
      <c r="F70" s="75">
        <v>53.41</v>
      </c>
      <c r="G70" s="75">
        <v>10.47</v>
      </c>
      <c r="H70" s="75">
        <f t="shared" si="0"/>
        <v>63.879999999999995</v>
      </c>
      <c r="I70" s="53"/>
    </row>
    <row r="71" spans="1:10">
      <c r="A71" s="43">
        <f t="shared" si="1"/>
        <v>67</v>
      </c>
      <c r="B71" s="114">
        <v>1662</v>
      </c>
      <c r="C71" s="54" t="s">
        <v>138</v>
      </c>
      <c r="D71" s="71"/>
      <c r="E71" s="72"/>
      <c r="F71" s="75">
        <v>53.41</v>
      </c>
      <c r="G71" s="75">
        <v>10.47</v>
      </c>
      <c r="H71" s="75">
        <f t="shared" si="0"/>
        <v>63.879999999999995</v>
      </c>
      <c r="I71" s="53"/>
    </row>
    <row r="72" spans="1:10">
      <c r="A72" s="43">
        <f t="shared" si="1"/>
        <v>68</v>
      </c>
      <c r="B72" s="114">
        <v>1630</v>
      </c>
      <c r="C72" s="54" t="s">
        <v>37</v>
      </c>
      <c r="D72" s="56">
        <v>1</v>
      </c>
      <c r="E72" s="72"/>
      <c r="F72" s="75">
        <v>92.66</v>
      </c>
      <c r="G72" s="75">
        <v>18.32</v>
      </c>
      <c r="H72" s="75">
        <f t="shared" si="0"/>
        <v>110.97999999999999</v>
      </c>
      <c r="I72" s="53" t="s">
        <v>409</v>
      </c>
    </row>
    <row r="73" spans="1:10">
      <c r="A73" s="43">
        <f t="shared" si="1"/>
        <v>69</v>
      </c>
      <c r="B73" s="114">
        <v>1714</v>
      </c>
      <c r="C73" s="51" t="s">
        <v>46</v>
      </c>
      <c r="D73" s="74">
        <v>2</v>
      </c>
      <c r="E73" s="66">
        <v>1</v>
      </c>
      <c r="F73" s="75">
        <v>141.72</v>
      </c>
      <c r="G73" s="77">
        <v>29.32</v>
      </c>
      <c r="H73" s="75">
        <f t="shared" si="0"/>
        <v>171.04</v>
      </c>
      <c r="I73" s="53" t="s">
        <v>411</v>
      </c>
    </row>
    <row r="74" spans="1:10">
      <c r="A74" s="43">
        <f t="shared" ref="A74:A82" si="2">A73+1</f>
        <v>70</v>
      </c>
      <c r="B74" s="114">
        <v>2024</v>
      </c>
      <c r="C74" s="51" t="s">
        <v>165</v>
      </c>
      <c r="D74" s="56">
        <v>1</v>
      </c>
      <c r="E74" s="66">
        <v>1</v>
      </c>
      <c r="F74" s="78">
        <v>141.72</v>
      </c>
      <c r="G74" s="78">
        <v>29.32</v>
      </c>
      <c r="H74" s="75">
        <f t="shared" si="0"/>
        <v>171.04</v>
      </c>
      <c r="I74" s="53"/>
    </row>
    <row r="75" spans="1:10">
      <c r="A75" s="43">
        <f t="shared" si="2"/>
        <v>71</v>
      </c>
      <c r="B75" s="114">
        <v>1955</v>
      </c>
      <c r="C75" s="51" t="s">
        <v>200</v>
      </c>
      <c r="D75" s="56"/>
      <c r="E75" s="66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0">
      <c r="A76" s="43">
        <f t="shared" si="2"/>
        <v>72</v>
      </c>
      <c r="B76" s="114">
        <v>2006</v>
      </c>
      <c r="C76" s="54" t="s">
        <v>98</v>
      </c>
      <c r="D76" s="56"/>
      <c r="E76" s="66"/>
      <c r="F76" s="75">
        <v>53.41</v>
      </c>
      <c r="G76" s="75">
        <v>10.47</v>
      </c>
      <c r="H76" s="75">
        <f t="shared" si="0"/>
        <v>63.879999999999995</v>
      </c>
      <c r="I76" s="53"/>
    </row>
    <row r="77" spans="1:10">
      <c r="A77" s="43">
        <f t="shared" si="2"/>
        <v>73</v>
      </c>
      <c r="B77" s="114">
        <v>1673</v>
      </c>
      <c r="C77" s="54" t="s">
        <v>38</v>
      </c>
      <c r="D77" s="56"/>
      <c r="E77" s="52"/>
      <c r="F77" s="75">
        <v>53.41</v>
      </c>
      <c r="G77" s="75">
        <v>10.47</v>
      </c>
      <c r="H77" s="75">
        <f t="shared" si="0"/>
        <v>63.879999999999995</v>
      </c>
      <c r="I77" s="53"/>
      <c r="J77" t="s">
        <v>432</v>
      </c>
    </row>
    <row r="78" spans="1:10">
      <c r="A78" s="43">
        <f t="shared" si="2"/>
        <v>74</v>
      </c>
      <c r="B78" s="114">
        <v>2021</v>
      </c>
      <c r="C78" s="54" t="s">
        <v>201</v>
      </c>
      <c r="D78" s="66"/>
      <c r="E78" s="66"/>
      <c r="F78" s="75">
        <v>53.41</v>
      </c>
      <c r="G78" s="75">
        <v>10.47</v>
      </c>
      <c r="H78" s="75">
        <f t="shared" si="0"/>
        <v>63.879999999999995</v>
      </c>
      <c r="I78" s="53"/>
    </row>
    <row r="79" spans="1:10">
      <c r="A79" s="43">
        <f t="shared" si="2"/>
        <v>75</v>
      </c>
      <c r="B79" s="114">
        <v>1750</v>
      </c>
      <c r="C79" s="54" t="s">
        <v>202</v>
      </c>
      <c r="D79" s="66"/>
      <c r="E79" s="66">
        <v>1</v>
      </c>
      <c r="F79" s="78">
        <v>92.66</v>
      </c>
      <c r="G79" s="78">
        <v>18.32</v>
      </c>
      <c r="H79" s="75">
        <f>SUM(F79:G79)</f>
        <v>110.97999999999999</v>
      </c>
      <c r="I79" s="53" t="s">
        <v>410</v>
      </c>
    </row>
    <row r="80" spans="1:10">
      <c r="A80" s="43">
        <f t="shared" si="2"/>
        <v>76</v>
      </c>
      <c r="B80" s="114">
        <v>1732</v>
      </c>
      <c r="C80" s="54" t="s">
        <v>51</v>
      </c>
      <c r="D80" s="66"/>
      <c r="E80" s="66"/>
      <c r="F80" s="75">
        <v>53.41</v>
      </c>
      <c r="G80" s="75">
        <v>10.47</v>
      </c>
      <c r="H80" s="75">
        <f>SUM(F80:G80)</f>
        <v>63.879999999999995</v>
      </c>
      <c r="I80" s="53"/>
    </row>
    <row r="81" spans="1:11">
      <c r="A81" s="43">
        <f t="shared" si="2"/>
        <v>77</v>
      </c>
      <c r="B81" s="114">
        <v>2052</v>
      </c>
      <c r="C81" s="54" t="s">
        <v>161</v>
      </c>
      <c r="D81" s="66"/>
      <c r="E81" s="66"/>
      <c r="F81" s="75">
        <v>53.41</v>
      </c>
      <c r="G81" s="75">
        <v>10.47</v>
      </c>
      <c r="H81" s="75">
        <f>SUM(F81:G81)</f>
        <v>63.879999999999995</v>
      </c>
      <c r="I81" s="53"/>
      <c r="K81" s="12"/>
    </row>
    <row r="82" spans="1:11">
      <c r="A82" s="43">
        <f t="shared" si="2"/>
        <v>78</v>
      </c>
      <c r="B82" s="168">
        <v>1769</v>
      </c>
      <c r="C82" s="146" t="s">
        <v>86</v>
      </c>
      <c r="D82" s="147"/>
      <c r="E82" s="147"/>
      <c r="F82" s="77">
        <v>53.41</v>
      </c>
      <c r="G82" s="77">
        <v>10.47</v>
      </c>
      <c r="H82" s="75">
        <f>SUM(F82:G82)</f>
        <v>63.879999999999995</v>
      </c>
      <c r="I82" s="53"/>
      <c r="K82" s="12"/>
    </row>
    <row r="83" spans="1:11" ht="16">
      <c r="A83" s="152"/>
      <c r="B83" s="153"/>
      <c r="C83" s="153"/>
      <c r="D83" s="153"/>
      <c r="E83" s="154" t="s">
        <v>403</v>
      </c>
      <c r="F83" s="144">
        <f>SUM(F5:F82)</f>
        <v>5304.2099999999946</v>
      </c>
      <c r="G83" s="88">
        <f>SUM(G5:G82)</f>
        <v>1043.3400000000015</v>
      </c>
      <c r="H83" s="88">
        <f>SUM(H5:H82)</f>
        <v>6347.5500000000029</v>
      </c>
      <c r="I83" s="89"/>
      <c r="K83" s="12"/>
    </row>
    <row r="84" spans="1:11">
      <c r="A84" s="148" t="s">
        <v>383</v>
      </c>
      <c r="B84" s="149" t="s">
        <v>413</v>
      </c>
      <c r="C84" s="150" t="s">
        <v>196</v>
      </c>
      <c r="D84" s="151"/>
      <c r="E84" s="151"/>
      <c r="F84" s="75">
        <v>53.41</v>
      </c>
      <c r="G84" s="75">
        <v>10.47</v>
      </c>
      <c r="H84" s="75">
        <f>SUM(F84:G84)</f>
        <v>63.879999999999995</v>
      </c>
      <c r="I84" s="53"/>
    </row>
    <row r="85" spans="1:11">
      <c r="A85" s="43" t="s">
        <v>383</v>
      </c>
      <c r="B85" s="50" t="s">
        <v>414</v>
      </c>
      <c r="C85" s="54" t="s">
        <v>320</v>
      </c>
      <c r="D85" s="52">
        <v>1</v>
      </c>
      <c r="E85" s="52">
        <v>1</v>
      </c>
      <c r="F85" s="76">
        <v>141.72</v>
      </c>
      <c r="G85" s="76">
        <v>29.32</v>
      </c>
      <c r="H85" s="76">
        <f>SUM(F85:G85)</f>
        <v>171.04</v>
      </c>
      <c r="I85" s="53" t="s">
        <v>408</v>
      </c>
    </row>
    <row r="86" spans="1:11">
      <c r="A86" s="43"/>
      <c r="B86" s="50"/>
      <c r="C86" s="54"/>
      <c r="D86" s="52"/>
      <c r="E86" s="52"/>
      <c r="F86" s="76"/>
      <c r="G86" s="76"/>
      <c r="H86" s="76"/>
      <c r="I86" s="53"/>
    </row>
    <row r="87" spans="1:11" ht="16">
      <c r="A87" s="143"/>
      <c r="B87" s="155">
        <f>COUNTA(B5:B85)</f>
        <v>80</v>
      </c>
      <c r="C87" s="142"/>
      <c r="D87" s="398" t="s">
        <v>404</v>
      </c>
      <c r="E87" s="400"/>
      <c r="F87" s="88">
        <f>SUM(F84:F86)</f>
        <v>195.13</v>
      </c>
      <c r="G87" s="88">
        <f>SUM(G84:G86)</f>
        <v>39.79</v>
      </c>
      <c r="H87" s="88">
        <f>SUM(H84:H86)</f>
        <v>234.92</v>
      </c>
      <c r="I87" s="89"/>
      <c r="K87" s="12"/>
    </row>
    <row r="88" spans="1:11" ht="16">
      <c r="A88" s="394" t="s">
        <v>171</v>
      </c>
      <c r="B88" s="395"/>
      <c r="C88" s="395"/>
      <c r="D88" s="395"/>
      <c r="E88" s="396"/>
      <c r="F88" s="88">
        <f>F83+F87</f>
        <v>5499.3399999999947</v>
      </c>
      <c r="G88" s="88">
        <f>G83+G87</f>
        <v>1083.1300000000015</v>
      </c>
      <c r="H88" s="88">
        <f>H83+H87</f>
        <v>6582.470000000003</v>
      </c>
      <c r="I88" s="89"/>
      <c r="K88" s="12"/>
    </row>
    <row r="89" spans="1:11" ht="16">
      <c r="A89" s="401" t="s">
        <v>317</v>
      </c>
      <c r="B89" s="401"/>
      <c r="C89" s="401"/>
      <c r="D89" s="401"/>
      <c r="E89" s="401"/>
      <c r="F89" s="90"/>
      <c r="G89" s="93"/>
      <c r="H89" s="93"/>
      <c r="I89" s="89"/>
    </row>
    <row r="90" spans="1:11" ht="16" customHeight="1">
      <c r="A90" s="405" t="s">
        <v>417</v>
      </c>
      <c r="B90" s="402"/>
      <c r="C90" s="402"/>
      <c r="D90" s="402"/>
      <c r="E90" s="403"/>
      <c r="F90" s="75"/>
      <c r="G90" s="75"/>
      <c r="H90" s="75">
        <v>0</v>
      </c>
      <c r="I90" s="100" t="s">
        <v>419</v>
      </c>
    </row>
    <row r="91" spans="1:11" ht="16" customHeight="1">
      <c r="A91" s="405" t="s">
        <v>418</v>
      </c>
      <c r="B91" s="402"/>
      <c r="C91" s="402"/>
      <c r="D91" s="402"/>
      <c r="E91" s="403"/>
      <c r="F91" s="75"/>
      <c r="G91" s="75"/>
      <c r="H91" s="75">
        <v>224.64</v>
      </c>
      <c r="I91" s="100" t="s">
        <v>419</v>
      </c>
    </row>
    <row r="92" spans="1:11" ht="16">
      <c r="A92" s="409" t="s">
        <v>415</v>
      </c>
      <c r="B92" s="410"/>
      <c r="C92" s="410"/>
      <c r="D92" s="410"/>
      <c r="E92" s="411"/>
      <c r="F92" s="98">
        <f>SUM(F90:F91)</f>
        <v>0</v>
      </c>
      <c r="G92" s="98">
        <f>SUM(G90:G91)</f>
        <v>0</v>
      </c>
      <c r="H92" s="98">
        <f>SUM(H90:H91)</f>
        <v>224.64</v>
      </c>
      <c r="I92" s="100"/>
    </row>
    <row r="93" spans="1:11" ht="16">
      <c r="A93" s="393" t="s">
        <v>171</v>
      </c>
      <c r="B93" s="393"/>
      <c r="C93" s="393"/>
      <c r="D93" s="393"/>
      <c r="E93" s="393"/>
      <c r="F93" s="90">
        <f>F88+F92</f>
        <v>5499.3399999999947</v>
      </c>
      <c r="G93" s="90">
        <f>G88+G92</f>
        <v>1083.1300000000015</v>
      </c>
      <c r="H93" s="90">
        <f>H88+H92</f>
        <v>6807.1100000000033</v>
      </c>
      <c r="I93" s="89"/>
    </row>
    <row r="94" spans="1:11" ht="19" customHeight="1">
      <c r="C94" s="1"/>
      <c r="D94" s="2"/>
      <c r="E94" s="3"/>
      <c r="G94" t="s">
        <v>381</v>
      </c>
      <c r="H94" s="163" t="s">
        <v>429</v>
      </c>
      <c r="I94" s="164" t="s">
        <v>430</v>
      </c>
    </row>
    <row r="95" spans="1:11">
      <c r="G95" s="12"/>
      <c r="H95" s="12"/>
    </row>
    <row r="98" spans="2:3">
      <c r="B98" s="137"/>
      <c r="C98" s="137"/>
    </row>
  </sheetData>
  <mergeCells count="7">
    <mergeCell ref="A93:E93"/>
    <mergeCell ref="D87:E87"/>
    <mergeCell ref="A88:E88"/>
    <mergeCell ref="A89:E89"/>
    <mergeCell ref="A90:E90"/>
    <mergeCell ref="A91:E91"/>
    <mergeCell ref="A92:E92"/>
  </mergeCells>
  <conditionalFormatting sqref="B93:B1048576 B1:B89">
    <cfRule type="duplicateValues" dxfId="119" priority="16"/>
  </conditionalFormatting>
  <conditionalFormatting sqref="B46:C46">
    <cfRule type="duplicateValues" dxfId="118" priority="60"/>
    <cfRule type="duplicateValues" dxfId="117" priority="61"/>
  </conditionalFormatting>
  <conditionalFormatting sqref="B83:C83">
    <cfRule type="duplicateValues" dxfId="116" priority="63"/>
    <cfRule type="duplicateValues" dxfId="115" priority="64"/>
  </conditionalFormatting>
  <conditionalFormatting sqref="B93:C1048576 B84:C87 B1:C37 B47:C82 B89:C89 B39:C45 B38">
    <cfRule type="duplicateValues" dxfId="114" priority="66"/>
  </conditionalFormatting>
  <conditionalFormatting sqref="B96:C1048576">
    <cfRule type="duplicateValues" dxfId="113" priority="74"/>
  </conditionalFormatting>
  <conditionalFormatting sqref="C13">
    <cfRule type="duplicateValues" dxfId="112" priority="72"/>
  </conditionalFormatting>
  <conditionalFormatting sqref="C37">
    <cfRule type="duplicateValues" dxfId="111" priority="69"/>
  </conditionalFormatting>
  <conditionalFormatting sqref="C38">
    <cfRule type="duplicateValues" dxfId="110" priority="10"/>
    <cfRule type="duplicateValues" dxfId="109" priority="14"/>
  </conditionalFormatting>
  <conditionalFormatting sqref="C40">
    <cfRule type="duplicateValues" dxfId="108" priority="68"/>
  </conditionalFormatting>
  <conditionalFormatting sqref="C93:C1048576 C1:C37 C39:C89">
    <cfRule type="duplicateValues" dxfId="107" priority="17"/>
  </conditionalFormatting>
  <conditionalFormatting sqref="D5:E82">
    <cfRule type="notContainsBlanks" dxfId="106" priority="15">
      <formula>LEN(TRIM(D5))&gt;0</formula>
    </cfRule>
  </conditionalFormatting>
  <conditionalFormatting sqref="D84:E86">
    <cfRule type="notContainsBlanks" dxfId="105" priority="73">
      <formula>LEN(TRIM(D84))&gt;0</formula>
    </cfRule>
  </conditionalFormatting>
  <conditionalFormatting sqref="F5:F82">
    <cfRule type="cellIs" dxfId="104" priority="6" operator="notEqual">
      <formula>53.41</formula>
    </cfRule>
  </conditionalFormatting>
  <conditionalFormatting sqref="F90:F91">
    <cfRule type="cellIs" dxfId="103" priority="3" operator="notEqual">
      <formula>53.41</formula>
    </cfRule>
  </conditionalFormatting>
  <conditionalFormatting sqref="G5:G82">
    <cfRule type="cellIs" dxfId="102" priority="5" operator="notEqual">
      <formula>10.47</formula>
    </cfRule>
  </conditionalFormatting>
  <conditionalFormatting sqref="G90:G91">
    <cfRule type="cellIs" dxfId="101" priority="2" operator="notEqual">
      <formula>10.47</formula>
    </cfRule>
  </conditionalFormatting>
  <conditionalFormatting sqref="H5:H82">
    <cfRule type="cellIs" dxfId="100" priority="4" operator="notEqual">
      <formula>63.88</formula>
    </cfRule>
  </conditionalFormatting>
  <conditionalFormatting sqref="H90:H91">
    <cfRule type="cellIs" dxfId="99" priority="1" operator="notEqual">
      <formula>63.88</formula>
    </cfRule>
  </conditionalFormatting>
  <conditionalFormatting sqref="I5:I93">
    <cfRule type="notContainsBlanks" dxfId="98" priority="49">
      <formula>LEN(TRIM(I5))&gt;0</formula>
    </cfRule>
  </conditionalFormatting>
  <conditionalFormatting sqref="J67">
    <cfRule type="notContainsBlanks" dxfId="97" priority="67">
      <formula>LEN(TRIM(J67))&gt;0</formula>
    </cfRule>
  </conditionalFormatting>
  <pageMargins left="1" right="0.25" top="0.75" bottom="0.75" header="0.3" footer="0.3"/>
  <pageSetup scale="50" fitToWidth="0" orientation="portrait" r:id="rId1"/>
  <headerFooter>
    <oddFooter>&amp;C&amp;P of &amp;N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240C-5B4E-4FCA-A4EA-A0F9C91DC1A8}">
  <sheetPr codeName="Sheet76">
    <tabColor rgb="FF92D050"/>
    <pageSetUpPr fitToPage="1"/>
  </sheetPr>
  <dimension ref="A1:M96"/>
  <sheetViews>
    <sheetView topLeftCell="A72" zoomScale="136" zoomScaleNormal="136" zoomScalePageLayoutView="150" workbookViewId="0">
      <selection activeCell="C56" sqref="C56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7" width="11.83203125" bestFit="1" customWidth="1"/>
    <col min="8" max="8" width="12.1640625" customWidth="1"/>
    <col min="9" max="9" width="28" customWidth="1"/>
    <col min="10" max="10" width="25.1640625" customWidth="1"/>
  </cols>
  <sheetData>
    <row r="1" spans="1:10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10" ht="19">
      <c r="A2" s="92" t="s">
        <v>313</v>
      </c>
      <c r="C2" s="17"/>
      <c r="D2" s="158" t="s">
        <v>399</v>
      </c>
      <c r="E2" s="3"/>
      <c r="G2" s="59"/>
      <c r="H2" s="157">
        <v>43891</v>
      </c>
      <c r="I2" s="157">
        <v>43921</v>
      </c>
    </row>
    <row r="3" spans="1:10" ht="7" customHeight="1">
      <c r="C3" s="17"/>
      <c r="D3" s="2"/>
      <c r="E3" s="3"/>
      <c r="F3" s="3"/>
      <c r="G3" s="46"/>
      <c r="H3" s="46"/>
    </row>
    <row r="4" spans="1:10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10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76" si="0">SUM(F5:G5)</f>
        <v>63.879999999999995</v>
      </c>
      <c r="I5" s="53"/>
    </row>
    <row r="6" spans="1:10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10">
      <c r="A7" s="43">
        <f t="shared" ref="A7:A70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10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10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10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10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10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 t="s">
        <v>94</v>
      </c>
      <c r="F12" s="77">
        <v>141.72</v>
      </c>
      <c r="G12" s="76">
        <v>18.32</v>
      </c>
      <c r="H12" s="75">
        <f t="shared" si="0"/>
        <v>160.04</v>
      </c>
      <c r="I12" s="53"/>
      <c r="J12" t="s">
        <v>416</v>
      </c>
    </row>
    <row r="13" spans="1:10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10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10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10">
      <c r="A16" s="43">
        <f t="shared" si="1"/>
        <v>12</v>
      </c>
      <c r="B16" s="114">
        <v>2124</v>
      </c>
      <c r="C16" s="113" t="s">
        <v>303</v>
      </c>
      <c r="D16" s="52"/>
      <c r="E16" s="52"/>
      <c r="F16" s="76">
        <v>53.41</v>
      </c>
      <c r="G16" s="76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2078</v>
      </c>
      <c r="C17" s="51" t="s">
        <v>194</v>
      </c>
      <c r="D17" s="52"/>
      <c r="E17" s="52"/>
      <c r="F17" s="75">
        <v>53.41</v>
      </c>
      <c r="G17" s="75">
        <v>10.47</v>
      </c>
      <c r="H17" s="75">
        <f t="shared" si="0"/>
        <v>63.879999999999995</v>
      </c>
      <c r="I17" s="53"/>
    </row>
    <row r="18" spans="1:13">
      <c r="A18" s="43">
        <f t="shared" si="1"/>
        <v>14</v>
      </c>
      <c r="B18" s="114">
        <v>1794</v>
      </c>
      <c r="C18" s="51" t="s">
        <v>91</v>
      </c>
      <c r="D18" s="52">
        <v>3</v>
      </c>
      <c r="E18" s="52"/>
      <c r="F18" s="77">
        <v>141.72</v>
      </c>
      <c r="G18" s="76">
        <v>29.32</v>
      </c>
      <c r="H18" s="75">
        <f t="shared" si="0"/>
        <v>171.04</v>
      </c>
      <c r="I18" s="53" t="s">
        <v>408</v>
      </c>
    </row>
    <row r="19" spans="1:13">
      <c r="A19" s="43">
        <f t="shared" si="1"/>
        <v>15</v>
      </c>
      <c r="B19" s="114">
        <v>2201</v>
      </c>
      <c r="C19" s="51" t="s">
        <v>420</v>
      </c>
      <c r="D19" s="52"/>
      <c r="E19" s="52"/>
      <c r="F19" s="77">
        <v>53.41</v>
      </c>
      <c r="G19" s="76">
        <v>10.47</v>
      </c>
      <c r="H19" s="75">
        <f t="shared" si="0"/>
        <v>63.879999999999995</v>
      </c>
      <c r="I19" s="53" t="s">
        <v>421</v>
      </c>
    </row>
    <row r="20" spans="1:13">
      <c r="A20" s="43">
        <f t="shared" si="1"/>
        <v>16</v>
      </c>
      <c r="B20" s="170">
        <v>2194</v>
      </c>
      <c r="C20" s="171" t="s">
        <v>405</v>
      </c>
      <c r="D20" s="172"/>
      <c r="E20" s="172"/>
      <c r="F20" s="173">
        <v>53.41</v>
      </c>
      <c r="G20" s="173">
        <v>10.47</v>
      </c>
      <c r="H20" s="173">
        <f t="shared" si="0"/>
        <v>63.879999999999995</v>
      </c>
      <c r="I20" s="53" t="s">
        <v>406</v>
      </c>
    </row>
    <row r="21" spans="1:13">
      <c r="A21" s="43">
        <f t="shared" si="1"/>
        <v>17</v>
      </c>
      <c r="B21" s="114">
        <v>2182</v>
      </c>
      <c r="C21" s="51" t="s">
        <v>387</v>
      </c>
      <c r="D21" s="52">
        <v>1</v>
      </c>
      <c r="E21" s="52"/>
      <c r="F21" s="76">
        <v>92.66</v>
      </c>
      <c r="G21" s="76">
        <v>18.32</v>
      </c>
      <c r="H21" s="75">
        <f t="shared" si="0"/>
        <v>110.97999999999999</v>
      </c>
      <c r="I21" s="53" t="s">
        <v>409</v>
      </c>
    </row>
    <row r="22" spans="1:13">
      <c r="A22" s="43">
        <f t="shared" si="1"/>
        <v>18</v>
      </c>
      <c r="B22" s="114">
        <v>1040</v>
      </c>
      <c r="C22" s="51" t="s">
        <v>42</v>
      </c>
      <c r="D22" s="52"/>
      <c r="E22" s="52">
        <v>1</v>
      </c>
      <c r="F22" s="76">
        <v>92.66</v>
      </c>
      <c r="G22" s="76">
        <v>18.32</v>
      </c>
      <c r="H22" s="75">
        <f t="shared" si="0"/>
        <v>110.97999999999999</v>
      </c>
      <c r="I22" s="53" t="s">
        <v>410</v>
      </c>
    </row>
    <row r="23" spans="1:13">
      <c r="A23" s="43">
        <f t="shared" si="1"/>
        <v>19</v>
      </c>
      <c r="B23" s="114">
        <v>1730</v>
      </c>
      <c r="C23" s="51" t="s">
        <v>92</v>
      </c>
      <c r="D23" s="52">
        <v>1</v>
      </c>
      <c r="E23" s="52"/>
      <c r="F23" s="76">
        <v>92.66</v>
      </c>
      <c r="G23" s="76">
        <v>18.32</v>
      </c>
      <c r="H23" s="75">
        <f t="shared" si="0"/>
        <v>110.97999999999999</v>
      </c>
      <c r="I23" s="53" t="s">
        <v>409</v>
      </c>
    </row>
    <row r="24" spans="1:13">
      <c r="A24" s="43">
        <f t="shared" si="1"/>
        <v>20</v>
      </c>
      <c r="B24" s="114">
        <v>1708</v>
      </c>
      <c r="C24" s="51" t="s">
        <v>15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</row>
    <row r="25" spans="1:13">
      <c r="A25" s="43">
        <f t="shared" si="1"/>
        <v>21</v>
      </c>
      <c r="B25" s="114">
        <v>1985</v>
      </c>
      <c r="C25" s="54" t="s">
        <v>120</v>
      </c>
      <c r="D25" s="52"/>
      <c r="E25" s="52"/>
      <c r="F25" s="75">
        <v>53.41</v>
      </c>
      <c r="G25" s="75">
        <v>10.47</v>
      </c>
      <c r="H25" s="75">
        <f t="shared" si="0"/>
        <v>63.879999999999995</v>
      </c>
      <c r="I25" s="53"/>
      <c r="M25" t="s">
        <v>318</v>
      </c>
    </row>
    <row r="26" spans="1:13">
      <c r="A26" s="43">
        <f t="shared" si="1"/>
        <v>22</v>
      </c>
      <c r="B26" s="114">
        <v>2120</v>
      </c>
      <c r="C26" s="51" t="s">
        <v>213</v>
      </c>
      <c r="D26" s="66">
        <v>1</v>
      </c>
      <c r="E26" s="66"/>
      <c r="F26" s="78">
        <v>92.66</v>
      </c>
      <c r="G26" s="78">
        <v>18.32</v>
      </c>
      <c r="H26" s="75">
        <f t="shared" si="0"/>
        <v>110.97999999999999</v>
      </c>
      <c r="I26" s="53"/>
    </row>
    <row r="27" spans="1:13">
      <c r="A27" s="43">
        <f t="shared" si="1"/>
        <v>23</v>
      </c>
      <c r="B27" s="170">
        <v>2193</v>
      </c>
      <c r="C27" s="171" t="s">
        <v>407</v>
      </c>
      <c r="D27" s="174"/>
      <c r="E27" s="174"/>
      <c r="F27" s="173">
        <v>53.41</v>
      </c>
      <c r="G27" s="173">
        <v>10.47</v>
      </c>
      <c r="H27" s="173">
        <f t="shared" si="0"/>
        <v>63.879999999999995</v>
      </c>
      <c r="I27" s="53" t="s">
        <v>406</v>
      </c>
    </row>
    <row r="28" spans="1:13">
      <c r="A28" s="43">
        <f t="shared" si="1"/>
        <v>24</v>
      </c>
      <c r="B28" s="114">
        <v>640</v>
      </c>
      <c r="C28" s="51" t="s">
        <v>43</v>
      </c>
      <c r="D28" s="52">
        <v>1</v>
      </c>
      <c r="E28" s="52"/>
      <c r="F28" s="75">
        <v>92.66</v>
      </c>
      <c r="G28" s="75">
        <v>18.32</v>
      </c>
      <c r="H28" s="75">
        <f t="shared" si="0"/>
        <v>110.97999999999999</v>
      </c>
      <c r="I28" s="53"/>
    </row>
    <row r="29" spans="1:13">
      <c r="A29" s="43">
        <f t="shared" si="1"/>
        <v>25</v>
      </c>
      <c r="B29" s="114">
        <v>901</v>
      </c>
      <c r="C29" s="51" t="s">
        <v>21</v>
      </c>
      <c r="D29" s="52"/>
      <c r="E29" s="52"/>
      <c r="F29" s="75">
        <v>53.41</v>
      </c>
      <c r="G29" s="75">
        <v>10.47</v>
      </c>
      <c r="H29" s="75">
        <f t="shared" si="0"/>
        <v>63.879999999999995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53.41</v>
      </c>
      <c r="G36" s="76">
        <v>10.47</v>
      </c>
      <c r="H36" s="75">
        <f t="shared" si="0"/>
        <v>63.879999999999995</v>
      </c>
      <c r="I36" s="53"/>
    </row>
    <row r="37" spans="1:9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53.41</v>
      </c>
      <c r="G37" s="76">
        <v>10.47</v>
      </c>
      <c r="H37" s="75">
        <f t="shared" si="0"/>
        <v>63.879999999999995</v>
      </c>
      <c r="I37" s="53"/>
    </row>
    <row r="38" spans="1:9" ht="19">
      <c r="A38" s="43">
        <f t="shared" si="1"/>
        <v>34</v>
      </c>
      <c r="B38" s="114">
        <v>1770</v>
      </c>
      <c r="C38" s="182" t="s">
        <v>26</v>
      </c>
      <c r="D38" s="183"/>
      <c r="E38" s="184"/>
      <c r="F38" s="185">
        <v>53.41</v>
      </c>
      <c r="G38" s="185">
        <v>10.47</v>
      </c>
      <c r="H38" s="185">
        <f t="shared" si="0"/>
        <v>63.879999999999995</v>
      </c>
      <c r="I38" s="53"/>
    </row>
    <row r="39" spans="1:9">
      <c r="A39" s="43">
        <f t="shared" si="1"/>
        <v>35</v>
      </c>
      <c r="B39" s="114">
        <v>2062</v>
      </c>
      <c r="C39" s="54" t="s">
        <v>203</v>
      </c>
      <c r="D39" s="52">
        <v>1</v>
      </c>
      <c r="E39" s="52"/>
      <c r="F39" s="76">
        <v>92.66</v>
      </c>
      <c r="G39" s="76">
        <v>18.32</v>
      </c>
      <c r="H39" s="75">
        <f t="shared" si="0"/>
        <v>110.97999999999999</v>
      </c>
      <c r="I39" s="53" t="s">
        <v>409</v>
      </c>
    </row>
    <row r="40" spans="1:9">
      <c r="A40" s="43">
        <f t="shared" si="1"/>
        <v>36</v>
      </c>
      <c r="B40" s="167">
        <v>2121</v>
      </c>
      <c r="C40" s="119" t="s">
        <v>308</v>
      </c>
      <c r="D40" s="52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9">
      <c r="A41" s="43">
        <f t="shared" si="1"/>
        <v>37</v>
      </c>
      <c r="B41" s="114">
        <v>1704</v>
      </c>
      <c r="C41" s="54" t="s">
        <v>27</v>
      </c>
      <c r="D41" s="56">
        <v>1</v>
      </c>
      <c r="E41" s="52">
        <v>1</v>
      </c>
      <c r="F41" s="77">
        <v>141.72</v>
      </c>
      <c r="G41" s="76">
        <v>29.32</v>
      </c>
      <c r="H41" s="75">
        <f t="shared" si="0"/>
        <v>171.04</v>
      </c>
      <c r="I41" s="53" t="s">
        <v>411</v>
      </c>
    </row>
    <row r="42" spans="1:9">
      <c r="A42" s="43">
        <f t="shared" si="1"/>
        <v>38</v>
      </c>
      <c r="B42" s="114">
        <v>2030</v>
      </c>
      <c r="C42" s="54" t="s">
        <v>123</v>
      </c>
      <c r="D42" s="56">
        <v>1</v>
      </c>
      <c r="E42" s="52">
        <v>1</v>
      </c>
      <c r="F42" s="76">
        <v>53.41</v>
      </c>
      <c r="G42" s="76">
        <v>10.47</v>
      </c>
      <c r="H42" s="75">
        <f t="shared" si="0"/>
        <v>63.879999999999995</v>
      </c>
      <c r="I42" s="53" t="s">
        <v>411</v>
      </c>
    </row>
    <row r="43" spans="1:9">
      <c r="A43" s="43">
        <f t="shared" si="1"/>
        <v>39</v>
      </c>
      <c r="B43" s="114">
        <v>2074</v>
      </c>
      <c r="C43" s="54" t="s">
        <v>214</v>
      </c>
      <c r="D43" s="56"/>
      <c r="E43" s="52"/>
      <c r="F43" s="75">
        <v>53.41</v>
      </c>
      <c r="G43" s="75">
        <v>10.47</v>
      </c>
      <c r="H43" s="75">
        <f t="shared" si="0"/>
        <v>63.879999999999995</v>
      </c>
      <c r="I43" s="53"/>
    </row>
    <row r="44" spans="1:9">
      <c r="A44" s="43">
        <f t="shared" si="1"/>
        <v>40</v>
      </c>
      <c r="B44" s="114">
        <v>1734</v>
      </c>
      <c r="C44" s="54" t="s">
        <v>143</v>
      </c>
      <c r="D44" s="52"/>
      <c r="E44" s="52"/>
      <c r="F44" s="75">
        <v>53.41</v>
      </c>
      <c r="G44" s="75">
        <v>10.47</v>
      </c>
      <c r="H44" s="75">
        <f t="shared" si="0"/>
        <v>63.879999999999995</v>
      </c>
      <c r="I44" s="53"/>
    </row>
    <row r="45" spans="1:9">
      <c r="A45" s="43">
        <f t="shared" si="1"/>
        <v>41</v>
      </c>
      <c r="B45" s="114">
        <v>2069</v>
      </c>
      <c r="C45" s="54" t="s">
        <v>209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>
      <c r="A46" s="43">
        <f t="shared" si="1"/>
        <v>42</v>
      </c>
      <c r="B46" s="114">
        <v>2003</v>
      </c>
      <c r="C46" s="51" t="s">
        <v>133</v>
      </c>
      <c r="D46" s="52"/>
      <c r="E46" s="52"/>
      <c r="F46" s="76">
        <v>53.41</v>
      </c>
      <c r="G46" s="76">
        <v>10.47</v>
      </c>
      <c r="H46" s="75">
        <f t="shared" si="0"/>
        <v>63.879999999999995</v>
      </c>
      <c r="I46" s="53"/>
    </row>
    <row r="47" spans="1:9" s="42" customFormat="1">
      <c r="A47" s="43">
        <f t="shared" si="1"/>
        <v>43</v>
      </c>
      <c r="B47" s="114">
        <v>2019</v>
      </c>
      <c r="C47" s="54" t="s">
        <v>124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9" s="42" customFormat="1">
      <c r="A48" s="43">
        <f t="shared" si="1"/>
        <v>44</v>
      </c>
      <c r="B48" s="114">
        <v>2184</v>
      </c>
      <c r="C48" s="54" t="s">
        <v>393</v>
      </c>
      <c r="D48" s="52"/>
      <c r="E48" s="52"/>
      <c r="F48" s="76">
        <v>53.41</v>
      </c>
      <c r="G48" s="76">
        <v>10.47</v>
      </c>
      <c r="H48" s="75">
        <f t="shared" si="0"/>
        <v>63.879999999999995</v>
      </c>
      <c r="I48" s="53"/>
    </row>
    <row r="49" spans="1:9" s="42" customFormat="1">
      <c r="A49" s="43">
        <f t="shared" si="1"/>
        <v>45</v>
      </c>
      <c r="B49" s="114">
        <v>2172</v>
      </c>
      <c r="C49" s="54" t="s">
        <v>378</v>
      </c>
      <c r="D49" s="52"/>
      <c r="E49" s="52"/>
      <c r="F49" s="75">
        <v>53.41</v>
      </c>
      <c r="G49" s="75">
        <v>10.47</v>
      </c>
      <c r="H49" s="75">
        <f t="shared" si="0"/>
        <v>63.879999999999995</v>
      </c>
      <c r="I49" s="53"/>
    </row>
    <row r="50" spans="1:9">
      <c r="A50" s="43">
        <f t="shared" si="1"/>
        <v>46</v>
      </c>
      <c r="B50" s="114">
        <v>2119</v>
      </c>
      <c r="C50" s="51" t="s">
        <v>215</v>
      </c>
      <c r="D50" s="66"/>
      <c r="E50" s="66"/>
      <c r="F50" s="78">
        <v>53.41</v>
      </c>
      <c r="G50" s="78">
        <v>10.47</v>
      </c>
      <c r="H50" s="75">
        <f t="shared" si="0"/>
        <v>63.879999999999995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5">
        <v>53.41</v>
      </c>
      <c r="G51" s="75">
        <v>10.47</v>
      </c>
      <c r="H51" s="75">
        <f t="shared" si="0"/>
        <v>63.879999999999995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5">
        <v>53.41</v>
      </c>
      <c r="G52" s="81" t="s">
        <v>309</v>
      </c>
      <c r="H52" s="75">
        <f t="shared" si="0"/>
        <v>53.41</v>
      </c>
      <c r="I52" s="53"/>
    </row>
    <row r="53" spans="1:9">
      <c r="A53" s="43">
        <f t="shared" si="1"/>
        <v>49</v>
      </c>
      <c r="B53" s="114">
        <v>1595</v>
      </c>
      <c r="C53" s="54" t="s">
        <v>31</v>
      </c>
      <c r="D53" s="52"/>
      <c r="E53" s="52"/>
      <c r="F53" s="75">
        <v>53.41</v>
      </c>
      <c r="G53" s="75">
        <v>10.47</v>
      </c>
      <c r="H53" s="75">
        <f t="shared" si="0"/>
        <v>63.879999999999995</v>
      </c>
      <c r="I53" s="53" t="s">
        <v>412</v>
      </c>
    </row>
    <row r="54" spans="1:9">
      <c r="A54" s="43">
        <f t="shared" si="1"/>
        <v>50</v>
      </c>
      <c r="B54" s="114">
        <v>2001</v>
      </c>
      <c r="C54" s="54" t="s">
        <v>360</v>
      </c>
      <c r="D54" s="52"/>
      <c r="E54" s="52"/>
      <c r="F54" s="76">
        <v>53.41</v>
      </c>
      <c r="G54" s="76">
        <v>10.47</v>
      </c>
      <c r="H54" s="75">
        <f t="shared" si="0"/>
        <v>63.879999999999995</v>
      </c>
      <c r="I54" s="53"/>
    </row>
    <row r="55" spans="1:9">
      <c r="A55" s="43">
        <f t="shared" si="1"/>
        <v>51</v>
      </c>
      <c r="B55" s="114">
        <v>2109</v>
      </c>
      <c r="C55" s="54" t="s">
        <v>210</v>
      </c>
      <c r="D55" s="52">
        <v>1</v>
      </c>
      <c r="E55" s="52">
        <v>1</v>
      </c>
      <c r="F55" s="76">
        <v>141.72</v>
      </c>
      <c r="G55" s="76">
        <v>29.32</v>
      </c>
      <c r="H55" s="75">
        <f t="shared" si="0"/>
        <v>171.04</v>
      </c>
      <c r="I55" s="53" t="s">
        <v>411</v>
      </c>
    </row>
    <row r="56" spans="1:9">
      <c r="A56" s="43">
        <f t="shared" si="1"/>
        <v>52</v>
      </c>
      <c r="B56" s="114">
        <v>2160</v>
      </c>
      <c r="C56" s="54" t="s">
        <v>369</v>
      </c>
      <c r="D56" s="52">
        <v>2</v>
      </c>
      <c r="E56" s="52"/>
      <c r="F56" s="76">
        <v>141.72</v>
      </c>
      <c r="G56" s="76">
        <v>29.32</v>
      </c>
      <c r="H56" s="75">
        <f t="shared" si="0"/>
        <v>171.04</v>
      </c>
      <c r="I56" s="53"/>
    </row>
    <row r="57" spans="1:9">
      <c r="A57" s="43">
        <f t="shared" si="1"/>
        <v>53</v>
      </c>
      <c r="B57" s="114">
        <v>2018</v>
      </c>
      <c r="C57" s="54" t="s">
        <v>112</v>
      </c>
      <c r="D57" s="52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2080</v>
      </c>
      <c r="C58" s="54" t="s">
        <v>198</v>
      </c>
      <c r="D58" s="52"/>
      <c r="E58" s="52"/>
      <c r="F58" s="75">
        <v>53.41</v>
      </c>
      <c r="G58" s="75">
        <v>10.47</v>
      </c>
      <c r="H58" s="75">
        <f t="shared" si="0"/>
        <v>63.879999999999995</v>
      </c>
      <c r="I58" s="53"/>
    </row>
    <row r="59" spans="1:9">
      <c r="A59" s="43">
        <f t="shared" si="1"/>
        <v>55</v>
      </c>
      <c r="B59" s="114">
        <v>1692</v>
      </c>
      <c r="C59" s="54" t="s">
        <v>32</v>
      </c>
      <c r="D59" s="56"/>
      <c r="E59" s="52"/>
      <c r="F59" s="75">
        <v>53.41</v>
      </c>
      <c r="G59" s="75">
        <v>10.47</v>
      </c>
      <c r="H59" s="75">
        <f t="shared" si="0"/>
        <v>63.879999999999995</v>
      </c>
      <c r="I59" s="53"/>
    </row>
    <row r="60" spans="1:9">
      <c r="A60" s="43">
        <f t="shared" si="1"/>
        <v>56</v>
      </c>
      <c r="B60" s="114">
        <v>2027</v>
      </c>
      <c r="C60" s="54" t="s">
        <v>137</v>
      </c>
      <c r="D60" s="56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9">
      <c r="A61" s="43">
        <f t="shared" si="1"/>
        <v>57</v>
      </c>
      <c r="B61" s="114">
        <v>2060</v>
      </c>
      <c r="C61" s="54" t="s">
        <v>179</v>
      </c>
      <c r="D61" s="52"/>
      <c r="E61" s="52">
        <v>1</v>
      </c>
      <c r="F61" s="75">
        <v>92.66</v>
      </c>
      <c r="G61" s="75">
        <v>18.32</v>
      </c>
      <c r="H61" s="75">
        <f t="shared" si="0"/>
        <v>110.97999999999999</v>
      </c>
      <c r="I61" s="53"/>
    </row>
    <row r="62" spans="1:9">
      <c r="A62" s="43">
        <f t="shared" si="1"/>
        <v>58</v>
      </c>
      <c r="B62" s="114">
        <v>1649</v>
      </c>
      <c r="C62" s="54" t="s">
        <v>34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2090</v>
      </c>
      <c r="C63" s="54" t="s">
        <v>380</v>
      </c>
      <c r="D63" s="52"/>
      <c r="E63" s="52">
        <v>1</v>
      </c>
      <c r="F63" s="75">
        <v>92.66</v>
      </c>
      <c r="G63" s="75">
        <v>18.32</v>
      </c>
      <c r="H63" s="75">
        <f t="shared" si="0"/>
        <v>110.97999999999999</v>
      </c>
      <c r="I63" s="53" t="s">
        <v>410</v>
      </c>
    </row>
    <row r="64" spans="1:9">
      <c r="A64" s="43">
        <f t="shared" si="1"/>
        <v>60</v>
      </c>
      <c r="B64" s="114">
        <v>1705</v>
      </c>
      <c r="C64" s="54" t="s">
        <v>126</v>
      </c>
      <c r="D64" s="52"/>
      <c r="E64" s="52">
        <v>1</v>
      </c>
      <c r="F64" s="75">
        <v>92.66</v>
      </c>
      <c r="G64" s="75">
        <v>18.32</v>
      </c>
      <c r="H64" s="75">
        <f t="shared" si="0"/>
        <v>110.97999999999999</v>
      </c>
      <c r="I64" s="53" t="s">
        <v>410</v>
      </c>
    </row>
    <row r="65" spans="1:11" ht="17" customHeight="1">
      <c r="A65" s="43">
        <f t="shared" si="1"/>
        <v>61</v>
      </c>
      <c r="B65" s="114">
        <v>1050</v>
      </c>
      <c r="C65" s="115" t="s">
        <v>35</v>
      </c>
      <c r="D65" s="74"/>
      <c r="E65" s="116"/>
      <c r="F65" s="75">
        <v>53.41</v>
      </c>
      <c r="G65" s="75">
        <v>10.47</v>
      </c>
      <c r="H65" s="75">
        <f t="shared" si="0"/>
        <v>63.879999999999995</v>
      </c>
      <c r="I65" s="91"/>
      <c r="J65" s="91"/>
    </row>
    <row r="66" spans="1:11">
      <c r="A66" s="43">
        <f t="shared" si="1"/>
        <v>62</v>
      </c>
      <c r="B66" s="114">
        <v>2094</v>
      </c>
      <c r="C66" s="51" t="s">
        <v>204</v>
      </c>
      <c r="D66" s="71"/>
      <c r="E66" s="7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1">
      <c r="A67" s="43">
        <f t="shared" si="1"/>
        <v>63</v>
      </c>
      <c r="B67" s="114">
        <v>1964</v>
      </c>
      <c r="C67" s="54" t="s">
        <v>50</v>
      </c>
      <c r="D67" s="73"/>
      <c r="E67" s="73"/>
      <c r="F67" s="75">
        <v>53.41</v>
      </c>
      <c r="G67" s="75">
        <v>10.47</v>
      </c>
      <c r="H67" s="75">
        <f t="shared" si="0"/>
        <v>63.879999999999995</v>
      </c>
      <c r="I67" s="53"/>
    </row>
    <row r="68" spans="1:11">
      <c r="A68" s="43">
        <f t="shared" si="1"/>
        <v>64</v>
      </c>
      <c r="B68" s="114">
        <v>2022</v>
      </c>
      <c r="C68" s="54" t="s">
        <v>128</v>
      </c>
      <c r="D68" s="71"/>
      <c r="E68" s="7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1">
      <c r="A69" s="43">
        <f t="shared" si="1"/>
        <v>65</v>
      </c>
      <c r="B69" s="114">
        <v>1662</v>
      </c>
      <c r="C69" s="54" t="s">
        <v>138</v>
      </c>
      <c r="D69" s="71"/>
      <c r="E69" s="72"/>
      <c r="F69" s="75">
        <v>53.41</v>
      </c>
      <c r="G69" s="75">
        <v>10.47</v>
      </c>
      <c r="H69" s="75">
        <f t="shared" si="0"/>
        <v>63.879999999999995</v>
      </c>
      <c r="I69" s="53"/>
    </row>
    <row r="70" spans="1:11">
      <c r="A70" s="43">
        <f t="shared" si="1"/>
        <v>66</v>
      </c>
      <c r="B70" s="114">
        <v>1630</v>
      </c>
      <c r="C70" s="54" t="s">
        <v>37</v>
      </c>
      <c r="D70" s="56">
        <v>1</v>
      </c>
      <c r="E70" s="72"/>
      <c r="F70" s="75">
        <v>92.66</v>
      </c>
      <c r="G70" s="75">
        <v>18.32</v>
      </c>
      <c r="H70" s="75">
        <f t="shared" si="0"/>
        <v>110.97999999999999</v>
      </c>
      <c r="I70" s="53" t="s">
        <v>409</v>
      </c>
    </row>
    <row r="71" spans="1:11">
      <c r="A71" s="43">
        <f t="shared" ref="A71:A80" si="2">A70+1</f>
        <v>67</v>
      </c>
      <c r="B71" s="114">
        <v>1714</v>
      </c>
      <c r="C71" s="51" t="s">
        <v>46</v>
      </c>
      <c r="D71" s="74">
        <v>2</v>
      </c>
      <c r="E71" s="66">
        <v>1</v>
      </c>
      <c r="F71" s="75">
        <v>141.72</v>
      </c>
      <c r="G71" s="77">
        <v>29.32</v>
      </c>
      <c r="H71" s="75">
        <f t="shared" si="0"/>
        <v>171.04</v>
      </c>
      <c r="I71" s="53" t="s">
        <v>411</v>
      </c>
    </row>
    <row r="72" spans="1:11">
      <c r="A72" s="43">
        <f t="shared" si="2"/>
        <v>68</v>
      </c>
      <c r="B72" s="114">
        <v>2024</v>
      </c>
      <c r="C72" s="51" t="s">
        <v>165</v>
      </c>
      <c r="D72" s="56"/>
      <c r="E72" s="66">
        <v>1</v>
      </c>
      <c r="F72" s="78">
        <v>141.72</v>
      </c>
      <c r="G72" s="78">
        <v>29.32</v>
      </c>
      <c r="H72" s="75">
        <f t="shared" si="0"/>
        <v>171.04</v>
      </c>
      <c r="I72" s="53"/>
    </row>
    <row r="73" spans="1:11">
      <c r="A73" s="43">
        <f t="shared" si="2"/>
        <v>69</v>
      </c>
      <c r="B73" s="114">
        <v>1955</v>
      </c>
      <c r="C73" s="51" t="s">
        <v>200</v>
      </c>
      <c r="D73" s="56"/>
      <c r="E73" s="66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1">
      <c r="A74" s="43">
        <f t="shared" si="2"/>
        <v>70</v>
      </c>
      <c r="B74" s="114">
        <v>2006</v>
      </c>
      <c r="C74" s="54" t="s">
        <v>98</v>
      </c>
      <c r="D74" s="56"/>
      <c r="E74" s="66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1">
      <c r="A75" s="43">
        <f t="shared" si="2"/>
        <v>71</v>
      </c>
      <c r="B75" s="114">
        <v>1673</v>
      </c>
      <c r="C75" s="54" t="s">
        <v>38</v>
      </c>
      <c r="D75" s="56"/>
      <c r="E75" s="52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1">
      <c r="A76" s="43">
        <f t="shared" si="2"/>
        <v>72</v>
      </c>
      <c r="B76" s="114">
        <v>2021</v>
      </c>
      <c r="C76" s="54" t="s">
        <v>201</v>
      </c>
      <c r="D76" s="66"/>
      <c r="E76" s="66"/>
      <c r="F76" s="75">
        <v>53.41</v>
      </c>
      <c r="G76" s="75">
        <v>10.47</v>
      </c>
      <c r="H76" s="75">
        <f t="shared" si="0"/>
        <v>63.879999999999995</v>
      </c>
      <c r="I76" s="53"/>
    </row>
    <row r="77" spans="1:11">
      <c r="A77" s="43">
        <f t="shared" si="2"/>
        <v>73</v>
      </c>
      <c r="B77" s="114">
        <v>1750</v>
      </c>
      <c r="C77" s="54" t="s">
        <v>202</v>
      </c>
      <c r="D77" s="66"/>
      <c r="E77" s="66">
        <v>1</v>
      </c>
      <c r="F77" s="78">
        <v>92.66</v>
      </c>
      <c r="G77" s="78">
        <v>18.32</v>
      </c>
      <c r="H77" s="75">
        <f>SUM(F77:G77)</f>
        <v>110.97999999999999</v>
      </c>
      <c r="I77" s="53" t="s">
        <v>410</v>
      </c>
    </row>
    <row r="78" spans="1:11">
      <c r="A78" s="43">
        <f t="shared" si="2"/>
        <v>74</v>
      </c>
      <c r="B78" s="114">
        <v>1732</v>
      </c>
      <c r="C78" s="54" t="s">
        <v>51</v>
      </c>
      <c r="D78" s="66"/>
      <c r="E78" s="66"/>
      <c r="F78" s="75">
        <v>53.41</v>
      </c>
      <c r="G78" s="75">
        <v>10.47</v>
      </c>
      <c r="H78" s="75">
        <f>SUM(F78:G78)</f>
        <v>63.879999999999995</v>
      </c>
      <c r="I78" s="53"/>
    </row>
    <row r="79" spans="1:11">
      <c r="A79" s="43">
        <f t="shared" si="2"/>
        <v>75</v>
      </c>
      <c r="B79" s="114">
        <v>2052</v>
      </c>
      <c r="C79" s="54" t="s">
        <v>161</v>
      </c>
      <c r="D79" s="66"/>
      <c r="E79" s="66"/>
      <c r="F79" s="75">
        <v>53.41</v>
      </c>
      <c r="G79" s="75">
        <v>10.47</v>
      </c>
      <c r="H79" s="75">
        <f>SUM(F79:G79)</f>
        <v>63.879999999999995</v>
      </c>
      <c r="I79" s="53"/>
      <c r="K79" s="12"/>
    </row>
    <row r="80" spans="1:11">
      <c r="A80" s="43">
        <f t="shared" si="2"/>
        <v>76</v>
      </c>
      <c r="B80" s="168">
        <v>1769</v>
      </c>
      <c r="C80" s="146" t="s">
        <v>86</v>
      </c>
      <c r="D80" s="147"/>
      <c r="E80" s="147"/>
      <c r="F80" s="77">
        <v>53.41</v>
      </c>
      <c r="G80" s="77">
        <v>10.47</v>
      </c>
      <c r="H80" s="75">
        <f>SUM(F80:G80)</f>
        <v>63.879999999999995</v>
      </c>
      <c r="I80" s="53"/>
      <c r="K80" s="12"/>
    </row>
    <row r="81" spans="1:11" ht="16">
      <c r="A81" s="152"/>
      <c r="B81" s="153"/>
      <c r="C81" s="153"/>
      <c r="D81" s="153"/>
      <c r="E81" s="154" t="s">
        <v>403</v>
      </c>
      <c r="F81" s="144">
        <f>SUM(F5:F80)</f>
        <v>5197.3899999999949</v>
      </c>
      <c r="G81" s="88">
        <f>SUM(G5:G80)</f>
        <v>1011.4000000000016</v>
      </c>
      <c r="H81" s="88">
        <f>SUM(H5:H80)</f>
        <v>6208.7900000000027</v>
      </c>
      <c r="I81" s="89"/>
      <c r="K81" s="12"/>
    </row>
    <row r="82" spans="1:11">
      <c r="A82" s="148" t="s">
        <v>383</v>
      </c>
      <c r="B82" s="149" t="s">
        <v>413</v>
      </c>
      <c r="C82" s="150" t="s">
        <v>196</v>
      </c>
      <c r="D82" s="151"/>
      <c r="E82" s="151"/>
      <c r="F82" s="75">
        <v>53.41</v>
      </c>
      <c r="G82" s="75">
        <v>10.47</v>
      </c>
      <c r="H82" s="75">
        <f>SUM(F82:G82)</f>
        <v>63.879999999999995</v>
      </c>
      <c r="I82" s="53"/>
    </row>
    <row r="83" spans="1:11">
      <c r="A83" s="43" t="s">
        <v>384</v>
      </c>
      <c r="B83" s="50" t="s">
        <v>414</v>
      </c>
      <c r="C83" s="54" t="s">
        <v>320</v>
      </c>
      <c r="D83" s="52">
        <v>1</v>
      </c>
      <c r="E83" s="52">
        <v>1</v>
      </c>
      <c r="F83" s="76">
        <v>141.72</v>
      </c>
      <c r="G83" s="76">
        <v>29.32</v>
      </c>
      <c r="H83" s="76">
        <f>SUM(F83:G83)</f>
        <v>171.04</v>
      </c>
      <c r="I83" s="53" t="s">
        <v>408</v>
      </c>
    </row>
    <row r="84" spans="1:11">
      <c r="A84" s="43"/>
      <c r="B84" s="50"/>
      <c r="C84" s="54"/>
      <c r="D84" s="52"/>
      <c r="E84" s="52"/>
      <c r="F84" s="76"/>
      <c r="G84" s="76"/>
      <c r="H84" s="76"/>
      <c r="I84" s="53"/>
    </row>
    <row r="85" spans="1:11" ht="16">
      <c r="A85" s="143"/>
      <c r="B85" s="155">
        <f>COUNTA(B5:B83)</f>
        <v>78</v>
      </c>
      <c r="C85" s="142"/>
      <c r="D85" s="398" t="s">
        <v>404</v>
      </c>
      <c r="E85" s="400"/>
      <c r="F85" s="88">
        <f>SUM(F82:F84)</f>
        <v>195.13</v>
      </c>
      <c r="G85" s="88">
        <f>SUM(G82:G84)</f>
        <v>39.79</v>
      </c>
      <c r="H85" s="88">
        <f>SUM(H82:H84)</f>
        <v>234.92</v>
      </c>
      <c r="I85" s="89"/>
      <c r="K85" s="12"/>
    </row>
    <row r="86" spans="1:11" ht="16">
      <c r="A86" s="394" t="s">
        <v>171</v>
      </c>
      <c r="B86" s="395"/>
      <c r="C86" s="395"/>
      <c r="D86" s="395"/>
      <c r="E86" s="396"/>
      <c r="F86" s="88">
        <f>F81+F85</f>
        <v>5392.519999999995</v>
      </c>
      <c r="G86" s="88">
        <f>G81+G85</f>
        <v>1051.1900000000016</v>
      </c>
      <c r="H86" s="88">
        <f>H81+H85</f>
        <v>6443.7100000000028</v>
      </c>
      <c r="I86" s="89"/>
      <c r="K86" s="12"/>
    </row>
    <row r="87" spans="1:11" ht="16">
      <c r="A87" s="401" t="s">
        <v>317</v>
      </c>
      <c r="B87" s="401"/>
      <c r="C87" s="401"/>
      <c r="D87" s="401"/>
      <c r="E87" s="401"/>
      <c r="F87" s="90"/>
      <c r="G87" s="93"/>
      <c r="H87" s="93"/>
      <c r="I87" s="89"/>
    </row>
    <row r="88" spans="1:11" ht="16" customHeight="1">
      <c r="A88" s="405" t="s">
        <v>417</v>
      </c>
      <c r="B88" s="402"/>
      <c r="C88" s="402"/>
      <c r="D88" s="402"/>
      <c r="E88" s="403"/>
      <c r="F88" s="75"/>
      <c r="G88" s="75"/>
      <c r="H88" s="75">
        <v>0</v>
      </c>
      <c r="I88" s="100" t="s">
        <v>419</v>
      </c>
    </row>
    <row r="89" spans="1:11" ht="16" customHeight="1">
      <c r="A89" s="405" t="s">
        <v>418</v>
      </c>
      <c r="B89" s="402"/>
      <c r="C89" s="402"/>
      <c r="D89" s="402"/>
      <c r="E89" s="403"/>
      <c r="F89" s="75"/>
      <c r="G89" s="75"/>
      <c r="H89" s="75">
        <v>0</v>
      </c>
      <c r="I89" s="100" t="s">
        <v>419</v>
      </c>
    </row>
    <row r="90" spans="1:11" ht="16">
      <c r="A90" s="409" t="s">
        <v>415</v>
      </c>
      <c r="B90" s="410"/>
      <c r="C90" s="410"/>
      <c r="D90" s="410"/>
      <c r="E90" s="411"/>
      <c r="F90" s="98">
        <f>SUM(F88:F89)</f>
        <v>0</v>
      </c>
      <c r="G90" s="98">
        <f>SUM(G88:G89)</f>
        <v>0</v>
      </c>
      <c r="H90" s="98">
        <f>SUM(H88:H89)</f>
        <v>0</v>
      </c>
      <c r="I90" s="100"/>
    </row>
    <row r="91" spans="1:11" ht="16">
      <c r="A91" s="393" t="s">
        <v>171</v>
      </c>
      <c r="B91" s="393"/>
      <c r="C91" s="393"/>
      <c r="D91" s="393"/>
      <c r="E91" s="393"/>
      <c r="F91" s="90">
        <f>F86+F90</f>
        <v>5392.519999999995</v>
      </c>
      <c r="G91" s="90">
        <f>G86+G90</f>
        <v>1051.1900000000016</v>
      </c>
      <c r="H91" s="90">
        <f>H86+H90</f>
        <v>6443.7100000000028</v>
      </c>
      <c r="I91" s="89"/>
    </row>
    <row r="92" spans="1:11" ht="19" customHeight="1">
      <c r="C92" s="1"/>
      <c r="D92" s="2"/>
      <c r="E92" s="3"/>
      <c r="G92" t="s">
        <v>381</v>
      </c>
      <c r="H92" s="163" t="s">
        <v>422</v>
      </c>
      <c r="I92" s="164">
        <v>43893</v>
      </c>
    </row>
    <row r="93" spans="1:11">
      <c r="G93" s="12"/>
      <c r="H93" s="12"/>
    </row>
    <row r="96" spans="1:11">
      <c r="B96" s="137"/>
      <c r="C96" s="137"/>
    </row>
  </sheetData>
  <mergeCells count="7">
    <mergeCell ref="A91:E91"/>
    <mergeCell ref="D85:E85"/>
    <mergeCell ref="A86:E86"/>
    <mergeCell ref="A87:E87"/>
    <mergeCell ref="A88:E88"/>
    <mergeCell ref="A89:E89"/>
    <mergeCell ref="A90:E90"/>
  </mergeCells>
  <conditionalFormatting sqref="B91:B1048576 B1:B87">
    <cfRule type="duplicateValues" dxfId="96" priority="1"/>
  </conditionalFormatting>
  <conditionalFormatting sqref="B46:C46">
    <cfRule type="duplicateValues" dxfId="95" priority="45"/>
    <cfRule type="duplicateValues" dxfId="94" priority="46"/>
  </conditionalFormatting>
  <conditionalFormatting sqref="B81:C81">
    <cfRule type="duplicateValues" dxfId="93" priority="48"/>
    <cfRule type="duplicateValues" dxfId="92" priority="49"/>
  </conditionalFormatting>
  <conditionalFormatting sqref="B91:C1048576 B82:C85 B1:C45 B47:C80 B87:C87">
    <cfRule type="duplicateValues" dxfId="91" priority="51"/>
  </conditionalFormatting>
  <conditionalFormatting sqref="B94:C1048576">
    <cfRule type="duplicateValues" dxfId="90" priority="59"/>
  </conditionalFormatting>
  <conditionalFormatting sqref="C13">
    <cfRule type="duplicateValues" dxfId="89" priority="57"/>
  </conditionalFormatting>
  <conditionalFormatting sqref="C16">
    <cfRule type="duplicateValues" dxfId="88" priority="55"/>
  </conditionalFormatting>
  <conditionalFormatting sqref="C37">
    <cfRule type="duplicateValues" dxfId="87" priority="54"/>
  </conditionalFormatting>
  <conditionalFormatting sqref="C40">
    <cfRule type="duplicateValues" dxfId="86" priority="53"/>
  </conditionalFormatting>
  <conditionalFormatting sqref="C91:C1048576 C1:C87">
    <cfRule type="duplicateValues" dxfId="85" priority="2"/>
  </conditionalFormatting>
  <conditionalFormatting sqref="D5:E80">
    <cfRule type="notContainsBlanks" dxfId="84" priority="47">
      <formula>LEN(TRIM(D5))&gt;0</formula>
    </cfRule>
  </conditionalFormatting>
  <conditionalFormatting sqref="D82:E84">
    <cfRule type="notContainsBlanks" dxfId="83" priority="58">
      <formula>LEN(TRIM(D82))&gt;0</formula>
    </cfRule>
  </conditionalFormatting>
  <conditionalFormatting sqref="F5:F80">
    <cfRule type="cellIs" dxfId="82" priority="9" operator="notEqual">
      <formula>53.41</formula>
    </cfRule>
  </conditionalFormatting>
  <conditionalFormatting sqref="F88:F89">
    <cfRule type="cellIs" dxfId="81" priority="4" operator="notEqual">
      <formula>53.41</formula>
    </cfRule>
  </conditionalFormatting>
  <conditionalFormatting sqref="G5:G80">
    <cfRule type="cellIs" dxfId="80" priority="8" operator="notEqual">
      <formula>10.47</formula>
    </cfRule>
  </conditionalFormatting>
  <conditionalFormatting sqref="G88:G89">
    <cfRule type="cellIs" dxfId="79" priority="3" operator="notEqual">
      <formula>10.47</formula>
    </cfRule>
  </conditionalFormatting>
  <conditionalFormatting sqref="H5:H80">
    <cfRule type="cellIs" dxfId="78" priority="7" operator="notEqual">
      <formula>63.88</formula>
    </cfRule>
  </conditionalFormatting>
  <conditionalFormatting sqref="H88:H89">
    <cfRule type="cellIs" dxfId="77" priority="41" operator="notEqual">
      <formula>63.88</formula>
    </cfRule>
  </conditionalFormatting>
  <conditionalFormatting sqref="I5:I91">
    <cfRule type="notContainsBlanks" dxfId="76" priority="34">
      <formula>LEN(TRIM(I5))&gt;0</formula>
    </cfRule>
  </conditionalFormatting>
  <conditionalFormatting sqref="J65">
    <cfRule type="notContainsBlanks" dxfId="75" priority="52">
      <formula>LEN(TRIM(J65))&gt;0</formula>
    </cfRule>
  </conditionalFormatting>
  <pageMargins left="1" right="0.25" top="0.75" bottom="0.75" header="0.3" footer="0.3"/>
  <pageSetup scale="50" fitToWidth="0" orientation="portrait" r:id="rId1"/>
  <headerFooter>
    <oddFooter>&amp;C&amp;P of &amp;N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5AD4-2339-5A42-ADE7-2C765C358984}">
  <sheetPr codeName="Sheet77">
    <tabColor rgb="FF92D050"/>
    <pageSetUpPr fitToPage="1"/>
  </sheetPr>
  <dimension ref="A1:M157"/>
  <sheetViews>
    <sheetView topLeftCell="A71" zoomScale="136" zoomScaleNormal="136" zoomScalePageLayoutView="150" workbookViewId="0">
      <selection activeCell="C56" sqref="C56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2.1640625" customWidth="1"/>
    <col min="9" max="9" width="28" customWidth="1"/>
    <col min="10" max="10" width="25.1640625" customWidth="1"/>
  </cols>
  <sheetData>
    <row r="1" spans="1:10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10" ht="19">
      <c r="A2" s="92" t="s">
        <v>313</v>
      </c>
      <c r="C2" s="17"/>
      <c r="D2" s="158" t="s">
        <v>399</v>
      </c>
      <c r="E2" s="3"/>
      <c r="G2" s="59"/>
      <c r="H2" s="157">
        <v>43862</v>
      </c>
      <c r="I2" s="157">
        <v>43890</v>
      </c>
    </row>
    <row r="3" spans="1:10" ht="7" customHeight="1">
      <c r="C3" s="17"/>
      <c r="D3" s="2"/>
      <c r="E3" s="3"/>
      <c r="F3" s="3"/>
      <c r="G3" s="46"/>
      <c r="H3" s="46"/>
    </row>
    <row r="4" spans="1:10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10">
      <c r="A5" s="43">
        <v>1</v>
      </c>
      <c r="B5" s="114">
        <v>2081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76" si="0">SUM(F5:G5)</f>
        <v>63.879999999999995</v>
      </c>
      <c r="I5" s="53"/>
    </row>
    <row r="6" spans="1:10">
      <c r="A6" s="43">
        <f>A5+1</f>
        <v>2</v>
      </c>
      <c r="B6" s="114">
        <v>2083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10">
      <c r="A7" s="43">
        <f t="shared" ref="A7:A72" si="1">A6+1</f>
        <v>3</v>
      </c>
      <c r="B7" s="114">
        <v>2005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10">
      <c r="A8" s="43">
        <f t="shared" si="1"/>
        <v>4</v>
      </c>
      <c r="B8" s="114">
        <v>1593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10">
      <c r="A9" s="43">
        <f t="shared" si="1"/>
        <v>5</v>
      </c>
      <c r="B9" s="114">
        <v>1751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10">
      <c r="A10" s="43">
        <f t="shared" si="1"/>
        <v>6</v>
      </c>
      <c r="B10" s="114">
        <v>2023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10">
      <c r="A11" s="43">
        <f t="shared" si="1"/>
        <v>7</v>
      </c>
      <c r="B11" s="114">
        <v>1999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10">
      <c r="A12" s="43">
        <f t="shared" si="1"/>
        <v>8</v>
      </c>
      <c r="B12" s="114">
        <v>1721</v>
      </c>
      <c r="C12" s="51" t="s">
        <v>11</v>
      </c>
      <c r="D12" s="52">
        <v>1</v>
      </c>
      <c r="E12" s="52" t="s">
        <v>94</v>
      </c>
      <c r="F12" s="77">
        <v>141.72</v>
      </c>
      <c r="G12" s="76">
        <v>18.32</v>
      </c>
      <c r="H12" s="75">
        <f t="shared" si="0"/>
        <v>160.04</v>
      </c>
      <c r="I12" s="53"/>
      <c r="J12" t="s">
        <v>416</v>
      </c>
    </row>
    <row r="13" spans="1:10">
      <c r="A13" s="43">
        <f t="shared" si="1"/>
        <v>9</v>
      </c>
      <c r="B13" s="165">
        <v>2123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10">
      <c r="A14" s="43">
        <f t="shared" si="1"/>
        <v>10</v>
      </c>
      <c r="B14" s="114">
        <v>1970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10">
      <c r="A15" s="43">
        <f t="shared" si="1"/>
        <v>11</v>
      </c>
      <c r="B15" s="114">
        <v>1984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10">
      <c r="A16" s="43">
        <f t="shared" si="1"/>
        <v>12</v>
      </c>
      <c r="B16" s="114">
        <v>2124</v>
      </c>
      <c r="C16" s="113" t="s">
        <v>303</v>
      </c>
      <c r="D16" s="52"/>
      <c r="E16" s="52"/>
      <c r="F16" s="76">
        <v>53.41</v>
      </c>
      <c r="G16" s="76">
        <v>10.47</v>
      </c>
      <c r="H16" s="75">
        <f t="shared" si="0"/>
        <v>63.879999999999995</v>
      </c>
      <c r="I16" s="53"/>
    </row>
    <row r="17" spans="1:13">
      <c r="A17" s="43">
        <f t="shared" si="1"/>
        <v>13</v>
      </c>
      <c r="B17" s="114">
        <v>2078</v>
      </c>
      <c r="C17" s="51" t="s">
        <v>194</v>
      </c>
      <c r="D17" s="52"/>
      <c r="E17" s="52"/>
      <c r="F17" s="75">
        <v>53.41</v>
      </c>
      <c r="G17" s="75">
        <v>10.47</v>
      </c>
      <c r="H17" s="75">
        <f t="shared" si="0"/>
        <v>63.879999999999995</v>
      </c>
      <c r="I17" s="53"/>
    </row>
    <row r="18" spans="1:13">
      <c r="A18" s="43">
        <f t="shared" si="1"/>
        <v>14</v>
      </c>
      <c r="B18" s="114">
        <v>1794</v>
      </c>
      <c r="C18" s="51" t="s">
        <v>91</v>
      </c>
      <c r="D18" s="52">
        <v>3</v>
      </c>
      <c r="E18" s="52"/>
      <c r="F18" s="77">
        <v>141.72</v>
      </c>
      <c r="G18" s="76">
        <v>29.32</v>
      </c>
      <c r="H18" s="75">
        <f>SUM(F18:G18)</f>
        <v>171.04</v>
      </c>
      <c r="I18" s="53" t="s">
        <v>408</v>
      </c>
    </row>
    <row r="19" spans="1:13">
      <c r="A19" s="169">
        <f t="shared" si="1"/>
        <v>15</v>
      </c>
      <c r="B19" s="170">
        <v>2194</v>
      </c>
      <c r="C19" s="171" t="s">
        <v>405</v>
      </c>
      <c r="D19" s="172"/>
      <c r="E19" s="172"/>
      <c r="F19" s="173">
        <v>53.41</v>
      </c>
      <c r="G19" s="173">
        <v>10.47</v>
      </c>
      <c r="H19" s="173">
        <f>SUM(F19:G19)</f>
        <v>63.879999999999995</v>
      </c>
      <c r="I19" s="53" t="s">
        <v>406</v>
      </c>
    </row>
    <row r="20" spans="1:13">
      <c r="A20" s="43">
        <f t="shared" si="1"/>
        <v>16</v>
      </c>
      <c r="B20" s="114">
        <v>2182</v>
      </c>
      <c r="C20" s="51" t="s">
        <v>387</v>
      </c>
      <c r="D20" s="52">
        <v>1</v>
      </c>
      <c r="E20" s="52"/>
      <c r="F20" s="76">
        <v>92.66</v>
      </c>
      <c r="G20" s="76">
        <v>18.32</v>
      </c>
      <c r="H20" s="75">
        <f t="shared" si="0"/>
        <v>110.97999999999999</v>
      </c>
      <c r="I20" s="53" t="s">
        <v>409</v>
      </c>
    </row>
    <row r="21" spans="1:13">
      <c r="A21" s="43">
        <f t="shared" si="1"/>
        <v>17</v>
      </c>
      <c r="B21" s="114">
        <v>1040</v>
      </c>
      <c r="C21" s="51" t="s">
        <v>42</v>
      </c>
      <c r="D21" s="52"/>
      <c r="E21" s="52">
        <v>1</v>
      </c>
      <c r="F21" s="76">
        <v>92.66</v>
      </c>
      <c r="G21" s="76">
        <v>18.32</v>
      </c>
      <c r="H21" s="75">
        <f>SUM(F21:G21)</f>
        <v>110.97999999999999</v>
      </c>
      <c r="I21" s="53" t="s">
        <v>410</v>
      </c>
    </row>
    <row r="22" spans="1:13">
      <c r="A22" s="43">
        <f t="shared" si="1"/>
        <v>18</v>
      </c>
      <c r="B22" s="114">
        <v>1730</v>
      </c>
      <c r="C22" s="51" t="s">
        <v>92</v>
      </c>
      <c r="D22" s="52">
        <v>1</v>
      </c>
      <c r="E22" s="52"/>
      <c r="F22" s="76">
        <v>92.66</v>
      </c>
      <c r="G22" s="76">
        <v>18.32</v>
      </c>
      <c r="H22" s="75">
        <f>SUM(F22:G22)</f>
        <v>110.97999999999999</v>
      </c>
      <c r="I22" s="53" t="s">
        <v>409</v>
      </c>
    </row>
    <row r="23" spans="1:13">
      <c r="A23" s="43">
        <f t="shared" si="1"/>
        <v>19</v>
      </c>
      <c r="B23" s="114">
        <v>1708</v>
      </c>
      <c r="C23" s="51" t="s">
        <v>15</v>
      </c>
      <c r="D23" s="52"/>
      <c r="E23" s="52"/>
      <c r="F23" s="75">
        <v>53.41</v>
      </c>
      <c r="G23" s="75">
        <v>10.47</v>
      </c>
      <c r="H23" s="75">
        <f t="shared" si="0"/>
        <v>63.879999999999995</v>
      </c>
      <c r="I23" s="53"/>
    </row>
    <row r="24" spans="1:13">
      <c r="A24" s="43">
        <f t="shared" si="1"/>
        <v>20</v>
      </c>
      <c r="B24" s="114">
        <v>1985</v>
      </c>
      <c r="C24" s="54" t="s">
        <v>120</v>
      </c>
      <c r="D24" s="52"/>
      <c r="E24" s="52"/>
      <c r="F24" s="75">
        <v>53.41</v>
      </c>
      <c r="G24" s="75">
        <v>10.47</v>
      </c>
      <c r="H24" s="75">
        <f t="shared" si="0"/>
        <v>63.879999999999995</v>
      </c>
      <c r="I24" s="53"/>
      <c r="M24" t="s">
        <v>318</v>
      </c>
    </row>
    <row r="25" spans="1:13">
      <c r="A25" s="43">
        <f t="shared" si="1"/>
        <v>21</v>
      </c>
      <c r="B25" s="114">
        <v>2120</v>
      </c>
      <c r="C25" s="51" t="s">
        <v>213</v>
      </c>
      <c r="D25" s="66">
        <v>1</v>
      </c>
      <c r="E25" s="66"/>
      <c r="F25" s="78">
        <v>92.66</v>
      </c>
      <c r="G25" s="78">
        <v>18.32</v>
      </c>
      <c r="H25" s="75">
        <f t="shared" si="0"/>
        <v>110.97999999999999</v>
      </c>
      <c r="I25" s="53"/>
    </row>
    <row r="26" spans="1:13">
      <c r="A26" s="169">
        <f t="shared" si="1"/>
        <v>22</v>
      </c>
      <c r="B26" s="170">
        <v>2193</v>
      </c>
      <c r="C26" s="171" t="s">
        <v>407</v>
      </c>
      <c r="D26" s="174"/>
      <c r="E26" s="174"/>
      <c r="F26" s="173">
        <v>53.41</v>
      </c>
      <c r="G26" s="173">
        <v>10.47</v>
      </c>
      <c r="H26" s="173">
        <f>SUM(F26:G26)</f>
        <v>63.879999999999995</v>
      </c>
      <c r="I26" s="53" t="s">
        <v>406</v>
      </c>
    </row>
    <row r="27" spans="1:13">
      <c r="A27" s="175">
        <f t="shared" si="1"/>
        <v>23</v>
      </c>
      <c r="B27" s="176">
        <v>2007</v>
      </c>
      <c r="C27" s="177" t="s">
        <v>155</v>
      </c>
      <c r="D27" s="178"/>
      <c r="E27" s="178"/>
      <c r="F27" s="179">
        <v>53.41</v>
      </c>
      <c r="G27" s="179">
        <v>10.47</v>
      </c>
      <c r="H27" s="179">
        <f t="shared" si="0"/>
        <v>63.879999999999995</v>
      </c>
      <c r="I27" s="161" t="s">
        <v>402</v>
      </c>
      <c r="J27" s="42" t="s">
        <v>401</v>
      </c>
    </row>
    <row r="28" spans="1:13">
      <c r="A28" s="43">
        <f t="shared" si="1"/>
        <v>24</v>
      </c>
      <c r="B28" s="114">
        <v>640</v>
      </c>
      <c r="C28" s="51" t="s">
        <v>43</v>
      </c>
      <c r="D28" s="52">
        <v>1</v>
      </c>
      <c r="E28" s="52"/>
      <c r="F28" s="75">
        <v>92.66</v>
      </c>
      <c r="G28" s="75">
        <v>18.32</v>
      </c>
      <c r="H28" s="75">
        <f t="shared" si="0"/>
        <v>110.97999999999999</v>
      </c>
      <c r="I28" s="53"/>
    </row>
    <row r="29" spans="1:13">
      <c r="A29" s="43">
        <f t="shared" si="1"/>
        <v>25</v>
      </c>
      <c r="B29" s="114">
        <v>901</v>
      </c>
      <c r="C29" s="51" t="s">
        <v>21</v>
      </c>
      <c r="D29" s="52"/>
      <c r="E29" s="52"/>
      <c r="F29" s="75">
        <v>53.41</v>
      </c>
      <c r="G29" s="75">
        <v>10.47</v>
      </c>
      <c r="H29" s="75">
        <f t="shared" si="0"/>
        <v>63.879999999999995</v>
      </c>
      <c r="I29" s="53"/>
    </row>
    <row r="30" spans="1:13" ht="16">
      <c r="A30" s="43">
        <f t="shared" si="1"/>
        <v>26</v>
      </c>
      <c r="B30" s="114">
        <v>1741</v>
      </c>
      <c r="C30" s="51" t="s">
        <v>23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  <c r="J30" s="180"/>
    </row>
    <row r="31" spans="1:13">
      <c r="A31" s="43">
        <f t="shared" si="1"/>
        <v>27</v>
      </c>
      <c r="B31" s="114">
        <v>1757</v>
      </c>
      <c r="C31" s="51" t="s">
        <v>93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</row>
    <row r="32" spans="1:13">
      <c r="A32" s="43">
        <f t="shared" si="1"/>
        <v>28</v>
      </c>
      <c r="B32" s="114">
        <v>2057</v>
      </c>
      <c r="C32" s="51" t="s">
        <v>183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9">
      <c r="A33" s="43">
        <f t="shared" si="1"/>
        <v>29</v>
      </c>
      <c r="B33" s="114">
        <v>1210</v>
      </c>
      <c r="C33" s="54" t="s">
        <v>24</v>
      </c>
      <c r="D33" s="52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1"/>
        <v>30</v>
      </c>
      <c r="B34" s="114">
        <v>2031</v>
      </c>
      <c r="C34" s="54" t="s">
        <v>134</v>
      </c>
      <c r="D34" s="52"/>
      <c r="E34" s="52"/>
      <c r="F34" s="75">
        <v>53.41</v>
      </c>
      <c r="G34" s="75">
        <v>10.47</v>
      </c>
      <c r="H34" s="75">
        <f t="shared" si="0"/>
        <v>63.879999999999995</v>
      </c>
      <c r="I34" s="53"/>
    </row>
    <row r="35" spans="1:9">
      <c r="A35" s="43">
        <f t="shared" si="1"/>
        <v>31</v>
      </c>
      <c r="B35" s="114">
        <v>1460</v>
      </c>
      <c r="C35" s="54" t="s">
        <v>59</v>
      </c>
      <c r="D35" s="55"/>
      <c r="E35" s="52"/>
      <c r="F35" s="75">
        <v>53.41</v>
      </c>
      <c r="G35" s="75">
        <v>10.47</v>
      </c>
      <c r="H35" s="75">
        <f t="shared" si="0"/>
        <v>63.879999999999995</v>
      </c>
      <c r="I35" s="53"/>
    </row>
    <row r="36" spans="1:9">
      <c r="A36" s="43">
        <f t="shared" si="1"/>
        <v>32</v>
      </c>
      <c r="B36" s="114">
        <v>1300</v>
      </c>
      <c r="C36" s="138" t="s">
        <v>330</v>
      </c>
      <c r="D36" s="55"/>
      <c r="E36" s="52"/>
      <c r="F36" s="76">
        <v>53.41</v>
      </c>
      <c r="G36" s="76">
        <v>10.47</v>
      </c>
      <c r="H36" s="75">
        <f t="shared" si="0"/>
        <v>63.879999999999995</v>
      </c>
      <c r="I36" s="53"/>
    </row>
    <row r="37" spans="1:9">
      <c r="A37" s="43">
        <f t="shared" si="1"/>
        <v>33</v>
      </c>
      <c r="B37" s="166">
        <v>2036</v>
      </c>
      <c r="C37" s="119" t="s">
        <v>306</v>
      </c>
      <c r="D37" s="55"/>
      <c r="E37" s="52"/>
      <c r="F37" s="76">
        <v>53.41</v>
      </c>
      <c r="G37" s="76">
        <v>10.47</v>
      </c>
      <c r="H37" s="75">
        <f t="shared" si="0"/>
        <v>63.879999999999995</v>
      </c>
      <c r="I37" s="53"/>
    </row>
    <row r="38" spans="1:9">
      <c r="A38" s="43">
        <f t="shared" si="1"/>
        <v>34</v>
      </c>
      <c r="B38" s="114">
        <v>1770</v>
      </c>
      <c r="C38" s="54" t="s">
        <v>26</v>
      </c>
      <c r="D38" s="52"/>
      <c r="E38" s="52"/>
      <c r="F38" s="76">
        <v>53.41</v>
      </c>
      <c r="G38" s="76">
        <v>10.47</v>
      </c>
      <c r="H38" s="75">
        <f t="shared" si="0"/>
        <v>63.879999999999995</v>
      </c>
      <c r="I38" s="53"/>
    </row>
    <row r="39" spans="1:9">
      <c r="A39" s="43">
        <f t="shared" si="1"/>
        <v>35</v>
      </c>
      <c r="B39" s="114">
        <v>2062</v>
      </c>
      <c r="C39" s="54" t="s">
        <v>203</v>
      </c>
      <c r="D39" s="52">
        <v>1</v>
      </c>
      <c r="E39" s="52"/>
      <c r="F39" s="76">
        <v>92.66</v>
      </c>
      <c r="G39" s="76">
        <v>18.32</v>
      </c>
      <c r="H39" s="75">
        <f>SUM(F39:G39)</f>
        <v>110.97999999999999</v>
      </c>
      <c r="I39" s="53" t="s">
        <v>409</v>
      </c>
    </row>
    <row r="40" spans="1:9">
      <c r="A40" s="43">
        <f t="shared" si="1"/>
        <v>36</v>
      </c>
      <c r="B40" s="167">
        <v>2121</v>
      </c>
      <c r="C40" s="119" t="s">
        <v>308</v>
      </c>
      <c r="D40" s="52"/>
      <c r="E40" s="52"/>
      <c r="F40" s="76">
        <v>53.41</v>
      </c>
      <c r="G40" s="76">
        <v>10.47</v>
      </c>
      <c r="H40" s="75">
        <f t="shared" si="0"/>
        <v>63.879999999999995</v>
      </c>
      <c r="I40" s="53"/>
    </row>
    <row r="41" spans="1:9">
      <c r="A41" s="43">
        <f t="shared" si="1"/>
        <v>37</v>
      </c>
      <c r="B41" s="114">
        <v>1704</v>
      </c>
      <c r="C41" s="54" t="s">
        <v>27</v>
      </c>
      <c r="D41" s="56">
        <v>1</v>
      </c>
      <c r="E41" s="52">
        <v>1</v>
      </c>
      <c r="F41" s="77">
        <v>141.72</v>
      </c>
      <c r="G41" s="76">
        <v>29.32</v>
      </c>
      <c r="H41" s="75">
        <f t="shared" si="0"/>
        <v>171.04</v>
      </c>
      <c r="I41" s="53" t="s">
        <v>411</v>
      </c>
    </row>
    <row r="42" spans="1:9">
      <c r="A42" s="43">
        <f t="shared" si="1"/>
        <v>38</v>
      </c>
      <c r="B42" s="114">
        <v>2030</v>
      </c>
      <c r="C42" s="54" t="s">
        <v>123</v>
      </c>
      <c r="D42" s="56">
        <v>1</v>
      </c>
      <c r="E42" s="52">
        <v>1</v>
      </c>
      <c r="F42" s="76">
        <v>53.41</v>
      </c>
      <c r="G42" s="76">
        <v>10.47</v>
      </c>
      <c r="H42" s="75">
        <f t="shared" si="0"/>
        <v>63.879999999999995</v>
      </c>
      <c r="I42" s="53" t="s">
        <v>411</v>
      </c>
    </row>
    <row r="43" spans="1:9">
      <c r="A43" s="43">
        <f t="shared" si="1"/>
        <v>39</v>
      </c>
      <c r="B43" s="114">
        <v>2074</v>
      </c>
      <c r="C43" s="54" t="s">
        <v>214</v>
      </c>
      <c r="D43" s="56"/>
      <c r="E43" s="52"/>
      <c r="F43" s="75">
        <v>53.41</v>
      </c>
      <c r="G43" s="75">
        <v>10.47</v>
      </c>
      <c r="H43" s="75">
        <f t="shared" si="0"/>
        <v>63.879999999999995</v>
      </c>
      <c r="I43" s="53"/>
    </row>
    <row r="44" spans="1:9">
      <c r="A44" s="43">
        <f t="shared" si="1"/>
        <v>40</v>
      </c>
      <c r="B44" s="114">
        <v>1734</v>
      </c>
      <c r="C44" s="54" t="s">
        <v>143</v>
      </c>
      <c r="D44" s="52"/>
      <c r="E44" s="52"/>
      <c r="F44" s="75">
        <v>53.41</v>
      </c>
      <c r="G44" s="75">
        <v>10.47</v>
      </c>
      <c r="H44" s="75">
        <f t="shared" si="0"/>
        <v>63.879999999999995</v>
      </c>
      <c r="I44" s="53"/>
    </row>
    <row r="45" spans="1:9">
      <c r="A45" s="43">
        <f t="shared" si="1"/>
        <v>41</v>
      </c>
      <c r="B45" s="114">
        <v>2069</v>
      </c>
      <c r="C45" s="54" t="s">
        <v>209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>
      <c r="A46" s="43">
        <f t="shared" si="1"/>
        <v>42</v>
      </c>
      <c r="B46" s="114">
        <v>2003</v>
      </c>
      <c r="C46" s="51" t="s">
        <v>133</v>
      </c>
      <c r="D46" s="52"/>
      <c r="E46" s="52"/>
      <c r="F46" s="76">
        <v>53.41</v>
      </c>
      <c r="G46" s="76">
        <v>10.47</v>
      </c>
      <c r="H46" s="75">
        <f t="shared" si="0"/>
        <v>63.879999999999995</v>
      </c>
      <c r="I46" s="53"/>
    </row>
    <row r="47" spans="1:9" s="42" customFormat="1">
      <c r="A47" s="43">
        <f t="shared" si="1"/>
        <v>43</v>
      </c>
      <c r="B47" s="114">
        <v>2019</v>
      </c>
      <c r="C47" s="54" t="s">
        <v>124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9" s="42" customFormat="1">
      <c r="A48" s="43">
        <f t="shared" si="1"/>
        <v>44</v>
      </c>
      <c r="B48" s="114">
        <v>2184</v>
      </c>
      <c r="C48" s="54" t="s">
        <v>393</v>
      </c>
      <c r="D48" s="52"/>
      <c r="E48" s="52"/>
      <c r="F48" s="76">
        <v>53.41</v>
      </c>
      <c r="G48" s="76">
        <v>10.47</v>
      </c>
      <c r="H48" s="75">
        <f t="shared" si="0"/>
        <v>63.879999999999995</v>
      </c>
      <c r="I48" s="53"/>
    </row>
    <row r="49" spans="1:9" s="42" customFormat="1">
      <c r="A49" s="43">
        <f t="shared" si="1"/>
        <v>45</v>
      </c>
      <c r="B49" s="114">
        <v>2172</v>
      </c>
      <c r="C49" s="54" t="s">
        <v>378</v>
      </c>
      <c r="D49" s="52"/>
      <c r="E49" s="52"/>
      <c r="F49" s="75">
        <v>53.41</v>
      </c>
      <c r="G49" s="75">
        <v>10.47</v>
      </c>
      <c r="H49" s="75">
        <f t="shared" si="0"/>
        <v>63.879999999999995</v>
      </c>
      <c r="I49" s="53"/>
    </row>
    <row r="50" spans="1:9">
      <c r="A50" s="43">
        <f t="shared" si="1"/>
        <v>46</v>
      </c>
      <c r="B50" s="114">
        <v>2119</v>
      </c>
      <c r="C50" s="51" t="s">
        <v>215</v>
      </c>
      <c r="D50" s="66"/>
      <c r="E50" s="66"/>
      <c r="F50" s="78">
        <v>53.41</v>
      </c>
      <c r="G50" s="78">
        <v>10.47</v>
      </c>
      <c r="H50" s="75">
        <f t="shared" si="0"/>
        <v>63.879999999999995</v>
      </c>
      <c r="I50" s="57"/>
    </row>
    <row r="51" spans="1:9">
      <c r="A51" s="43">
        <f t="shared" si="1"/>
        <v>47</v>
      </c>
      <c r="B51" s="114">
        <v>1975</v>
      </c>
      <c r="C51" s="54" t="s">
        <v>83</v>
      </c>
      <c r="D51" s="55"/>
      <c r="E51" s="55"/>
      <c r="F51" s="75">
        <v>53.41</v>
      </c>
      <c r="G51" s="75">
        <v>10.47</v>
      </c>
      <c r="H51" s="75">
        <f t="shared" si="0"/>
        <v>63.879999999999995</v>
      </c>
      <c r="I51" s="53"/>
    </row>
    <row r="52" spans="1:9">
      <c r="A52" s="43">
        <f t="shared" si="1"/>
        <v>48</v>
      </c>
      <c r="B52" s="114">
        <v>330</v>
      </c>
      <c r="C52" s="54" t="s">
        <v>30</v>
      </c>
      <c r="D52" s="52"/>
      <c r="E52" s="52"/>
      <c r="F52" s="75">
        <v>53.41</v>
      </c>
      <c r="G52" s="81" t="s">
        <v>309</v>
      </c>
      <c r="H52" s="75">
        <f t="shared" si="0"/>
        <v>53.41</v>
      </c>
      <c r="I52" s="53"/>
    </row>
    <row r="53" spans="1:9">
      <c r="A53" s="43">
        <f t="shared" si="1"/>
        <v>49</v>
      </c>
      <c r="B53" s="114">
        <v>1595</v>
      </c>
      <c r="C53" s="54" t="s">
        <v>31</v>
      </c>
      <c r="D53" s="52"/>
      <c r="E53" s="52"/>
      <c r="F53" s="75">
        <v>53.41</v>
      </c>
      <c r="G53" s="75">
        <v>10.47</v>
      </c>
      <c r="H53" s="75">
        <f t="shared" si="0"/>
        <v>63.879999999999995</v>
      </c>
      <c r="I53" s="53" t="s">
        <v>412</v>
      </c>
    </row>
    <row r="54" spans="1:9">
      <c r="A54" s="43">
        <f t="shared" si="1"/>
        <v>50</v>
      </c>
      <c r="B54" s="114">
        <v>2001</v>
      </c>
      <c r="C54" s="54" t="s">
        <v>360</v>
      </c>
      <c r="D54" s="52"/>
      <c r="E54" s="52"/>
      <c r="F54" s="76">
        <v>53.41</v>
      </c>
      <c r="G54" s="76">
        <v>10.47</v>
      </c>
      <c r="H54" s="75">
        <f t="shared" si="0"/>
        <v>63.879999999999995</v>
      </c>
      <c r="I54" s="53"/>
    </row>
    <row r="55" spans="1:9">
      <c r="A55" s="43">
        <f t="shared" si="1"/>
        <v>51</v>
      </c>
      <c r="B55" s="114">
        <v>2109</v>
      </c>
      <c r="C55" s="54" t="s">
        <v>210</v>
      </c>
      <c r="D55" s="52">
        <v>1</v>
      </c>
      <c r="E55" s="52">
        <v>1</v>
      </c>
      <c r="F55" s="76">
        <v>141.72</v>
      </c>
      <c r="G55" s="76">
        <v>29.32</v>
      </c>
      <c r="H55" s="75">
        <f>SUM(F55:G55)</f>
        <v>171.04</v>
      </c>
      <c r="I55" s="53" t="s">
        <v>411</v>
      </c>
    </row>
    <row r="56" spans="1:9">
      <c r="A56" s="43">
        <f t="shared" si="1"/>
        <v>52</v>
      </c>
      <c r="B56" s="114">
        <v>2160</v>
      </c>
      <c r="C56" s="54" t="s">
        <v>369</v>
      </c>
      <c r="D56" s="52">
        <v>2</v>
      </c>
      <c r="E56" s="52"/>
      <c r="F56" s="76">
        <v>141.72</v>
      </c>
      <c r="G56" s="76">
        <v>29.32</v>
      </c>
      <c r="H56" s="75">
        <f t="shared" si="0"/>
        <v>171.04</v>
      </c>
      <c r="I56" s="53"/>
    </row>
    <row r="57" spans="1:9">
      <c r="A57" s="43">
        <f t="shared" si="1"/>
        <v>53</v>
      </c>
      <c r="B57" s="114">
        <v>2018</v>
      </c>
      <c r="C57" s="54" t="s">
        <v>112</v>
      </c>
      <c r="D57" s="52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9">
      <c r="A58" s="43">
        <f t="shared" si="1"/>
        <v>54</v>
      </c>
      <c r="B58" s="114">
        <v>2080</v>
      </c>
      <c r="C58" s="54" t="s">
        <v>198</v>
      </c>
      <c r="D58" s="52"/>
      <c r="E58" s="52"/>
      <c r="F58" s="75">
        <v>53.41</v>
      </c>
      <c r="G58" s="75">
        <v>10.47</v>
      </c>
      <c r="H58" s="75">
        <f t="shared" si="0"/>
        <v>63.879999999999995</v>
      </c>
      <c r="I58" s="53"/>
    </row>
    <row r="59" spans="1:9">
      <c r="A59" s="43">
        <f t="shared" si="1"/>
        <v>55</v>
      </c>
      <c r="B59" s="114">
        <v>1692</v>
      </c>
      <c r="C59" s="54" t="s">
        <v>32</v>
      </c>
      <c r="D59" s="56"/>
      <c r="E59" s="52"/>
      <c r="F59" s="75">
        <v>53.41</v>
      </c>
      <c r="G59" s="75">
        <v>10.47</v>
      </c>
      <c r="H59" s="75">
        <f t="shared" si="0"/>
        <v>63.879999999999995</v>
      </c>
      <c r="I59" s="53"/>
    </row>
    <row r="60" spans="1:9">
      <c r="A60" s="43">
        <f t="shared" si="1"/>
        <v>56</v>
      </c>
      <c r="B60" s="114">
        <v>2027</v>
      </c>
      <c r="C60" s="54" t="s">
        <v>137</v>
      </c>
      <c r="D60" s="56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9">
      <c r="A61" s="43">
        <f t="shared" si="1"/>
        <v>57</v>
      </c>
      <c r="B61" s="114">
        <v>2060</v>
      </c>
      <c r="C61" s="54" t="s">
        <v>179</v>
      </c>
      <c r="D61" s="52"/>
      <c r="E61" s="52">
        <v>1</v>
      </c>
      <c r="F61" s="75">
        <v>92.66</v>
      </c>
      <c r="G61" s="75">
        <v>18.32</v>
      </c>
      <c r="H61" s="75">
        <f t="shared" si="0"/>
        <v>110.97999999999999</v>
      </c>
      <c r="I61" s="53"/>
    </row>
    <row r="62" spans="1:9">
      <c r="A62" s="43">
        <f t="shared" si="1"/>
        <v>58</v>
      </c>
      <c r="B62" s="114">
        <v>1649</v>
      </c>
      <c r="C62" s="54" t="s">
        <v>34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9">
      <c r="A63" s="43">
        <f t="shared" si="1"/>
        <v>59</v>
      </c>
      <c r="B63" s="114">
        <v>2090</v>
      </c>
      <c r="C63" s="54" t="s">
        <v>380</v>
      </c>
      <c r="D63" s="52"/>
      <c r="E63" s="52">
        <v>1</v>
      </c>
      <c r="F63" s="75">
        <v>92.66</v>
      </c>
      <c r="G63" s="75">
        <v>18.32</v>
      </c>
      <c r="H63" s="75">
        <f>SUM(F63:G63)</f>
        <v>110.97999999999999</v>
      </c>
      <c r="I63" s="53" t="s">
        <v>410</v>
      </c>
    </row>
    <row r="64" spans="1:9">
      <c r="A64" s="43">
        <f t="shared" si="1"/>
        <v>60</v>
      </c>
      <c r="B64" s="114">
        <v>1705</v>
      </c>
      <c r="C64" s="54" t="s">
        <v>126</v>
      </c>
      <c r="D64" s="52"/>
      <c r="E64" s="52">
        <v>1</v>
      </c>
      <c r="F64" s="75">
        <v>92.66</v>
      </c>
      <c r="G64" s="75">
        <v>18.32</v>
      </c>
      <c r="H64" s="75">
        <f>SUM(F64:G64)</f>
        <v>110.97999999999999</v>
      </c>
      <c r="I64" s="53" t="s">
        <v>410</v>
      </c>
    </row>
    <row r="65" spans="1:11" ht="17" customHeight="1">
      <c r="A65" s="43">
        <f t="shared" si="1"/>
        <v>61</v>
      </c>
      <c r="B65" s="114">
        <v>1050</v>
      </c>
      <c r="C65" s="115" t="s">
        <v>35</v>
      </c>
      <c r="D65" s="74"/>
      <c r="E65" s="116"/>
      <c r="F65" s="75">
        <v>53.41</v>
      </c>
      <c r="G65" s="75">
        <v>10.47</v>
      </c>
      <c r="H65" s="75">
        <f t="shared" si="0"/>
        <v>63.879999999999995</v>
      </c>
      <c r="I65" s="91"/>
      <c r="J65" s="91"/>
    </row>
    <row r="66" spans="1:11">
      <c r="A66" s="43">
        <f t="shared" si="1"/>
        <v>62</v>
      </c>
      <c r="B66" s="114">
        <v>2094</v>
      </c>
      <c r="C66" s="51" t="s">
        <v>204</v>
      </c>
      <c r="D66" s="71"/>
      <c r="E66" s="7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1">
      <c r="A67" s="43">
        <f t="shared" si="1"/>
        <v>63</v>
      </c>
      <c r="B67" s="114">
        <v>1964</v>
      </c>
      <c r="C67" s="54" t="s">
        <v>50</v>
      </c>
      <c r="D67" s="73"/>
      <c r="E67" s="73"/>
      <c r="F67" s="75">
        <v>53.41</v>
      </c>
      <c r="G67" s="75">
        <v>10.47</v>
      </c>
      <c r="H67" s="75">
        <f t="shared" si="0"/>
        <v>63.879999999999995</v>
      </c>
      <c r="I67" s="53"/>
    </row>
    <row r="68" spans="1:11">
      <c r="A68" s="43">
        <f t="shared" si="1"/>
        <v>64</v>
      </c>
      <c r="B68" s="114">
        <v>2022</v>
      </c>
      <c r="C68" s="54" t="s">
        <v>128</v>
      </c>
      <c r="D68" s="71"/>
      <c r="E68" s="7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1">
      <c r="A69" s="43">
        <f t="shared" si="1"/>
        <v>65</v>
      </c>
      <c r="B69" s="114">
        <v>1662</v>
      </c>
      <c r="C69" s="54" t="s">
        <v>138</v>
      </c>
      <c r="D69" s="71"/>
      <c r="E69" s="72"/>
      <c r="F69" s="75">
        <v>53.41</v>
      </c>
      <c r="G69" s="75">
        <v>10.47</v>
      </c>
      <c r="H69" s="75">
        <f t="shared" si="0"/>
        <v>63.879999999999995</v>
      </c>
      <c r="I69" s="53"/>
    </row>
    <row r="70" spans="1:11">
      <c r="A70" s="43">
        <f t="shared" si="1"/>
        <v>66</v>
      </c>
      <c r="B70" s="114">
        <v>1630</v>
      </c>
      <c r="C70" s="54" t="s">
        <v>37</v>
      </c>
      <c r="D70" s="56">
        <v>1</v>
      </c>
      <c r="E70" s="72"/>
      <c r="F70" s="75">
        <v>92.66</v>
      </c>
      <c r="G70" s="75">
        <v>18.32</v>
      </c>
      <c r="H70" s="75">
        <f t="shared" si="0"/>
        <v>110.97999999999999</v>
      </c>
      <c r="I70" s="53" t="s">
        <v>409</v>
      </c>
    </row>
    <row r="71" spans="1:11">
      <c r="A71" s="43">
        <f t="shared" si="1"/>
        <v>67</v>
      </c>
      <c r="B71" s="114">
        <v>1714</v>
      </c>
      <c r="C71" s="51" t="s">
        <v>46</v>
      </c>
      <c r="D71" s="74">
        <v>2</v>
      </c>
      <c r="E71" s="66">
        <v>1</v>
      </c>
      <c r="F71" s="75">
        <v>141.72</v>
      </c>
      <c r="G71" s="77">
        <v>29.32</v>
      </c>
      <c r="H71" s="75">
        <f t="shared" si="0"/>
        <v>171.04</v>
      </c>
      <c r="I71" s="53" t="s">
        <v>411</v>
      </c>
    </row>
    <row r="72" spans="1:11">
      <c r="A72" s="43">
        <f t="shared" si="1"/>
        <v>68</v>
      </c>
      <c r="B72" s="114">
        <v>2024</v>
      </c>
      <c r="C72" s="51" t="s">
        <v>165</v>
      </c>
      <c r="D72" s="56"/>
      <c r="E72" s="66">
        <v>1</v>
      </c>
      <c r="F72" s="78">
        <v>141.72</v>
      </c>
      <c r="G72" s="78">
        <v>29.32</v>
      </c>
      <c r="H72" s="75">
        <f t="shared" si="0"/>
        <v>171.04</v>
      </c>
      <c r="I72" s="53"/>
    </row>
    <row r="73" spans="1:11">
      <c r="A73" s="43">
        <f t="shared" ref="A73:A80" si="2">A72+1</f>
        <v>69</v>
      </c>
      <c r="B73" s="114">
        <v>1955</v>
      </c>
      <c r="C73" s="51" t="s">
        <v>200</v>
      </c>
      <c r="D73" s="56"/>
      <c r="E73" s="66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1">
      <c r="A74" s="43">
        <f t="shared" si="2"/>
        <v>70</v>
      </c>
      <c r="B74" s="114">
        <v>2006</v>
      </c>
      <c r="C74" s="54" t="s">
        <v>98</v>
      </c>
      <c r="D74" s="56"/>
      <c r="E74" s="66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1">
      <c r="A75" s="43">
        <f t="shared" si="2"/>
        <v>71</v>
      </c>
      <c r="B75" s="114">
        <v>1673</v>
      </c>
      <c r="C75" s="54" t="s">
        <v>38</v>
      </c>
      <c r="D75" s="56"/>
      <c r="E75" s="52"/>
      <c r="F75" s="75">
        <v>53.41</v>
      </c>
      <c r="G75" s="75">
        <v>10.47</v>
      </c>
      <c r="H75" s="75">
        <f t="shared" si="0"/>
        <v>63.879999999999995</v>
      </c>
      <c r="I75" s="53"/>
    </row>
    <row r="76" spans="1:11">
      <c r="A76" s="43">
        <f t="shared" si="2"/>
        <v>72</v>
      </c>
      <c r="B76" s="114">
        <v>2021</v>
      </c>
      <c r="C76" s="54" t="s">
        <v>201</v>
      </c>
      <c r="D76" s="66"/>
      <c r="E76" s="66"/>
      <c r="F76" s="75">
        <v>53.41</v>
      </c>
      <c r="G76" s="75">
        <v>10.47</v>
      </c>
      <c r="H76" s="75">
        <f t="shared" si="0"/>
        <v>63.879999999999995</v>
      </c>
      <c r="I76" s="53"/>
    </row>
    <row r="77" spans="1:11">
      <c r="A77" s="43">
        <f t="shared" si="2"/>
        <v>73</v>
      </c>
      <c r="B77" s="114">
        <v>1750</v>
      </c>
      <c r="C77" s="54" t="s">
        <v>202</v>
      </c>
      <c r="D77" s="66"/>
      <c r="E77" s="66">
        <v>1</v>
      </c>
      <c r="F77" s="78">
        <v>92.66</v>
      </c>
      <c r="G77" s="78">
        <v>18.32</v>
      </c>
      <c r="H77" s="75">
        <f>SUM(F77:G77)</f>
        <v>110.97999999999999</v>
      </c>
      <c r="I77" s="53" t="s">
        <v>410</v>
      </c>
    </row>
    <row r="78" spans="1:11">
      <c r="A78" s="43">
        <f t="shared" si="2"/>
        <v>74</v>
      </c>
      <c r="B78" s="114">
        <v>1732</v>
      </c>
      <c r="C78" s="54" t="s">
        <v>51</v>
      </c>
      <c r="D78" s="66"/>
      <c r="E78" s="66"/>
      <c r="F78" s="75">
        <v>53.41</v>
      </c>
      <c r="G78" s="75">
        <v>10.47</v>
      </c>
      <c r="H78" s="75">
        <f>SUM(F78:G78)</f>
        <v>63.879999999999995</v>
      </c>
      <c r="I78" s="53"/>
    </row>
    <row r="79" spans="1:11">
      <c r="A79" s="43">
        <f t="shared" si="2"/>
        <v>75</v>
      </c>
      <c r="B79" s="114">
        <v>2052</v>
      </c>
      <c r="C79" s="54" t="s">
        <v>161</v>
      </c>
      <c r="D79" s="66"/>
      <c r="E79" s="66"/>
      <c r="F79" s="75">
        <v>53.41</v>
      </c>
      <c r="G79" s="75">
        <v>10.47</v>
      </c>
      <c r="H79" s="75">
        <f>SUM(F79:G79)</f>
        <v>63.879999999999995</v>
      </c>
      <c r="I79" s="53"/>
      <c r="K79" s="12"/>
    </row>
    <row r="80" spans="1:11">
      <c r="A80" s="43">
        <f t="shared" si="2"/>
        <v>76</v>
      </c>
      <c r="B80" s="168">
        <v>1769</v>
      </c>
      <c r="C80" s="146" t="s">
        <v>86</v>
      </c>
      <c r="D80" s="147"/>
      <c r="E80" s="147"/>
      <c r="F80" s="77">
        <v>53.41</v>
      </c>
      <c r="G80" s="77">
        <v>10.47</v>
      </c>
      <c r="H80" s="75">
        <f>SUM(F80:G80)</f>
        <v>63.879999999999995</v>
      </c>
      <c r="I80" s="53"/>
      <c r="K80" s="12"/>
    </row>
    <row r="81" spans="1:13" ht="16">
      <c r="A81" s="152"/>
      <c r="B81" s="153"/>
      <c r="C81" s="153"/>
      <c r="D81" s="153"/>
      <c r="E81" s="154" t="s">
        <v>403</v>
      </c>
      <c r="F81" s="144">
        <f>SUM(F5:F80)</f>
        <v>5197.3899999999949</v>
      </c>
      <c r="G81" s="88">
        <f>SUM(G5:G80)</f>
        <v>1011.4000000000016</v>
      </c>
      <c r="H81" s="88">
        <f>SUM(H5:H80)</f>
        <v>6208.7900000000027</v>
      </c>
      <c r="I81" s="89"/>
      <c r="K81" s="12"/>
    </row>
    <row r="82" spans="1:13">
      <c r="A82" s="148" t="s">
        <v>383</v>
      </c>
      <c r="B82" s="149" t="s">
        <v>413</v>
      </c>
      <c r="C82" s="150" t="s">
        <v>196</v>
      </c>
      <c r="D82" s="151"/>
      <c r="E82" s="151"/>
      <c r="F82" s="75">
        <v>53.41</v>
      </c>
      <c r="G82" s="75">
        <v>10.47</v>
      </c>
      <c r="H82" s="75">
        <f>SUM(F82:G82)</f>
        <v>63.879999999999995</v>
      </c>
      <c r="I82" s="53"/>
    </row>
    <row r="83" spans="1:13">
      <c r="A83" s="43" t="s">
        <v>384</v>
      </c>
      <c r="B83" s="50" t="s">
        <v>414</v>
      </c>
      <c r="C83" s="54" t="s">
        <v>320</v>
      </c>
      <c r="D83" s="52">
        <v>1</v>
      </c>
      <c r="E83" s="52">
        <v>1</v>
      </c>
      <c r="F83" s="76">
        <v>141.72</v>
      </c>
      <c r="G83" s="76">
        <v>29.32</v>
      </c>
      <c r="H83" s="76">
        <f>SUM(F83:G83)</f>
        <v>171.04</v>
      </c>
      <c r="I83" s="53" t="s">
        <v>408</v>
      </c>
    </row>
    <row r="84" spans="1:13">
      <c r="A84" s="43"/>
      <c r="B84" s="50"/>
      <c r="C84" s="54"/>
      <c r="D84" s="52"/>
      <c r="E84" s="52"/>
      <c r="F84" s="76"/>
      <c r="G84" s="76"/>
      <c r="H84" s="76"/>
      <c r="I84" s="53"/>
    </row>
    <row r="85" spans="1:13" ht="16">
      <c r="A85" s="143"/>
      <c r="B85" s="155">
        <f>COUNTA(B5:B83)</f>
        <v>78</v>
      </c>
      <c r="C85" s="142"/>
      <c r="D85" s="398" t="s">
        <v>404</v>
      </c>
      <c r="E85" s="400"/>
      <c r="F85" s="88">
        <f>SUM(F82:F84)</f>
        <v>195.13</v>
      </c>
      <c r="G85" s="88">
        <f>SUM(G82:G84)</f>
        <v>39.79</v>
      </c>
      <c r="H85" s="88">
        <f>SUM(H82:H84)</f>
        <v>234.92</v>
      </c>
      <c r="I85" s="89"/>
      <c r="K85" s="12"/>
    </row>
    <row r="86" spans="1:13" ht="16">
      <c r="A86" s="394" t="s">
        <v>171</v>
      </c>
      <c r="B86" s="395"/>
      <c r="C86" s="395"/>
      <c r="D86" s="395"/>
      <c r="E86" s="396"/>
      <c r="F86" s="88">
        <f>F81+F85</f>
        <v>5392.519999999995</v>
      </c>
      <c r="G86" s="88">
        <f>G81+G85</f>
        <v>1051.1900000000016</v>
      </c>
      <c r="H86" s="88">
        <f>H81+H85</f>
        <v>6443.7100000000028</v>
      </c>
      <c r="I86" s="89"/>
      <c r="K86" s="12"/>
    </row>
    <row r="87" spans="1:13" ht="16">
      <c r="A87" s="401" t="s">
        <v>317</v>
      </c>
      <c r="B87" s="401"/>
      <c r="C87" s="401"/>
      <c r="D87" s="401"/>
      <c r="E87" s="401"/>
      <c r="F87" s="90"/>
      <c r="G87" s="93"/>
      <c r="H87" s="93"/>
      <c r="I87" s="89"/>
    </row>
    <row r="88" spans="1:13" ht="16" customHeight="1">
      <c r="A88" s="405" t="s">
        <v>417</v>
      </c>
      <c r="B88" s="402"/>
      <c r="C88" s="402"/>
      <c r="D88" s="402"/>
      <c r="E88" s="403"/>
      <c r="F88" s="75"/>
      <c r="G88" s="75"/>
      <c r="H88" s="75">
        <v>107.16</v>
      </c>
      <c r="I88" s="100" t="s">
        <v>419</v>
      </c>
    </row>
    <row r="89" spans="1:13" ht="16" customHeight="1">
      <c r="A89" s="405" t="s">
        <v>418</v>
      </c>
      <c r="B89" s="402"/>
      <c r="C89" s="402"/>
      <c r="D89" s="402"/>
      <c r="E89" s="403"/>
      <c r="F89" s="75"/>
      <c r="G89" s="75"/>
      <c r="H89" s="75">
        <v>808.68</v>
      </c>
      <c r="I89" s="100" t="s">
        <v>419</v>
      </c>
    </row>
    <row r="90" spans="1:13" ht="16">
      <c r="A90" s="409" t="s">
        <v>415</v>
      </c>
      <c r="B90" s="410"/>
      <c r="C90" s="410"/>
      <c r="D90" s="410"/>
      <c r="E90" s="411"/>
      <c r="F90" s="98">
        <f>SUM(F88:F89)</f>
        <v>0</v>
      </c>
      <c r="G90" s="98">
        <f>SUM(G88:G89)</f>
        <v>0</v>
      </c>
      <c r="H90" s="98">
        <f>SUM(H88:H89)</f>
        <v>915.83999999999992</v>
      </c>
      <c r="I90" s="100"/>
    </row>
    <row r="91" spans="1:13" ht="16">
      <c r="A91" s="393" t="s">
        <v>171</v>
      </c>
      <c r="B91" s="393"/>
      <c r="C91" s="393"/>
      <c r="D91" s="393"/>
      <c r="E91" s="393"/>
      <c r="F91" s="90">
        <f>F86+F90</f>
        <v>5392.519999999995</v>
      </c>
      <c r="G91" s="90">
        <f>G86+G90</f>
        <v>1051.1900000000016</v>
      </c>
      <c r="H91" s="90">
        <f>H86+H90</f>
        <v>7359.5500000000029</v>
      </c>
      <c r="I91" s="89"/>
    </row>
    <row r="92" spans="1:13" ht="19" customHeight="1">
      <c r="C92" s="1"/>
      <c r="D92" s="2"/>
      <c r="E92" s="3"/>
      <c r="G92" t="s">
        <v>381</v>
      </c>
      <c r="H92" s="163" t="s">
        <v>382</v>
      </c>
      <c r="I92" s="164">
        <v>43858</v>
      </c>
    </row>
    <row r="93" spans="1:13">
      <c r="G93" s="12"/>
      <c r="H93" s="12"/>
      <c r="M93" s="181">
        <v>-53.41</v>
      </c>
    </row>
    <row r="94" spans="1:13">
      <c r="M94" s="181">
        <v>141.72</v>
      </c>
    </row>
    <row r="95" spans="1:13">
      <c r="M95" s="181">
        <v>-10.47</v>
      </c>
    </row>
    <row r="96" spans="1:13">
      <c r="B96" s="137"/>
      <c r="C96" s="137"/>
      <c r="M96" s="181">
        <v>29.32</v>
      </c>
    </row>
    <row r="97" spans="13:13">
      <c r="M97">
        <v>-92.66</v>
      </c>
    </row>
    <row r="98" spans="13:13">
      <c r="M98">
        <v>141.72</v>
      </c>
    </row>
    <row r="99" spans="13:13">
      <c r="M99">
        <v>-18.32</v>
      </c>
    </row>
    <row r="100" spans="13:13">
      <c r="M100">
        <v>29.32</v>
      </c>
    </row>
    <row r="101" spans="13:13">
      <c r="M101">
        <v>53.41</v>
      </c>
    </row>
    <row r="102" spans="13:13">
      <c r="M102">
        <v>10.47</v>
      </c>
    </row>
    <row r="103" spans="13:13">
      <c r="M103">
        <v>-53.41</v>
      </c>
    </row>
    <row r="104" spans="13:13">
      <c r="M104">
        <v>92.66</v>
      </c>
    </row>
    <row r="105" spans="13:13">
      <c r="M105">
        <v>-10.47</v>
      </c>
    </row>
    <row r="106" spans="13:13">
      <c r="M106">
        <v>18.32</v>
      </c>
    </row>
    <row r="107" spans="13:13">
      <c r="M107">
        <v>-53.41</v>
      </c>
    </row>
    <row r="108" spans="13:13">
      <c r="M108">
        <v>92.66</v>
      </c>
    </row>
    <row r="109" spans="13:13">
      <c r="M109">
        <v>-10.47</v>
      </c>
    </row>
    <row r="110" spans="13:13">
      <c r="M110">
        <v>18.32</v>
      </c>
    </row>
    <row r="111" spans="13:13">
      <c r="M111">
        <v>-53.41</v>
      </c>
    </row>
    <row r="112" spans="13:13">
      <c r="M112">
        <v>92.66</v>
      </c>
    </row>
    <row r="113" spans="13:13">
      <c r="M113">
        <v>-10.47</v>
      </c>
    </row>
    <row r="114" spans="13:13">
      <c r="M114">
        <v>18.32</v>
      </c>
    </row>
    <row r="115" spans="13:13">
      <c r="M115">
        <v>53.41</v>
      </c>
    </row>
    <row r="116" spans="13:13">
      <c r="M116">
        <v>10.47</v>
      </c>
    </row>
    <row r="117" spans="13:13">
      <c r="M117">
        <v>-10.47</v>
      </c>
    </row>
    <row r="118" spans="13:13">
      <c r="M118">
        <v>18.32</v>
      </c>
    </row>
    <row r="119" spans="13:13">
      <c r="M119">
        <v>-53.41</v>
      </c>
    </row>
    <row r="120" spans="13:13">
      <c r="M120">
        <v>92.66</v>
      </c>
    </row>
    <row r="121" spans="13:13">
      <c r="M121">
        <v>-10.47</v>
      </c>
    </row>
    <row r="122" spans="13:13">
      <c r="M122">
        <v>18.32</v>
      </c>
    </row>
    <row r="123" spans="13:13">
      <c r="M123">
        <v>141.72</v>
      </c>
    </row>
    <row r="124" spans="13:13">
      <c r="M124">
        <v>29.32</v>
      </c>
    </row>
    <row r="125" spans="13:13">
      <c r="M125">
        <v>53.41</v>
      </c>
    </row>
    <row r="126" spans="13:13">
      <c r="M126">
        <v>-92.66</v>
      </c>
    </row>
    <row r="127" spans="13:13">
      <c r="M127">
        <v>10.47</v>
      </c>
    </row>
    <row r="128" spans="13:13">
      <c r="M128">
        <v>-18.32</v>
      </c>
    </row>
    <row r="129" spans="13:13">
      <c r="M129">
        <v>10.47</v>
      </c>
    </row>
    <row r="130" spans="13:13">
      <c r="M130">
        <v>-18.32</v>
      </c>
    </row>
    <row r="131" spans="13:13">
      <c r="M131">
        <v>-92.66</v>
      </c>
    </row>
    <row r="132" spans="13:13">
      <c r="M132">
        <v>141.72</v>
      </c>
    </row>
    <row r="133" spans="13:13">
      <c r="M133">
        <v>-18.32</v>
      </c>
    </row>
    <row r="134" spans="13:13">
      <c r="M134">
        <v>29.32</v>
      </c>
    </row>
    <row r="135" spans="13:13">
      <c r="M135">
        <v>-53.41</v>
      </c>
    </row>
    <row r="136" spans="13:13">
      <c r="M136">
        <v>92.66</v>
      </c>
    </row>
    <row r="137" spans="13:13">
      <c r="M137">
        <v>-10.47</v>
      </c>
    </row>
    <row r="138" spans="13:13">
      <c r="M138">
        <v>18.32</v>
      </c>
    </row>
    <row r="139" spans="13:13">
      <c r="M139">
        <v>-53.41</v>
      </c>
    </row>
    <row r="140" spans="13:13">
      <c r="M140">
        <v>92.66</v>
      </c>
    </row>
    <row r="141" spans="13:13">
      <c r="M141">
        <v>-10.47</v>
      </c>
    </row>
    <row r="142" spans="13:13">
      <c r="M142">
        <v>18.32</v>
      </c>
    </row>
    <row r="143" spans="13:13">
      <c r="M143">
        <v>-53.41</v>
      </c>
    </row>
    <row r="144" spans="13:13">
      <c r="M144">
        <v>92.66</v>
      </c>
    </row>
    <row r="145" spans="13:13">
      <c r="M145">
        <v>-10.47</v>
      </c>
    </row>
    <row r="146" spans="13:13">
      <c r="M146">
        <v>18.32</v>
      </c>
    </row>
    <row r="147" spans="13:13">
      <c r="M147">
        <v>-92.66</v>
      </c>
    </row>
    <row r="148" spans="13:13">
      <c r="M148">
        <v>141.72</v>
      </c>
    </row>
    <row r="149" spans="13:13">
      <c r="M149">
        <v>-18.32</v>
      </c>
    </row>
    <row r="150" spans="13:13">
      <c r="M150">
        <v>29.32</v>
      </c>
    </row>
    <row r="151" spans="13:13">
      <c r="M151">
        <v>-53.41</v>
      </c>
    </row>
    <row r="152" spans="13:13">
      <c r="M152">
        <v>92.66</v>
      </c>
    </row>
    <row r="153" spans="13:13">
      <c r="M153">
        <v>-10.47</v>
      </c>
    </row>
    <row r="154" spans="13:13">
      <c r="M154">
        <v>18.32</v>
      </c>
    </row>
    <row r="157" spans="13:13">
      <c r="M157">
        <f>SUM(M93:M156)</f>
        <v>915.84</v>
      </c>
    </row>
  </sheetData>
  <mergeCells count="7">
    <mergeCell ref="D85:E85"/>
    <mergeCell ref="A86:E86"/>
    <mergeCell ref="A87:E87"/>
    <mergeCell ref="A91:E91"/>
    <mergeCell ref="A88:E88"/>
    <mergeCell ref="A89:E89"/>
    <mergeCell ref="A90:E90"/>
  </mergeCells>
  <conditionalFormatting sqref="B1:B87 B91:B1048576">
    <cfRule type="duplicateValues" dxfId="74" priority="1"/>
  </conditionalFormatting>
  <conditionalFormatting sqref="B46:C46">
    <cfRule type="duplicateValues" dxfId="73" priority="288"/>
    <cfRule type="duplicateValues" dxfId="72" priority="289"/>
  </conditionalFormatting>
  <conditionalFormatting sqref="B81:C81">
    <cfRule type="duplicateValues" dxfId="71" priority="291"/>
    <cfRule type="duplicateValues" dxfId="70" priority="292"/>
  </conditionalFormatting>
  <conditionalFormatting sqref="B91:C1048576 B82:C85 B1:C45 B47:C80 B87:C87">
    <cfRule type="duplicateValues" dxfId="69" priority="307"/>
  </conditionalFormatting>
  <conditionalFormatting sqref="B94:C1048576">
    <cfRule type="duplicateValues" dxfId="68" priority="370"/>
  </conditionalFormatting>
  <conditionalFormatting sqref="C1:C87 C91:C1048576">
    <cfRule type="duplicateValues" dxfId="67" priority="2"/>
  </conditionalFormatting>
  <conditionalFormatting sqref="C13">
    <cfRule type="duplicateValues" dxfId="66" priority="335"/>
  </conditionalFormatting>
  <conditionalFormatting sqref="C16">
    <cfRule type="duplicateValues" dxfId="65" priority="333"/>
  </conditionalFormatting>
  <conditionalFormatting sqref="C37">
    <cfRule type="duplicateValues" dxfId="64" priority="332"/>
  </conditionalFormatting>
  <conditionalFormatting sqref="C40">
    <cfRule type="duplicateValues" dxfId="63" priority="331"/>
  </conditionalFormatting>
  <conditionalFormatting sqref="D5:E80">
    <cfRule type="notContainsBlanks" dxfId="62" priority="290">
      <formula>LEN(TRIM(D5))&gt;0</formula>
    </cfRule>
  </conditionalFormatting>
  <conditionalFormatting sqref="D82:E84">
    <cfRule type="notContainsBlanks" dxfId="61" priority="336">
      <formula>LEN(TRIM(D82))&gt;0</formula>
    </cfRule>
  </conditionalFormatting>
  <conditionalFormatting sqref="F5:F80">
    <cfRule type="cellIs" dxfId="60" priority="242" operator="notEqual">
      <formula>53.41</formula>
    </cfRule>
  </conditionalFormatting>
  <conditionalFormatting sqref="F88:F89">
    <cfRule type="cellIs" dxfId="59" priority="163" operator="notEqual">
      <formula>53.41</formula>
    </cfRule>
  </conditionalFormatting>
  <conditionalFormatting sqref="G5:G80">
    <cfRule type="cellIs" dxfId="58" priority="241" operator="notEqual">
      <formula>10.47</formula>
    </cfRule>
  </conditionalFormatting>
  <conditionalFormatting sqref="G88:G89">
    <cfRule type="cellIs" dxfId="57" priority="162" operator="notEqual">
      <formula>10.47</formula>
    </cfRule>
  </conditionalFormatting>
  <conditionalFormatting sqref="H5:H80">
    <cfRule type="cellIs" dxfId="56" priority="240" operator="notEqual">
      <formula>63.88</formula>
    </cfRule>
  </conditionalFormatting>
  <conditionalFormatting sqref="H88:H89">
    <cfRule type="cellIs" dxfId="55" priority="278" operator="notEqual">
      <formula>63.88</formula>
    </cfRule>
  </conditionalFormatting>
  <conditionalFormatting sqref="I5:I91">
    <cfRule type="notContainsBlanks" dxfId="54" priority="270">
      <formula>LEN(TRIM(I5))&gt;0</formula>
    </cfRule>
  </conditionalFormatting>
  <conditionalFormatting sqref="J65">
    <cfRule type="notContainsBlanks" dxfId="53" priority="323">
      <formula>LEN(TRIM(J65))&gt;0</formula>
    </cfRule>
  </conditionalFormatting>
  <pageMargins left="1" right="0.25" top="0.75" bottom="0.75" header="0.3" footer="0.3"/>
  <pageSetup scale="51" fitToWidth="0" orientation="portrait" r:id="rId1"/>
  <headerFooter>
    <oddFooter>&amp;C&amp;P of &amp;N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3FC-1492-EF47-B898-FA82B8F3BAA9}">
  <sheetPr codeName="Sheet78">
    <tabColor rgb="FF92D050"/>
    <pageSetUpPr fitToPage="1"/>
  </sheetPr>
  <dimension ref="A1:N99"/>
  <sheetViews>
    <sheetView topLeftCell="A67" zoomScale="120" zoomScaleNormal="120" zoomScalePageLayoutView="150" workbookViewId="0">
      <selection activeCell="C54" sqref="C54"/>
    </sheetView>
  </sheetViews>
  <sheetFormatPr baseColWidth="10" defaultColWidth="8.83203125" defaultRowHeight="15"/>
  <cols>
    <col min="1" max="1" width="5.33203125" customWidth="1"/>
    <col min="2" max="2" width="11.83203125" customWidth="1"/>
    <col min="3" max="3" width="18.83203125" customWidth="1"/>
    <col min="4" max="4" width="11.83203125" customWidth="1"/>
    <col min="5" max="5" width="10.83203125" customWidth="1"/>
    <col min="6" max="6" width="11.5" bestFit="1" customWidth="1"/>
    <col min="7" max="7" width="11.33203125" bestFit="1" customWidth="1"/>
    <col min="8" max="8" width="10.5" bestFit="1" customWidth="1"/>
    <col min="9" max="9" width="28" customWidth="1"/>
    <col min="10" max="10" width="25.1640625" customWidth="1"/>
    <col min="11" max="11" width="8.6640625" customWidth="1"/>
  </cols>
  <sheetData>
    <row r="1" spans="1:9" ht="21">
      <c r="A1" s="48" t="s">
        <v>222</v>
      </c>
      <c r="C1" s="17"/>
      <c r="D1" s="2"/>
      <c r="E1" s="3"/>
      <c r="G1" s="58" t="s">
        <v>218</v>
      </c>
      <c r="H1" s="44" t="s">
        <v>219</v>
      </c>
      <c r="I1" s="44" t="s">
        <v>220</v>
      </c>
    </row>
    <row r="2" spans="1:9" ht="19">
      <c r="A2" s="92" t="s">
        <v>313</v>
      </c>
      <c r="C2" s="17"/>
      <c r="D2" s="158" t="s">
        <v>399</v>
      </c>
      <c r="E2" s="3"/>
      <c r="G2" s="59"/>
      <c r="H2" s="157">
        <v>43831</v>
      </c>
      <c r="I2" s="157">
        <v>43861</v>
      </c>
    </row>
    <row r="3" spans="1:9" ht="7" customHeight="1">
      <c r="C3" s="17"/>
      <c r="D3" s="2"/>
      <c r="E3" s="3"/>
      <c r="F3" s="3"/>
      <c r="G3" s="46"/>
      <c r="H3" s="46"/>
    </row>
    <row r="4" spans="1:9">
      <c r="A4" s="44" t="s">
        <v>221</v>
      </c>
      <c r="B4" s="44" t="s">
        <v>227</v>
      </c>
      <c r="C4" s="47" t="s">
        <v>0</v>
      </c>
      <c r="D4" s="49" t="s">
        <v>223</v>
      </c>
      <c r="E4" s="49" t="s">
        <v>224</v>
      </c>
      <c r="F4" s="47" t="s">
        <v>94</v>
      </c>
      <c r="G4" s="47" t="s">
        <v>66</v>
      </c>
      <c r="H4" s="47" t="s">
        <v>140</v>
      </c>
      <c r="I4" s="47" t="s">
        <v>226</v>
      </c>
    </row>
    <row r="5" spans="1:9">
      <c r="A5" s="43">
        <v>1</v>
      </c>
      <c r="B5" s="50" t="s">
        <v>228</v>
      </c>
      <c r="C5" s="51" t="s">
        <v>192</v>
      </c>
      <c r="D5" s="52" t="s">
        <v>225</v>
      </c>
      <c r="E5" s="52"/>
      <c r="F5" s="75">
        <v>53.41</v>
      </c>
      <c r="G5" s="75">
        <v>10.47</v>
      </c>
      <c r="H5" s="75">
        <f t="shared" ref="H5:H74" si="0">SUM(F5:G5)</f>
        <v>63.879999999999995</v>
      </c>
      <c r="I5" s="53"/>
    </row>
    <row r="6" spans="1:9">
      <c r="A6" s="43">
        <f>A5+1</f>
        <v>2</v>
      </c>
      <c r="B6" s="50" t="s">
        <v>229</v>
      </c>
      <c r="C6" s="54" t="s">
        <v>212</v>
      </c>
      <c r="D6" s="52"/>
      <c r="E6" s="52"/>
      <c r="F6" s="75">
        <v>53.41</v>
      </c>
      <c r="G6" s="75">
        <v>10.47</v>
      </c>
      <c r="H6" s="75">
        <f t="shared" si="0"/>
        <v>63.879999999999995</v>
      </c>
      <c r="I6" s="53"/>
    </row>
    <row r="7" spans="1:9">
      <c r="A7" s="43">
        <f t="shared" ref="A7:A69" si="1">A6+1</f>
        <v>3</v>
      </c>
      <c r="B7" s="50" t="s">
        <v>230</v>
      </c>
      <c r="C7" s="54" t="s">
        <v>95</v>
      </c>
      <c r="D7" s="52"/>
      <c r="E7" s="52"/>
      <c r="F7" s="75">
        <v>53.41</v>
      </c>
      <c r="G7" s="75">
        <v>10.47</v>
      </c>
      <c r="H7" s="75">
        <f t="shared" si="0"/>
        <v>63.879999999999995</v>
      </c>
      <c r="I7" s="53"/>
    </row>
    <row r="8" spans="1:9">
      <c r="A8" s="43">
        <f t="shared" si="1"/>
        <v>4</v>
      </c>
      <c r="B8" s="50" t="s">
        <v>231</v>
      </c>
      <c r="C8" s="54" t="s">
        <v>89</v>
      </c>
      <c r="D8" s="52"/>
      <c r="E8" s="52"/>
      <c r="F8" s="75">
        <v>53.41</v>
      </c>
      <c r="G8" s="75">
        <v>10.47</v>
      </c>
      <c r="H8" s="75">
        <f t="shared" si="0"/>
        <v>63.879999999999995</v>
      </c>
      <c r="I8" s="53"/>
    </row>
    <row r="9" spans="1:9">
      <c r="A9" s="43">
        <f t="shared" si="1"/>
        <v>5</v>
      </c>
      <c r="B9" s="50" t="s">
        <v>232</v>
      </c>
      <c r="C9" s="54" t="s">
        <v>139</v>
      </c>
      <c r="D9" s="52"/>
      <c r="E9" s="52"/>
      <c r="F9" s="75">
        <v>53.41</v>
      </c>
      <c r="G9" s="75">
        <v>10.47</v>
      </c>
      <c r="H9" s="75">
        <f t="shared" si="0"/>
        <v>63.879999999999995</v>
      </c>
      <c r="I9" s="53"/>
    </row>
    <row r="10" spans="1:9">
      <c r="A10" s="43">
        <f t="shared" si="1"/>
        <v>6</v>
      </c>
      <c r="B10" s="50" t="s">
        <v>233</v>
      </c>
      <c r="C10" s="54" t="s">
        <v>170</v>
      </c>
      <c r="D10" s="52"/>
      <c r="E10" s="52"/>
      <c r="F10" s="76">
        <v>53.41</v>
      </c>
      <c r="G10" s="76">
        <v>10.47</v>
      </c>
      <c r="H10" s="75">
        <f t="shared" si="0"/>
        <v>63.879999999999995</v>
      </c>
      <c r="I10" s="53"/>
    </row>
    <row r="11" spans="1:9">
      <c r="A11" s="43">
        <f t="shared" si="1"/>
        <v>7</v>
      </c>
      <c r="B11" s="50" t="s">
        <v>236</v>
      </c>
      <c r="C11" s="54" t="s">
        <v>97</v>
      </c>
      <c r="D11" s="52">
        <v>1</v>
      </c>
      <c r="E11" s="52">
        <v>1</v>
      </c>
      <c r="F11" s="77">
        <v>141.72</v>
      </c>
      <c r="G11" s="77">
        <v>29.32</v>
      </c>
      <c r="H11" s="75">
        <f t="shared" si="0"/>
        <v>171.04</v>
      </c>
      <c r="I11" s="53"/>
    </row>
    <row r="12" spans="1:9">
      <c r="A12" s="43">
        <f t="shared" si="1"/>
        <v>8</v>
      </c>
      <c r="B12" s="50" t="s">
        <v>237</v>
      </c>
      <c r="C12" s="51" t="s">
        <v>11</v>
      </c>
      <c r="D12" s="52">
        <v>1</v>
      </c>
      <c r="E12" s="52" t="s">
        <v>94</v>
      </c>
      <c r="F12" s="77">
        <v>141.72</v>
      </c>
      <c r="G12" s="76">
        <v>18.32</v>
      </c>
      <c r="H12" s="75">
        <f t="shared" si="0"/>
        <v>160.04</v>
      </c>
      <c r="I12" s="53" t="s">
        <v>388</v>
      </c>
    </row>
    <row r="13" spans="1:9">
      <c r="A13" s="43">
        <f t="shared" si="1"/>
        <v>9</v>
      </c>
      <c r="B13" s="111" t="s">
        <v>299</v>
      </c>
      <c r="C13" s="112" t="s">
        <v>300</v>
      </c>
      <c r="D13" s="52"/>
      <c r="E13" s="52"/>
      <c r="F13" s="76">
        <v>53.41</v>
      </c>
      <c r="G13" s="76">
        <v>10.47</v>
      </c>
      <c r="H13" s="75">
        <f t="shared" si="0"/>
        <v>63.879999999999995</v>
      </c>
      <c r="I13" s="53"/>
    </row>
    <row r="14" spans="1:9">
      <c r="A14" s="43">
        <f t="shared" si="1"/>
        <v>10</v>
      </c>
      <c r="B14" s="50" t="s">
        <v>238</v>
      </c>
      <c r="C14" s="54" t="s">
        <v>65</v>
      </c>
      <c r="D14" s="55"/>
      <c r="E14" s="55"/>
      <c r="F14" s="75">
        <v>53.41</v>
      </c>
      <c r="G14" s="75">
        <v>10.47</v>
      </c>
      <c r="H14" s="75">
        <f t="shared" si="0"/>
        <v>63.879999999999995</v>
      </c>
      <c r="I14" s="53"/>
    </row>
    <row r="15" spans="1:9">
      <c r="A15" s="43">
        <f t="shared" si="1"/>
        <v>11</v>
      </c>
      <c r="B15" s="50" t="s">
        <v>239</v>
      </c>
      <c r="C15" s="51" t="s">
        <v>80</v>
      </c>
      <c r="D15" s="52"/>
      <c r="E15" s="52"/>
      <c r="F15" s="75">
        <v>53.41</v>
      </c>
      <c r="G15" s="75">
        <v>10.47</v>
      </c>
      <c r="H15" s="75">
        <f t="shared" si="0"/>
        <v>63.879999999999995</v>
      </c>
      <c r="I15" s="53"/>
    </row>
    <row r="16" spans="1:9">
      <c r="A16" s="43">
        <f t="shared" si="1"/>
        <v>12</v>
      </c>
      <c r="B16" s="50" t="s">
        <v>302</v>
      </c>
      <c r="C16" s="113" t="s">
        <v>303</v>
      </c>
      <c r="D16" s="52"/>
      <c r="E16" s="52"/>
      <c r="F16" s="76">
        <v>53.41</v>
      </c>
      <c r="G16" s="76">
        <v>10.47</v>
      </c>
      <c r="H16" s="75">
        <f t="shared" si="0"/>
        <v>63.879999999999995</v>
      </c>
      <c r="I16" s="53"/>
    </row>
    <row r="17" spans="1:14">
      <c r="A17" s="43">
        <f t="shared" si="1"/>
        <v>13</v>
      </c>
      <c r="B17" s="50" t="s">
        <v>240</v>
      </c>
      <c r="C17" s="51" t="s">
        <v>194</v>
      </c>
      <c r="D17" s="52"/>
      <c r="E17" s="52"/>
      <c r="F17" s="75">
        <v>53.41</v>
      </c>
      <c r="G17" s="75">
        <v>10.47</v>
      </c>
      <c r="H17" s="75">
        <f t="shared" si="0"/>
        <v>63.879999999999995</v>
      </c>
      <c r="I17" s="53"/>
    </row>
    <row r="18" spans="1:14">
      <c r="A18" s="43">
        <f t="shared" si="1"/>
        <v>14</v>
      </c>
      <c r="B18" s="50" t="s">
        <v>241</v>
      </c>
      <c r="C18" s="51" t="s">
        <v>91</v>
      </c>
      <c r="D18" s="52">
        <v>1</v>
      </c>
      <c r="E18" s="52"/>
      <c r="F18" s="75">
        <v>92.66</v>
      </c>
      <c r="G18" s="75">
        <v>18.32</v>
      </c>
      <c r="H18" s="75">
        <f t="shared" si="0"/>
        <v>110.97999999999999</v>
      </c>
      <c r="I18" s="53"/>
    </row>
    <row r="19" spans="1:14">
      <c r="A19" s="43">
        <f t="shared" si="1"/>
        <v>15</v>
      </c>
      <c r="B19" s="50" t="s">
        <v>386</v>
      </c>
      <c r="C19" s="51" t="s">
        <v>387</v>
      </c>
      <c r="D19" s="52"/>
      <c r="E19" s="52"/>
      <c r="F19" s="76">
        <v>53.41</v>
      </c>
      <c r="G19" s="76">
        <v>10.47</v>
      </c>
      <c r="H19" s="75">
        <f t="shared" si="0"/>
        <v>63.879999999999995</v>
      </c>
      <c r="I19" s="53"/>
    </row>
    <row r="20" spans="1:14">
      <c r="A20" s="43">
        <f t="shared" si="1"/>
        <v>16</v>
      </c>
      <c r="B20" s="50" t="s">
        <v>243</v>
      </c>
      <c r="C20" s="51" t="s">
        <v>42</v>
      </c>
      <c r="D20" s="52"/>
      <c r="E20" s="52"/>
      <c r="F20" s="75">
        <v>53.41</v>
      </c>
      <c r="G20" s="75">
        <v>10.47</v>
      </c>
      <c r="H20" s="75">
        <f t="shared" si="0"/>
        <v>63.879999999999995</v>
      </c>
      <c r="I20" s="53"/>
    </row>
    <row r="21" spans="1:14">
      <c r="A21" s="43">
        <f t="shared" si="1"/>
        <v>17</v>
      </c>
      <c r="B21" s="50" t="s">
        <v>244</v>
      </c>
      <c r="C21" s="51" t="s">
        <v>92</v>
      </c>
      <c r="D21" s="52"/>
      <c r="E21" s="52"/>
      <c r="F21" s="75">
        <v>53.41</v>
      </c>
      <c r="G21" s="75">
        <v>10.47</v>
      </c>
      <c r="H21" s="75">
        <f t="shared" si="0"/>
        <v>63.879999999999995</v>
      </c>
      <c r="I21" s="53"/>
    </row>
    <row r="22" spans="1:14">
      <c r="A22" s="43">
        <f t="shared" si="1"/>
        <v>18</v>
      </c>
      <c r="B22" s="50" t="s">
        <v>245</v>
      </c>
      <c r="C22" s="51" t="s">
        <v>15</v>
      </c>
      <c r="D22" s="52"/>
      <c r="E22" s="52"/>
      <c r="F22" s="75">
        <v>53.41</v>
      </c>
      <c r="G22" s="75">
        <v>10.47</v>
      </c>
      <c r="H22" s="75">
        <f t="shared" si="0"/>
        <v>63.879999999999995</v>
      </c>
      <c r="I22" s="53"/>
    </row>
    <row r="23" spans="1:14">
      <c r="A23" s="43">
        <f t="shared" si="1"/>
        <v>19</v>
      </c>
      <c r="B23" s="50" t="s">
        <v>246</v>
      </c>
      <c r="C23" s="54" t="s">
        <v>120</v>
      </c>
      <c r="D23" s="52"/>
      <c r="E23" s="52"/>
      <c r="F23" s="75">
        <v>53.41</v>
      </c>
      <c r="G23" s="75">
        <v>10.47</v>
      </c>
      <c r="H23" s="75">
        <f t="shared" si="0"/>
        <v>63.879999999999995</v>
      </c>
      <c r="I23" s="53"/>
      <c r="N23" t="s">
        <v>318</v>
      </c>
    </row>
    <row r="24" spans="1:14">
      <c r="A24" s="43">
        <f t="shared" si="1"/>
        <v>20</v>
      </c>
      <c r="B24" s="50" t="s">
        <v>247</v>
      </c>
      <c r="C24" s="51" t="s">
        <v>213</v>
      </c>
      <c r="D24" s="66">
        <v>1</v>
      </c>
      <c r="E24" s="66"/>
      <c r="F24" s="78">
        <v>92.66</v>
      </c>
      <c r="G24" s="78">
        <v>18.32</v>
      </c>
      <c r="H24" s="75">
        <f t="shared" si="0"/>
        <v>110.97999999999999</v>
      </c>
      <c r="I24" s="53"/>
    </row>
    <row r="25" spans="1:14">
      <c r="A25" s="159">
        <f t="shared" si="1"/>
        <v>21</v>
      </c>
      <c r="B25" s="160" t="s">
        <v>248</v>
      </c>
      <c r="C25" s="51" t="s">
        <v>155</v>
      </c>
      <c r="D25" s="66"/>
      <c r="E25" s="66"/>
      <c r="F25" s="78">
        <v>53.41</v>
      </c>
      <c r="G25" s="78">
        <v>10.47</v>
      </c>
      <c r="H25" s="75">
        <f t="shared" si="0"/>
        <v>63.879999999999995</v>
      </c>
      <c r="I25" s="161" t="s">
        <v>402</v>
      </c>
      <c r="J25" s="42" t="s">
        <v>401</v>
      </c>
    </row>
    <row r="26" spans="1:14">
      <c r="A26" s="43">
        <f t="shared" si="1"/>
        <v>22</v>
      </c>
      <c r="B26" s="50" t="s">
        <v>249</v>
      </c>
      <c r="C26" s="51" t="s">
        <v>43</v>
      </c>
      <c r="D26" s="52" t="s">
        <v>304</v>
      </c>
      <c r="E26" s="52"/>
      <c r="F26" s="75">
        <v>92.66</v>
      </c>
      <c r="G26" s="75">
        <v>10.47</v>
      </c>
      <c r="H26" s="75">
        <f t="shared" si="0"/>
        <v>103.13</v>
      </c>
      <c r="I26" s="53"/>
    </row>
    <row r="27" spans="1:14">
      <c r="A27" s="43">
        <f t="shared" si="1"/>
        <v>23</v>
      </c>
      <c r="B27" s="50" t="s">
        <v>250</v>
      </c>
      <c r="C27" s="51" t="s">
        <v>21</v>
      </c>
      <c r="D27" s="52"/>
      <c r="E27" s="52"/>
      <c r="F27" s="75">
        <v>53.41</v>
      </c>
      <c r="G27" s="75">
        <v>10.47</v>
      </c>
      <c r="H27" s="75">
        <f t="shared" si="0"/>
        <v>63.879999999999995</v>
      </c>
      <c r="I27" s="53"/>
    </row>
    <row r="28" spans="1:14">
      <c r="A28" s="43">
        <f t="shared" si="1"/>
        <v>24</v>
      </c>
      <c r="B28" s="50" t="s">
        <v>252</v>
      </c>
      <c r="C28" s="51" t="s">
        <v>23</v>
      </c>
      <c r="D28" s="52"/>
      <c r="E28" s="52"/>
      <c r="F28" s="75">
        <v>53.41</v>
      </c>
      <c r="G28" s="75">
        <v>10.47</v>
      </c>
      <c r="H28" s="75">
        <f t="shared" si="0"/>
        <v>63.879999999999995</v>
      </c>
      <c r="I28" s="53"/>
    </row>
    <row r="29" spans="1:14">
      <c r="A29" s="43">
        <f t="shared" si="1"/>
        <v>25</v>
      </c>
      <c r="B29" s="50" t="s">
        <v>253</v>
      </c>
      <c r="C29" s="51" t="s">
        <v>93</v>
      </c>
      <c r="D29" s="52"/>
      <c r="E29" s="52"/>
      <c r="F29" s="75">
        <v>53.41</v>
      </c>
      <c r="G29" s="75">
        <v>10.47</v>
      </c>
      <c r="H29" s="75">
        <f t="shared" si="0"/>
        <v>63.879999999999995</v>
      </c>
      <c r="I29" s="53"/>
    </row>
    <row r="30" spans="1:14">
      <c r="A30" s="43">
        <f t="shared" si="1"/>
        <v>26</v>
      </c>
      <c r="B30" s="50" t="s">
        <v>254</v>
      </c>
      <c r="C30" s="51" t="s">
        <v>183</v>
      </c>
      <c r="D30" s="52"/>
      <c r="E30" s="52"/>
      <c r="F30" s="75">
        <v>53.41</v>
      </c>
      <c r="G30" s="75">
        <v>10.47</v>
      </c>
      <c r="H30" s="75">
        <f t="shared" si="0"/>
        <v>63.879999999999995</v>
      </c>
      <c r="I30" s="53"/>
    </row>
    <row r="31" spans="1:14">
      <c r="A31" s="43">
        <f t="shared" si="1"/>
        <v>27</v>
      </c>
      <c r="B31" s="50" t="s">
        <v>255</v>
      </c>
      <c r="C31" s="54" t="s">
        <v>24</v>
      </c>
      <c r="D31" s="52"/>
      <c r="E31" s="52"/>
      <c r="F31" s="75">
        <v>53.41</v>
      </c>
      <c r="G31" s="75">
        <v>10.47</v>
      </c>
      <c r="H31" s="75">
        <f t="shared" si="0"/>
        <v>63.879999999999995</v>
      </c>
      <c r="I31" s="53"/>
    </row>
    <row r="32" spans="1:14">
      <c r="A32" s="43">
        <f t="shared" si="1"/>
        <v>28</v>
      </c>
      <c r="B32" s="50" t="s">
        <v>256</v>
      </c>
      <c r="C32" s="54" t="s">
        <v>134</v>
      </c>
      <c r="D32" s="52"/>
      <c r="E32" s="52"/>
      <c r="F32" s="75">
        <v>53.41</v>
      </c>
      <c r="G32" s="75">
        <v>10.47</v>
      </c>
      <c r="H32" s="75">
        <f t="shared" si="0"/>
        <v>63.879999999999995</v>
      </c>
      <c r="I32" s="53"/>
    </row>
    <row r="33" spans="1:9">
      <c r="A33" s="43">
        <f t="shared" si="1"/>
        <v>29</v>
      </c>
      <c r="B33" s="50" t="s">
        <v>257</v>
      </c>
      <c r="C33" s="54" t="s">
        <v>59</v>
      </c>
      <c r="D33" s="55"/>
      <c r="E33" s="52"/>
      <c r="F33" s="75">
        <v>53.41</v>
      </c>
      <c r="G33" s="75">
        <v>10.47</v>
      </c>
      <c r="H33" s="75">
        <f t="shared" si="0"/>
        <v>63.879999999999995</v>
      </c>
      <c r="I33" s="53"/>
    </row>
    <row r="34" spans="1:9">
      <c r="A34" s="43">
        <f t="shared" si="1"/>
        <v>30</v>
      </c>
      <c r="B34" s="50" t="s">
        <v>329</v>
      </c>
      <c r="C34" s="138" t="s">
        <v>330</v>
      </c>
      <c r="D34" s="55"/>
      <c r="E34" s="52"/>
      <c r="F34" s="76">
        <v>53.41</v>
      </c>
      <c r="G34" s="76">
        <v>10.47</v>
      </c>
      <c r="H34" s="75">
        <f t="shared" si="0"/>
        <v>63.879999999999995</v>
      </c>
      <c r="I34" s="53"/>
    </row>
    <row r="35" spans="1:9">
      <c r="A35" s="43">
        <f t="shared" si="1"/>
        <v>31</v>
      </c>
      <c r="B35" s="129" t="s">
        <v>305</v>
      </c>
      <c r="C35" s="119" t="s">
        <v>306</v>
      </c>
      <c r="D35" s="55"/>
      <c r="E35" s="52"/>
      <c r="F35" s="76">
        <v>53.41</v>
      </c>
      <c r="G35" s="76">
        <v>10.47</v>
      </c>
      <c r="H35" s="75">
        <f t="shared" si="0"/>
        <v>63.879999999999995</v>
      </c>
      <c r="I35" s="53"/>
    </row>
    <row r="36" spans="1:9">
      <c r="A36" s="43">
        <f t="shared" si="1"/>
        <v>32</v>
      </c>
      <c r="B36" s="50" t="s">
        <v>258</v>
      </c>
      <c r="C36" s="54" t="s">
        <v>26</v>
      </c>
      <c r="D36" s="52"/>
      <c r="E36" s="52"/>
      <c r="F36" s="76">
        <v>53.41</v>
      </c>
      <c r="G36" s="76">
        <v>10.47</v>
      </c>
      <c r="H36" s="75">
        <f t="shared" si="0"/>
        <v>63.879999999999995</v>
      </c>
      <c r="I36" s="53"/>
    </row>
    <row r="37" spans="1:9">
      <c r="A37" s="43">
        <f t="shared" si="1"/>
        <v>33</v>
      </c>
      <c r="B37" s="50" t="s">
        <v>259</v>
      </c>
      <c r="C37" s="54" t="s">
        <v>203</v>
      </c>
      <c r="D37" s="52"/>
      <c r="E37" s="52"/>
      <c r="F37" s="120">
        <v>53.41</v>
      </c>
      <c r="G37" s="120">
        <v>10.47</v>
      </c>
      <c r="H37" s="75">
        <f t="shared" si="0"/>
        <v>63.879999999999995</v>
      </c>
      <c r="I37" s="53"/>
    </row>
    <row r="38" spans="1:9">
      <c r="A38" s="43">
        <f t="shared" si="1"/>
        <v>34</v>
      </c>
      <c r="B38" s="121" t="s">
        <v>307</v>
      </c>
      <c r="C38" s="119" t="s">
        <v>308</v>
      </c>
      <c r="D38" s="52"/>
      <c r="E38" s="52"/>
      <c r="F38" s="76">
        <v>53.41</v>
      </c>
      <c r="G38" s="76">
        <v>10.47</v>
      </c>
      <c r="H38" s="75">
        <f t="shared" si="0"/>
        <v>63.879999999999995</v>
      </c>
      <c r="I38" s="53"/>
    </row>
    <row r="39" spans="1:9">
      <c r="A39" s="43">
        <f t="shared" si="1"/>
        <v>35</v>
      </c>
      <c r="B39" s="50" t="s">
        <v>260</v>
      </c>
      <c r="C39" s="54" t="s">
        <v>27</v>
      </c>
      <c r="D39" s="56"/>
      <c r="E39" s="52"/>
      <c r="F39" s="75">
        <v>53.41</v>
      </c>
      <c r="G39" s="75">
        <v>10.47</v>
      </c>
      <c r="H39" s="75">
        <f t="shared" si="0"/>
        <v>63.879999999999995</v>
      </c>
      <c r="I39" s="53"/>
    </row>
    <row r="40" spans="1:9">
      <c r="A40" s="43">
        <f t="shared" si="1"/>
        <v>36</v>
      </c>
      <c r="B40" s="50" t="s">
        <v>261</v>
      </c>
      <c r="C40" s="54" t="s">
        <v>123</v>
      </c>
      <c r="D40" s="56">
        <v>1</v>
      </c>
      <c r="E40" s="52">
        <v>1</v>
      </c>
      <c r="F40" s="76">
        <v>92.66</v>
      </c>
      <c r="G40" s="76">
        <v>18.32</v>
      </c>
      <c r="H40" s="75">
        <f t="shared" si="0"/>
        <v>110.97999999999999</v>
      </c>
      <c r="I40" s="53"/>
    </row>
    <row r="41" spans="1:9">
      <c r="A41" s="43">
        <f t="shared" si="1"/>
        <v>37</v>
      </c>
      <c r="B41" s="50" t="s">
        <v>262</v>
      </c>
      <c r="C41" s="54" t="s">
        <v>214</v>
      </c>
      <c r="D41" s="56"/>
      <c r="E41" s="52"/>
      <c r="F41" s="75">
        <v>53.41</v>
      </c>
      <c r="G41" s="75">
        <v>10.47</v>
      </c>
      <c r="H41" s="75">
        <f t="shared" si="0"/>
        <v>63.879999999999995</v>
      </c>
      <c r="I41" s="53"/>
    </row>
    <row r="42" spans="1:9">
      <c r="A42" s="43">
        <f t="shared" si="1"/>
        <v>38</v>
      </c>
      <c r="B42" s="50" t="s">
        <v>263</v>
      </c>
      <c r="C42" s="54" t="s">
        <v>143</v>
      </c>
      <c r="D42" s="52"/>
      <c r="E42" s="52"/>
      <c r="F42" s="75">
        <v>53.41</v>
      </c>
      <c r="G42" s="75">
        <v>10.47</v>
      </c>
      <c r="H42" s="75">
        <f t="shared" si="0"/>
        <v>63.879999999999995</v>
      </c>
      <c r="I42" s="53"/>
    </row>
    <row r="43" spans="1:9">
      <c r="A43" s="43">
        <f t="shared" si="1"/>
        <v>39</v>
      </c>
      <c r="B43" s="50" t="s">
        <v>264</v>
      </c>
      <c r="C43" s="54" t="s">
        <v>209</v>
      </c>
      <c r="D43" s="52"/>
      <c r="E43" s="52"/>
      <c r="F43" s="75">
        <v>53.41</v>
      </c>
      <c r="G43" s="75">
        <v>10.47</v>
      </c>
      <c r="H43" s="75">
        <f t="shared" si="0"/>
        <v>63.879999999999995</v>
      </c>
      <c r="I43" s="53"/>
    </row>
    <row r="44" spans="1:9">
      <c r="A44" s="43">
        <f t="shared" si="1"/>
        <v>40</v>
      </c>
      <c r="B44" s="50" t="s">
        <v>265</v>
      </c>
      <c r="C44" s="51" t="s">
        <v>133</v>
      </c>
      <c r="D44" s="52"/>
      <c r="E44" s="52"/>
      <c r="F44" s="76">
        <v>53.41</v>
      </c>
      <c r="G44" s="76">
        <v>10.47</v>
      </c>
      <c r="H44" s="75">
        <f t="shared" si="0"/>
        <v>63.879999999999995</v>
      </c>
      <c r="I44" s="53"/>
    </row>
    <row r="45" spans="1:9" s="42" customFormat="1">
      <c r="A45" s="43">
        <f t="shared" si="1"/>
        <v>41</v>
      </c>
      <c r="B45" s="50" t="s">
        <v>266</v>
      </c>
      <c r="C45" s="54" t="s">
        <v>124</v>
      </c>
      <c r="D45" s="52"/>
      <c r="E45" s="52"/>
      <c r="F45" s="75">
        <v>53.41</v>
      </c>
      <c r="G45" s="75">
        <v>10.47</v>
      </c>
      <c r="H45" s="75">
        <f t="shared" si="0"/>
        <v>63.879999999999995</v>
      </c>
      <c r="I45" s="53"/>
    </row>
    <row r="46" spans="1:9" s="42" customFormat="1">
      <c r="A46" s="43">
        <f t="shared" si="1"/>
        <v>42</v>
      </c>
      <c r="B46" s="50" t="s">
        <v>392</v>
      </c>
      <c r="C46" s="54" t="s">
        <v>393</v>
      </c>
      <c r="D46" s="52"/>
      <c r="E46" s="52"/>
      <c r="F46" s="76">
        <v>53.41</v>
      </c>
      <c r="G46" s="76">
        <v>10.47</v>
      </c>
      <c r="H46" s="75">
        <f t="shared" si="0"/>
        <v>63.879999999999995</v>
      </c>
      <c r="I46" s="53"/>
    </row>
    <row r="47" spans="1:9" s="42" customFormat="1">
      <c r="A47" s="43">
        <f t="shared" si="1"/>
        <v>43</v>
      </c>
      <c r="B47" s="50" t="s">
        <v>377</v>
      </c>
      <c r="C47" s="54" t="s">
        <v>378</v>
      </c>
      <c r="D47" s="52"/>
      <c r="E47" s="52"/>
      <c r="F47" s="75">
        <v>53.41</v>
      </c>
      <c r="G47" s="75">
        <v>10.47</v>
      </c>
      <c r="H47" s="75">
        <f t="shared" si="0"/>
        <v>63.879999999999995</v>
      </c>
      <c r="I47" s="53"/>
    </row>
    <row r="48" spans="1:9">
      <c r="A48" s="43">
        <f t="shared" si="1"/>
        <v>44</v>
      </c>
      <c r="B48" s="50" t="s">
        <v>268</v>
      </c>
      <c r="C48" s="51" t="s">
        <v>215</v>
      </c>
      <c r="D48" s="66"/>
      <c r="E48" s="66"/>
      <c r="F48" s="78">
        <v>53.41</v>
      </c>
      <c r="G48" s="78">
        <v>10.47</v>
      </c>
      <c r="H48" s="75">
        <f t="shared" si="0"/>
        <v>63.879999999999995</v>
      </c>
      <c r="I48" s="57"/>
    </row>
    <row r="49" spans="1:10">
      <c r="A49" s="43">
        <f t="shared" si="1"/>
        <v>45</v>
      </c>
      <c r="B49" s="50" t="s">
        <v>269</v>
      </c>
      <c r="C49" s="54" t="s">
        <v>83</v>
      </c>
      <c r="D49" s="55"/>
      <c r="E49" s="55"/>
      <c r="F49" s="75">
        <v>53.41</v>
      </c>
      <c r="G49" s="75">
        <v>10.47</v>
      </c>
      <c r="H49" s="75">
        <f t="shared" si="0"/>
        <v>63.879999999999995</v>
      </c>
      <c r="I49" s="53"/>
    </row>
    <row r="50" spans="1:10">
      <c r="A50" s="43">
        <f t="shared" si="1"/>
        <v>46</v>
      </c>
      <c r="B50" s="50" t="s">
        <v>271</v>
      </c>
      <c r="C50" s="54" t="s">
        <v>30</v>
      </c>
      <c r="D50" s="52"/>
      <c r="E50" s="52"/>
      <c r="F50" s="75">
        <v>53.41</v>
      </c>
      <c r="G50" s="81" t="s">
        <v>309</v>
      </c>
      <c r="H50" s="75">
        <f t="shared" si="0"/>
        <v>53.41</v>
      </c>
      <c r="I50" s="53"/>
    </row>
    <row r="51" spans="1:10">
      <c r="A51" s="43">
        <f t="shared" si="1"/>
        <v>47</v>
      </c>
      <c r="B51" s="50" t="s">
        <v>272</v>
      </c>
      <c r="C51" s="54" t="s">
        <v>31</v>
      </c>
      <c r="D51" s="52"/>
      <c r="E51" s="52" t="s">
        <v>66</v>
      </c>
      <c r="F51" s="75">
        <v>53.41</v>
      </c>
      <c r="G51" s="75">
        <v>18.32</v>
      </c>
      <c r="H51" s="75">
        <f t="shared" si="0"/>
        <v>71.72999999999999</v>
      </c>
      <c r="I51" s="53"/>
    </row>
    <row r="52" spans="1:10">
      <c r="A52" s="43">
        <f t="shared" si="1"/>
        <v>48</v>
      </c>
      <c r="B52" s="50" t="s">
        <v>359</v>
      </c>
      <c r="C52" s="54" t="s">
        <v>360</v>
      </c>
      <c r="D52" s="52"/>
      <c r="E52" s="52"/>
      <c r="F52" s="76">
        <v>53.41</v>
      </c>
      <c r="G52" s="76">
        <v>10.47</v>
      </c>
      <c r="H52" s="75">
        <f t="shared" si="0"/>
        <v>63.879999999999995</v>
      </c>
      <c r="I52" s="53"/>
    </row>
    <row r="53" spans="1:10">
      <c r="A53" s="43">
        <f t="shared" si="1"/>
        <v>49</v>
      </c>
      <c r="B53" s="50" t="s">
        <v>273</v>
      </c>
      <c r="C53" s="54" t="s">
        <v>210</v>
      </c>
      <c r="D53" s="52">
        <v>1</v>
      </c>
      <c r="E53" s="52"/>
      <c r="F53" s="76">
        <v>92.66</v>
      </c>
      <c r="G53" s="76">
        <v>18.32</v>
      </c>
      <c r="H53" s="75">
        <f t="shared" si="0"/>
        <v>110.97999999999999</v>
      </c>
      <c r="I53" s="53"/>
    </row>
    <row r="54" spans="1:10">
      <c r="A54" s="43">
        <f t="shared" si="1"/>
        <v>50</v>
      </c>
      <c r="B54" s="50" t="s">
        <v>368</v>
      </c>
      <c r="C54" s="54" t="s">
        <v>369</v>
      </c>
      <c r="D54" s="52">
        <v>2</v>
      </c>
      <c r="E54" s="52"/>
      <c r="F54" s="76">
        <v>141.72</v>
      </c>
      <c r="G54" s="76">
        <v>29.32</v>
      </c>
      <c r="H54" s="75">
        <f t="shared" si="0"/>
        <v>171.04</v>
      </c>
      <c r="I54" s="53"/>
    </row>
    <row r="55" spans="1:10">
      <c r="A55" s="43">
        <f t="shared" si="1"/>
        <v>51</v>
      </c>
      <c r="B55" s="50" t="s">
        <v>274</v>
      </c>
      <c r="C55" s="54" t="s">
        <v>112</v>
      </c>
      <c r="D55" s="52"/>
      <c r="E55" s="52"/>
      <c r="F55" s="75">
        <v>53.41</v>
      </c>
      <c r="G55" s="75">
        <v>10.47</v>
      </c>
      <c r="H55" s="75">
        <f t="shared" si="0"/>
        <v>63.879999999999995</v>
      </c>
      <c r="I55" s="53"/>
    </row>
    <row r="56" spans="1:10">
      <c r="A56" s="43">
        <f t="shared" si="1"/>
        <v>52</v>
      </c>
      <c r="B56" s="50" t="s">
        <v>275</v>
      </c>
      <c r="C56" s="54" t="s">
        <v>198</v>
      </c>
      <c r="D56" s="52"/>
      <c r="E56" s="52"/>
      <c r="F56" s="75">
        <v>53.41</v>
      </c>
      <c r="G56" s="75">
        <v>10.47</v>
      </c>
      <c r="H56" s="75">
        <f t="shared" si="0"/>
        <v>63.879999999999995</v>
      </c>
      <c r="I56" s="53"/>
    </row>
    <row r="57" spans="1:10">
      <c r="A57" s="43">
        <f t="shared" si="1"/>
        <v>53</v>
      </c>
      <c r="B57" s="50" t="s">
        <v>276</v>
      </c>
      <c r="C57" s="54" t="s">
        <v>32</v>
      </c>
      <c r="D57" s="56"/>
      <c r="E57" s="52"/>
      <c r="F57" s="75">
        <v>53.41</v>
      </c>
      <c r="G57" s="75">
        <v>10.47</v>
      </c>
      <c r="H57" s="75">
        <f t="shared" si="0"/>
        <v>63.879999999999995</v>
      </c>
      <c r="I57" s="53"/>
    </row>
    <row r="58" spans="1:10">
      <c r="A58" s="43">
        <f t="shared" si="1"/>
        <v>54</v>
      </c>
      <c r="B58" s="50" t="s">
        <v>277</v>
      </c>
      <c r="C58" s="54" t="s">
        <v>137</v>
      </c>
      <c r="D58" s="56"/>
      <c r="E58" s="52"/>
      <c r="F58" s="75">
        <v>53.41</v>
      </c>
      <c r="G58" s="75">
        <v>10.47</v>
      </c>
      <c r="H58" s="75">
        <f t="shared" si="0"/>
        <v>63.879999999999995</v>
      </c>
      <c r="I58" s="53"/>
    </row>
    <row r="59" spans="1:10">
      <c r="A59" s="43">
        <f t="shared" si="1"/>
        <v>55</v>
      </c>
      <c r="B59" s="50" t="s">
        <v>278</v>
      </c>
      <c r="C59" s="54" t="s">
        <v>179</v>
      </c>
      <c r="D59" s="52"/>
      <c r="E59" s="52">
        <v>1</v>
      </c>
      <c r="F59" s="75">
        <v>92.66</v>
      </c>
      <c r="G59" s="75">
        <v>18.32</v>
      </c>
      <c r="H59" s="75">
        <f t="shared" si="0"/>
        <v>110.97999999999999</v>
      </c>
      <c r="I59" s="53"/>
    </row>
    <row r="60" spans="1:10">
      <c r="A60" s="43">
        <f t="shared" si="1"/>
        <v>56</v>
      </c>
      <c r="B60" s="50" t="s">
        <v>279</v>
      </c>
      <c r="C60" s="54" t="s">
        <v>34</v>
      </c>
      <c r="D60" s="52"/>
      <c r="E60" s="52"/>
      <c r="F60" s="75">
        <v>53.41</v>
      </c>
      <c r="G60" s="75">
        <v>10.47</v>
      </c>
      <c r="H60" s="75">
        <f t="shared" si="0"/>
        <v>63.879999999999995</v>
      </c>
      <c r="I60" s="53"/>
    </row>
    <row r="61" spans="1:10">
      <c r="A61" s="43">
        <f t="shared" si="1"/>
        <v>57</v>
      </c>
      <c r="B61" s="50" t="s">
        <v>379</v>
      </c>
      <c r="C61" s="54" t="s">
        <v>380</v>
      </c>
      <c r="D61" s="52"/>
      <c r="E61" s="52"/>
      <c r="F61" s="75">
        <v>53.41</v>
      </c>
      <c r="G61" s="75">
        <v>10.47</v>
      </c>
      <c r="H61" s="75">
        <f t="shared" si="0"/>
        <v>63.879999999999995</v>
      </c>
      <c r="I61" s="53"/>
    </row>
    <row r="62" spans="1:10">
      <c r="A62" s="43">
        <f t="shared" si="1"/>
        <v>58</v>
      </c>
      <c r="B62" s="50" t="s">
        <v>280</v>
      </c>
      <c r="C62" s="54" t="s">
        <v>126</v>
      </c>
      <c r="D62" s="52"/>
      <c r="E62" s="52"/>
      <c r="F62" s="75">
        <v>53.41</v>
      </c>
      <c r="G62" s="75">
        <v>10.47</v>
      </c>
      <c r="H62" s="75">
        <f t="shared" si="0"/>
        <v>63.879999999999995</v>
      </c>
      <c r="I62" s="53"/>
    </row>
    <row r="63" spans="1:10" ht="17" customHeight="1">
      <c r="A63" s="43">
        <f t="shared" si="1"/>
        <v>59</v>
      </c>
      <c r="B63" s="50" t="s">
        <v>282</v>
      </c>
      <c r="C63" s="115" t="s">
        <v>35</v>
      </c>
      <c r="D63" s="74"/>
      <c r="E63" s="116"/>
      <c r="F63" s="75">
        <v>53.41</v>
      </c>
      <c r="G63" s="75">
        <v>10.47</v>
      </c>
      <c r="H63" s="75">
        <f t="shared" si="0"/>
        <v>63.879999999999995</v>
      </c>
      <c r="I63" s="91"/>
      <c r="J63" s="91"/>
    </row>
    <row r="64" spans="1:10">
      <c r="A64" s="43">
        <f t="shared" si="1"/>
        <v>60</v>
      </c>
      <c r="B64" s="50" t="s">
        <v>284</v>
      </c>
      <c r="C64" s="51" t="s">
        <v>204</v>
      </c>
      <c r="D64" s="71"/>
      <c r="E64" s="72"/>
      <c r="F64" s="75">
        <v>53.41</v>
      </c>
      <c r="G64" s="75">
        <v>10.47</v>
      </c>
      <c r="H64" s="75">
        <f t="shared" si="0"/>
        <v>63.879999999999995</v>
      </c>
      <c r="I64" s="53"/>
    </row>
    <row r="65" spans="1:12">
      <c r="A65" s="43">
        <f t="shared" si="1"/>
        <v>61</v>
      </c>
      <c r="B65" s="50" t="s">
        <v>285</v>
      </c>
      <c r="C65" s="54" t="s">
        <v>50</v>
      </c>
      <c r="D65" s="73"/>
      <c r="E65" s="73"/>
      <c r="F65" s="75">
        <v>53.41</v>
      </c>
      <c r="G65" s="75">
        <v>10.47</v>
      </c>
      <c r="H65" s="75">
        <f t="shared" si="0"/>
        <v>63.879999999999995</v>
      </c>
      <c r="I65" s="53"/>
    </row>
    <row r="66" spans="1:12">
      <c r="A66" s="43">
        <f t="shared" si="1"/>
        <v>62</v>
      </c>
      <c r="B66" s="50" t="s">
        <v>286</v>
      </c>
      <c r="C66" s="54" t="s">
        <v>128</v>
      </c>
      <c r="D66" s="71"/>
      <c r="E66" s="72"/>
      <c r="F66" s="75">
        <v>53.41</v>
      </c>
      <c r="G66" s="75">
        <v>10.47</v>
      </c>
      <c r="H66" s="75">
        <f t="shared" si="0"/>
        <v>63.879999999999995</v>
      </c>
      <c r="I66" s="53"/>
    </row>
    <row r="67" spans="1:12">
      <c r="A67" s="43">
        <f t="shared" si="1"/>
        <v>63</v>
      </c>
      <c r="B67" s="50" t="s">
        <v>287</v>
      </c>
      <c r="C67" s="54" t="s">
        <v>138</v>
      </c>
      <c r="D67" s="71"/>
      <c r="E67" s="72"/>
      <c r="F67" s="75">
        <v>53.41</v>
      </c>
      <c r="G67" s="75">
        <v>10.47</v>
      </c>
      <c r="H67" s="75">
        <f t="shared" si="0"/>
        <v>63.879999999999995</v>
      </c>
      <c r="I67" s="53"/>
    </row>
    <row r="68" spans="1:12">
      <c r="A68" s="43">
        <f t="shared" si="1"/>
        <v>64</v>
      </c>
      <c r="B68" s="50" t="s">
        <v>288</v>
      </c>
      <c r="C68" s="54" t="s">
        <v>37</v>
      </c>
      <c r="D68" s="71"/>
      <c r="E68" s="72"/>
      <c r="F68" s="75">
        <v>53.41</v>
      </c>
      <c r="G68" s="75">
        <v>10.47</v>
      </c>
      <c r="H68" s="75">
        <f t="shared" si="0"/>
        <v>63.879999999999995</v>
      </c>
      <c r="I68" s="53"/>
    </row>
    <row r="69" spans="1:12">
      <c r="A69" s="43">
        <f t="shared" si="1"/>
        <v>65</v>
      </c>
      <c r="B69" s="50" t="s">
        <v>289</v>
      </c>
      <c r="C69" s="51" t="s">
        <v>46</v>
      </c>
      <c r="D69" s="74">
        <v>2</v>
      </c>
      <c r="E69" s="66"/>
      <c r="F69" s="75">
        <v>141.72</v>
      </c>
      <c r="G69" s="77">
        <v>29.32</v>
      </c>
      <c r="H69" s="75">
        <f t="shared" si="0"/>
        <v>171.04</v>
      </c>
      <c r="I69" s="53"/>
    </row>
    <row r="70" spans="1:12">
      <c r="A70" s="43">
        <f t="shared" ref="A70:A78" si="2">A69+1</f>
        <v>66</v>
      </c>
      <c r="B70" s="50" t="s">
        <v>290</v>
      </c>
      <c r="C70" s="51" t="s">
        <v>165</v>
      </c>
      <c r="D70" s="56"/>
      <c r="E70" s="66">
        <v>1</v>
      </c>
      <c r="F70" s="78">
        <v>92.66</v>
      </c>
      <c r="G70" s="78">
        <v>18.32</v>
      </c>
      <c r="H70" s="75">
        <f t="shared" si="0"/>
        <v>110.97999999999999</v>
      </c>
      <c r="I70" s="53"/>
    </row>
    <row r="71" spans="1:12">
      <c r="A71" s="43">
        <f t="shared" si="2"/>
        <v>67</v>
      </c>
      <c r="B71" s="50" t="s">
        <v>291</v>
      </c>
      <c r="C71" s="51" t="s">
        <v>200</v>
      </c>
      <c r="D71" s="56"/>
      <c r="E71" s="66"/>
      <c r="F71" s="75">
        <v>53.41</v>
      </c>
      <c r="G71" s="75">
        <v>10.47</v>
      </c>
      <c r="H71" s="75">
        <f t="shared" si="0"/>
        <v>63.879999999999995</v>
      </c>
      <c r="I71" s="53"/>
    </row>
    <row r="72" spans="1:12">
      <c r="A72" s="43">
        <f t="shared" si="2"/>
        <v>68</v>
      </c>
      <c r="B72" s="50" t="s">
        <v>292</v>
      </c>
      <c r="C72" s="54" t="s">
        <v>98</v>
      </c>
      <c r="D72" s="56"/>
      <c r="E72" s="66"/>
      <c r="F72" s="75">
        <v>53.41</v>
      </c>
      <c r="G72" s="75">
        <v>10.47</v>
      </c>
      <c r="H72" s="75">
        <f t="shared" si="0"/>
        <v>63.879999999999995</v>
      </c>
      <c r="I72" s="53"/>
    </row>
    <row r="73" spans="1:12">
      <c r="A73" s="43">
        <f t="shared" si="2"/>
        <v>69</v>
      </c>
      <c r="B73" s="50" t="s">
        <v>293</v>
      </c>
      <c r="C73" s="54" t="s">
        <v>38</v>
      </c>
      <c r="D73" s="56"/>
      <c r="E73" s="52"/>
      <c r="F73" s="75">
        <v>53.41</v>
      </c>
      <c r="G73" s="75">
        <v>10.47</v>
      </c>
      <c r="H73" s="75">
        <f t="shared" si="0"/>
        <v>63.879999999999995</v>
      </c>
      <c r="I73" s="53"/>
    </row>
    <row r="74" spans="1:12">
      <c r="A74" s="43">
        <f t="shared" si="2"/>
        <v>70</v>
      </c>
      <c r="B74" s="50" t="s">
        <v>294</v>
      </c>
      <c r="C74" s="54" t="s">
        <v>201</v>
      </c>
      <c r="D74" s="66"/>
      <c r="E74" s="66"/>
      <c r="F74" s="75">
        <v>53.41</v>
      </c>
      <c r="G74" s="75">
        <v>10.47</v>
      </c>
      <c r="H74" s="75">
        <f t="shared" si="0"/>
        <v>63.879999999999995</v>
      </c>
      <c r="I74" s="53"/>
    </row>
    <row r="75" spans="1:12">
      <c r="A75" s="43">
        <f t="shared" si="2"/>
        <v>71</v>
      </c>
      <c r="B75" s="50" t="s">
        <v>295</v>
      </c>
      <c r="C75" s="54" t="s">
        <v>202</v>
      </c>
      <c r="D75" s="66"/>
      <c r="E75" s="66"/>
      <c r="F75" s="75">
        <v>53.41</v>
      </c>
      <c r="G75" s="75">
        <v>10.47</v>
      </c>
      <c r="H75" s="75">
        <f>SUM(F75:G75)</f>
        <v>63.879999999999995</v>
      </c>
      <c r="I75" s="53"/>
    </row>
    <row r="76" spans="1:12">
      <c r="A76" s="43">
        <f t="shared" si="2"/>
        <v>72</v>
      </c>
      <c r="B76" s="50" t="s">
        <v>296</v>
      </c>
      <c r="C76" s="54" t="s">
        <v>51</v>
      </c>
      <c r="D76" s="66"/>
      <c r="E76" s="66"/>
      <c r="F76" s="75">
        <v>53.41</v>
      </c>
      <c r="G76" s="75">
        <v>10.47</v>
      </c>
      <c r="H76" s="75">
        <f>SUM(F76:G76)</f>
        <v>63.879999999999995</v>
      </c>
      <c r="I76" s="53"/>
    </row>
    <row r="77" spans="1:12">
      <c r="A77" s="43">
        <f t="shared" si="2"/>
        <v>73</v>
      </c>
      <c r="B77" s="50" t="s">
        <v>297</v>
      </c>
      <c r="C77" s="54" t="s">
        <v>161</v>
      </c>
      <c r="D77" s="66"/>
      <c r="E77" s="66"/>
      <c r="F77" s="75">
        <v>53.41</v>
      </c>
      <c r="G77" s="75">
        <v>10.47</v>
      </c>
      <c r="H77" s="75">
        <f>SUM(F77:G77)</f>
        <v>63.879999999999995</v>
      </c>
      <c r="I77" s="53"/>
      <c r="L77" s="12"/>
    </row>
    <row r="78" spans="1:12">
      <c r="A78" s="43">
        <f t="shared" si="2"/>
        <v>74</v>
      </c>
      <c r="B78" s="145" t="s">
        <v>298</v>
      </c>
      <c r="C78" s="146" t="s">
        <v>86</v>
      </c>
      <c r="D78" s="147"/>
      <c r="E78" s="147"/>
      <c r="F78" s="77">
        <v>53.41</v>
      </c>
      <c r="G78" s="77">
        <v>10.47</v>
      </c>
      <c r="H78" s="75">
        <f>SUM(F78:G78)</f>
        <v>63.879999999999995</v>
      </c>
      <c r="I78" s="53"/>
      <c r="L78" s="12"/>
    </row>
    <row r="79" spans="1:12" ht="16">
      <c r="A79" s="152"/>
      <c r="B79" s="153"/>
      <c r="C79" s="153"/>
      <c r="D79" s="153"/>
      <c r="E79" s="154" t="s">
        <v>403</v>
      </c>
      <c r="F79" s="144">
        <f>SUM(F5:F78)</f>
        <v>4580.3299999999954</v>
      </c>
      <c r="G79" s="88">
        <f>SUM(G5:G78)</f>
        <v>883.66000000000145</v>
      </c>
      <c r="H79" s="88">
        <f>SUM(H5:H78)</f>
        <v>5463.9900000000043</v>
      </c>
      <c r="I79" s="89"/>
      <c r="L79" s="12"/>
    </row>
    <row r="80" spans="1:12">
      <c r="A80" s="148" t="s">
        <v>383</v>
      </c>
      <c r="B80" s="149" t="s">
        <v>267</v>
      </c>
      <c r="C80" s="150" t="s">
        <v>196</v>
      </c>
      <c r="D80" s="151"/>
      <c r="E80" s="151"/>
      <c r="F80" s="75">
        <v>53.41</v>
      </c>
      <c r="G80" s="75">
        <v>10.47</v>
      </c>
      <c r="H80" s="75">
        <f>SUM(F80:G80)</f>
        <v>63.879999999999995</v>
      </c>
      <c r="I80" s="53"/>
    </row>
    <row r="81" spans="1:12">
      <c r="A81" s="43" t="s">
        <v>384</v>
      </c>
      <c r="B81" s="50" t="s">
        <v>319</v>
      </c>
      <c r="C81" s="54" t="s">
        <v>320</v>
      </c>
      <c r="D81" s="52"/>
      <c r="E81" s="52"/>
      <c r="F81" s="76">
        <v>53.41</v>
      </c>
      <c r="G81" s="76">
        <v>10.47</v>
      </c>
      <c r="H81" s="76">
        <f>SUM(F81:G81)</f>
        <v>63.879999999999995</v>
      </c>
      <c r="I81" s="53"/>
    </row>
    <row r="82" spans="1:12">
      <c r="A82" s="43"/>
      <c r="B82" s="50"/>
      <c r="C82" s="54"/>
      <c r="D82" s="52"/>
      <c r="E82" s="52"/>
      <c r="F82" s="76"/>
      <c r="G82" s="76"/>
      <c r="H82" s="76"/>
      <c r="I82" s="53"/>
    </row>
    <row r="83" spans="1:12" ht="16">
      <c r="A83" s="143"/>
      <c r="B83" s="155">
        <f>COUNTA(B5:B81)</f>
        <v>76</v>
      </c>
      <c r="C83" s="142"/>
      <c r="D83" s="398" t="s">
        <v>404</v>
      </c>
      <c r="E83" s="400"/>
      <c r="F83" s="88">
        <f>SUM(F80:F82)</f>
        <v>106.82</v>
      </c>
      <c r="G83" s="88">
        <f>SUM(G80:G82)</f>
        <v>20.94</v>
      </c>
      <c r="H83" s="88">
        <f>SUM(H80:H82)</f>
        <v>127.75999999999999</v>
      </c>
      <c r="I83" s="89"/>
      <c r="L83" s="12"/>
    </row>
    <row r="84" spans="1:12" ht="16">
      <c r="A84" s="394" t="s">
        <v>171</v>
      </c>
      <c r="B84" s="395"/>
      <c r="C84" s="395"/>
      <c r="D84" s="395"/>
      <c r="E84" s="396"/>
      <c r="F84" s="88">
        <f>F79+F83</f>
        <v>4687.1499999999951</v>
      </c>
      <c r="G84" s="88">
        <f>G79+G83</f>
        <v>904.6000000000015</v>
      </c>
      <c r="H84" s="88">
        <f>H79+H83</f>
        <v>5591.7500000000045</v>
      </c>
      <c r="I84" s="89"/>
      <c r="L84" s="12"/>
    </row>
    <row r="85" spans="1:12" ht="16">
      <c r="A85" s="393" t="s">
        <v>317</v>
      </c>
      <c r="B85" s="393"/>
      <c r="C85" s="393"/>
      <c r="D85" s="393"/>
      <c r="E85" s="393"/>
      <c r="F85" s="90"/>
      <c r="G85" s="93"/>
      <c r="H85" s="93"/>
      <c r="I85" s="89"/>
    </row>
    <row r="86" spans="1:12">
      <c r="A86" s="95">
        <v>1</v>
      </c>
      <c r="B86" s="101" t="s">
        <v>283</v>
      </c>
      <c r="C86" s="117" t="s">
        <v>159</v>
      </c>
      <c r="D86" s="52"/>
      <c r="E86" s="52"/>
      <c r="F86" s="76">
        <v>-92.96</v>
      </c>
      <c r="G86" s="76">
        <v>-20.94</v>
      </c>
      <c r="H86" s="76">
        <f>SUM(F86:G86)</f>
        <v>-113.89999999999999</v>
      </c>
      <c r="I86" s="100" t="s">
        <v>389</v>
      </c>
    </row>
    <row r="87" spans="1:12" ht="16">
      <c r="A87" s="95">
        <v>2</v>
      </c>
      <c r="B87" s="101"/>
      <c r="C87" s="104"/>
      <c r="D87" s="97"/>
      <c r="E87" s="97"/>
      <c r="F87" s="98"/>
      <c r="G87" s="99"/>
      <c r="H87" s="99"/>
      <c r="I87" s="100" t="s">
        <v>389</v>
      </c>
    </row>
    <row r="88" spans="1:12" ht="16">
      <c r="A88" s="95">
        <v>3</v>
      </c>
      <c r="B88" s="101"/>
      <c r="C88" s="127"/>
      <c r="D88" s="97"/>
      <c r="E88" s="97"/>
      <c r="F88" s="98"/>
      <c r="G88" s="99"/>
      <c r="H88" s="99"/>
      <c r="I88" s="100" t="s">
        <v>395</v>
      </c>
    </row>
    <row r="89" spans="1:12" ht="16">
      <c r="A89" s="95">
        <v>4</v>
      </c>
      <c r="B89" s="101"/>
      <c r="C89" s="104"/>
      <c r="D89" s="97"/>
      <c r="E89" s="97"/>
      <c r="F89" s="98"/>
      <c r="G89" s="99"/>
      <c r="H89" s="99"/>
      <c r="I89" s="100"/>
    </row>
    <row r="90" spans="1:12" ht="16">
      <c r="A90" s="393" t="s">
        <v>171</v>
      </c>
      <c r="B90" s="393"/>
      <c r="C90" s="393"/>
      <c r="D90" s="393"/>
      <c r="E90" s="393"/>
      <c r="F90" s="90">
        <f>SUM(F84:F89)</f>
        <v>4594.1899999999951</v>
      </c>
      <c r="G90" s="90">
        <f>SUM(G84:G89)</f>
        <v>883.66000000000145</v>
      </c>
      <c r="H90" s="90">
        <f>SUM(H84:H89)</f>
        <v>5477.8500000000049</v>
      </c>
      <c r="I90" s="89"/>
    </row>
    <row r="91" spans="1:12" ht="16" customHeight="1">
      <c r="C91" s="1"/>
      <c r="D91" s="2"/>
      <c r="E91" s="3"/>
      <c r="G91" t="s">
        <v>381</v>
      </c>
      <c r="H91" t="s">
        <v>382</v>
      </c>
      <c r="I91" s="162">
        <v>43836</v>
      </c>
    </row>
    <row r="92" spans="1:12">
      <c r="G92" s="12"/>
      <c r="H92" s="12"/>
    </row>
    <row r="93" spans="1:12">
      <c r="A93" s="43">
        <f>A92+1</f>
        <v>1</v>
      </c>
      <c r="B93" s="50" t="s">
        <v>281</v>
      </c>
      <c r="C93" s="54" t="s">
        <v>53</v>
      </c>
      <c r="D93" s="55" t="s">
        <v>310</v>
      </c>
      <c r="E93" s="55" t="s">
        <v>94</v>
      </c>
      <c r="F93" s="75">
        <v>141.72</v>
      </c>
      <c r="G93" s="75">
        <v>10.47</v>
      </c>
      <c r="H93" s="75">
        <f>SUM(F93:G93)</f>
        <v>152.19</v>
      </c>
      <c r="I93" s="53"/>
      <c r="J93" t="s">
        <v>398</v>
      </c>
    </row>
    <row r="95" spans="1:12">
      <c r="A95" s="43">
        <f>A10+1</f>
        <v>7</v>
      </c>
      <c r="B95" s="50" t="s">
        <v>322</v>
      </c>
      <c r="C95" s="54" t="s">
        <v>323</v>
      </c>
      <c r="D95" s="52">
        <v>1</v>
      </c>
      <c r="E95" s="52"/>
      <c r="F95" s="76">
        <v>92.66</v>
      </c>
      <c r="G95" s="76">
        <v>18.32</v>
      </c>
      <c r="H95" s="76">
        <v>104.4</v>
      </c>
      <c r="I95" s="53" t="s">
        <v>390</v>
      </c>
    </row>
    <row r="96" spans="1:12">
      <c r="A96" s="43">
        <f>A11+1</f>
        <v>8</v>
      </c>
      <c r="B96" s="111" t="s">
        <v>324</v>
      </c>
      <c r="C96" s="112" t="s">
        <v>325</v>
      </c>
      <c r="D96" s="52"/>
      <c r="E96" s="52"/>
      <c r="F96" s="76">
        <v>53.41</v>
      </c>
      <c r="G96" s="76">
        <v>10.47</v>
      </c>
      <c r="H96" s="76">
        <f>SUM(F96:G96)</f>
        <v>63.879999999999995</v>
      </c>
      <c r="I96" s="53" t="s">
        <v>390</v>
      </c>
      <c r="J96" t="s">
        <v>391</v>
      </c>
    </row>
    <row r="97" spans="1:9">
      <c r="A97" s="43">
        <f>A63+1</f>
        <v>60</v>
      </c>
      <c r="B97" s="50" t="s">
        <v>283</v>
      </c>
      <c r="C97" s="51" t="s">
        <v>159</v>
      </c>
      <c r="D97" s="71"/>
      <c r="E97" s="72"/>
      <c r="F97" s="75">
        <v>53.41</v>
      </c>
      <c r="G97" s="75">
        <v>10.47</v>
      </c>
      <c r="H97" s="75">
        <f>SUM(F97:G97)</f>
        <v>63.879999999999995</v>
      </c>
      <c r="I97" s="53" t="s">
        <v>400</v>
      </c>
    </row>
    <row r="99" spans="1:9">
      <c r="B99" s="137"/>
      <c r="C99" s="137"/>
    </row>
  </sheetData>
  <autoFilter ref="C4:H90" xr:uid="{00000000-0009-0000-0000-00002D000000}"/>
  <mergeCells count="4">
    <mergeCell ref="A84:E84"/>
    <mergeCell ref="A85:E85"/>
    <mergeCell ref="A90:E90"/>
    <mergeCell ref="D83:E83"/>
  </mergeCells>
  <conditionalFormatting sqref="B44:C44">
    <cfRule type="duplicateValues" dxfId="52" priority="13"/>
    <cfRule type="duplicateValues" dxfId="51" priority="14"/>
  </conditionalFormatting>
  <conditionalFormatting sqref="B79:C79">
    <cfRule type="duplicateValues" dxfId="50" priority="23"/>
    <cfRule type="duplicateValues" dxfId="49" priority="24"/>
  </conditionalFormatting>
  <conditionalFormatting sqref="B80:C83 B85:C92 B1:C43 B45:C78 B94:C1048576">
    <cfRule type="duplicateValues" dxfId="48" priority="39"/>
  </conditionalFormatting>
  <conditionalFormatting sqref="B80:C83 B85:C92 B94:C95 B1:C43 B45:C78 B97:C1048576">
    <cfRule type="duplicateValues" dxfId="47" priority="51"/>
  </conditionalFormatting>
  <conditionalFormatting sqref="B93:C93">
    <cfRule type="duplicateValues" dxfId="46" priority="26"/>
    <cfRule type="duplicateValues" dxfId="45" priority="27"/>
  </conditionalFormatting>
  <conditionalFormatting sqref="B96:C96">
    <cfRule type="duplicateValues" dxfId="44" priority="41"/>
  </conditionalFormatting>
  <conditionalFormatting sqref="C13">
    <cfRule type="duplicateValues" dxfId="43" priority="69"/>
  </conditionalFormatting>
  <conditionalFormatting sqref="C16">
    <cfRule type="duplicateValues" dxfId="42" priority="67"/>
  </conditionalFormatting>
  <conditionalFormatting sqref="C35">
    <cfRule type="duplicateValues" dxfId="41" priority="66"/>
  </conditionalFormatting>
  <conditionalFormatting sqref="C38">
    <cfRule type="duplicateValues" dxfId="40" priority="65"/>
  </conditionalFormatting>
  <conditionalFormatting sqref="C87">
    <cfRule type="duplicateValues" dxfId="39" priority="52"/>
  </conditionalFormatting>
  <conditionalFormatting sqref="C89">
    <cfRule type="duplicateValues" dxfId="38" priority="71"/>
  </conditionalFormatting>
  <conditionalFormatting sqref="C96">
    <cfRule type="duplicateValues" dxfId="37" priority="49"/>
  </conditionalFormatting>
  <conditionalFormatting sqref="D5:E78">
    <cfRule type="notContainsBlanks" dxfId="36" priority="22">
      <formula>LEN(TRIM(D5))&gt;0</formula>
    </cfRule>
  </conditionalFormatting>
  <conditionalFormatting sqref="D80:E82">
    <cfRule type="notContainsBlanks" dxfId="35" priority="70">
      <formula>LEN(TRIM(D80))&gt;0</formula>
    </cfRule>
  </conditionalFormatting>
  <conditionalFormatting sqref="D86:E86">
    <cfRule type="notContainsBlanks" dxfId="34" priority="11">
      <formula>LEN(TRIM(D86))&gt;0</formula>
    </cfRule>
  </conditionalFormatting>
  <conditionalFormatting sqref="D93:E93">
    <cfRule type="notContainsBlanks" dxfId="33" priority="38">
      <formula>LEN(TRIM(D93))&gt;0</formula>
    </cfRule>
  </conditionalFormatting>
  <conditionalFormatting sqref="D95:E97">
    <cfRule type="notContainsBlanks" dxfId="32" priority="50">
      <formula>LEN(TRIM(D95))&gt;0</formula>
    </cfRule>
  </conditionalFormatting>
  <conditionalFormatting sqref="F5:F78 F97">
    <cfRule type="cellIs" dxfId="31" priority="3" operator="notEqual">
      <formula>53.41</formula>
    </cfRule>
  </conditionalFormatting>
  <conditionalFormatting sqref="F86">
    <cfRule type="cellIs" dxfId="30" priority="8" operator="lessThan">
      <formula>46.48</formula>
    </cfRule>
    <cfRule type="cellIs" dxfId="29" priority="9" operator="greaterThan">
      <formula>46.48</formula>
    </cfRule>
  </conditionalFormatting>
  <conditionalFormatting sqref="F93">
    <cfRule type="cellIs" dxfId="28" priority="34" operator="lessThan">
      <formula>46.48</formula>
    </cfRule>
    <cfRule type="cellIs" dxfId="27" priority="35" operator="greaterThan">
      <formula>46.48</formula>
    </cfRule>
  </conditionalFormatting>
  <conditionalFormatting sqref="F95:F96">
    <cfRule type="cellIs" dxfId="26" priority="46" operator="lessThan">
      <formula>46.48</formula>
    </cfRule>
    <cfRule type="cellIs" dxfId="25" priority="63" operator="greaterThan">
      <formula>46.48</formula>
    </cfRule>
  </conditionalFormatting>
  <conditionalFormatting sqref="F96">
    <cfRule type="cellIs" dxfId="24" priority="47" operator="greaterThan">
      <formula>46.48</formula>
    </cfRule>
  </conditionalFormatting>
  <conditionalFormatting sqref="F86:G86">
    <cfRule type="containsText" dxfId="23" priority="10" operator="containsText" text="Waived">
      <formula>NOT(ISERROR(SEARCH("Waived",F86)))</formula>
    </cfRule>
  </conditionalFormatting>
  <conditionalFormatting sqref="F93:H93">
    <cfRule type="containsText" dxfId="22" priority="36" operator="containsText" text="Waived">
      <formula>NOT(ISERROR(SEARCH("Waived",F93)))</formula>
    </cfRule>
  </conditionalFormatting>
  <conditionalFormatting sqref="F95:H96">
    <cfRule type="containsText" dxfId="21" priority="64" operator="containsText" text="Waived">
      <formula>NOT(ISERROR(SEARCH("Waived",F95)))</formula>
    </cfRule>
  </conditionalFormatting>
  <conditionalFormatting sqref="F96:H96">
    <cfRule type="containsText" dxfId="20" priority="48" operator="containsText" text="Waived">
      <formula>NOT(ISERROR(SEARCH("Waived",F96)))</formula>
    </cfRule>
  </conditionalFormatting>
  <conditionalFormatting sqref="G5:G78 G97">
    <cfRule type="cellIs" dxfId="19" priority="2" operator="notEqual">
      <formula>10.47</formula>
    </cfRule>
  </conditionalFormatting>
  <conditionalFormatting sqref="G86">
    <cfRule type="cellIs" dxfId="18" priority="6" operator="lessThan">
      <formula>10.47</formula>
    </cfRule>
    <cfRule type="cellIs" dxfId="17" priority="7" operator="greaterThan">
      <formula>10.47</formula>
    </cfRule>
  </conditionalFormatting>
  <conditionalFormatting sqref="G93">
    <cfRule type="cellIs" dxfId="16" priority="28" operator="lessThan">
      <formula>10.47</formula>
    </cfRule>
    <cfRule type="cellIs" dxfId="15" priority="29" operator="greaterThan">
      <formula>10.47</formula>
    </cfRule>
  </conditionalFormatting>
  <conditionalFormatting sqref="G95:G96">
    <cfRule type="cellIs" dxfId="14" priority="60" operator="lessThan">
      <formula>10.47</formula>
    </cfRule>
    <cfRule type="cellIs" dxfId="13" priority="61" operator="greaterThan">
      <formula>10.47</formula>
    </cfRule>
  </conditionalFormatting>
  <conditionalFormatting sqref="G96">
    <cfRule type="cellIs" dxfId="12" priority="44" operator="lessThan">
      <formula>10.47</formula>
    </cfRule>
    <cfRule type="cellIs" dxfId="11" priority="45" operator="greaterThan">
      <formula>10.47</formula>
    </cfRule>
  </conditionalFormatting>
  <conditionalFormatting sqref="H5:H78 H97">
    <cfRule type="cellIs" dxfId="10" priority="1" operator="notEqual">
      <formula>63.88</formula>
    </cfRule>
  </conditionalFormatting>
  <conditionalFormatting sqref="H93">
    <cfRule type="cellIs" dxfId="9" priority="30" operator="lessThan">
      <formula>56.95</formula>
    </cfRule>
    <cfRule type="cellIs" dxfId="8" priority="31" operator="greaterThan">
      <formula>56.95</formula>
    </cfRule>
  </conditionalFormatting>
  <conditionalFormatting sqref="H95:H96">
    <cfRule type="cellIs" dxfId="7" priority="58" operator="lessThan">
      <formula>56.95</formula>
    </cfRule>
    <cfRule type="cellIs" dxfId="6" priority="59" operator="greaterThan">
      <formula>56.95</formula>
    </cfRule>
  </conditionalFormatting>
  <conditionalFormatting sqref="H96">
    <cfRule type="cellIs" dxfId="5" priority="42" operator="lessThan">
      <formula>56.95</formula>
    </cfRule>
    <cfRule type="cellIs" dxfId="4" priority="43" operator="greaterThan">
      <formula>56.95</formula>
    </cfRule>
  </conditionalFormatting>
  <conditionalFormatting sqref="I5:I90">
    <cfRule type="notContainsBlanks" dxfId="3" priority="12">
      <formula>LEN(TRIM(I5))&gt;0</formula>
    </cfRule>
  </conditionalFormatting>
  <conditionalFormatting sqref="I93">
    <cfRule type="notContainsBlanks" dxfId="2" priority="37">
      <formula>LEN(TRIM(I93))&gt;0</formula>
    </cfRule>
  </conditionalFormatting>
  <conditionalFormatting sqref="I95:I97">
    <cfRule type="notContainsBlanks" dxfId="1" priority="40">
      <formula>LEN(TRIM(I95))&gt;0</formula>
    </cfRule>
  </conditionalFormatting>
  <conditionalFormatting sqref="J63">
    <cfRule type="notContainsBlanks" dxfId="0" priority="55">
      <formula>LEN(TRIM(J63))&gt;0</formula>
    </cfRule>
  </conditionalFormatting>
  <pageMargins left="1" right="0.25" top="0.75" bottom="0.75" header="0.3" footer="0.3"/>
  <pageSetup scale="52" fitToWidth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130</vt:i4>
      </vt:variant>
      <vt:variant>
        <vt:lpstr>Named Ranges</vt:lpstr>
      </vt:variant>
      <vt:variant>
        <vt:i4>154</vt:i4>
      </vt:variant>
    </vt:vector>
  </HeadingPairs>
  <TitlesOfParts>
    <vt:vector size="284" baseType="lpstr">
      <vt:lpstr>Sheet1</vt:lpstr>
      <vt:lpstr>Sheet1 (2)</vt:lpstr>
      <vt:lpstr>Feb 2015</vt:lpstr>
      <vt:lpstr>Mar 2015</vt:lpstr>
      <vt:lpstr>Apr 2015</vt:lpstr>
      <vt:lpstr>May 2015</vt:lpstr>
      <vt:lpstr>June 2015</vt:lpstr>
      <vt:lpstr>Sep 2015</vt:lpstr>
      <vt:lpstr>Oct 2015</vt:lpstr>
      <vt:lpstr>Nov 2015</vt:lpstr>
      <vt:lpstr>Dec 2015</vt:lpstr>
      <vt:lpstr>Jan 2016</vt:lpstr>
      <vt:lpstr>Feb 2016</vt:lpstr>
      <vt:lpstr>March 2016</vt:lpstr>
      <vt:lpstr>April 2016</vt:lpstr>
      <vt:lpstr>May 2016</vt:lpstr>
      <vt:lpstr>June 2016</vt:lpstr>
      <vt:lpstr>July 2016</vt:lpstr>
      <vt:lpstr>Aug 2016</vt:lpstr>
      <vt:lpstr>Sep 2016</vt:lpstr>
      <vt:lpstr>Oct 2016</vt:lpstr>
      <vt:lpstr>Nov 2016</vt:lpstr>
      <vt:lpstr>Dec 2016</vt:lpstr>
      <vt:lpstr>Jan 2017</vt:lpstr>
      <vt:lpstr>Feb 2017</vt:lpstr>
      <vt:lpstr>March 2017</vt:lpstr>
      <vt:lpstr>April 2017</vt:lpstr>
      <vt:lpstr>May 2017</vt:lpstr>
      <vt:lpstr>June 2017</vt:lpstr>
      <vt:lpstr>July 2017</vt:lpstr>
      <vt:lpstr>August 2017</vt:lpstr>
      <vt:lpstr>Sept 2017</vt:lpstr>
      <vt:lpstr>Oct 2017</vt:lpstr>
      <vt:lpstr>Nov 2017</vt:lpstr>
      <vt:lpstr>Dec 2017</vt:lpstr>
      <vt:lpstr>Jan 2018</vt:lpstr>
      <vt:lpstr>Feb 2018</vt:lpstr>
      <vt:lpstr>Mar 2018</vt:lpstr>
      <vt:lpstr>April 2018</vt:lpstr>
      <vt:lpstr>Mar 2018 (2)</vt:lpstr>
      <vt:lpstr>April 2018 (new Rate)</vt:lpstr>
      <vt:lpstr>May 2018</vt:lpstr>
      <vt:lpstr>June 2018</vt:lpstr>
      <vt:lpstr>July 2018</vt:lpstr>
      <vt:lpstr>July 2018 (2)</vt:lpstr>
      <vt:lpstr>Nov 2018</vt:lpstr>
      <vt:lpstr>January 2019</vt:lpstr>
      <vt:lpstr>Feb 2019</vt:lpstr>
      <vt:lpstr>Mar. 2019</vt:lpstr>
      <vt:lpstr>Apr. 2019</vt:lpstr>
      <vt:lpstr>May 2019</vt:lpstr>
      <vt:lpstr>Jun 2019</vt:lpstr>
      <vt:lpstr>Jul 2019</vt:lpstr>
      <vt:lpstr>Aug 2019</vt:lpstr>
      <vt:lpstr>Sep 2019</vt:lpstr>
      <vt:lpstr>Oct 2019</vt:lpstr>
      <vt:lpstr>Nov 2019</vt:lpstr>
      <vt:lpstr>Dec 2019</vt:lpstr>
      <vt:lpstr>2025 12</vt:lpstr>
      <vt:lpstr>2025 11</vt:lpstr>
      <vt:lpstr>2025 10</vt:lpstr>
      <vt:lpstr>2025 09</vt:lpstr>
      <vt:lpstr>2025 08</vt:lpstr>
      <vt:lpstr>2025 07</vt:lpstr>
      <vt:lpstr>2025 06</vt:lpstr>
      <vt:lpstr>2025 05</vt:lpstr>
      <vt:lpstr>2025 04</vt:lpstr>
      <vt:lpstr>2025 03</vt:lpstr>
      <vt:lpstr>2025 02</vt:lpstr>
      <vt:lpstr>2025 01</vt:lpstr>
      <vt:lpstr>2024 12</vt:lpstr>
      <vt:lpstr>2024 11</vt:lpstr>
      <vt:lpstr>2024 10</vt:lpstr>
      <vt:lpstr>2024 09</vt:lpstr>
      <vt:lpstr>2024 08</vt:lpstr>
      <vt:lpstr>2024 07</vt:lpstr>
      <vt:lpstr>2024 06</vt:lpstr>
      <vt:lpstr>2024 05</vt:lpstr>
      <vt:lpstr>2024 04</vt:lpstr>
      <vt:lpstr>2024 03</vt:lpstr>
      <vt:lpstr>2024 02</vt:lpstr>
      <vt:lpstr>2024 01</vt:lpstr>
      <vt:lpstr>2023 12</vt:lpstr>
      <vt:lpstr>2023 11</vt:lpstr>
      <vt:lpstr>2023 10 </vt:lpstr>
      <vt:lpstr>2023 09</vt:lpstr>
      <vt:lpstr>2023 08</vt:lpstr>
      <vt:lpstr>2023 07</vt:lpstr>
      <vt:lpstr>2023 06</vt:lpstr>
      <vt:lpstr>2023 05</vt:lpstr>
      <vt:lpstr>2023 04</vt:lpstr>
      <vt:lpstr>2023 03</vt:lpstr>
      <vt:lpstr>2023 02</vt:lpstr>
      <vt:lpstr>2023 01</vt:lpstr>
      <vt:lpstr>2022 12</vt:lpstr>
      <vt:lpstr>2022 11</vt:lpstr>
      <vt:lpstr>2022 10</vt:lpstr>
      <vt:lpstr>2022 09</vt:lpstr>
      <vt:lpstr>2022 08</vt:lpstr>
      <vt:lpstr>2022 07</vt:lpstr>
      <vt:lpstr>2022 06</vt:lpstr>
      <vt:lpstr>2022 05</vt:lpstr>
      <vt:lpstr>2022 04</vt:lpstr>
      <vt:lpstr>2022 03</vt:lpstr>
      <vt:lpstr>2022 02</vt:lpstr>
      <vt:lpstr>2022 01</vt:lpstr>
      <vt:lpstr>2021 12</vt:lpstr>
      <vt:lpstr>2021 11</vt:lpstr>
      <vt:lpstr>2021 10</vt:lpstr>
      <vt:lpstr>2021 09</vt:lpstr>
      <vt:lpstr>2021 08</vt:lpstr>
      <vt:lpstr>2021 07</vt:lpstr>
      <vt:lpstr>2021 06</vt:lpstr>
      <vt:lpstr>2021 05</vt:lpstr>
      <vt:lpstr>2021 04</vt:lpstr>
      <vt:lpstr>2021 03</vt:lpstr>
      <vt:lpstr>2021 02</vt:lpstr>
      <vt:lpstr>2021 01</vt:lpstr>
      <vt:lpstr>2020 12</vt:lpstr>
      <vt:lpstr>2020 11</vt:lpstr>
      <vt:lpstr>2020 10</vt:lpstr>
      <vt:lpstr>2020 09</vt:lpstr>
      <vt:lpstr>2020 08</vt:lpstr>
      <vt:lpstr>2020 07</vt:lpstr>
      <vt:lpstr>2020 06</vt:lpstr>
      <vt:lpstr>2020 05</vt:lpstr>
      <vt:lpstr>2020 04</vt:lpstr>
      <vt:lpstr>2020 03</vt:lpstr>
      <vt:lpstr>2020 02</vt:lpstr>
      <vt:lpstr>2020 01</vt:lpstr>
      <vt:lpstr>'2020 01'!Print_Area</vt:lpstr>
      <vt:lpstr>'2020 02'!Print_Area</vt:lpstr>
      <vt:lpstr>'2020 03'!Print_Area</vt:lpstr>
      <vt:lpstr>'2020 04'!Print_Area</vt:lpstr>
      <vt:lpstr>'2020 05'!Print_Area</vt:lpstr>
      <vt:lpstr>'2020 06'!Print_Area</vt:lpstr>
      <vt:lpstr>'2020 07'!Print_Area</vt:lpstr>
      <vt:lpstr>'2020 08'!Print_Area</vt:lpstr>
      <vt:lpstr>'2020 09'!Print_Area</vt:lpstr>
      <vt:lpstr>'2020 10'!Print_Area</vt:lpstr>
      <vt:lpstr>'2020 11'!Print_Area</vt:lpstr>
      <vt:lpstr>'2020 12'!Print_Area</vt:lpstr>
      <vt:lpstr>'2021 01'!Print_Area</vt:lpstr>
      <vt:lpstr>'2021 02'!Print_Area</vt:lpstr>
      <vt:lpstr>'2021 03'!Print_Area</vt:lpstr>
      <vt:lpstr>'2021 04'!Print_Area</vt:lpstr>
      <vt:lpstr>'2021 05'!Print_Area</vt:lpstr>
      <vt:lpstr>'2021 06'!Print_Area</vt:lpstr>
      <vt:lpstr>'2021 07'!Print_Area</vt:lpstr>
      <vt:lpstr>'2021 08'!Print_Area</vt:lpstr>
      <vt:lpstr>'2021 09'!Print_Area</vt:lpstr>
      <vt:lpstr>'2021 10'!Print_Area</vt:lpstr>
      <vt:lpstr>'2021 11'!Print_Area</vt:lpstr>
      <vt:lpstr>'2021 12'!Print_Area</vt:lpstr>
      <vt:lpstr>'2022 01'!Print_Area</vt:lpstr>
      <vt:lpstr>'2022 02'!Print_Area</vt:lpstr>
      <vt:lpstr>'2022 03'!Print_Area</vt:lpstr>
      <vt:lpstr>'2022 04'!Print_Area</vt:lpstr>
      <vt:lpstr>'2022 05'!Print_Area</vt:lpstr>
      <vt:lpstr>'2022 06'!Print_Area</vt:lpstr>
      <vt:lpstr>'2022 07'!Print_Area</vt:lpstr>
      <vt:lpstr>'2022 08'!Print_Area</vt:lpstr>
      <vt:lpstr>'2022 09'!Print_Area</vt:lpstr>
      <vt:lpstr>'2022 10'!Print_Area</vt:lpstr>
      <vt:lpstr>'2022 11'!Print_Area</vt:lpstr>
      <vt:lpstr>'2022 12'!Print_Area</vt:lpstr>
      <vt:lpstr>'2023 01'!Print_Area</vt:lpstr>
      <vt:lpstr>'2023 02'!Print_Area</vt:lpstr>
      <vt:lpstr>'2023 03'!Print_Area</vt:lpstr>
      <vt:lpstr>'2023 04'!Print_Area</vt:lpstr>
      <vt:lpstr>'2023 05'!Print_Area</vt:lpstr>
      <vt:lpstr>'2023 06'!Print_Area</vt:lpstr>
      <vt:lpstr>'2023 07'!Print_Area</vt:lpstr>
      <vt:lpstr>'2023 08'!Print_Area</vt:lpstr>
      <vt:lpstr>'Aug 2019'!Print_Area</vt:lpstr>
      <vt:lpstr>'Dec 2019'!Print_Area</vt:lpstr>
      <vt:lpstr>'Jul 2019'!Print_Area</vt:lpstr>
      <vt:lpstr>'Jun 2019'!Print_Area</vt:lpstr>
      <vt:lpstr>'May 2019'!Print_Area</vt:lpstr>
      <vt:lpstr>'Nov 2019'!Print_Area</vt:lpstr>
      <vt:lpstr>'Oct 2019'!Print_Area</vt:lpstr>
      <vt:lpstr>'Sep 2019'!Print_Area</vt:lpstr>
      <vt:lpstr>'2020 01'!Print_Titles</vt:lpstr>
      <vt:lpstr>'2020 02'!Print_Titles</vt:lpstr>
      <vt:lpstr>'2020 03'!Print_Titles</vt:lpstr>
      <vt:lpstr>'2020 04'!Print_Titles</vt:lpstr>
      <vt:lpstr>'2020 05'!Print_Titles</vt:lpstr>
      <vt:lpstr>'2020 06'!Print_Titles</vt:lpstr>
      <vt:lpstr>'2020 07'!Print_Titles</vt:lpstr>
      <vt:lpstr>'2020 08'!Print_Titles</vt:lpstr>
      <vt:lpstr>'2020 09'!Print_Titles</vt:lpstr>
      <vt:lpstr>'2020 10'!Print_Titles</vt:lpstr>
      <vt:lpstr>'2020 11'!Print_Titles</vt:lpstr>
      <vt:lpstr>'2020 12'!Print_Titles</vt:lpstr>
      <vt:lpstr>'2021 01'!Print_Titles</vt:lpstr>
      <vt:lpstr>'2021 02'!Print_Titles</vt:lpstr>
      <vt:lpstr>'2021 03'!Print_Titles</vt:lpstr>
      <vt:lpstr>'2021 04'!Print_Titles</vt:lpstr>
      <vt:lpstr>'2021 05'!Print_Titles</vt:lpstr>
      <vt:lpstr>'2021 06'!Print_Titles</vt:lpstr>
      <vt:lpstr>'2021 07'!Print_Titles</vt:lpstr>
      <vt:lpstr>'2021 08'!Print_Titles</vt:lpstr>
      <vt:lpstr>'2021 09'!Print_Titles</vt:lpstr>
      <vt:lpstr>'2021 10'!Print_Titles</vt:lpstr>
      <vt:lpstr>'2021 11'!Print_Titles</vt:lpstr>
      <vt:lpstr>'2021 12'!Print_Titles</vt:lpstr>
      <vt:lpstr>'2022 01'!Print_Titles</vt:lpstr>
      <vt:lpstr>'2022 02'!Print_Titles</vt:lpstr>
      <vt:lpstr>'2022 03'!Print_Titles</vt:lpstr>
      <vt:lpstr>'2022 04'!Print_Titles</vt:lpstr>
      <vt:lpstr>'2022 05'!Print_Titles</vt:lpstr>
      <vt:lpstr>'2022 06'!Print_Titles</vt:lpstr>
      <vt:lpstr>'2022 07'!Print_Titles</vt:lpstr>
      <vt:lpstr>'2022 08'!Print_Titles</vt:lpstr>
      <vt:lpstr>'2022 09'!Print_Titles</vt:lpstr>
      <vt:lpstr>'2022 10'!Print_Titles</vt:lpstr>
      <vt:lpstr>'2022 11'!Print_Titles</vt:lpstr>
      <vt:lpstr>'2022 12'!Print_Titles</vt:lpstr>
      <vt:lpstr>'2023 01'!Print_Titles</vt:lpstr>
      <vt:lpstr>'2023 02'!Print_Titles</vt:lpstr>
      <vt:lpstr>'2023 03'!Print_Titles</vt:lpstr>
      <vt:lpstr>'2023 04'!Print_Titles</vt:lpstr>
      <vt:lpstr>'2023 05'!Print_Titles</vt:lpstr>
      <vt:lpstr>'2023 06'!Print_Titles</vt:lpstr>
      <vt:lpstr>'2023 07'!Print_Titles</vt:lpstr>
      <vt:lpstr>'2023 08'!Print_Titles</vt:lpstr>
      <vt:lpstr>'Apr 2015'!Print_Titles</vt:lpstr>
      <vt:lpstr>'Apr. 2019'!Print_Titles</vt:lpstr>
      <vt:lpstr>'April 2016'!Print_Titles</vt:lpstr>
      <vt:lpstr>'April 2017'!Print_Titles</vt:lpstr>
      <vt:lpstr>'April 2018'!Print_Titles</vt:lpstr>
      <vt:lpstr>'April 2018 (new Rate)'!Print_Titles</vt:lpstr>
      <vt:lpstr>'Aug 2016'!Print_Titles</vt:lpstr>
      <vt:lpstr>'Aug 2019'!Print_Titles</vt:lpstr>
      <vt:lpstr>'August 2017'!Print_Titles</vt:lpstr>
      <vt:lpstr>'Dec 2015'!Print_Titles</vt:lpstr>
      <vt:lpstr>'Dec 2016'!Print_Titles</vt:lpstr>
      <vt:lpstr>'Dec 2017'!Print_Titles</vt:lpstr>
      <vt:lpstr>'Dec 2019'!Print_Titles</vt:lpstr>
      <vt:lpstr>'Feb 2015'!Print_Titles</vt:lpstr>
      <vt:lpstr>'Feb 2016'!Print_Titles</vt:lpstr>
      <vt:lpstr>'Feb 2017'!Print_Titles</vt:lpstr>
      <vt:lpstr>'Feb 2018'!Print_Titles</vt:lpstr>
      <vt:lpstr>'Feb 2019'!Print_Titles</vt:lpstr>
      <vt:lpstr>'Jan 2016'!Print_Titles</vt:lpstr>
      <vt:lpstr>'Jan 2017'!Print_Titles</vt:lpstr>
      <vt:lpstr>'Jan 2018'!Print_Titles</vt:lpstr>
      <vt:lpstr>'January 2019'!Print_Titles</vt:lpstr>
      <vt:lpstr>'Jul 2019'!Print_Titles</vt:lpstr>
      <vt:lpstr>'July 2016'!Print_Titles</vt:lpstr>
      <vt:lpstr>'July 2017'!Print_Titles</vt:lpstr>
      <vt:lpstr>'July 2018'!Print_Titles</vt:lpstr>
      <vt:lpstr>'July 2018 (2)'!Print_Titles</vt:lpstr>
      <vt:lpstr>'Jun 2019'!Print_Titles</vt:lpstr>
      <vt:lpstr>'June 2015'!Print_Titles</vt:lpstr>
      <vt:lpstr>'June 2016'!Print_Titles</vt:lpstr>
      <vt:lpstr>'June 2017'!Print_Titles</vt:lpstr>
      <vt:lpstr>'June 2018'!Print_Titles</vt:lpstr>
      <vt:lpstr>'Mar 2015'!Print_Titles</vt:lpstr>
      <vt:lpstr>'Mar 2018'!Print_Titles</vt:lpstr>
      <vt:lpstr>'Mar 2018 (2)'!Print_Titles</vt:lpstr>
      <vt:lpstr>'Mar. 2019'!Print_Titles</vt:lpstr>
      <vt:lpstr>'March 2016'!Print_Titles</vt:lpstr>
      <vt:lpstr>'March 2017'!Print_Titles</vt:lpstr>
      <vt:lpstr>'May 2015'!Print_Titles</vt:lpstr>
      <vt:lpstr>'May 2016'!Print_Titles</vt:lpstr>
      <vt:lpstr>'May 2017'!Print_Titles</vt:lpstr>
      <vt:lpstr>'May 2018'!Print_Titles</vt:lpstr>
      <vt:lpstr>'May 2019'!Print_Titles</vt:lpstr>
      <vt:lpstr>'Nov 2015'!Print_Titles</vt:lpstr>
      <vt:lpstr>'Nov 2016'!Print_Titles</vt:lpstr>
      <vt:lpstr>'Nov 2017'!Print_Titles</vt:lpstr>
      <vt:lpstr>'Nov 2018'!Print_Titles</vt:lpstr>
      <vt:lpstr>'Nov 2019'!Print_Titles</vt:lpstr>
      <vt:lpstr>'Oct 2015'!Print_Titles</vt:lpstr>
      <vt:lpstr>'Oct 2016'!Print_Titles</vt:lpstr>
      <vt:lpstr>'Oct 2017'!Print_Titles</vt:lpstr>
      <vt:lpstr>'Oct 2019'!Print_Titles</vt:lpstr>
      <vt:lpstr>'Sep 2015'!Print_Titles</vt:lpstr>
      <vt:lpstr>'Sep 2016'!Print_Titles</vt:lpstr>
      <vt:lpstr>'Sep 2019'!Print_Titles</vt:lpstr>
      <vt:lpstr>'Sept 2017'!Print_Titles</vt:lpstr>
      <vt:lpstr>Sheet1!Print_Titles</vt:lpstr>
      <vt:lpstr>'Sheet1 (2)'!Print_Titles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2020-07-24T17:17:06Z</cp:lastPrinted>
  <dcterms:created xsi:type="dcterms:W3CDTF">2006-09-16T00:00:00Z</dcterms:created>
  <dcterms:modified xsi:type="dcterms:W3CDTF">2025-11-25T23:07:57Z</dcterms:modified>
  <cp:category/>
</cp:coreProperties>
</file>